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phichamuangsri/Library/CloudStorage/OneDrive-LincolnUniversity/Phd. disertation/Published Database/Heathcote River catchment/"/>
    </mc:Choice>
  </mc:AlternateContent>
  <xr:revisionPtr revIDLastSave="0" documentId="8_{639F2991-322C-CC46-A2BE-33E7D15CEBDD}" xr6:coauthVersionLast="47" xr6:coauthVersionMax="47" xr10:uidLastSave="{00000000-0000-0000-0000-000000000000}"/>
  <bookViews>
    <workbookView xWindow="780" yWindow="1000" windowWidth="27640" windowHeight="15880" xr2:uid="{DA1C94A3-1FDD-DB46-8E5F-6D045705D315}"/>
  </bookViews>
  <sheets>
    <sheet name="In-ground storage" sheetId="2" r:id="rId1"/>
    <sheet name="Sheet1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9" i="2" l="1"/>
  <c r="F69" i="2"/>
  <c r="G69" i="2" s="1"/>
  <c r="C69" i="2"/>
  <c r="AE68" i="2"/>
  <c r="AC68" i="2"/>
  <c r="AB68" i="2"/>
  <c r="AD68" i="2" s="1"/>
  <c r="X68" i="2"/>
  <c r="Z68" i="2" s="1"/>
  <c r="W68" i="2"/>
  <c r="Y68" i="2" s="1"/>
  <c r="T68" i="2"/>
  <c r="S68" i="2"/>
  <c r="U68" i="2" s="1"/>
  <c r="R68" i="2"/>
  <c r="P68" i="2"/>
  <c r="O68" i="2"/>
  <c r="Q68" i="2" s="1"/>
  <c r="N68" i="2"/>
  <c r="M68" i="2"/>
  <c r="K68" i="2"/>
  <c r="L68" i="2" s="1"/>
  <c r="J68" i="2"/>
  <c r="G68" i="2"/>
  <c r="E68" i="2"/>
  <c r="AD67" i="2"/>
  <c r="AC67" i="2"/>
  <c r="AE67" i="2" s="1"/>
  <c r="AB67" i="2"/>
  <c r="Z67" i="2"/>
  <c r="Y67" i="2"/>
  <c r="AA67" i="2" s="1"/>
  <c r="X67" i="2"/>
  <c r="W67" i="2"/>
  <c r="U67" i="2"/>
  <c r="S67" i="2"/>
  <c r="R67" i="2"/>
  <c r="T67" i="2" s="1"/>
  <c r="V67" i="2" s="1"/>
  <c r="Q67" i="2"/>
  <c r="N67" i="2"/>
  <c r="P67" i="2" s="1"/>
  <c r="M67" i="2"/>
  <c r="O67" i="2" s="1"/>
  <c r="K67" i="2"/>
  <c r="J67" i="2"/>
  <c r="L67" i="2" s="1"/>
  <c r="G67" i="2"/>
  <c r="E67" i="2"/>
  <c r="AE66" i="2"/>
  <c r="AD66" i="2"/>
  <c r="AD69" i="2" s="1"/>
  <c r="Z66" i="2"/>
  <c r="Y66" i="2"/>
  <c r="U66" i="2"/>
  <c r="U69" i="2" s="1"/>
  <c r="T66" i="2"/>
  <c r="V66" i="2" s="1"/>
  <c r="O66" i="2"/>
  <c r="O69" i="2" s="1"/>
  <c r="N66" i="2"/>
  <c r="P66" i="2" s="1"/>
  <c r="P69" i="2" s="1"/>
  <c r="L66" i="2"/>
  <c r="K66" i="2"/>
  <c r="K69" i="2" s="1"/>
  <c r="J66" i="2"/>
  <c r="J69" i="2" s="1"/>
  <c r="G66" i="2"/>
  <c r="E66" i="2"/>
  <c r="P65" i="2"/>
  <c r="J65" i="2"/>
  <c r="G65" i="2"/>
  <c r="AE64" i="2"/>
  <c r="AE65" i="2" s="1"/>
  <c r="AC64" i="2"/>
  <c r="AB64" i="2"/>
  <c r="AD64" i="2" s="1"/>
  <c r="X64" i="2"/>
  <c r="Z64" i="2" s="1"/>
  <c r="Z65" i="2" s="1"/>
  <c r="W64" i="2"/>
  <c r="Y64" i="2" s="1"/>
  <c r="Y65" i="2" s="1"/>
  <c r="T64" i="2"/>
  <c r="V64" i="2" s="1"/>
  <c r="V65" i="2" s="1"/>
  <c r="S64" i="2"/>
  <c r="U64" i="2" s="1"/>
  <c r="U65" i="2" s="1"/>
  <c r="R64" i="2"/>
  <c r="P64" i="2"/>
  <c r="O64" i="2"/>
  <c r="N64" i="2"/>
  <c r="M64" i="2"/>
  <c r="K64" i="2"/>
  <c r="J64" i="2"/>
  <c r="G64" i="2"/>
  <c r="T63" i="2"/>
  <c r="F63" i="2"/>
  <c r="G63" i="2" s="1"/>
  <c r="C63" i="2"/>
  <c r="AE62" i="2"/>
  <c r="AC62" i="2"/>
  <c r="AB62" i="2"/>
  <c r="AD62" i="2" s="1"/>
  <c r="X62" i="2"/>
  <c r="Z62" i="2" s="1"/>
  <c r="W62" i="2"/>
  <c r="Y62" i="2" s="1"/>
  <c r="T62" i="2"/>
  <c r="S62" i="2"/>
  <c r="U62" i="2" s="1"/>
  <c r="R62" i="2"/>
  <c r="P62" i="2"/>
  <c r="O62" i="2"/>
  <c r="Q62" i="2" s="1"/>
  <c r="N62" i="2"/>
  <c r="M62" i="2"/>
  <c r="K62" i="2"/>
  <c r="L62" i="2" s="1"/>
  <c r="J62" i="2"/>
  <c r="G62" i="2"/>
  <c r="E62" i="2"/>
  <c r="AD61" i="2"/>
  <c r="AC61" i="2"/>
  <c r="AE61" i="2" s="1"/>
  <c r="Y61" i="2"/>
  <c r="Y63" i="2" s="1"/>
  <c r="X61" i="2"/>
  <c r="Z61" i="2" s="1"/>
  <c r="T61" i="2"/>
  <c r="S61" i="2"/>
  <c r="U61" i="2" s="1"/>
  <c r="U63" i="2" s="1"/>
  <c r="O61" i="2"/>
  <c r="Q61" i="2" s="1"/>
  <c r="Q63" i="2" s="1"/>
  <c r="N61" i="2"/>
  <c r="P61" i="2" s="1"/>
  <c r="P63" i="2" s="1"/>
  <c r="M61" i="2"/>
  <c r="K61" i="2"/>
  <c r="K63" i="2" s="1"/>
  <c r="J61" i="2"/>
  <c r="G61" i="2"/>
  <c r="E61" i="2"/>
  <c r="Z60" i="2"/>
  <c r="F60" i="2"/>
  <c r="G60" i="2" s="1"/>
  <c r="C60" i="2"/>
  <c r="AE59" i="2"/>
  <c r="AC59" i="2"/>
  <c r="AB59" i="2"/>
  <c r="AD59" i="2" s="1"/>
  <c r="AF59" i="2" s="1"/>
  <c r="AA59" i="2"/>
  <c r="X59" i="2"/>
  <c r="Z59" i="2" s="1"/>
  <c r="W59" i="2"/>
  <c r="Y59" i="2" s="1"/>
  <c r="T59" i="2"/>
  <c r="S59" i="2"/>
  <c r="U59" i="2" s="1"/>
  <c r="R59" i="2"/>
  <c r="P59" i="2"/>
  <c r="O59" i="2"/>
  <c r="Q59" i="2" s="1"/>
  <c r="N59" i="2"/>
  <c r="M59" i="2"/>
  <c r="K59" i="2"/>
  <c r="L59" i="2" s="1"/>
  <c r="L60" i="2" s="1"/>
  <c r="J59" i="2"/>
  <c r="G59" i="2"/>
  <c r="E59" i="2"/>
  <c r="AD58" i="2"/>
  <c r="AC58" i="2"/>
  <c r="AE58" i="2" s="1"/>
  <c r="AE60" i="2" s="1"/>
  <c r="AB58" i="2"/>
  <c r="Z58" i="2"/>
  <c r="Y58" i="2"/>
  <c r="X58" i="2"/>
  <c r="W58" i="2"/>
  <c r="U58" i="2"/>
  <c r="S58" i="2"/>
  <c r="R58" i="2"/>
  <c r="T58" i="2" s="1"/>
  <c r="N58" i="2"/>
  <c r="P58" i="2" s="1"/>
  <c r="P60" i="2" s="1"/>
  <c r="M58" i="2"/>
  <c r="O58" i="2" s="1"/>
  <c r="O60" i="2" s="1"/>
  <c r="K58" i="2"/>
  <c r="K60" i="2" s="1"/>
  <c r="J58" i="2"/>
  <c r="L58" i="2" s="1"/>
  <c r="G58" i="2"/>
  <c r="E58" i="2"/>
  <c r="G57" i="2"/>
  <c r="AE56" i="2"/>
  <c r="AD56" i="2"/>
  <c r="AF56" i="2" s="1"/>
  <c r="AA56" i="2"/>
  <c r="Z56" i="2"/>
  <c r="Y56" i="2"/>
  <c r="U56" i="2"/>
  <c r="V56" i="2" s="1"/>
  <c r="T56" i="2"/>
  <c r="P56" i="2"/>
  <c r="O56" i="2"/>
  <c r="Q56" i="2" s="1"/>
  <c r="N56" i="2"/>
  <c r="K56" i="2"/>
  <c r="J56" i="2"/>
  <c r="L56" i="2" s="1"/>
  <c r="G56" i="2"/>
  <c r="AE55" i="2"/>
  <c r="K55" i="2"/>
  <c r="F55" i="2"/>
  <c r="G55" i="2" s="1"/>
  <c r="C55" i="2"/>
  <c r="AE54" i="2"/>
  <c r="AD54" i="2"/>
  <c r="AF54" i="2" s="1"/>
  <c r="AC54" i="2"/>
  <c r="AB54" i="2"/>
  <c r="Z54" i="2"/>
  <c r="X54" i="2"/>
  <c r="W54" i="2"/>
  <c r="Y54" i="2" s="1"/>
  <c r="S54" i="2"/>
  <c r="U54" i="2" s="1"/>
  <c r="R54" i="2"/>
  <c r="T54" i="2" s="1"/>
  <c r="V54" i="2" s="1"/>
  <c r="O54" i="2"/>
  <c r="Q54" i="2" s="1"/>
  <c r="N54" i="2"/>
  <c r="P54" i="2" s="1"/>
  <c r="M54" i="2"/>
  <c r="K54" i="2"/>
  <c r="J54" i="2"/>
  <c r="L54" i="2" s="1"/>
  <c r="G54" i="2"/>
  <c r="E54" i="2"/>
  <c r="AF53" i="2"/>
  <c r="AF55" i="2" s="1"/>
  <c r="AD53" i="2"/>
  <c r="AD55" i="2" s="1"/>
  <c r="AC53" i="2"/>
  <c r="AE53" i="2" s="1"/>
  <c r="Y53" i="2"/>
  <c r="X53" i="2"/>
  <c r="Z53" i="2" s="1"/>
  <c r="T53" i="2"/>
  <c r="S53" i="2"/>
  <c r="U53" i="2" s="1"/>
  <c r="U55" i="2" s="1"/>
  <c r="Q53" i="2"/>
  <c r="N53" i="2"/>
  <c r="P53" i="2" s="1"/>
  <c r="P55" i="2" s="1"/>
  <c r="M53" i="2"/>
  <c r="O53" i="2" s="1"/>
  <c r="O55" i="2" s="1"/>
  <c r="K53" i="2"/>
  <c r="J53" i="2"/>
  <c r="G53" i="2"/>
  <c r="E53" i="2"/>
  <c r="AE52" i="2"/>
  <c r="K52" i="2"/>
  <c r="F52" i="2"/>
  <c r="G52" i="2" s="1"/>
  <c r="C52" i="2"/>
  <c r="AE51" i="2"/>
  <c r="AD51" i="2"/>
  <c r="AF51" i="2" s="1"/>
  <c r="AC51" i="2"/>
  <c r="AB51" i="2"/>
  <c r="Z51" i="2"/>
  <c r="X51" i="2"/>
  <c r="W51" i="2"/>
  <c r="Y51" i="2" s="1"/>
  <c r="S51" i="2"/>
  <c r="U51" i="2" s="1"/>
  <c r="R51" i="2"/>
  <c r="T51" i="2" s="1"/>
  <c r="V51" i="2" s="1"/>
  <c r="O51" i="2"/>
  <c r="Q51" i="2" s="1"/>
  <c r="N51" i="2"/>
  <c r="P51" i="2" s="1"/>
  <c r="M51" i="2"/>
  <c r="K51" i="2"/>
  <c r="J51" i="2"/>
  <c r="L51" i="2" s="1"/>
  <c r="G51" i="2"/>
  <c r="E51" i="2"/>
  <c r="AF50" i="2"/>
  <c r="AF52" i="2" s="1"/>
  <c r="AD50" i="2"/>
  <c r="AD52" i="2" s="1"/>
  <c r="AC50" i="2"/>
  <c r="AE50" i="2" s="1"/>
  <c r="Y50" i="2"/>
  <c r="X50" i="2"/>
  <c r="Z50" i="2" s="1"/>
  <c r="T50" i="2"/>
  <c r="S50" i="2"/>
  <c r="U50" i="2" s="1"/>
  <c r="U52" i="2" s="1"/>
  <c r="Q50" i="2"/>
  <c r="N50" i="2"/>
  <c r="P50" i="2" s="1"/>
  <c r="P52" i="2" s="1"/>
  <c r="M50" i="2"/>
  <c r="O50" i="2" s="1"/>
  <c r="O52" i="2" s="1"/>
  <c r="K50" i="2"/>
  <c r="J50" i="2"/>
  <c r="G50" i="2"/>
  <c r="E50" i="2"/>
  <c r="U49" i="2"/>
  <c r="V49" i="2" s="1"/>
  <c r="F49" i="2"/>
  <c r="G49" i="2" s="1"/>
  <c r="C49" i="2"/>
  <c r="AE48" i="2"/>
  <c r="AD48" i="2"/>
  <c r="AC48" i="2"/>
  <c r="Z48" i="2"/>
  <c r="Y48" i="2"/>
  <c r="X48" i="2"/>
  <c r="U48" i="2"/>
  <c r="V48" i="2" s="1"/>
  <c r="T48" i="2"/>
  <c r="S48" i="2"/>
  <c r="P48" i="2"/>
  <c r="P49" i="2" s="1"/>
  <c r="N48" i="2"/>
  <c r="M48" i="2"/>
  <c r="O48" i="2" s="1"/>
  <c r="L48" i="2"/>
  <c r="K48" i="2"/>
  <c r="K49" i="2" s="1"/>
  <c r="J48" i="2"/>
  <c r="J49" i="2" s="1"/>
  <c r="L49" i="2" s="1"/>
  <c r="G48" i="2"/>
  <c r="U47" i="2"/>
  <c r="G47" i="2"/>
  <c r="F47" i="2"/>
  <c r="C47" i="2"/>
  <c r="AC46" i="2"/>
  <c r="AE46" i="2" s="1"/>
  <c r="AF46" i="2" s="1"/>
  <c r="AB46" i="2"/>
  <c r="AD46" i="2" s="1"/>
  <c r="Y46" i="2"/>
  <c r="X46" i="2"/>
  <c r="Z46" i="2" s="1"/>
  <c r="W46" i="2"/>
  <c r="U46" i="2"/>
  <c r="T46" i="2"/>
  <c r="V46" i="2" s="1"/>
  <c r="S46" i="2"/>
  <c r="R46" i="2"/>
  <c r="P46" i="2"/>
  <c r="N46" i="2"/>
  <c r="M46" i="2"/>
  <c r="O46" i="2" s="1"/>
  <c r="Q46" i="2" s="1"/>
  <c r="L46" i="2"/>
  <c r="K46" i="2"/>
  <c r="J46" i="2"/>
  <c r="G46" i="2"/>
  <c r="E46" i="2"/>
  <c r="AE45" i="2"/>
  <c r="AD45" i="2"/>
  <c r="AF45" i="2" s="1"/>
  <c r="AC45" i="2"/>
  <c r="Z45" i="2"/>
  <c r="Y45" i="2"/>
  <c r="AA45" i="2" s="1"/>
  <c r="X45" i="2"/>
  <c r="U45" i="2"/>
  <c r="T45" i="2"/>
  <c r="V45" i="2" s="1"/>
  <c r="S45" i="2"/>
  <c r="P45" i="2"/>
  <c r="O45" i="2"/>
  <c r="Q45" i="2" s="1"/>
  <c r="N45" i="2"/>
  <c r="M45" i="2"/>
  <c r="K45" i="2"/>
  <c r="L45" i="2" s="1"/>
  <c r="J45" i="2"/>
  <c r="G45" i="2"/>
  <c r="E45" i="2"/>
  <c r="AE44" i="2"/>
  <c r="AD44" i="2"/>
  <c r="AA44" i="2"/>
  <c r="Z44" i="2"/>
  <c r="Y44" i="2"/>
  <c r="Y47" i="2" s="1"/>
  <c r="V44" i="2"/>
  <c r="U44" i="2"/>
  <c r="T44" i="2"/>
  <c r="P44" i="2"/>
  <c r="P47" i="2" s="1"/>
  <c r="O44" i="2"/>
  <c r="N44" i="2"/>
  <c r="K44" i="2"/>
  <c r="K47" i="2" s="1"/>
  <c r="J44" i="2"/>
  <c r="G44" i="2"/>
  <c r="E44" i="2"/>
  <c r="J43" i="2"/>
  <c r="F43" i="2"/>
  <c r="C43" i="2"/>
  <c r="AE42" i="2"/>
  <c r="AB42" i="2"/>
  <c r="AD42" i="2" s="1"/>
  <c r="AF42" i="2" s="1"/>
  <c r="Z42" i="2"/>
  <c r="W42" i="2"/>
  <c r="Y42" i="2" s="1"/>
  <c r="AA42" i="2" s="1"/>
  <c r="U42" i="2"/>
  <c r="R42" i="2"/>
  <c r="T42" i="2" s="1"/>
  <c r="V42" i="2" s="1"/>
  <c r="P42" i="2"/>
  <c r="M42" i="2"/>
  <c r="O42" i="2" s="1"/>
  <c r="Q42" i="2" s="1"/>
  <c r="K42" i="2"/>
  <c r="J42" i="2"/>
  <c r="L42" i="2" s="1"/>
  <c r="G42" i="2"/>
  <c r="AE41" i="2"/>
  <c r="AF41" i="2" s="1"/>
  <c r="AD41" i="2"/>
  <c r="AC41" i="2"/>
  <c r="Z41" i="2"/>
  <c r="AA41" i="2" s="1"/>
  <c r="Y41" i="2"/>
  <c r="X41" i="2"/>
  <c r="U41" i="2"/>
  <c r="V41" i="2" s="1"/>
  <c r="T41" i="2"/>
  <c r="S41" i="2"/>
  <c r="P41" i="2"/>
  <c r="P43" i="2" s="1"/>
  <c r="N41" i="2"/>
  <c r="M41" i="2"/>
  <c r="O41" i="2" s="1"/>
  <c r="L41" i="2"/>
  <c r="K41" i="2"/>
  <c r="J41" i="2"/>
  <c r="G41" i="2"/>
  <c r="E41" i="2"/>
  <c r="AE40" i="2"/>
  <c r="AD40" i="2"/>
  <c r="Z40" i="2"/>
  <c r="Z43" i="2" s="1"/>
  <c r="Y40" i="2"/>
  <c r="Y43" i="2" s="1"/>
  <c r="AA43" i="2" s="1"/>
  <c r="V40" i="2"/>
  <c r="U40" i="2"/>
  <c r="U43" i="2" s="1"/>
  <c r="T40" i="2"/>
  <c r="P40" i="2"/>
  <c r="Q40" i="2" s="1"/>
  <c r="O40" i="2"/>
  <c r="O43" i="2" s="1"/>
  <c r="N40" i="2"/>
  <c r="K40" i="2"/>
  <c r="J40" i="2"/>
  <c r="G40" i="2"/>
  <c r="G39" i="2"/>
  <c r="F39" i="2"/>
  <c r="C39" i="2"/>
  <c r="E36" i="2" s="1"/>
  <c r="AC38" i="2"/>
  <c r="AE38" i="2" s="1"/>
  <c r="AF38" i="2" s="1"/>
  <c r="AB38" i="2"/>
  <c r="AD38" i="2" s="1"/>
  <c r="Y38" i="2"/>
  <c r="X38" i="2"/>
  <c r="Z38" i="2" s="1"/>
  <c r="W38" i="2"/>
  <c r="U38" i="2"/>
  <c r="T38" i="2"/>
  <c r="V38" i="2" s="1"/>
  <c r="S38" i="2"/>
  <c r="R38" i="2"/>
  <c r="P38" i="2"/>
  <c r="N38" i="2"/>
  <c r="M38" i="2"/>
  <c r="O38" i="2" s="1"/>
  <c r="Q38" i="2" s="1"/>
  <c r="L38" i="2"/>
  <c r="K38" i="2"/>
  <c r="J38" i="2"/>
  <c r="G38" i="2"/>
  <c r="E38" i="2"/>
  <c r="AE37" i="2"/>
  <c r="AD37" i="2"/>
  <c r="AF37" i="2" s="1"/>
  <c r="AC37" i="2"/>
  <c r="Z37" i="2"/>
  <c r="Y37" i="2"/>
  <c r="AA37" i="2" s="1"/>
  <c r="X37" i="2"/>
  <c r="U37" i="2"/>
  <c r="T37" i="2"/>
  <c r="V37" i="2" s="1"/>
  <c r="S37" i="2"/>
  <c r="P37" i="2"/>
  <c r="O37" i="2"/>
  <c r="Q37" i="2" s="1"/>
  <c r="N37" i="2"/>
  <c r="M37" i="2"/>
  <c r="K37" i="2"/>
  <c r="L37" i="2" s="1"/>
  <c r="J37" i="2"/>
  <c r="G37" i="2"/>
  <c r="E37" i="2"/>
  <c r="AE36" i="2"/>
  <c r="AD36" i="2"/>
  <c r="AD39" i="2" s="1"/>
  <c r="AA36" i="2"/>
  <c r="Z36" i="2"/>
  <c r="Y36" i="2"/>
  <c r="Y39" i="2" s="1"/>
  <c r="U36" i="2"/>
  <c r="T36" i="2"/>
  <c r="P36" i="2"/>
  <c r="P39" i="2" s="1"/>
  <c r="O36" i="2"/>
  <c r="Q36" i="2" s="1"/>
  <c r="N36" i="2"/>
  <c r="K36" i="2"/>
  <c r="J36" i="2"/>
  <c r="G36" i="2"/>
  <c r="T35" i="2"/>
  <c r="V35" i="2" s="1"/>
  <c r="F35" i="2"/>
  <c r="G35" i="2" s="1"/>
  <c r="C35" i="2"/>
  <c r="AE34" i="2"/>
  <c r="AC34" i="2"/>
  <c r="AB34" i="2"/>
  <c r="AD34" i="2" s="1"/>
  <c r="AF34" i="2" s="1"/>
  <c r="X34" i="2"/>
  <c r="Z34" i="2" s="1"/>
  <c r="W34" i="2"/>
  <c r="Y34" i="2" s="1"/>
  <c r="AA34" i="2" s="1"/>
  <c r="T34" i="2"/>
  <c r="V34" i="2" s="1"/>
  <c r="S34" i="2"/>
  <c r="U34" i="2" s="1"/>
  <c r="R34" i="2"/>
  <c r="P34" i="2"/>
  <c r="O34" i="2"/>
  <c r="Q34" i="2" s="1"/>
  <c r="N34" i="2"/>
  <c r="M34" i="2"/>
  <c r="K34" i="2"/>
  <c r="L34" i="2" s="1"/>
  <c r="J34" i="2"/>
  <c r="G34" i="2"/>
  <c r="E34" i="2"/>
  <c r="AD33" i="2"/>
  <c r="AF33" i="2" s="1"/>
  <c r="AC33" i="2"/>
  <c r="AE33" i="2" s="1"/>
  <c r="Y33" i="2"/>
  <c r="X33" i="2"/>
  <c r="Z33" i="2" s="1"/>
  <c r="Z35" i="2" s="1"/>
  <c r="T33" i="2"/>
  <c r="V33" i="2" s="1"/>
  <c r="S33" i="2"/>
  <c r="U33" i="2" s="1"/>
  <c r="U35" i="2" s="1"/>
  <c r="O33" i="2"/>
  <c r="N33" i="2"/>
  <c r="P33" i="2" s="1"/>
  <c r="P35" i="2" s="1"/>
  <c r="M33" i="2"/>
  <c r="K33" i="2"/>
  <c r="J33" i="2"/>
  <c r="G33" i="2"/>
  <c r="E33" i="2"/>
  <c r="T32" i="2"/>
  <c r="V32" i="2" s="1"/>
  <c r="F32" i="2"/>
  <c r="G32" i="2" s="1"/>
  <c r="C32" i="2"/>
  <c r="AE31" i="2"/>
  <c r="AC31" i="2"/>
  <c r="AB31" i="2"/>
  <c r="AD31" i="2" s="1"/>
  <c r="X31" i="2"/>
  <c r="Z31" i="2" s="1"/>
  <c r="W31" i="2"/>
  <c r="Y31" i="2" s="1"/>
  <c r="AA31" i="2" s="1"/>
  <c r="T31" i="2"/>
  <c r="S31" i="2"/>
  <c r="U31" i="2" s="1"/>
  <c r="R31" i="2"/>
  <c r="P31" i="2"/>
  <c r="O31" i="2"/>
  <c r="Q31" i="2" s="1"/>
  <c r="N31" i="2"/>
  <c r="M31" i="2"/>
  <c r="K31" i="2"/>
  <c r="L31" i="2" s="1"/>
  <c r="J31" i="2"/>
  <c r="G31" i="2"/>
  <c r="E31" i="2"/>
  <c r="AD30" i="2"/>
  <c r="AC30" i="2"/>
  <c r="AE30" i="2" s="1"/>
  <c r="Y30" i="2"/>
  <c r="X30" i="2"/>
  <c r="Z30" i="2" s="1"/>
  <c r="Z32" i="2" s="1"/>
  <c r="T30" i="2"/>
  <c r="S30" i="2"/>
  <c r="U30" i="2" s="1"/>
  <c r="U32" i="2" s="1"/>
  <c r="O30" i="2"/>
  <c r="O32" i="2" s="1"/>
  <c r="N30" i="2"/>
  <c r="P30" i="2" s="1"/>
  <c r="P32" i="2" s="1"/>
  <c r="M30" i="2"/>
  <c r="K30" i="2"/>
  <c r="J30" i="2"/>
  <c r="G30" i="2"/>
  <c r="E30" i="2"/>
  <c r="T29" i="2"/>
  <c r="V29" i="2" s="1"/>
  <c r="F29" i="2"/>
  <c r="G29" i="2" s="1"/>
  <c r="C29" i="2"/>
  <c r="AE28" i="2"/>
  <c r="AF28" i="2" s="1"/>
  <c r="AC28" i="2"/>
  <c r="AB28" i="2"/>
  <c r="AD28" i="2" s="1"/>
  <c r="X28" i="2"/>
  <c r="Z28" i="2" s="1"/>
  <c r="Z29" i="2" s="1"/>
  <c r="W28" i="2"/>
  <c r="Y28" i="2" s="1"/>
  <c r="AA28" i="2" s="1"/>
  <c r="T28" i="2"/>
  <c r="S28" i="2"/>
  <c r="U28" i="2" s="1"/>
  <c r="R28" i="2"/>
  <c r="P28" i="2"/>
  <c r="O28" i="2"/>
  <c r="N28" i="2"/>
  <c r="M28" i="2"/>
  <c r="L28" i="2"/>
  <c r="K28" i="2"/>
  <c r="J28" i="2"/>
  <c r="G28" i="2"/>
  <c r="E28" i="2"/>
  <c r="AD27" i="2"/>
  <c r="AC27" i="2"/>
  <c r="AE27" i="2" s="1"/>
  <c r="AE29" i="2" s="1"/>
  <c r="Y27" i="2"/>
  <c r="X27" i="2"/>
  <c r="Z27" i="2" s="1"/>
  <c r="T27" i="2"/>
  <c r="S27" i="2"/>
  <c r="U27" i="2" s="1"/>
  <c r="U29" i="2" s="1"/>
  <c r="O27" i="2"/>
  <c r="N27" i="2"/>
  <c r="P27" i="2" s="1"/>
  <c r="M27" i="2"/>
  <c r="K27" i="2"/>
  <c r="K29" i="2" s="1"/>
  <c r="J27" i="2"/>
  <c r="G27" i="2"/>
  <c r="E27" i="2"/>
  <c r="T26" i="2"/>
  <c r="V26" i="2" s="1"/>
  <c r="F26" i="2"/>
  <c r="G26" i="2" s="1"/>
  <c r="C26" i="2"/>
  <c r="AE25" i="2"/>
  <c r="AF25" i="2" s="1"/>
  <c r="AC25" i="2"/>
  <c r="AB25" i="2"/>
  <c r="AD25" i="2" s="1"/>
  <c r="X25" i="2"/>
  <c r="Z25" i="2" s="1"/>
  <c r="W25" i="2"/>
  <c r="Y25" i="2" s="1"/>
  <c r="AA25" i="2" s="1"/>
  <c r="T25" i="2"/>
  <c r="S25" i="2"/>
  <c r="U25" i="2" s="1"/>
  <c r="R25" i="2"/>
  <c r="P25" i="2"/>
  <c r="O25" i="2"/>
  <c r="N25" i="2"/>
  <c r="M25" i="2"/>
  <c r="L25" i="2"/>
  <c r="K25" i="2"/>
  <c r="J25" i="2"/>
  <c r="G25" i="2"/>
  <c r="E25" i="2"/>
  <c r="AD24" i="2"/>
  <c r="AC24" i="2"/>
  <c r="AE24" i="2" s="1"/>
  <c r="AE26" i="2" s="1"/>
  <c r="AA24" i="2"/>
  <c r="Y24" i="2"/>
  <c r="X24" i="2"/>
  <c r="Z24" i="2" s="1"/>
  <c r="Z26" i="2" s="1"/>
  <c r="T24" i="2"/>
  <c r="S24" i="2"/>
  <c r="U24" i="2" s="1"/>
  <c r="U26" i="2" s="1"/>
  <c r="N24" i="2"/>
  <c r="P24" i="2" s="1"/>
  <c r="P26" i="2" s="1"/>
  <c r="M24" i="2"/>
  <c r="O24" i="2" s="1"/>
  <c r="O26" i="2" s="1"/>
  <c r="Q26" i="2" s="1"/>
  <c r="K24" i="2"/>
  <c r="K26" i="2" s="1"/>
  <c r="J24" i="2"/>
  <c r="J26" i="2" s="1"/>
  <c r="L26" i="2" s="1"/>
  <c r="G24" i="2"/>
  <c r="E24" i="2"/>
  <c r="K23" i="2"/>
  <c r="F23" i="2"/>
  <c r="G23" i="2" s="1"/>
  <c r="C23" i="2"/>
  <c r="AE22" i="2"/>
  <c r="AD22" i="2"/>
  <c r="AF22" i="2" s="1"/>
  <c r="AC22" i="2"/>
  <c r="AB22" i="2"/>
  <c r="Z22" i="2"/>
  <c r="X22" i="2"/>
  <c r="W22" i="2"/>
  <c r="Y22" i="2" s="1"/>
  <c r="S22" i="2"/>
  <c r="U22" i="2" s="1"/>
  <c r="R22" i="2"/>
  <c r="T22" i="2" s="1"/>
  <c r="T23" i="2" s="1"/>
  <c r="O22" i="2"/>
  <c r="Q22" i="2" s="1"/>
  <c r="N22" i="2"/>
  <c r="P22" i="2" s="1"/>
  <c r="M22" i="2"/>
  <c r="K22" i="2"/>
  <c r="J22" i="2"/>
  <c r="L22" i="2" s="1"/>
  <c r="G22" i="2"/>
  <c r="E22" i="2"/>
  <c r="AF21" i="2"/>
  <c r="AD21" i="2"/>
  <c r="AD23" i="2" s="1"/>
  <c r="AC21" i="2"/>
  <c r="AE21" i="2" s="1"/>
  <c r="AE23" i="2" s="1"/>
  <c r="AA21" i="2"/>
  <c r="Y21" i="2"/>
  <c r="X21" i="2"/>
  <c r="Z21" i="2" s="1"/>
  <c r="T21" i="2"/>
  <c r="S21" i="2"/>
  <c r="U21" i="2" s="1"/>
  <c r="N21" i="2"/>
  <c r="P21" i="2" s="1"/>
  <c r="P23" i="2" s="1"/>
  <c r="M21" i="2"/>
  <c r="O21" i="2" s="1"/>
  <c r="O23" i="2" s="1"/>
  <c r="Q23" i="2" s="1"/>
  <c r="K21" i="2"/>
  <c r="J21" i="2"/>
  <c r="J23" i="2" s="1"/>
  <c r="G21" i="2"/>
  <c r="E21" i="2"/>
  <c r="K20" i="2"/>
  <c r="F20" i="2"/>
  <c r="G20" i="2" s="1"/>
  <c r="C20" i="2"/>
  <c r="AE19" i="2"/>
  <c r="AD19" i="2"/>
  <c r="AF19" i="2" s="1"/>
  <c r="AB19" i="2"/>
  <c r="Z19" i="2"/>
  <c r="Y19" i="2"/>
  <c r="AA19" i="2" s="1"/>
  <c r="W19" i="2"/>
  <c r="U19" i="2"/>
  <c r="T19" i="2"/>
  <c r="V19" i="2" s="1"/>
  <c r="R19" i="2"/>
  <c r="P19" i="2"/>
  <c r="O19" i="2"/>
  <c r="Q19" i="2" s="1"/>
  <c r="M19" i="2"/>
  <c r="K19" i="2"/>
  <c r="J19" i="2"/>
  <c r="L19" i="2" s="1"/>
  <c r="G19" i="2"/>
  <c r="E19" i="2"/>
  <c r="AF18" i="2"/>
  <c r="AC18" i="2"/>
  <c r="AE18" i="2" s="1"/>
  <c r="AB18" i="2"/>
  <c r="AD18" i="2" s="1"/>
  <c r="Y18" i="2"/>
  <c r="X18" i="2"/>
  <c r="Z18" i="2" s="1"/>
  <c r="W18" i="2"/>
  <c r="U18" i="2"/>
  <c r="T18" i="2"/>
  <c r="V18" i="2" s="1"/>
  <c r="S18" i="2"/>
  <c r="R18" i="2"/>
  <c r="P18" i="2"/>
  <c r="N18" i="2"/>
  <c r="M18" i="2"/>
  <c r="O18" i="2" s="1"/>
  <c r="Q18" i="2" s="1"/>
  <c r="L18" i="2"/>
  <c r="K18" i="2"/>
  <c r="J18" i="2"/>
  <c r="G18" i="2"/>
  <c r="E18" i="2"/>
  <c r="AE17" i="2"/>
  <c r="AD17" i="2"/>
  <c r="AF17" i="2" s="1"/>
  <c r="AC17" i="2"/>
  <c r="AB17" i="2"/>
  <c r="Z17" i="2"/>
  <c r="X17" i="2"/>
  <c r="W17" i="2"/>
  <c r="Y17" i="2" s="1"/>
  <c r="AA17" i="2" s="1"/>
  <c r="S17" i="2"/>
  <c r="U17" i="2" s="1"/>
  <c r="V17" i="2" s="1"/>
  <c r="R17" i="2"/>
  <c r="T17" i="2" s="1"/>
  <c r="T20" i="2" s="1"/>
  <c r="O17" i="2"/>
  <c r="Q17" i="2" s="1"/>
  <c r="N17" i="2"/>
  <c r="P17" i="2" s="1"/>
  <c r="M17" i="2"/>
  <c r="K17" i="2"/>
  <c r="J17" i="2"/>
  <c r="L17" i="2" s="1"/>
  <c r="G17" i="2"/>
  <c r="E17" i="2"/>
  <c r="AD16" i="2"/>
  <c r="AD20" i="2" s="1"/>
  <c r="AC16" i="2"/>
  <c r="AE16" i="2" s="1"/>
  <c r="AF16" i="2" s="1"/>
  <c r="Y16" i="2"/>
  <c r="X16" i="2"/>
  <c r="Z16" i="2" s="1"/>
  <c r="Z20" i="2" s="1"/>
  <c r="V16" i="2"/>
  <c r="T16" i="2"/>
  <c r="S16" i="2"/>
  <c r="U16" i="2" s="1"/>
  <c r="Q16" i="2"/>
  <c r="N16" i="2"/>
  <c r="P16" i="2" s="1"/>
  <c r="M16" i="2"/>
  <c r="O16" i="2" s="1"/>
  <c r="K16" i="2"/>
  <c r="J16" i="2"/>
  <c r="J20" i="2" s="1"/>
  <c r="L20" i="2" s="1"/>
  <c r="G16" i="2"/>
  <c r="E16" i="2"/>
  <c r="K15" i="2"/>
  <c r="F15" i="2"/>
  <c r="G15" i="2" s="1"/>
  <c r="C15" i="2"/>
  <c r="AE14" i="2"/>
  <c r="AD14" i="2"/>
  <c r="AF14" i="2" s="1"/>
  <c r="AC14" i="2"/>
  <c r="AB14" i="2"/>
  <c r="Z14" i="2"/>
  <c r="X14" i="2"/>
  <c r="W14" i="2"/>
  <c r="Y14" i="2" s="1"/>
  <c r="AA14" i="2" s="1"/>
  <c r="S14" i="2"/>
  <c r="U14" i="2" s="1"/>
  <c r="V14" i="2" s="1"/>
  <c r="R14" i="2"/>
  <c r="T14" i="2" s="1"/>
  <c r="O14" i="2"/>
  <c r="Q14" i="2" s="1"/>
  <c r="N14" i="2"/>
  <c r="P14" i="2" s="1"/>
  <c r="M14" i="2"/>
  <c r="K14" i="2"/>
  <c r="J14" i="2"/>
  <c r="L14" i="2" s="1"/>
  <c r="G14" i="2"/>
  <c r="E14" i="2"/>
  <c r="AC13" i="2"/>
  <c r="AE13" i="2" s="1"/>
  <c r="AB13" i="2"/>
  <c r="AD13" i="2" s="1"/>
  <c r="AF13" i="2" s="1"/>
  <c r="Y13" i="2"/>
  <c r="AA13" i="2" s="1"/>
  <c r="X13" i="2"/>
  <c r="Z13" i="2" s="1"/>
  <c r="W13" i="2"/>
  <c r="U13" i="2"/>
  <c r="T13" i="2"/>
  <c r="V13" i="2" s="1"/>
  <c r="S13" i="2"/>
  <c r="R13" i="2"/>
  <c r="P13" i="2"/>
  <c r="N13" i="2"/>
  <c r="M13" i="2"/>
  <c r="O13" i="2" s="1"/>
  <c r="L13" i="2"/>
  <c r="K13" i="2"/>
  <c r="J13" i="2"/>
  <c r="G13" i="2"/>
  <c r="E13" i="2"/>
  <c r="AE12" i="2"/>
  <c r="AE15" i="2" s="1"/>
  <c r="AD12" i="2"/>
  <c r="AC12" i="2"/>
  <c r="Z12" i="2"/>
  <c r="Z15" i="2" s="1"/>
  <c r="Y12" i="2"/>
  <c r="X12" i="2"/>
  <c r="U12" i="2"/>
  <c r="T12" i="2"/>
  <c r="S12" i="2"/>
  <c r="P12" i="2"/>
  <c r="P15" i="2" s="1"/>
  <c r="O12" i="2"/>
  <c r="N12" i="2"/>
  <c r="M12" i="2"/>
  <c r="L12" i="2"/>
  <c r="K12" i="2"/>
  <c r="J12" i="2"/>
  <c r="J15" i="2" s="1"/>
  <c r="L15" i="2" s="1"/>
  <c r="G12" i="2"/>
  <c r="E12" i="2"/>
  <c r="F11" i="2"/>
  <c r="C11" i="2"/>
  <c r="E9" i="2" s="1"/>
  <c r="AE10" i="2"/>
  <c r="AB10" i="2"/>
  <c r="AD10" i="2" s="1"/>
  <c r="AF10" i="2" s="1"/>
  <c r="AA10" i="2"/>
  <c r="Z10" i="2"/>
  <c r="W10" i="2"/>
  <c r="Y10" i="2" s="1"/>
  <c r="V10" i="2"/>
  <c r="U10" i="2"/>
  <c r="R10" i="2"/>
  <c r="T10" i="2" s="1"/>
  <c r="P10" i="2"/>
  <c r="M10" i="2"/>
  <c r="O10" i="2" s="1"/>
  <c r="Q10" i="2" s="1"/>
  <c r="L10" i="2"/>
  <c r="K10" i="2"/>
  <c r="J10" i="2"/>
  <c r="G10" i="2"/>
  <c r="E10" i="2"/>
  <c r="AE9" i="2"/>
  <c r="AD9" i="2"/>
  <c r="AF9" i="2" s="1"/>
  <c r="AC9" i="2"/>
  <c r="AB9" i="2"/>
  <c r="Z9" i="2"/>
  <c r="X9" i="2"/>
  <c r="W9" i="2"/>
  <c r="Y9" i="2" s="1"/>
  <c r="AA9" i="2" s="1"/>
  <c r="S9" i="2"/>
  <c r="U9" i="2" s="1"/>
  <c r="R9" i="2"/>
  <c r="T9" i="2" s="1"/>
  <c r="V9" i="2" s="1"/>
  <c r="O9" i="2"/>
  <c r="Q9" i="2" s="1"/>
  <c r="N9" i="2"/>
  <c r="P9" i="2" s="1"/>
  <c r="M9" i="2"/>
  <c r="K9" i="2"/>
  <c r="J9" i="2"/>
  <c r="L9" i="2" s="1"/>
  <c r="G9" i="2"/>
  <c r="D9" i="2"/>
  <c r="AC8" i="2"/>
  <c r="AE8" i="2" s="1"/>
  <c r="AB8" i="2"/>
  <c r="AD8" i="2" s="1"/>
  <c r="AF8" i="2" s="1"/>
  <c r="X8" i="2"/>
  <c r="Z8" i="2" s="1"/>
  <c r="W8" i="2"/>
  <c r="Y8" i="2" s="1"/>
  <c r="AA8" i="2" s="1"/>
  <c r="U8" i="2"/>
  <c r="S8" i="2"/>
  <c r="R8" i="2"/>
  <c r="T8" i="2" s="1"/>
  <c r="V8" i="2" s="1"/>
  <c r="N8" i="2"/>
  <c r="P8" i="2" s="1"/>
  <c r="M8" i="2"/>
  <c r="O8" i="2" s="1"/>
  <c r="K8" i="2"/>
  <c r="J8" i="2"/>
  <c r="L8" i="2" s="1"/>
  <c r="G8" i="2"/>
  <c r="E8" i="2"/>
  <c r="AE7" i="2"/>
  <c r="AE11" i="2" s="1"/>
  <c r="AD7" i="2"/>
  <c r="AF7" i="2" s="1"/>
  <c r="AC7" i="2"/>
  <c r="Z7" i="2"/>
  <c r="Z11" i="2" s="1"/>
  <c r="Y7" i="2"/>
  <c r="X7" i="2"/>
  <c r="U7" i="2"/>
  <c r="U11" i="2" s="1"/>
  <c r="T7" i="2"/>
  <c r="S7" i="2"/>
  <c r="P7" i="2"/>
  <c r="N7" i="2"/>
  <c r="M7" i="2"/>
  <c r="O7" i="2" s="1"/>
  <c r="L7" i="2"/>
  <c r="K7" i="2"/>
  <c r="J7" i="2"/>
  <c r="J11" i="2" s="1"/>
  <c r="G7" i="2"/>
  <c r="E7" i="2"/>
  <c r="P6" i="2"/>
  <c r="J6" i="2"/>
  <c r="L6" i="2" s="1"/>
  <c r="F6" i="2"/>
  <c r="G6" i="2" s="1"/>
  <c r="C6" i="2"/>
  <c r="AE5" i="2"/>
  <c r="AE6" i="2" s="1"/>
  <c r="AB5" i="2"/>
  <c r="AD5" i="2" s="1"/>
  <c r="Z5" i="2"/>
  <c r="Z6" i="2" s="1"/>
  <c r="W5" i="2"/>
  <c r="Y5" i="2" s="1"/>
  <c r="U5" i="2"/>
  <c r="U6" i="2" s="1"/>
  <c r="R5" i="2"/>
  <c r="T5" i="2" s="1"/>
  <c r="P5" i="2"/>
  <c r="M5" i="2"/>
  <c r="O5" i="2" s="1"/>
  <c r="K5" i="2"/>
  <c r="K6" i="2" s="1"/>
  <c r="J5" i="2"/>
  <c r="G5" i="2"/>
  <c r="D2" i="2"/>
  <c r="Y6" i="2" l="1"/>
  <c r="AA6" i="2" s="1"/>
  <c r="AA5" i="2"/>
  <c r="V5" i="2"/>
  <c r="T6" i="2"/>
  <c r="V6" i="2" s="1"/>
  <c r="AF5" i="2"/>
  <c r="AD6" i="2"/>
  <c r="AF6" i="2" s="1"/>
  <c r="P11" i="2"/>
  <c r="O6" i="2"/>
  <c r="Q6" i="2" s="1"/>
  <c r="Q5" i="2"/>
  <c r="Q7" i="2"/>
  <c r="O11" i="2"/>
  <c r="Q11" i="2" s="1"/>
  <c r="Q8" i="2"/>
  <c r="Y15" i="2"/>
  <c r="AA15" i="2" s="1"/>
  <c r="O65" i="2"/>
  <c r="Q64" i="2"/>
  <c r="Q65" i="2" s="1"/>
  <c r="D66" i="2"/>
  <c r="D69" i="2" s="1"/>
  <c r="D46" i="2"/>
  <c r="D67" i="2"/>
  <c r="D65" i="2"/>
  <c r="D58" i="2"/>
  <c r="D56" i="2"/>
  <c r="D53" i="2"/>
  <c r="D50" i="2"/>
  <c r="D64" i="2"/>
  <c r="D61" i="2"/>
  <c r="D54" i="2"/>
  <c r="D51" i="2"/>
  <c r="D36" i="2"/>
  <c r="D33" i="2"/>
  <c r="D30" i="2"/>
  <c r="D68" i="2"/>
  <c r="D62" i="2"/>
  <c r="D57" i="2"/>
  <c r="D41" i="2"/>
  <c r="D38" i="2"/>
  <c r="D59" i="2"/>
  <c r="D45" i="2"/>
  <c r="D44" i="2"/>
  <c r="D47" i="2" s="1"/>
  <c r="D42" i="2"/>
  <c r="D48" i="2"/>
  <c r="D49" i="2" s="1"/>
  <c r="D34" i="2"/>
  <c r="D27" i="2"/>
  <c r="D22" i="2"/>
  <c r="D19" i="2"/>
  <c r="D17" i="2"/>
  <c r="D14" i="2"/>
  <c r="D28" i="2"/>
  <c r="D25" i="2"/>
  <c r="D18" i="2"/>
  <c r="D13" i="2"/>
  <c r="D10" i="2"/>
  <c r="D37" i="2"/>
  <c r="D24" i="2"/>
  <c r="D21" i="2"/>
  <c r="D16" i="2"/>
  <c r="AD15" i="2"/>
  <c r="AF15" i="2" s="1"/>
  <c r="AF12" i="2"/>
  <c r="O20" i="2"/>
  <c r="AA16" i="2"/>
  <c r="Y20" i="2"/>
  <c r="AA20" i="2" s="1"/>
  <c r="L23" i="2"/>
  <c r="Q21" i="2"/>
  <c r="Z23" i="2"/>
  <c r="AF23" i="2"/>
  <c r="AA22" i="2"/>
  <c r="Y23" i="2"/>
  <c r="Q24" i="2"/>
  <c r="J29" i="2"/>
  <c r="L29" i="2" s="1"/>
  <c r="L27" i="2"/>
  <c r="Q27" i="2"/>
  <c r="O29" i="2"/>
  <c r="Y29" i="2"/>
  <c r="AA29" i="2" s="1"/>
  <c r="AA27" i="2"/>
  <c r="D31" i="2"/>
  <c r="D40" i="2"/>
  <c r="D43" i="2" s="1"/>
  <c r="AF40" i="2"/>
  <c r="AD43" i="2"/>
  <c r="AA51" i="2"/>
  <c r="Y52" i="2"/>
  <c r="AD11" i="2"/>
  <c r="AF11" i="2" s="1"/>
  <c r="T15" i="2"/>
  <c r="V12" i="2"/>
  <c r="AA39" i="2"/>
  <c r="D8" i="2"/>
  <c r="D5" i="2"/>
  <c r="D6" i="2" s="1"/>
  <c r="L5" i="2"/>
  <c r="D7" i="2"/>
  <c r="D11" i="2" s="1"/>
  <c r="K11" i="2"/>
  <c r="L11" i="2" s="1"/>
  <c r="T11" i="2"/>
  <c r="V11" i="2" s="1"/>
  <c r="Y11" i="2"/>
  <c r="AA11" i="2" s="1"/>
  <c r="AA12" i="2"/>
  <c r="P20" i="2"/>
  <c r="AE20" i="2"/>
  <c r="AF20" i="2" s="1"/>
  <c r="U23" i="2"/>
  <c r="V23" i="2"/>
  <c r="V36" i="2"/>
  <c r="U39" i="2"/>
  <c r="Z63" i="2"/>
  <c r="AA62" i="2"/>
  <c r="V7" i="2"/>
  <c r="AA7" i="2"/>
  <c r="G11" i="2"/>
  <c r="D12" i="2"/>
  <c r="D15" i="2" s="1"/>
  <c r="O15" i="2"/>
  <c r="Q15" i="2" s="1"/>
  <c r="Q12" i="2"/>
  <c r="U15" i="2"/>
  <c r="Q13" i="2"/>
  <c r="U20" i="2"/>
  <c r="V20" i="2"/>
  <c r="AA18" i="2"/>
  <c r="V21" i="2"/>
  <c r="V22" i="2"/>
  <c r="V24" i="2"/>
  <c r="AA54" i="2"/>
  <c r="Y55" i="2"/>
  <c r="Y26" i="2"/>
  <c r="AA26" i="2" s="1"/>
  <c r="AF24" i="2"/>
  <c r="AD26" i="2"/>
  <c r="AF26" i="2" s="1"/>
  <c r="V27" i="2"/>
  <c r="AF27" i="2"/>
  <c r="AD29" i="2"/>
  <c r="AF29" i="2" s="1"/>
  <c r="K32" i="2"/>
  <c r="AE32" i="2"/>
  <c r="J35" i="2"/>
  <c r="L35" i="2" s="1"/>
  <c r="L33" i="2"/>
  <c r="O35" i="2"/>
  <c r="Q35" i="2" s="1"/>
  <c r="Y35" i="2"/>
  <c r="AA35" i="2" s="1"/>
  <c r="J39" i="2"/>
  <c r="L36" i="2"/>
  <c r="Z39" i="2"/>
  <c r="AA38" i="2"/>
  <c r="E40" i="2"/>
  <c r="E42" i="2"/>
  <c r="Z52" i="2"/>
  <c r="AA50" i="2"/>
  <c r="AA52" i="2" s="1"/>
  <c r="Z55" i="2"/>
  <c r="AA53" i="2"/>
  <c r="AA55" i="2" s="1"/>
  <c r="L16" i="2"/>
  <c r="L21" i="2"/>
  <c r="L24" i="2"/>
  <c r="Q25" i="2"/>
  <c r="V25" i="2"/>
  <c r="P29" i="2"/>
  <c r="Q28" i="2"/>
  <c r="V28" i="2"/>
  <c r="V30" i="2"/>
  <c r="AF30" i="2"/>
  <c r="V31" i="2"/>
  <c r="AF31" i="2"/>
  <c r="K35" i="2"/>
  <c r="AE35" i="2"/>
  <c r="K39" i="2"/>
  <c r="T39" i="2"/>
  <c r="V39" i="2" s="1"/>
  <c r="K43" i="2"/>
  <c r="L43" i="2" s="1"/>
  <c r="L40" i="2"/>
  <c r="T43" i="2"/>
  <c r="V43" i="2" s="1"/>
  <c r="Q41" i="2"/>
  <c r="G43" i="2"/>
  <c r="J52" i="2"/>
  <c r="Q52" i="2"/>
  <c r="J55" i="2"/>
  <c r="Q55" i="2"/>
  <c r="AF64" i="2"/>
  <c r="AF65" i="2" s="1"/>
  <c r="AD65" i="2"/>
  <c r="Z69" i="2"/>
  <c r="AA68" i="2"/>
  <c r="J32" i="2"/>
  <c r="L32" i="2" s="1"/>
  <c r="L30" i="2"/>
  <c r="Q32" i="2"/>
  <c r="Y32" i="2"/>
  <c r="AA32" i="2" s="1"/>
  <c r="AE39" i="2"/>
  <c r="AF39" i="2" s="1"/>
  <c r="O39" i="2"/>
  <c r="Q39" i="2" s="1"/>
  <c r="Q43" i="2"/>
  <c r="Q44" i="2"/>
  <c r="O47" i="2"/>
  <c r="Q47" i="2" s="1"/>
  <c r="AF44" i="2"/>
  <c r="AD47" i="2"/>
  <c r="AF48" i="2"/>
  <c r="AE49" i="2"/>
  <c r="AF49" i="2" s="1"/>
  <c r="V58" i="2"/>
  <c r="T60" i="2"/>
  <c r="J63" i="2"/>
  <c r="L61" i="2"/>
  <c r="L63" i="2" s="1"/>
  <c r="L69" i="2"/>
  <c r="AD32" i="2"/>
  <c r="AF32" i="2" s="1"/>
  <c r="AD35" i="2"/>
  <c r="T47" i="2"/>
  <c r="V47" i="2" s="1"/>
  <c r="Z47" i="2"/>
  <c r="AA47" i="2" s="1"/>
  <c r="AA46" i="2"/>
  <c r="T52" i="2"/>
  <c r="T55" i="2"/>
  <c r="U60" i="2"/>
  <c r="V61" i="2"/>
  <c r="AF61" i="2"/>
  <c r="V62" i="2"/>
  <c r="AF62" i="2"/>
  <c r="Y69" i="2"/>
  <c r="AA66" i="2"/>
  <c r="AA69" i="2" s="1"/>
  <c r="AF67" i="2"/>
  <c r="V68" i="2"/>
  <c r="V69" i="2" s="1"/>
  <c r="AF68" i="2"/>
  <c r="Q30" i="2"/>
  <c r="AA30" i="2"/>
  <c r="Q33" i="2"/>
  <c r="AA33" i="2"/>
  <c r="AF36" i="2"/>
  <c r="AA40" i="2"/>
  <c r="V50" i="2"/>
  <c r="V52" i="2" s="1"/>
  <c r="V53" i="2"/>
  <c r="V55" i="2" s="1"/>
  <c r="Q58" i="2"/>
  <c r="Q60" i="2" s="1"/>
  <c r="AA64" i="2"/>
  <c r="AA65" i="2" s="1"/>
  <c r="Q66" i="2"/>
  <c r="Q69" i="2" s="1"/>
  <c r="AE43" i="2"/>
  <c r="L44" i="2"/>
  <c r="J47" i="2"/>
  <c r="L47" i="2" s="1"/>
  <c r="AE47" i="2"/>
  <c r="O49" i="2"/>
  <c r="Q49" i="2" s="1"/>
  <c r="Q48" i="2"/>
  <c r="Z49" i="2"/>
  <c r="AA49" i="2" s="1"/>
  <c r="AA48" i="2"/>
  <c r="Y60" i="2"/>
  <c r="AA58" i="2"/>
  <c r="AA60" i="2" s="1"/>
  <c r="AF58" i="2"/>
  <c r="AF60" i="2" s="1"/>
  <c r="V59" i="2"/>
  <c r="AE63" i="2"/>
  <c r="K65" i="2"/>
  <c r="L64" i="2"/>
  <c r="L65" i="2" s="1"/>
  <c r="AE69" i="2"/>
  <c r="AF66" i="2"/>
  <c r="O63" i="2"/>
  <c r="J60" i="2"/>
  <c r="AD60" i="2"/>
  <c r="AD63" i="2"/>
  <c r="T65" i="2"/>
  <c r="L50" i="2"/>
  <c r="L52" i="2" s="1"/>
  <c r="L53" i="2"/>
  <c r="L55" i="2" s="1"/>
  <c r="AA61" i="2"/>
  <c r="AA63" i="2" s="1"/>
  <c r="V60" i="2" l="1"/>
  <c r="D39" i="2"/>
  <c r="AF63" i="2"/>
  <c r="AF35" i="2"/>
  <c r="V15" i="2"/>
  <c r="AA23" i="2"/>
  <c r="Q20" i="2"/>
  <c r="D23" i="2"/>
  <c r="D29" i="2"/>
  <c r="D32" i="2"/>
  <c r="D55" i="2"/>
  <c r="D60" i="2"/>
  <c r="AF69" i="2"/>
  <c r="V63" i="2"/>
  <c r="AF47" i="2"/>
  <c r="AF43" i="2"/>
  <c r="D26" i="2"/>
  <c r="D35" i="2"/>
  <c r="D63" i="2"/>
  <c r="L39" i="2"/>
  <c r="Q29" i="2"/>
  <c r="D20" i="2"/>
  <c r="D52" i="2"/>
</calcChain>
</file>

<file path=xl/sharedStrings.xml><?xml version="1.0" encoding="utf-8"?>
<sst xmlns="http://schemas.openxmlformats.org/spreadsheetml/2006/main" count="136" uniqueCount="74">
  <si>
    <t>Catchment areas</t>
  </si>
  <si>
    <t>Km2</t>
  </si>
  <si>
    <t>m2</t>
  </si>
  <si>
    <t>GW area</t>
  </si>
  <si>
    <t>Potential GSI area</t>
  </si>
  <si>
    <t>possible depth of pond at present time (m)</t>
  </si>
  <si>
    <t>possible volume of in-ground stroage at the present (m3)</t>
  </si>
  <si>
    <t xml:space="preserve">possible depth of pond when sea level rises by 0.3m </t>
  </si>
  <si>
    <t xml:space="preserve">possible volume of in-ground stroage when sea level rises by 0.3m </t>
  </si>
  <si>
    <t xml:space="preserve">Possible depth of pond when sea level rises by 0.65m </t>
  </si>
  <si>
    <t xml:space="preserve">possible volume of in-ground stroage when sea level rises by 0.65m </t>
  </si>
  <si>
    <t xml:space="preserve">Possible depth of pond when sea level rises by 0.75m </t>
  </si>
  <si>
    <t xml:space="preserve">Possible volume of in-ground stroage when sea level rises by 0.75m </t>
  </si>
  <si>
    <t xml:space="preserve">Possible depth of pond when sea level rises by 1.15m </t>
  </si>
  <si>
    <t xml:space="preserve">Possible volume of in-ground stroage when sea level rises by 1.15m </t>
  </si>
  <si>
    <t>Depth to GW (m)</t>
  </si>
  <si>
    <t>Area (m2)</t>
  </si>
  <si>
    <t>% of catchment area</t>
  </si>
  <si>
    <t>% of land unit</t>
  </si>
  <si>
    <t>Open space (m2)</t>
  </si>
  <si>
    <t>% of total area</t>
  </si>
  <si>
    <t>Minimum</t>
  </si>
  <si>
    <t>Maximum</t>
  </si>
  <si>
    <t>Avg.</t>
  </si>
  <si>
    <t>HE_1A-e</t>
  </si>
  <si>
    <t>&gt;4</t>
  </si>
  <si>
    <t>HE_2A-b</t>
  </si>
  <si>
    <t>1-2</t>
  </si>
  <si>
    <t>HE_2A-c</t>
  </si>
  <si>
    <t>2-3</t>
  </si>
  <si>
    <t>HE_2A-d</t>
  </si>
  <si>
    <t>3-4</t>
  </si>
  <si>
    <t>HE_2A-e</t>
  </si>
  <si>
    <t>HE_2B-b</t>
  </si>
  <si>
    <t>HE_2B-c</t>
  </si>
  <si>
    <t>HE_2B-d</t>
  </si>
  <si>
    <t>HE_2C-b</t>
  </si>
  <si>
    <t>HE_2C-c</t>
  </si>
  <si>
    <t>HE_2C-d</t>
  </si>
  <si>
    <t>HE_2C-e</t>
  </si>
  <si>
    <t>HE_3D-b</t>
  </si>
  <si>
    <t>HE_3D-c</t>
  </si>
  <si>
    <t>HE_4D-b</t>
  </si>
  <si>
    <t>HE_4D-c</t>
  </si>
  <si>
    <t>HE_4E-b</t>
  </si>
  <si>
    <t>HE_4E-c</t>
  </si>
  <si>
    <t>HE_4F-b</t>
  </si>
  <si>
    <t>HE_4F-c</t>
  </si>
  <si>
    <t>HE_4G-b</t>
  </si>
  <si>
    <t>HE_4G-c</t>
  </si>
  <si>
    <t>HE_5H-a</t>
  </si>
  <si>
    <t>0-1</t>
  </si>
  <si>
    <t>HE_5H-b</t>
  </si>
  <si>
    <t>HE_5H-c</t>
  </si>
  <si>
    <t>HE_5I-a</t>
  </si>
  <si>
    <t>HE_5I-b</t>
  </si>
  <si>
    <t>HE_5I-e</t>
  </si>
  <si>
    <t>HE_6J-a</t>
  </si>
  <si>
    <t>HE_6J-b</t>
  </si>
  <si>
    <t>HE_6J-c</t>
  </si>
  <si>
    <t>HE_7K-b</t>
  </si>
  <si>
    <t>HE_8L-b</t>
  </si>
  <si>
    <t>HE_8L-c</t>
  </si>
  <si>
    <t>HE_9M-b</t>
  </si>
  <si>
    <t>HE_9M-c</t>
  </si>
  <si>
    <t>HE_10N-a</t>
  </si>
  <si>
    <t>HE_11O-c</t>
  </si>
  <si>
    <t>HE_11O-d</t>
  </si>
  <si>
    <t>HE_12P-b</t>
  </si>
  <si>
    <t>HE_12P-c</t>
  </si>
  <si>
    <t>HE_13Q-c</t>
  </si>
  <si>
    <t>HE_14R-a</t>
  </si>
  <si>
    <t>HE_14R-c</t>
  </si>
  <si>
    <t>HE_14R-d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</si>
</sst>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00000"/>
    <numFmt numFmtId="166" formatCode="0.0000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 applyFont="1"/>
    <xf numFmtId="164" fontId="1" fillId="0" borderId="0" xfId="2" applyFont="1"/>
    <xf numFmtId="164" fontId="1" fillId="0" borderId="0" xfId="1" applyNumberFormat="1" applyFont="1"/>
    <xf numFmtId="0" fontId="1" fillId="0" borderId="0" xfId="1" applyFont="1" applyAlignment="1">
      <alignment horizontal="center"/>
    </xf>
    <xf numFmtId="0" fontId="1" fillId="0" borderId="0" xfId="1" applyFont="1" applyAlignment="1">
      <alignment horizontal="center" wrapText="1"/>
    </xf>
    <xf numFmtId="164" fontId="4" fillId="2" borderId="0" xfId="2" applyFont="1" applyFill="1" applyBorder="1" applyAlignment="1">
      <alignment vertical="top"/>
    </xf>
    <xf numFmtId="164" fontId="4" fillId="2" borderId="0" xfId="2" applyFont="1" applyFill="1" applyBorder="1" applyAlignment="1">
      <alignment horizontal="right" vertical="top"/>
    </xf>
    <xf numFmtId="2" fontId="1" fillId="2" borderId="0" xfId="1" applyNumberFormat="1" applyFont="1" applyFill="1"/>
    <xf numFmtId="0" fontId="4" fillId="2" borderId="0" xfId="2" applyNumberFormat="1" applyFont="1" applyFill="1" applyBorder="1" applyAlignment="1">
      <alignment vertical="top"/>
    </xf>
    <xf numFmtId="164" fontId="1" fillId="2" borderId="0" xfId="1" applyNumberFormat="1" applyFont="1" applyFill="1"/>
    <xf numFmtId="0" fontId="1" fillId="2" borderId="0" xfId="1" applyFont="1" applyFill="1"/>
    <xf numFmtId="164" fontId="5" fillId="2" borderId="0" xfId="2" applyFont="1" applyFill="1" applyBorder="1" applyAlignment="1">
      <alignment vertical="top"/>
    </xf>
    <xf numFmtId="164" fontId="5" fillId="2" borderId="0" xfId="2" applyFont="1" applyFill="1" applyBorder="1" applyAlignment="1">
      <alignment horizontal="right" vertical="top"/>
    </xf>
    <xf numFmtId="2" fontId="5" fillId="2" borderId="0" xfId="2" applyNumberFormat="1" applyFont="1" applyFill="1" applyBorder="1" applyAlignment="1">
      <alignment horizontal="right" vertical="top"/>
    </xf>
    <xf numFmtId="164" fontId="2" fillId="2" borderId="0" xfId="1" applyNumberFormat="1" applyFont="1" applyFill="1"/>
    <xf numFmtId="0" fontId="2" fillId="2" borderId="0" xfId="1" applyFont="1" applyFill="1"/>
    <xf numFmtId="164" fontId="4" fillId="0" borderId="0" xfId="2" applyFont="1" applyFill="1" applyBorder="1" applyAlignment="1">
      <alignment vertical="top"/>
    </xf>
    <xf numFmtId="164" fontId="4" fillId="0" borderId="0" xfId="2" applyFont="1" applyFill="1" applyBorder="1" applyAlignment="1">
      <alignment horizontal="right" vertical="top"/>
    </xf>
    <xf numFmtId="2" fontId="1" fillId="0" borderId="0" xfId="1" applyNumberFormat="1" applyFont="1"/>
    <xf numFmtId="164" fontId="5" fillId="0" borderId="0" xfId="2" applyFont="1" applyFill="1" applyBorder="1" applyAlignment="1">
      <alignment vertical="top"/>
    </xf>
    <xf numFmtId="164" fontId="5" fillId="0" borderId="0" xfId="2" applyFont="1" applyFill="1" applyBorder="1" applyAlignment="1">
      <alignment horizontal="right" vertical="top"/>
    </xf>
    <xf numFmtId="2" fontId="5" fillId="0" borderId="0" xfId="2" applyNumberFormat="1" applyFont="1" applyFill="1" applyBorder="1" applyAlignment="1">
      <alignment horizontal="right" vertical="top"/>
    </xf>
    <xf numFmtId="164" fontId="2" fillId="0" borderId="0" xfId="1" applyNumberFormat="1" applyFont="1"/>
    <xf numFmtId="0" fontId="2" fillId="0" borderId="0" xfId="1" applyFont="1"/>
    <xf numFmtId="2" fontId="5" fillId="2" borderId="0" xfId="2" applyNumberFormat="1" applyFont="1" applyFill="1" applyBorder="1" applyAlignment="1">
      <alignment vertical="top"/>
    </xf>
    <xf numFmtId="164" fontId="1" fillId="0" borderId="0" xfId="2" applyFont="1" applyFill="1"/>
    <xf numFmtId="164" fontId="2" fillId="0" borderId="0" xfId="2" applyFont="1" applyFill="1"/>
    <xf numFmtId="164" fontId="1" fillId="2" borderId="0" xfId="2" applyFont="1" applyFill="1"/>
    <xf numFmtId="164" fontId="2" fillId="2" borderId="0" xfId="2" applyFont="1" applyFill="1"/>
    <xf numFmtId="2" fontId="2" fillId="0" borderId="0" xfId="1" applyNumberFormat="1" applyFont="1"/>
    <xf numFmtId="164" fontId="2" fillId="0" borderId="0" xfId="2" applyFont="1"/>
    <xf numFmtId="165" fontId="4" fillId="0" borderId="0" xfId="2" applyNumberFormat="1" applyFont="1" applyFill="1" applyBorder="1" applyAlignment="1">
      <alignment horizontal="right" vertical="top"/>
    </xf>
    <xf numFmtId="166" fontId="4" fillId="0" borderId="0" xfId="2" applyNumberFormat="1" applyFont="1" applyFill="1" applyBorder="1" applyAlignment="1">
      <alignment horizontal="right" vertical="top"/>
    </xf>
  </cellXfs>
  <cellStyles count="3">
    <cellStyle name="Comma 2" xfId="2" xr:uid="{C373B28B-C6E8-5D48-8D7A-977A0888A9F5}"/>
    <cellStyle name="Normal" xfId="0" builtinId="0"/>
    <cellStyle name="Normal 2" xfId="1" xr:uid="{9B1F9487-1747-DA43-B557-3C48F16D50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D2559-176B-B74B-9230-B96D5CA3E5F6}">
  <sheetPr>
    <pageSetUpPr fitToPage="1"/>
  </sheetPr>
  <dimension ref="A1:AF129"/>
  <sheetViews>
    <sheetView tabSelected="1" topLeftCell="P1" workbookViewId="0">
      <selection activeCell="AH13" sqref="AH13"/>
    </sheetView>
  </sheetViews>
  <sheetFormatPr baseColWidth="10" defaultColWidth="8.83203125" defaultRowHeight="16" x14ac:dyDescent="0.2"/>
  <cols>
    <col min="1" max="1" width="17.1640625" style="1" customWidth="1"/>
    <col min="2" max="2" width="16.5" style="1" customWidth="1"/>
    <col min="3" max="3" width="18" style="1" customWidth="1"/>
    <col min="4" max="4" width="18.83203125" style="1" customWidth="1"/>
    <col min="5" max="5" width="14.6640625" style="1" customWidth="1"/>
    <col min="6" max="6" width="17.6640625" style="1" customWidth="1"/>
    <col min="7" max="7" width="15" style="1" customWidth="1"/>
    <col min="8" max="8" width="12.33203125" style="1" customWidth="1"/>
    <col min="9" max="9" width="11.83203125" style="1" customWidth="1"/>
    <col min="10" max="10" width="15.1640625" style="1" customWidth="1"/>
    <col min="11" max="12" width="15.5" style="1" customWidth="1"/>
    <col min="13" max="13" width="12.33203125" style="1" customWidth="1"/>
    <col min="14" max="14" width="11.83203125" style="1" customWidth="1"/>
    <col min="15" max="15" width="15.1640625" style="1" customWidth="1"/>
    <col min="16" max="17" width="15.5" style="1" customWidth="1"/>
    <col min="18" max="18" width="12.33203125" style="1" customWidth="1"/>
    <col min="19" max="19" width="11.83203125" style="1" customWidth="1"/>
    <col min="20" max="20" width="15.1640625" style="1" customWidth="1"/>
    <col min="21" max="22" width="15.5" style="1" customWidth="1"/>
    <col min="23" max="23" width="12.33203125" style="1" customWidth="1"/>
    <col min="24" max="24" width="11.83203125" style="1" customWidth="1"/>
    <col min="25" max="25" width="15.1640625" style="1" customWidth="1"/>
    <col min="26" max="27" width="15.5" style="1" customWidth="1"/>
    <col min="28" max="28" width="12.33203125" style="1" customWidth="1"/>
    <col min="29" max="29" width="11.83203125" style="1" customWidth="1"/>
    <col min="30" max="30" width="15.1640625" style="1" customWidth="1"/>
    <col min="31" max="32" width="15.5" style="1" customWidth="1"/>
    <col min="33" max="16384" width="8.83203125" style="1"/>
  </cols>
  <sheetData>
    <row r="1" spans="1:32" x14ac:dyDescent="0.2">
      <c r="A1" s="1" t="s">
        <v>0</v>
      </c>
      <c r="C1" s="1" t="s">
        <v>1</v>
      </c>
      <c r="D1" s="1">
        <v>111.260767</v>
      </c>
    </row>
    <row r="2" spans="1:32" ht="18" customHeight="1" x14ac:dyDescent="0.2">
      <c r="C2" s="1" t="s">
        <v>2</v>
      </c>
      <c r="D2" s="2">
        <f>D1*1000000</f>
        <v>111260767</v>
      </c>
      <c r="J2" s="3"/>
    </row>
    <row r="3" spans="1:32" ht="53.25" customHeight="1" x14ac:dyDescent="0.2">
      <c r="B3" s="4" t="s">
        <v>3</v>
      </c>
      <c r="C3" s="4"/>
      <c r="D3" s="4"/>
      <c r="E3" s="4"/>
      <c r="F3" s="4" t="s">
        <v>4</v>
      </c>
      <c r="G3" s="4"/>
      <c r="H3" s="5" t="s">
        <v>5</v>
      </c>
      <c r="I3" s="5"/>
      <c r="J3" s="5" t="s">
        <v>6</v>
      </c>
      <c r="K3" s="5"/>
      <c r="L3" s="5"/>
      <c r="M3" s="5" t="s">
        <v>7</v>
      </c>
      <c r="N3" s="5"/>
      <c r="O3" s="5" t="s">
        <v>8</v>
      </c>
      <c r="P3" s="5"/>
      <c r="Q3" s="5"/>
      <c r="R3" s="5" t="s">
        <v>9</v>
      </c>
      <c r="S3" s="5"/>
      <c r="T3" s="5" t="s">
        <v>10</v>
      </c>
      <c r="U3" s="5"/>
      <c r="V3" s="5"/>
      <c r="W3" s="5" t="s">
        <v>11</v>
      </c>
      <c r="X3" s="5"/>
      <c r="Y3" s="5" t="s">
        <v>12</v>
      </c>
      <c r="Z3" s="5"/>
      <c r="AA3" s="5"/>
      <c r="AB3" s="5" t="s">
        <v>13</v>
      </c>
      <c r="AC3" s="5"/>
      <c r="AD3" s="5" t="s">
        <v>14</v>
      </c>
      <c r="AE3" s="5"/>
      <c r="AF3" s="5"/>
    </row>
    <row r="4" spans="1:32" x14ac:dyDescent="0.2">
      <c r="B4" s="1" t="s">
        <v>15</v>
      </c>
      <c r="C4" s="1" t="s">
        <v>16</v>
      </c>
      <c r="D4" s="1" t="s">
        <v>17</v>
      </c>
      <c r="E4" s="1" t="s">
        <v>18</v>
      </c>
      <c r="F4" s="1" t="s">
        <v>19</v>
      </c>
      <c r="G4" s="1" t="s">
        <v>20</v>
      </c>
      <c r="H4" s="1" t="s">
        <v>21</v>
      </c>
      <c r="I4" s="1" t="s">
        <v>22</v>
      </c>
      <c r="J4" s="1" t="s">
        <v>21</v>
      </c>
      <c r="K4" s="1" t="s">
        <v>22</v>
      </c>
      <c r="L4" s="1" t="s">
        <v>23</v>
      </c>
      <c r="M4" s="1" t="s">
        <v>21</v>
      </c>
      <c r="N4" s="1" t="s">
        <v>22</v>
      </c>
      <c r="O4" s="1" t="s">
        <v>21</v>
      </c>
      <c r="P4" s="1" t="s">
        <v>22</v>
      </c>
      <c r="Q4" s="1" t="s">
        <v>23</v>
      </c>
      <c r="R4" s="1" t="s">
        <v>21</v>
      </c>
      <c r="S4" s="1" t="s">
        <v>22</v>
      </c>
      <c r="T4" s="1" t="s">
        <v>21</v>
      </c>
      <c r="U4" s="1" t="s">
        <v>22</v>
      </c>
      <c r="V4" s="1" t="s">
        <v>23</v>
      </c>
      <c r="W4" s="1" t="s">
        <v>21</v>
      </c>
      <c r="X4" s="1" t="s">
        <v>22</v>
      </c>
      <c r="Y4" s="1" t="s">
        <v>21</v>
      </c>
      <c r="Z4" s="1" t="s">
        <v>22</v>
      </c>
      <c r="AA4" s="1" t="s">
        <v>23</v>
      </c>
      <c r="AB4" s="1" t="s">
        <v>21</v>
      </c>
      <c r="AC4" s="1" t="s">
        <v>22</v>
      </c>
      <c r="AD4" s="1" t="s">
        <v>21</v>
      </c>
      <c r="AE4" s="1" t="s">
        <v>22</v>
      </c>
      <c r="AF4" s="1" t="s">
        <v>23</v>
      </c>
    </row>
    <row r="5" spans="1:32" s="11" customFormat="1" ht="18" customHeight="1" x14ac:dyDescent="0.2">
      <c r="A5" s="6" t="s">
        <v>24</v>
      </c>
      <c r="B5" s="6" t="s">
        <v>25</v>
      </c>
      <c r="C5" s="7">
        <v>1777318.9495399999</v>
      </c>
      <c r="D5" s="8">
        <f>C5/$D$2*100</f>
        <v>1.5974354639672759</v>
      </c>
      <c r="E5" s="9">
        <v>100</v>
      </c>
      <c r="F5" s="6">
        <v>1061343.7695800001</v>
      </c>
      <c r="G5" s="10">
        <f>F5/C5*100</f>
        <v>59.715999193880961</v>
      </c>
      <c r="H5" s="6">
        <v>3.4</v>
      </c>
      <c r="I5" s="6">
        <v>4</v>
      </c>
      <c r="J5" s="10">
        <f>$F5*H5</f>
        <v>3608568.8165720003</v>
      </c>
      <c r="K5" s="10">
        <f>$F5*I5</f>
        <v>4245375.0783200003</v>
      </c>
      <c r="L5" s="10">
        <f>AVERAGE(J5:K5)</f>
        <v>3926971.9474460003</v>
      </c>
      <c r="M5" s="6">
        <f>$H5-0.3</f>
        <v>3.1</v>
      </c>
      <c r="N5" s="6">
        <v>4</v>
      </c>
      <c r="O5" s="10">
        <f>$F5*M5</f>
        <v>3290165.6856980002</v>
      </c>
      <c r="P5" s="10">
        <f>$F5*N5</f>
        <v>4245375.0783200003</v>
      </c>
      <c r="Q5" s="10">
        <f>AVERAGE(O5:P5)</f>
        <v>3767770.3820090005</v>
      </c>
      <c r="R5" s="6">
        <f>$H5-0.65</f>
        <v>2.75</v>
      </c>
      <c r="S5" s="6">
        <v>4</v>
      </c>
      <c r="T5" s="10">
        <f>$F5*R5</f>
        <v>2918695.3663450005</v>
      </c>
      <c r="U5" s="10">
        <f>$F5*S5</f>
        <v>4245375.0783200003</v>
      </c>
      <c r="V5" s="10">
        <f>AVERAGE(T5:U5)</f>
        <v>3582035.2223325004</v>
      </c>
      <c r="W5" s="6">
        <f>$H5-0.75</f>
        <v>2.65</v>
      </c>
      <c r="X5" s="6">
        <v>4</v>
      </c>
      <c r="Y5" s="10">
        <f>$F5*W5</f>
        <v>2812560.989387</v>
      </c>
      <c r="Z5" s="10">
        <f>$F5*X5</f>
        <v>4245375.0783200003</v>
      </c>
      <c r="AA5" s="10">
        <f>AVERAGE(Y5:Z5)</f>
        <v>3528968.0338535002</v>
      </c>
      <c r="AB5" s="6">
        <f>$H5-1.15</f>
        <v>2.25</v>
      </c>
      <c r="AC5" s="6">
        <v>4</v>
      </c>
      <c r="AD5" s="10">
        <f>$F5*AB5</f>
        <v>2388023.4815549999</v>
      </c>
      <c r="AE5" s="10">
        <f>$F5*AC5</f>
        <v>4245375.0783200003</v>
      </c>
      <c r="AF5" s="10">
        <f>AVERAGE(AD5:AE5)</f>
        <v>3316699.2799375001</v>
      </c>
    </row>
    <row r="6" spans="1:32" s="16" customFormat="1" ht="18" customHeight="1" x14ac:dyDescent="0.2">
      <c r="A6" s="12"/>
      <c r="B6" s="12"/>
      <c r="C6" s="13">
        <f>C5</f>
        <v>1777318.9495399999</v>
      </c>
      <c r="D6" s="14">
        <f>D5</f>
        <v>1.5974354639672759</v>
      </c>
      <c r="E6" s="12"/>
      <c r="F6" s="13">
        <f>F5</f>
        <v>1061343.7695800001</v>
      </c>
      <c r="G6" s="15">
        <f>F6/C6*100</f>
        <v>59.715999193880961</v>
      </c>
      <c r="H6" s="12"/>
      <c r="I6" s="12"/>
      <c r="J6" s="15">
        <f>J5</f>
        <v>3608568.8165720003</v>
      </c>
      <c r="K6" s="15">
        <f>K5</f>
        <v>4245375.0783200003</v>
      </c>
      <c r="L6" s="10">
        <f>AVERAGE(J6:K6)</f>
        <v>3926971.9474460003</v>
      </c>
      <c r="M6" s="12"/>
      <c r="N6" s="12"/>
      <c r="O6" s="15">
        <f>O5</f>
        <v>3290165.6856980002</v>
      </c>
      <c r="P6" s="15">
        <f>P5</f>
        <v>4245375.0783200003</v>
      </c>
      <c r="Q6" s="15">
        <f>AVERAGE(O6:P6)</f>
        <v>3767770.3820090005</v>
      </c>
      <c r="R6" s="12"/>
      <c r="S6" s="12"/>
      <c r="T6" s="15">
        <f>T5</f>
        <v>2918695.3663450005</v>
      </c>
      <c r="U6" s="15">
        <f>U5</f>
        <v>4245375.0783200003</v>
      </c>
      <c r="V6" s="15">
        <f>AVERAGE(T6:U6)</f>
        <v>3582035.2223325004</v>
      </c>
      <c r="W6" s="12"/>
      <c r="X6" s="12"/>
      <c r="Y6" s="15">
        <f>Y5</f>
        <v>2812560.989387</v>
      </c>
      <c r="Z6" s="15">
        <f>Z5</f>
        <v>4245375.0783200003</v>
      </c>
      <c r="AA6" s="15">
        <f>AVERAGE(Y6:Z6)</f>
        <v>3528968.0338535002</v>
      </c>
      <c r="AB6" s="12"/>
      <c r="AC6" s="12"/>
      <c r="AD6" s="15">
        <f>AD5</f>
        <v>2388023.4815549999</v>
      </c>
      <c r="AE6" s="15">
        <f>AE5</f>
        <v>4245375.0783200003</v>
      </c>
      <c r="AF6" s="15">
        <f>AVERAGE(AD6:AE6)</f>
        <v>3316699.2799375001</v>
      </c>
    </row>
    <row r="7" spans="1:32" x14ac:dyDescent="0.2">
      <c r="A7" s="17" t="s">
        <v>26</v>
      </c>
      <c r="B7" s="17" t="s">
        <v>27</v>
      </c>
      <c r="C7" s="18">
        <v>119546.627715</v>
      </c>
      <c r="D7" s="19">
        <f t="shared" ref="D7:D68" si="0">C7/$D$2*100</f>
        <v>0.10744724392831122</v>
      </c>
      <c r="E7" s="17">
        <f>C7/$C$11*100</f>
        <v>12.572792529319567</v>
      </c>
      <c r="F7" s="18">
        <v>59174.694450000003</v>
      </c>
      <c r="G7" s="3">
        <f>F7/C7*100</f>
        <v>49.499258641634704</v>
      </c>
      <c r="H7" s="17">
        <v>0.4</v>
      </c>
      <c r="I7" s="17">
        <v>1.4</v>
      </c>
      <c r="J7" s="3">
        <f t="shared" ref="J7:K46" si="1">$F7*H7</f>
        <v>23669.877780000003</v>
      </c>
      <c r="K7" s="3">
        <f t="shared" si="1"/>
        <v>82844.572230000005</v>
      </c>
      <c r="L7" s="10">
        <f t="shared" ref="L7:L51" si="2">AVERAGE(J7:K7)</f>
        <v>53257.225005</v>
      </c>
      <c r="M7" s="17">
        <f>$H7-0.3</f>
        <v>0.10000000000000003</v>
      </c>
      <c r="N7" s="17">
        <f>$I7-0.3</f>
        <v>1.0999999999999999</v>
      </c>
      <c r="O7" s="3">
        <f t="shared" ref="O7:P48" si="3">$F7*M7</f>
        <v>5917.4694450000025</v>
      </c>
      <c r="P7" s="3">
        <f t="shared" si="3"/>
        <v>65092.163894999998</v>
      </c>
      <c r="Q7" s="3">
        <f t="shared" ref="Q7:Q51" si="4">AVERAGE(O7:P7)</f>
        <v>35504.81667</v>
      </c>
      <c r="R7" s="17">
        <v>0</v>
      </c>
      <c r="S7" s="17">
        <f>$I7-0.65</f>
        <v>0.74999999999999989</v>
      </c>
      <c r="T7" s="3">
        <f t="shared" ref="T7:U48" si="5">$F7*R7</f>
        <v>0</v>
      </c>
      <c r="U7" s="3">
        <f t="shared" si="5"/>
        <v>44381.020837499993</v>
      </c>
      <c r="V7" s="3">
        <f t="shared" ref="V7:V51" si="6">AVERAGE(T7:U7)</f>
        <v>22190.510418749996</v>
      </c>
      <c r="W7" s="17">
        <v>0</v>
      </c>
      <c r="X7" s="17">
        <f>$I7-0.75</f>
        <v>0.64999999999999991</v>
      </c>
      <c r="Y7" s="3">
        <f t="shared" ref="Y7:Z48" si="7">$F7*W7</f>
        <v>0</v>
      </c>
      <c r="Z7" s="3">
        <f t="shared" si="7"/>
        <v>38463.551392499998</v>
      </c>
      <c r="AA7" s="3">
        <f t="shared" ref="AA7:AA51" si="8">AVERAGE(Y7:Z7)</f>
        <v>19231.775696249999</v>
      </c>
      <c r="AB7" s="17">
        <v>0</v>
      </c>
      <c r="AC7" s="17">
        <f>$I7-1.15</f>
        <v>0.25</v>
      </c>
      <c r="AD7" s="3">
        <f t="shared" ref="AD7:AE10" si="9">$F7*AB7</f>
        <v>0</v>
      </c>
      <c r="AE7" s="3">
        <f t="shared" si="9"/>
        <v>14793.673612500001</v>
      </c>
      <c r="AF7" s="3">
        <f t="shared" ref="AF7:AF51" si="10">AVERAGE(AD7:AE7)</f>
        <v>7396.8368062500003</v>
      </c>
    </row>
    <row r="8" spans="1:32" x14ac:dyDescent="0.2">
      <c r="A8" s="17" t="s">
        <v>28</v>
      </c>
      <c r="B8" s="17" t="s">
        <v>29</v>
      </c>
      <c r="C8" s="18">
        <v>168918.81808600001</v>
      </c>
      <c r="D8" s="19">
        <f t="shared" si="0"/>
        <v>0.15182244616918741</v>
      </c>
      <c r="E8" s="17">
        <f>C8/$C$11*100</f>
        <v>17.765296225304333</v>
      </c>
      <c r="F8" s="18">
        <v>99160.734960000002</v>
      </c>
      <c r="G8" s="3">
        <f>F8/C8*100</f>
        <v>58.703190138066944</v>
      </c>
      <c r="H8" s="17">
        <v>1.4</v>
      </c>
      <c r="I8" s="17">
        <v>2.4</v>
      </c>
      <c r="J8" s="3">
        <f t="shared" si="1"/>
        <v>138825.02894399999</v>
      </c>
      <c r="K8" s="3">
        <f t="shared" si="1"/>
        <v>237985.76390399999</v>
      </c>
      <c r="L8" s="10">
        <f t="shared" si="2"/>
        <v>188405.39642399998</v>
      </c>
      <c r="M8" s="17">
        <f>$H8-0.3</f>
        <v>1.0999999999999999</v>
      </c>
      <c r="N8" s="17">
        <f>$I8-0.3</f>
        <v>2.1</v>
      </c>
      <c r="O8" s="3">
        <f t="shared" si="3"/>
        <v>109076.80845599998</v>
      </c>
      <c r="P8" s="3">
        <f t="shared" si="3"/>
        <v>208237.543416</v>
      </c>
      <c r="Q8" s="3">
        <f t="shared" si="4"/>
        <v>158657.17593599999</v>
      </c>
      <c r="R8" s="17">
        <f>$H8-0.65</f>
        <v>0.74999999999999989</v>
      </c>
      <c r="S8" s="17">
        <f>$I8-0.65</f>
        <v>1.75</v>
      </c>
      <c r="T8" s="3">
        <f t="shared" si="5"/>
        <v>74370.551219999994</v>
      </c>
      <c r="U8" s="3">
        <f t="shared" si="5"/>
        <v>173531.28618</v>
      </c>
      <c r="V8" s="3">
        <f t="shared" si="6"/>
        <v>123950.91869999999</v>
      </c>
      <c r="W8" s="17">
        <f>$H8-0.75</f>
        <v>0.64999999999999991</v>
      </c>
      <c r="X8" s="17">
        <f>$I8-0.75</f>
        <v>1.65</v>
      </c>
      <c r="Y8" s="3">
        <f t="shared" si="7"/>
        <v>64454.477723999989</v>
      </c>
      <c r="Z8" s="3">
        <f t="shared" si="7"/>
        <v>163615.212684</v>
      </c>
      <c r="AA8" s="3">
        <f t="shared" si="8"/>
        <v>114034.845204</v>
      </c>
      <c r="AB8" s="17">
        <f>$H8-1.15</f>
        <v>0.25</v>
      </c>
      <c r="AC8" s="17">
        <f>$I8-1.15</f>
        <v>1.25</v>
      </c>
      <c r="AD8" s="3">
        <f t="shared" si="9"/>
        <v>24790.18374</v>
      </c>
      <c r="AE8" s="3">
        <f t="shared" si="9"/>
        <v>123950.91870000001</v>
      </c>
      <c r="AF8" s="3">
        <f t="shared" si="10"/>
        <v>74370.551220000008</v>
      </c>
    </row>
    <row r="9" spans="1:32" x14ac:dyDescent="0.2">
      <c r="A9" s="17" t="s">
        <v>30</v>
      </c>
      <c r="B9" s="17" t="s">
        <v>31</v>
      </c>
      <c r="C9" s="18">
        <v>315699.93720500002</v>
      </c>
      <c r="D9" s="19">
        <f t="shared" si="0"/>
        <v>0.2837477627715797</v>
      </c>
      <c r="E9" s="17">
        <f>C9/$C$11*100</f>
        <v>33.202357003832446</v>
      </c>
      <c r="F9" s="18">
        <v>190451.78739799999</v>
      </c>
      <c r="G9" s="3">
        <f>F9/C9*100</f>
        <v>60.32683727597005</v>
      </c>
      <c r="H9" s="17">
        <v>2.4</v>
      </c>
      <c r="I9" s="17">
        <v>3.4</v>
      </c>
      <c r="J9" s="3">
        <f t="shared" si="1"/>
        <v>457084.28975519998</v>
      </c>
      <c r="K9" s="3">
        <f t="shared" si="1"/>
        <v>647536.07715319993</v>
      </c>
      <c r="L9" s="10">
        <f t="shared" si="2"/>
        <v>552310.18345419993</v>
      </c>
      <c r="M9" s="17">
        <f>$H9-0.3</f>
        <v>2.1</v>
      </c>
      <c r="N9" s="17">
        <f>$I9-0.3</f>
        <v>3.1</v>
      </c>
      <c r="O9" s="3">
        <f t="shared" si="3"/>
        <v>399948.75353579997</v>
      </c>
      <c r="P9" s="3">
        <f t="shared" si="3"/>
        <v>590400.54093379993</v>
      </c>
      <c r="Q9" s="3">
        <f t="shared" si="4"/>
        <v>495174.64723479992</v>
      </c>
      <c r="R9" s="17">
        <f>$H9-0.65</f>
        <v>1.75</v>
      </c>
      <c r="S9" s="17">
        <f>$I9-0.65</f>
        <v>2.75</v>
      </c>
      <c r="T9" s="3">
        <f t="shared" si="5"/>
        <v>333290.62794649997</v>
      </c>
      <c r="U9" s="3">
        <f t="shared" si="5"/>
        <v>523742.41534449998</v>
      </c>
      <c r="V9" s="3">
        <f t="shared" si="6"/>
        <v>428516.52164549998</v>
      </c>
      <c r="W9" s="17">
        <f>$H9-0.75</f>
        <v>1.65</v>
      </c>
      <c r="X9" s="17">
        <f>$I9-0.75</f>
        <v>2.65</v>
      </c>
      <c r="Y9" s="3">
        <f t="shared" si="7"/>
        <v>314245.44920669997</v>
      </c>
      <c r="Z9" s="3">
        <f t="shared" si="7"/>
        <v>504697.23660469992</v>
      </c>
      <c r="AA9" s="3">
        <f t="shared" si="8"/>
        <v>409471.34290569997</v>
      </c>
      <c r="AB9" s="17">
        <f>$H9-1.15</f>
        <v>1.25</v>
      </c>
      <c r="AC9" s="17">
        <f>$I9-1.15</f>
        <v>2.25</v>
      </c>
      <c r="AD9" s="3">
        <f t="shared" si="9"/>
        <v>238064.73424749999</v>
      </c>
      <c r="AE9" s="3">
        <f t="shared" si="9"/>
        <v>428516.52164549998</v>
      </c>
      <c r="AF9" s="3">
        <f t="shared" si="10"/>
        <v>333290.62794649997</v>
      </c>
    </row>
    <row r="10" spans="1:32" x14ac:dyDescent="0.2">
      <c r="A10" s="17" t="s">
        <v>32</v>
      </c>
      <c r="B10" s="17" t="s">
        <v>25</v>
      </c>
      <c r="C10" s="18">
        <v>346670.53857799998</v>
      </c>
      <c r="D10" s="19">
        <f t="shared" si="0"/>
        <v>0.3115838115496723</v>
      </c>
      <c r="E10" s="17">
        <f>C10/$C$11*100</f>
        <v>36.459554241543664</v>
      </c>
      <c r="F10" s="18">
        <v>151810.08856900001</v>
      </c>
      <c r="G10" s="3">
        <f>F10/C10*100</f>
        <v>43.790882603323134</v>
      </c>
      <c r="H10" s="17">
        <v>3.4</v>
      </c>
      <c r="I10" s="17">
        <v>4</v>
      </c>
      <c r="J10" s="3">
        <f t="shared" si="1"/>
        <v>516154.30113460001</v>
      </c>
      <c r="K10" s="3">
        <f>$F10*I10</f>
        <v>607240.35427600006</v>
      </c>
      <c r="L10" s="10">
        <f t="shared" si="2"/>
        <v>561697.32770530006</v>
      </c>
      <c r="M10" s="17">
        <f>$H10-0.3</f>
        <v>3.1</v>
      </c>
      <c r="N10" s="17">
        <v>4</v>
      </c>
      <c r="O10" s="3">
        <f t="shared" si="3"/>
        <v>470611.27456390008</v>
      </c>
      <c r="P10" s="3">
        <f t="shared" si="3"/>
        <v>607240.35427600006</v>
      </c>
      <c r="Q10" s="3">
        <f t="shared" si="4"/>
        <v>538925.81441995013</v>
      </c>
      <c r="R10" s="17">
        <f>$H10-0.65</f>
        <v>2.75</v>
      </c>
      <c r="S10" s="17">
        <v>4</v>
      </c>
      <c r="T10" s="3">
        <f t="shared" si="5"/>
        <v>417477.74356475007</v>
      </c>
      <c r="U10" s="3">
        <f t="shared" si="5"/>
        <v>607240.35427600006</v>
      </c>
      <c r="V10" s="3">
        <f t="shared" si="6"/>
        <v>512359.04892037506</v>
      </c>
      <c r="W10" s="17">
        <f>$H10-0.75</f>
        <v>2.65</v>
      </c>
      <c r="X10" s="17">
        <v>4</v>
      </c>
      <c r="Y10" s="3">
        <f t="shared" si="7"/>
        <v>402296.73470785003</v>
      </c>
      <c r="Z10" s="3">
        <f t="shared" si="7"/>
        <v>607240.35427600006</v>
      </c>
      <c r="AA10" s="3">
        <f t="shared" si="8"/>
        <v>504768.54449192504</v>
      </c>
      <c r="AB10" s="17">
        <f>$H10-1.15</f>
        <v>2.25</v>
      </c>
      <c r="AC10" s="17">
        <v>4</v>
      </c>
      <c r="AD10" s="3">
        <f t="shared" si="9"/>
        <v>341572.69928025</v>
      </c>
      <c r="AE10" s="3">
        <f t="shared" si="9"/>
        <v>607240.35427600006</v>
      </c>
      <c r="AF10" s="3">
        <f t="shared" si="10"/>
        <v>474406.52677812503</v>
      </c>
    </row>
    <row r="11" spans="1:32" s="24" customFormat="1" x14ac:dyDescent="0.2">
      <c r="A11" s="20"/>
      <c r="B11" s="20"/>
      <c r="C11" s="21">
        <f>SUM(C7:C10)</f>
        <v>950835.92158399988</v>
      </c>
      <c r="D11" s="22">
        <f>SUM(D7:D10)</f>
        <v>0.85460126441875062</v>
      </c>
      <c r="E11" s="20"/>
      <c r="F11" s="21">
        <f>SUM(F7:F10)</f>
        <v>500597.30537700001</v>
      </c>
      <c r="G11" s="21">
        <f>F11/C11*100</f>
        <v>52.648127191393201</v>
      </c>
      <c r="H11" s="20"/>
      <c r="I11" s="20"/>
      <c r="J11" s="23">
        <f>SUM(J7:J10)</f>
        <v>1135733.4976138</v>
      </c>
      <c r="K11" s="23">
        <f>SUM(K7:K10)</f>
        <v>1575606.7675632001</v>
      </c>
      <c r="L11" s="10">
        <f t="shared" si="2"/>
        <v>1355670.1325885002</v>
      </c>
      <c r="M11" s="20"/>
      <c r="N11" s="20"/>
      <c r="O11" s="23">
        <f>SUM(O7:O10)</f>
        <v>985554.30600069999</v>
      </c>
      <c r="P11" s="23">
        <f>SUM(P7:P10)</f>
        <v>1470970.6025208</v>
      </c>
      <c r="Q11" s="23">
        <f t="shared" si="4"/>
        <v>1228262.45426075</v>
      </c>
      <c r="R11" s="20"/>
      <c r="S11" s="17"/>
      <c r="T11" s="23">
        <f>SUM(T7:T10)</f>
        <v>825138.92273125006</v>
      </c>
      <c r="U11" s="23">
        <f>SUM(U7:U10)</f>
        <v>1348895.0766380001</v>
      </c>
      <c r="V11" s="23">
        <f t="shared" si="6"/>
        <v>1087016.9996846251</v>
      </c>
      <c r="W11" s="20"/>
      <c r="X11" s="20"/>
      <c r="Y11" s="23">
        <f>SUM(Y7:Y10)</f>
        <v>780996.66163854999</v>
      </c>
      <c r="Z11" s="23">
        <f>SUM(Z7:Z10)</f>
        <v>1314016.3549572001</v>
      </c>
      <c r="AA11" s="23">
        <f t="shared" si="8"/>
        <v>1047506.5082978751</v>
      </c>
      <c r="AB11" s="20"/>
      <c r="AC11" s="20"/>
      <c r="AD11" s="23">
        <f>SUM(AD7:AD10)</f>
        <v>604427.61726774997</v>
      </c>
      <c r="AE11" s="23">
        <f>SUM(AE7:AE10)</f>
        <v>1174501.468234</v>
      </c>
      <c r="AF11" s="23">
        <f t="shared" si="10"/>
        <v>889464.542750875</v>
      </c>
    </row>
    <row r="12" spans="1:32" s="11" customFormat="1" x14ac:dyDescent="0.2">
      <c r="A12" s="6" t="s">
        <v>33</v>
      </c>
      <c r="B12" s="6" t="s">
        <v>27</v>
      </c>
      <c r="C12" s="6">
        <v>101768.08179500001</v>
      </c>
      <c r="D12" s="8">
        <f t="shared" si="0"/>
        <v>9.1468074990890547E-2</v>
      </c>
      <c r="E12" s="6">
        <f>C12/$C$15*100</f>
        <v>9.5730951358596847</v>
      </c>
      <c r="F12" s="6">
        <v>41041.918123000003</v>
      </c>
      <c r="G12" s="10">
        <f>F12/C12*100</f>
        <v>40.328870701989047</v>
      </c>
      <c r="H12" s="6">
        <v>0.4</v>
      </c>
      <c r="I12" s="6">
        <v>1.4</v>
      </c>
      <c r="J12" s="10">
        <f t="shared" si="1"/>
        <v>16416.767249200002</v>
      </c>
      <c r="K12" s="10">
        <f t="shared" si="1"/>
        <v>57458.685372200001</v>
      </c>
      <c r="L12" s="10">
        <f t="shared" si="2"/>
        <v>36937.726310700004</v>
      </c>
      <c r="M12" s="6">
        <f>$H12-0.3</f>
        <v>0.10000000000000003</v>
      </c>
      <c r="N12" s="6">
        <f>$I12-0.3</f>
        <v>1.0999999999999999</v>
      </c>
      <c r="O12" s="10">
        <f t="shared" si="3"/>
        <v>4104.1918123000014</v>
      </c>
      <c r="P12" s="10">
        <f t="shared" si="3"/>
        <v>45146.109935299995</v>
      </c>
      <c r="Q12" s="10">
        <f t="shared" si="4"/>
        <v>24625.150873799997</v>
      </c>
      <c r="R12" s="6">
        <v>0</v>
      </c>
      <c r="S12" s="6">
        <f>$I12-0.65</f>
        <v>0.74999999999999989</v>
      </c>
      <c r="T12" s="10">
        <f t="shared" si="5"/>
        <v>0</v>
      </c>
      <c r="U12" s="10">
        <f t="shared" si="5"/>
        <v>30781.438592249997</v>
      </c>
      <c r="V12" s="10">
        <f t="shared" si="6"/>
        <v>15390.719296124998</v>
      </c>
      <c r="W12" s="6">
        <v>0</v>
      </c>
      <c r="X12" s="6">
        <f>$I12-0.75</f>
        <v>0.64999999999999991</v>
      </c>
      <c r="Y12" s="10">
        <f t="shared" si="7"/>
        <v>0</v>
      </c>
      <c r="Z12" s="10">
        <f t="shared" si="7"/>
        <v>26677.246779949997</v>
      </c>
      <c r="AA12" s="10">
        <f t="shared" si="8"/>
        <v>13338.623389974999</v>
      </c>
      <c r="AB12" s="6">
        <v>0</v>
      </c>
      <c r="AC12" s="6">
        <f>$I12-1.15</f>
        <v>0.25</v>
      </c>
      <c r="AD12" s="10">
        <f t="shared" ref="AD12:AE14" si="11">$F12*AB12</f>
        <v>0</v>
      </c>
      <c r="AE12" s="10">
        <f t="shared" si="11"/>
        <v>10260.479530750001</v>
      </c>
      <c r="AF12" s="10">
        <f t="shared" si="10"/>
        <v>5130.2397653750004</v>
      </c>
    </row>
    <row r="13" spans="1:32" s="11" customFormat="1" x14ac:dyDescent="0.2">
      <c r="A13" s="6" t="s">
        <v>34</v>
      </c>
      <c r="B13" s="6" t="s">
        <v>29</v>
      </c>
      <c r="C13" s="6">
        <v>424101.41396899999</v>
      </c>
      <c r="D13" s="8">
        <f t="shared" si="0"/>
        <v>0.38117786296493888</v>
      </c>
      <c r="E13" s="6">
        <f>C13/$C$15*100</f>
        <v>39.894268532605068</v>
      </c>
      <c r="F13" s="6">
        <v>182311.624152</v>
      </c>
      <c r="G13" s="10">
        <f>F13/C13*100</f>
        <v>42.987742588692761</v>
      </c>
      <c r="H13" s="6">
        <v>1.4</v>
      </c>
      <c r="I13" s="6">
        <v>2.4</v>
      </c>
      <c r="J13" s="10">
        <f t="shared" si="1"/>
        <v>255236.27381279998</v>
      </c>
      <c r="K13" s="10">
        <f t="shared" si="1"/>
        <v>437547.89796480001</v>
      </c>
      <c r="L13" s="10">
        <f t="shared" si="2"/>
        <v>346392.08588879998</v>
      </c>
      <c r="M13" s="6">
        <f>$H13-0.3</f>
        <v>1.0999999999999999</v>
      </c>
      <c r="N13" s="6">
        <f>$I13-0.3</f>
        <v>2.1</v>
      </c>
      <c r="O13" s="10">
        <f t="shared" si="3"/>
        <v>200542.78656719998</v>
      </c>
      <c r="P13" s="10">
        <f t="shared" si="3"/>
        <v>382854.41071920004</v>
      </c>
      <c r="Q13" s="10">
        <f t="shared" si="4"/>
        <v>291698.59864320001</v>
      </c>
      <c r="R13" s="6">
        <f>$H13-0.65</f>
        <v>0.74999999999999989</v>
      </c>
      <c r="S13" s="6">
        <f>$I13-0.65</f>
        <v>1.75</v>
      </c>
      <c r="T13" s="10">
        <f t="shared" si="5"/>
        <v>136733.71811399999</v>
      </c>
      <c r="U13" s="10">
        <f t="shared" si="5"/>
        <v>319045.34226599999</v>
      </c>
      <c r="V13" s="10">
        <f t="shared" si="6"/>
        <v>227889.53018999999</v>
      </c>
      <c r="W13" s="6">
        <f>$H13-0.75</f>
        <v>0.64999999999999991</v>
      </c>
      <c r="X13" s="6">
        <f>$I13-0.75</f>
        <v>1.65</v>
      </c>
      <c r="Y13" s="10">
        <f t="shared" si="7"/>
        <v>118502.55569879999</v>
      </c>
      <c r="Z13" s="10">
        <f t="shared" si="7"/>
        <v>300814.17985079996</v>
      </c>
      <c r="AA13" s="10">
        <f t="shared" si="8"/>
        <v>209658.36777479999</v>
      </c>
      <c r="AB13" s="6">
        <f>$H13-1.15</f>
        <v>0.25</v>
      </c>
      <c r="AC13" s="6">
        <f>$I13-1.15</f>
        <v>1.25</v>
      </c>
      <c r="AD13" s="10">
        <f t="shared" si="11"/>
        <v>45577.906038000001</v>
      </c>
      <c r="AE13" s="10">
        <f t="shared" si="11"/>
        <v>227889.53019000002</v>
      </c>
      <c r="AF13" s="10">
        <f t="shared" si="10"/>
        <v>136733.71811400002</v>
      </c>
    </row>
    <row r="14" spans="1:32" s="11" customFormat="1" x14ac:dyDescent="0.2">
      <c r="A14" s="6" t="s">
        <v>35</v>
      </c>
      <c r="B14" s="6" t="s">
        <v>31</v>
      </c>
      <c r="C14" s="6">
        <v>537194.02079700003</v>
      </c>
      <c r="D14" s="8">
        <f t="shared" si="0"/>
        <v>0.48282430121751724</v>
      </c>
      <c r="E14" s="6">
        <f>C14/$C$15*100</f>
        <v>50.53263633153523</v>
      </c>
      <c r="F14" s="6">
        <v>259638.99199000001</v>
      </c>
      <c r="G14" s="10">
        <f>F14/C14*100</f>
        <v>48.332442644240608</v>
      </c>
      <c r="H14" s="6">
        <v>2.4</v>
      </c>
      <c r="I14" s="6">
        <v>3.4</v>
      </c>
      <c r="J14" s="10">
        <f t="shared" si="1"/>
        <v>623133.58077600005</v>
      </c>
      <c r="K14" s="10">
        <f t="shared" si="1"/>
        <v>882772.57276600006</v>
      </c>
      <c r="L14" s="10">
        <f t="shared" si="2"/>
        <v>752953.07677100005</v>
      </c>
      <c r="M14" s="6">
        <f>$H14-0.3</f>
        <v>2.1</v>
      </c>
      <c r="N14" s="6">
        <f>$I14-0.3</f>
        <v>3.1</v>
      </c>
      <c r="O14" s="10">
        <f t="shared" si="3"/>
        <v>545241.883179</v>
      </c>
      <c r="P14" s="10">
        <f t="shared" si="3"/>
        <v>804880.87516900001</v>
      </c>
      <c r="Q14" s="10">
        <f t="shared" si="4"/>
        <v>675061.379174</v>
      </c>
      <c r="R14" s="6">
        <f>$H14-0.65</f>
        <v>1.75</v>
      </c>
      <c r="S14" s="6">
        <f>$I14-0.65</f>
        <v>2.75</v>
      </c>
      <c r="T14" s="10">
        <f t="shared" si="5"/>
        <v>454368.23598250002</v>
      </c>
      <c r="U14" s="10">
        <f t="shared" si="5"/>
        <v>714007.22797250003</v>
      </c>
      <c r="V14" s="10">
        <f t="shared" si="6"/>
        <v>584187.73197750002</v>
      </c>
      <c r="W14" s="6">
        <f>$H14-0.75</f>
        <v>1.65</v>
      </c>
      <c r="X14" s="6">
        <f>$I14-0.75</f>
        <v>2.65</v>
      </c>
      <c r="Y14" s="10">
        <f t="shared" si="7"/>
        <v>428404.33678349998</v>
      </c>
      <c r="Z14" s="10">
        <f t="shared" si="7"/>
        <v>688043.32877350005</v>
      </c>
      <c r="AA14" s="10">
        <f t="shared" si="8"/>
        <v>558223.83277850004</v>
      </c>
      <c r="AB14" s="6">
        <f>$H14-1.15</f>
        <v>1.25</v>
      </c>
      <c r="AC14" s="6">
        <f>$I14-1.15</f>
        <v>2.25</v>
      </c>
      <c r="AD14" s="10">
        <f t="shared" si="11"/>
        <v>324548.73998750001</v>
      </c>
      <c r="AE14" s="10">
        <f t="shared" si="11"/>
        <v>584187.73197750002</v>
      </c>
      <c r="AF14" s="10">
        <f t="shared" si="10"/>
        <v>454368.23598250002</v>
      </c>
    </row>
    <row r="15" spans="1:32" s="16" customFormat="1" x14ac:dyDescent="0.2">
      <c r="A15" s="12"/>
      <c r="B15" s="12"/>
      <c r="C15" s="13">
        <f>SUM(C12:C14)</f>
        <v>1063063.5165610001</v>
      </c>
      <c r="D15" s="14">
        <f>SUM(D12:D14)</f>
        <v>0.95547023917334672</v>
      </c>
      <c r="E15" s="12"/>
      <c r="F15" s="13">
        <f>SUM(F12:F14)</f>
        <v>482992.53426500002</v>
      </c>
      <c r="G15" s="15">
        <f>F15/C15*100</f>
        <v>45.434024095519341</v>
      </c>
      <c r="H15" s="12"/>
      <c r="I15" s="12"/>
      <c r="J15" s="15">
        <f>SUM(J12:J14)</f>
        <v>894786.62183800002</v>
      </c>
      <c r="K15" s="15">
        <f>SUM(K12:K14)</f>
        <v>1377779.156103</v>
      </c>
      <c r="L15" s="10">
        <f t="shared" si="2"/>
        <v>1136282.8889705001</v>
      </c>
      <c r="M15" s="12"/>
      <c r="N15" s="12"/>
      <c r="O15" s="15">
        <f>SUM(O12:O14)</f>
        <v>749888.86155849998</v>
      </c>
      <c r="P15" s="15">
        <f>SUM(P12:P14)</f>
        <v>1232881.3958235001</v>
      </c>
      <c r="Q15" s="15">
        <f t="shared" si="4"/>
        <v>991385.12869100005</v>
      </c>
      <c r="R15" s="12"/>
      <c r="S15" s="6"/>
      <c r="T15" s="15">
        <f>SUM(T12:T14)</f>
        <v>591101.95409650006</v>
      </c>
      <c r="U15" s="15">
        <f>SUM(U12:U14)</f>
        <v>1063834.0088307499</v>
      </c>
      <c r="V15" s="15">
        <f t="shared" si="6"/>
        <v>827467.98146362498</v>
      </c>
      <c r="W15" s="12"/>
      <c r="X15" s="12"/>
      <c r="Y15" s="15">
        <f>SUM(Y12:Y14)</f>
        <v>546906.89248229994</v>
      </c>
      <c r="Z15" s="15">
        <f>SUM(Z12:Z14)</f>
        <v>1015534.75540425</v>
      </c>
      <c r="AA15" s="15">
        <f t="shared" si="8"/>
        <v>781220.82394327503</v>
      </c>
      <c r="AB15" s="12"/>
      <c r="AC15" s="12"/>
      <c r="AD15" s="15">
        <f>SUM(AD12:AD14)</f>
        <v>370126.64602550003</v>
      </c>
      <c r="AE15" s="15">
        <f>SUM(AE12:AE14)</f>
        <v>822337.74169825006</v>
      </c>
      <c r="AF15" s="15">
        <f t="shared" si="10"/>
        <v>596232.19386187498</v>
      </c>
    </row>
    <row r="16" spans="1:32" x14ac:dyDescent="0.2">
      <c r="A16" s="17" t="s">
        <v>36</v>
      </c>
      <c r="B16" s="17" t="s">
        <v>27</v>
      </c>
      <c r="C16" s="2">
        <v>76566.229766000004</v>
      </c>
      <c r="D16" s="19">
        <f t="shared" si="0"/>
        <v>6.881691707733778E-2</v>
      </c>
      <c r="E16" s="17">
        <f>C16/$C$20*100</f>
        <v>12.393729516868273</v>
      </c>
      <c r="F16" s="18">
        <v>65577.809932999997</v>
      </c>
      <c r="G16" s="3">
        <f>F16/C16*100</f>
        <v>85.648477316197273</v>
      </c>
      <c r="H16" s="17">
        <v>0.4</v>
      </c>
      <c r="I16" s="17">
        <v>1.4</v>
      </c>
      <c r="J16" s="3">
        <f t="shared" si="1"/>
        <v>26231.123973199999</v>
      </c>
      <c r="K16" s="3">
        <f t="shared" si="1"/>
        <v>91808.933906199993</v>
      </c>
      <c r="L16" s="10">
        <f t="shared" si="2"/>
        <v>59020.028939699994</v>
      </c>
      <c r="M16" s="17">
        <f>$H16-0.3</f>
        <v>0.10000000000000003</v>
      </c>
      <c r="N16" s="17">
        <f>$I16-0.3</f>
        <v>1.0999999999999999</v>
      </c>
      <c r="O16" s="3">
        <f t="shared" si="3"/>
        <v>6557.7809933000017</v>
      </c>
      <c r="P16" s="3">
        <f t="shared" si="3"/>
        <v>72135.590926299992</v>
      </c>
      <c r="Q16" s="3">
        <f t="shared" si="4"/>
        <v>39346.685959799994</v>
      </c>
      <c r="R16" s="17">
        <v>0</v>
      </c>
      <c r="S16" s="17">
        <f>$I16-0.65</f>
        <v>0.74999999999999989</v>
      </c>
      <c r="T16" s="3">
        <f t="shared" si="5"/>
        <v>0</v>
      </c>
      <c r="U16" s="3">
        <f t="shared" si="5"/>
        <v>49183.357449749987</v>
      </c>
      <c r="V16" s="3">
        <f t="shared" si="6"/>
        <v>24591.678724874993</v>
      </c>
      <c r="W16" s="17">
        <v>0</v>
      </c>
      <c r="X16" s="17">
        <f>$I16-0.75</f>
        <v>0.64999999999999991</v>
      </c>
      <c r="Y16" s="3">
        <f t="shared" si="7"/>
        <v>0</v>
      </c>
      <c r="Z16" s="3">
        <f t="shared" si="7"/>
        <v>42625.576456449991</v>
      </c>
      <c r="AA16" s="3">
        <f t="shared" si="8"/>
        <v>21312.788228224996</v>
      </c>
      <c r="AB16" s="17">
        <v>0</v>
      </c>
      <c r="AC16" s="17">
        <f>$I16-1.15</f>
        <v>0.25</v>
      </c>
      <c r="AD16" s="3">
        <f t="shared" ref="AD16:AE19" si="12">$F16*AB16</f>
        <v>0</v>
      </c>
      <c r="AE16" s="3">
        <f t="shared" si="12"/>
        <v>16394.452483249999</v>
      </c>
      <c r="AF16" s="3">
        <f t="shared" si="10"/>
        <v>8197.2262416249996</v>
      </c>
    </row>
    <row r="17" spans="1:32" x14ac:dyDescent="0.2">
      <c r="A17" s="17" t="s">
        <v>37</v>
      </c>
      <c r="B17" s="17" t="s">
        <v>29</v>
      </c>
      <c r="C17" s="2">
        <v>97170.083880000006</v>
      </c>
      <c r="D17" s="19">
        <f t="shared" si="0"/>
        <v>8.7335443121653131E-2</v>
      </c>
      <c r="E17" s="17">
        <f>C17/$C$20*100</f>
        <v>15.728862978112884</v>
      </c>
      <c r="F17" s="18">
        <v>61309.196929999998</v>
      </c>
      <c r="G17" s="3">
        <f>F17/C17*100</f>
        <v>63.094724715596271</v>
      </c>
      <c r="H17" s="17">
        <v>1.4</v>
      </c>
      <c r="I17" s="17">
        <v>2.4</v>
      </c>
      <c r="J17" s="3">
        <f t="shared" si="1"/>
        <v>85832.87570199999</v>
      </c>
      <c r="K17" s="3">
        <f t="shared" si="1"/>
        <v>147142.072632</v>
      </c>
      <c r="L17" s="10">
        <f t="shared" si="2"/>
        <v>116487.47416699999</v>
      </c>
      <c r="M17" s="17">
        <f>$H17-0.3</f>
        <v>1.0999999999999999</v>
      </c>
      <c r="N17" s="17">
        <f>$I17-0.3</f>
        <v>2.1</v>
      </c>
      <c r="O17" s="3">
        <f t="shared" si="3"/>
        <v>67440.116622999994</v>
      </c>
      <c r="P17" s="3">
        <f t="shared" si="3"/>
        <v>128749.313553</v>
      </c>
      <c r="Q17" s="3">
        <f t="shared" si="4"/>
        <v>98094.715087999997</v>
      </c>
      <c r="R17" s="17">
        <f>$H17-0.65</f>
        <v>0.74999999999999989</v>
      </c>
      <c r="S17" s="17">
        <f>$I17-0.65</f>
        <v>1.75</v>
      </c>
      <c r="T17" s="3">
        <f t="shared" si="5"/>
        <v>45981.89769749999</v>
      </c>
      <c r="U17" s="3">
        <f t="shared" si="5"/>
        <v>107291.0946275</v>
      </c>
      <c r="V17" s="3">
        <f t="shared" si="6"/>
        <v>76636.4961625</v>
      </c>
      <c r="W17" s="17">
        <f>$H17-0.75</f>
        <v>0.64999999999999991</v>
      </c>
      <c r="X17" s="17">
        <f>$I17-0.75</f>
        <v>1.65</v>
      </c>
      <c r="Y17" s="3">
        <f t="shared" si="7"/>
        <v>39850.978004499993</v>
      </c>
      <c r="Z17" s="3">
        <f t="shared" si="7"/>
        <v>101160.1749345</v>
      </c>
      <c r="AA17" s="3">
        <f t="shared" si="8"/>
        <v>70505.576469499996</v>
      </c>
      <c r="AB17" s="17">
        <f>$H17-1.15</f>
        <v>0.25</v>
      </c>
      <c r="AC17" s="17">
        <f>$I17-1.15</f>
        <v>1.25</v>
      </c>
      <c r="AD17" s="3">
        <f t="shared" si="12"/>
        <v>15327.2992325</v>
      </c>
      <c r="AE17" s="3">
        <f t="shared" si="12"/>
        <v>76636.4961625</v>
      </c>
      <c r="AF17" s="3">
        <f t="shared" si="10"/>
        <v>45981.897697499997</v>
      </c>
    </row>
    <row r="18" spans="1:32" x14ac:dyDescent="0.2">
      <c r="A18" s="17" t="s">
        <v>38</v>
      </c>
      <c r="B18" s="17" t="s">
        <v>31</v>
      </c>
      <c r="C18" s="2">
        <v>94455.137961999993</v>
      </c>
      <c r="D18" s="19">
        <f t="shared" si="0"/>
        <v>8.489527846055564E-2</v>
      </c>
      <c r="E18" s="17">
        <f>C18/$C$20*100</f>
        <v>15.289396316851739</v>
      </c>
      <c r="F18" s="18">
        <v>38120.392529999997</v>
      </c>
      <c r="G18" s="3">
        <f>F18/C18*100</f>
        <v>40.358198984724488</v>
      </c>
      <c r="H18" s="17">
        <v>2.4</v>
      </c>
      <c r="I18" s="17">
        <v>3.4</v>
      </c>
      <c r="J18" s="3">
        <f t="shared" si="1"/>
        <v>91488.942071999991</v>
      </c>
      <c r="K18" s="3">
        <f t="shared" si="1"/>
        <v>129609.33460199999</v>
      </c>
      <c r="L18" s="10">
        <f t="shared" si="2"/>
        <v>110549.13833699998</v>
      </c>
      <c r="M18" s="17">
        <f>$H18-0.3</f>
        <v>2.1</v>
      </c>
      <c r="N18" s="17">
        <f>$I18-0.3</f>
        <v>3.1</v>
      </c>
      <c r="O18" s="3">
        <f t="shared" si="3"/>
        <v>80052.824313000005</v>
      </c>
      <c r="P18" s="3">
        <f t="shared" si="3"/>
        <v>118173.216843</v>
      </c>
      <c r="Q18" s="3">
        <f t="shared" si="4"/>
        <v>99113.020577999996</v>
      </c>
      <c r="R18" s="17">
        <f>$H18-0.65</f>
        <v>1.75</v>
      </c>
      <c r="S18" s="17">
        <f>$I18-0.65</f>
        <v>2.75</v>
      </c>
      <c r="T18" s="3">
        <f t="shared" si="5"/>
        <v>66710.686927499992</v>
      </c>
      <c r="U18" s="3">
        <f t="shared" si="5"/>
        <v>104831.07945749999</v>
      </c>
      <c r="V18" s="3">
        <f t="shared" si="6"/>
        <v>85770.883192499983</v>
      </c>
      <c r="W18" s="17">
        <f>$H18-0.75</f>
        <v>1.65</v>
      </c>
      <c r="X18" s="17">
        <f>$I18-0.75</f>
        <v>2.65</v>
      </c>
      <c r="Y18" s="3">
        <f t="shared" si="7"/>
        <v>62898.647674499989</v>
      </c>
      <c r="Z18" s="3">
        <f t="shared" si="7"/>
        <v>101019.04020449999</v>
      </c>
      <c r="AA18" s="3">
        <f t="shared" si="8"/>
        <v>81958.843939499988</v>
      </c>
      <c r="AB18" s="17">
        <f>$H18-1.15</f>
        <v>1.25</v>
      </c>
      <c r="AC18" s="17">
        <f>$I18-1.15</f>
        <v>2.25</v>
      </c>
      <c r="AD18" s="3">
        <f t="shared" si="12"/>
        <v>47650.4906625</v>
      </c>
      <c r="AE18" s="3">
        <f t="shared" si="12"/>
        <v>85770.883192499998</v>
      </c>
      <c r="AF18" s="3">
        <f t="shared" si="10"/>
        <v>66710.686927500006</v>
      </c>
    </row>
    <row r="19" spans="1:32" x14ac:dyDescent="0.2">
      <c r="A19" s="17" t="s">
        <v>39</v>
      </c>
      <c r="B19" s="17" t="s">
        <v>25</v>
      </c>
      <c r="C19" s="2">
        <v>349590.54582699999</v>
      </c>
      <c r="D19" s="19">
        <f t="shared" si="0"/>
        <v>0.31420828316508009</v>
      </c>
      <c r="E19" s="17">
        <f>C19/$C$20*100</f>
        <v>56.588011188167101</v>
      </c>
      <c r="F19" s="18">
        <v>141968.79274899999</v>
      </c>
      <c r="G19" s="3">
        <f>F19/C19*100</f>
        <v>40.610020620882388</v>
      </c>
      <c r="H19" s="17">
        <v>3.4</v>
      </c>
      <c r="I19" s="17">
        <v>4</v>
      </c>
      <c r="J19" s="3">
        <f t="shared" si="1"/>
        <v>482693.89534659992</v>
      </c>
      <c r="K19" s="3">
        <f t="shared" si="1"/>
        <v>567875.17099599994</v>
      </c>
      <c r="L19" s="10">
        <f t="shared" si="2"/>
        <v>525284.53317129996</v>
      </c>
      <c r="M19" s="17">
        <f>$H19-0.3</f>
        <v>3.1</v>
      </c>
      <c r="N19" s="17">
        <v>4</v>
      </c>
      <c r="O19" s="3">
        <f t="shared" si="3"/>
        <v>440103.25752189994</v>
      </c>
      <c r="P19" s="3">
        <f t="shared" si="3"/>
        <v>567875.17099599994</v>
      </c>
      <c r="Q19" s="3">
        <f t="shared" si="4"/>
        <v>503989.21425894997</v>
      </c>
      <c r="R19" s="17">
        <f>$H19-0.65</f>
        <v>2.75</v>
      </c>
      <c r="S19" s="17">
        <v>4</v>
      </c>
      <c r="T19" s="3">
        <f t="shared" si="5"/>
        <v>390414.18005974998</v>
      </c>
      <c r="U19" s="3">
        <f t="shared" si="5"/>
        <v>567875.17099599994</v>
      </c>
      <c r="V19" s="3">
        <f t="shared" si="6"/>
        <v>479144.67552787496</v>
      </c>
      <c r="W19" s="17">
        <f>$H19-0.75</f>
        <v>2.65</v>
      </c>
      <c r="X19" s="17">
        <v>4</v>
      </c>
      <c r="Y19" s="3">
        <f t="shared" si="7"/>
        <v>376217.30078484997</v>
      </c>
      <c r="Z19" s="3">
        <f t="shared" si="7"/>
        <v>567875.17099599994</v>
      </c>
      <c r="AA19" s="3">
        <f t="shared" si="8"/>
        <v>472046.23589042493</v>
      </c>
      <c r="AB19" s="17">
        <f>$H19-1.15</f>
        <v>2.25</v>
      </c>
      <c r="AC19" s="17">
        <v>4</v>
      </c>
      <c r="AD19" s="3">
        <f t="shared" si="12"/>
        <v>319429.78368524997</v>
      </c>
      <c r="AE19" s="3">
        <f t="shared" si="12"/>
        <v>567875.17099599994</v>
      </c>
      <c r="AF19" s="3">
        <f t="shared" si="10"/>
        <v>443652.47734062496</v>
      </c>
    </row>
    <row r="20" spans="1:32" s="24" customFormat="1" x14ac:dyDescent="0.2">
      <c r="A20" s="20"/>
      <c r="B20" s="20"/>
      <c r="C20" s="21">
        <f>SUM(C16:C19)</f>
        <v>617781.99743500003</v>
      </c>
      <c r="D20" s="22">
        <f>SUM(D16:D19)</f>
        <v>0.55525592182462669</v>
      </c>
      <c r="E20" s="20"/>
      <c r="F20" s="21">
        <f>SUM(F16:F19)</f>
        <v>306976.19214199996</v>
      </c>
      <c r="G20" s="23">
        <f>F20/C20*100</f>
        <v>49.690051412399484</v>
      </c>
      <c r="H20" s="20"/>
      <c r="I20" s="20"/>
      <c r="J20" s="23">
        <f>SUM(J16:J19)</f>
        <v>686246.83709379984</v>
      </c>
      <c r="K20" s="23">
        <f>SUM(K16:K19)</f>
        <v>936435.51213619998</v>
      </c>
      <c r="L20" s="10">
        <f t="shared" si="2"/>
        <v>811341.17461499991</v>
      </c>
      <c r="M20" s="20"/>
      <c r="N20" s="20"/>
      <c r="O20" s="23">
        <f>SUM(O16:O19)</f>
        <v>594153.97945119999</v>
      </c>
      <c r="P20" s="23">
        <f>SUM(P16:P19)</f>
        <v>886933.29231829988</v>
      </c>
      <c r="Q20" s="23">
        <f t="shared" si="4"/>
        <v>740543.63588474994</v>
      </c>
      <c r="R20" s="20"/>
      <c r="S20" s="17"/>
      <c r="T20" s="23">
        <f>SUM(T16:T19)</f>
        <v>503106.76468475</v>
      </c>
      <c r="U20" s="23">
        <f>SUM(U16:U19)</f>
        <v>829180.70253074996</v>
      </c>
      <c r="V20" s="23">
        <f t="shared" si="6"/>
        <v>666143.73360774992</v>
      </c>
      <c r="W20" s="20"/>
      <c r="X20" s="20"/>
      <c r="Y20" s="23">
        <f>SUM(Y16:Y19)</f>
        <v>478966.92646384996</v>
      </c>
      <c r="Z20" s="23">
        <f>SUM(Z16:Z19)</f>
        <v>812679.96259144996</v>
      </c>
      <c r="AA20" s="23">
        <f t="shared" si="8"/>
        <v>645823.44452765002</v>
      </c>
      <c r="AB20" s="20"/>
      <c r="AC20" s="20"/>
      <c r="AD20" s="23">
        <f>SUM(AD16:AD19)</f>
        <v>382407.57358024997</v>
      </c>
      <c r="AE20" s="23">
        <f>SUM(AE16:AE19)</f>
        <v>746677.00283424999</v>
      </c>
      <c r="AF20" s="23">
        <f t="shared" si="10"/>
        <v>564542.28820724995</v>
      </c>
    </row>
    <row r="21" spans="1:32" s="11" customFormat="1" x14ac:dyDescent="0.2">
      <c r="A21" s="6" t="s">
        <v>40</v>
      </c>
      <c r="B21" s="6" t="s">
        <v>27</v>
      </c>
      <c r="C21" s="6">
        <v>119552.66824</v>
      </c>
      <c r="D21" s="8">
        <f t="shared" si="0"/>
        <v>0.1074526730882594</v>
      </c>
      <c r="E21" s="6">
        <f>C21/$C$23*100</f>
        <v>78.725004395924728</v>
      </c>
      <c r="F21" s="6">
        <v>45912.512996999998</v>
      </c>
      <c r="G21" s="10">
        <f>F21/C21*100</f>
        <v>38.403587032312309</v>
      </c>
      <c r="H21" s="6">
        <v>0.4</v>
      </c>
      <c r="I21" s="6">
        <v>1.4</v>
      </c>
      <c r="J21" s="10">
        <f t="shared" si="1"/>
        <v>18365.005198800001</v>
      </c>
      <c r="K21" s="10">
        <f t="shared" si="1"/>
        <v>64277.518195799996</v>
      </c>
      <c r="L21" s="10">
        <f t="shared" si="2"/>
        <v>41321.261697299997</v>
      </c>
      <c r="M21" s="6">
        <f>$H21-0.3</f>
        <v>0.10000000000000003</v>
      </c>
      <c r="N21" s="6">
        <f>$I21-0.3</f>
        <v>1.0999999999999999</v>
      </c>
      <c r="O21" s="10">
        <f t="shared" si="3"/>
        <v>4591.2512997000013</v>
      </c>
      <c r="P21" s="10">
        <f t="shared" si="3"/>
        <v>50503.764296699992</v>
      </c>
      <c r="Q21" s="10">
        <f t="shared" si="4"/>
        <v>27547.507798199997</v>
      </c>
      <c r="R21" s="6">
        <v>0</v>
      </c>
      <c r="S21" s="6">
        <f>$I21-0.65</f>
        <v>0.74999999999999989</v>
      </c>
      <c r="T21" s="10">
        <f t="shared" si="5"/>
        <v>0</v>
      </c>
      <c r="U21" s="10">
        <f t="shared" si="5"/>
        <v>34434.384747749995</v>
      </c>
      <c r="V21" s="10">
        <f t="shared" si="6"/>
        <v>17217.192373874997</v>
      </c>
      <c r="W21" s="6">
        <v>0</v>
      </c>
      <c r="X21" s="6">
        <f>$I21-0.75</f>
        <v>0.64999999999999991</v>
      </c>
      <c r="Y21" s="10">
        <f t="shared" si="7"/>
        <v>0</v>
      </c>
      <c r="Z21" s="10">
        <f t="shared" si="7"/>
        <v>29843.133448049994</v>
      </c>
      <c r="AA21" s="10">
        <f t="shared" si="8"/>
        <v>14921.566724024997</v>
      </c>
      <c r="AB21" s="6">
        <v>0</v>
      </c>
      <c r="AC21" s="6">
        <f>$I21-1.15</f>
        <v>0.25</v>
      </c>
      <c r="AD21" s="10">
        <f>$F21*AB21</f>
        <v>0</v>
      </c>
      <c r="AE21" s="10">
        <f>$F21*AC21</f>
        <v>11478.128249249999</v>
      </c>
      <c r="AF21" s="10">
        <f t="shared" si="10"/>
        <v>5739.0641246249997</v>
      </c>
    </row>
    <row r="22" spans="1:32" s="11" customFormat="1" ht="18" customHeight="1" x14ac:dyDescent="0.2">
      <c r="A22" s="6" t="s">
        <v>41</v>
      </c>
      <c r="B22" s="6" t="s">
        <v>29</v>
      </c>
      <c r="C22" s="6">
        <v>32308.445210999998</v>
      </c>
      <c r="D22" s="8">
        <f t="shared" si="0"/>
        <v>2.9038488662405139E-2</v>
      </c>
      <c r="E22" s="6">
        <f>C22/$C$23*100</f>
        <v>21.274995604075261</v>
      </c>
      <c r="F22" s="6">
        <v>20625.938125000001</v>
      </c>
      <c r="G22" s="10">
        <f>F22/C22*100</f>
        <v>63.840701681235736</v>
      </c>
      <c r="H22" s="6">
        <v>1.4</v>
      </c>
      <c r="I22" s="6">
        <v>2.4</v>
      </c>
      <c r="J22" s="10">
        <f t="shared" si="1"/>
        <v>28876.313374999998</v>
      </c>
      <c r="K22" s="10">
        <f t="shared" si="1"/>
        <v>49502.251499999998</v>
      </c>
      <c r="L22" s="10">
        <f t="shared" si="2"/>
        <v>39189.282437499998</v>
      </c>
      <c r="M22" s="6">
        <f>$H22-0.3</f>
        <v>1.0999999999999999</v>
      </c>
      <c r="N22" s="6">
        <f>$I22-0.3</f>
        <v>2.1</v>
      </c>
      <c r="O22" s="10">
        <f t="shared" si="3"/>
        <v>22688.531937499996</v>
      </c>
      <c r="P22" s="10">
        <f t="shared" si="3"/>
        <v>43314.470062500004</v>
      </c>
      <c r="Q22" s="10">
        <f t="shared" si="4"/>
        <v>33001.501000000004</v>
      </c>
      <c r="R22" s="6">
        <f>$H22-0.65</f>
        <v>0.74999999999999989</v>
      </c>
      <c r="S22" s="6">
        <f>$I22-0.65</f>
        <v>1.75</v>
      </c>
      <c r="T22" s="10">
        <f t="shared" si="5"/>
        <v>15469.453593749999</v>
      </c>
      <c r="U22" s="10">
        <f t="shared" si="5"/>
        <v>36095.391718750005</v>
      </c>
      <c r="V22" s="10">
        <f t="shared" si="6"/>
        <v>25782.422656250001</v>
      </c>
      <c r="W22" s="6">
        <f>$H22-0.75</f>
        <v>0.64999999999999991</v>
      </c>
      <c r="X22" s="6">
        <f>$I22-0.75</f>
        <v>1.65</v>
      </c>
      <c r="Y22" s="10">
        <f t="shared" si="7"/>
        <v>13406.859781249999</v>
      </c>
      <c r="Z22" s="10">
        <f t="shared" si="7"/>
        <v>34032.797906250002</v>
      </c>
      <c r="AA22" s="10">
        <f t="shared" si="8"/>
        <v>23719.828843750001</v>
      </c>
      <c r="AB22" s="6">
        <f>$H22-1.15</f>
        <v>0.25</v>
      </c>
      <c r="AC22" s="6">
        <f>$I22-1.15</f>
        <v>1.25</v>
      </c>
      <c r="AD22" s="10">
        <f>$F22*AB22</f>
        <v>5156.4845312500001</v>
      </c>
      <c r="AE22" s="10">
        <f>$F22*AC22</f>
        <v>25782.422656250001</v>
      </c>
      <c r="AF22" s="10">
        <f t="shared" si="10"/>
        <v>15469.45359375</v>
      </c>
    </row>
    <row r="23" spans="1:32" s="16" customFormat="1" ht="18" customHeight="1" x14ac:dyDescent="0.2">
      <c r="A23" s="12"/>
      <c r="B23" s="12"/>
      <c r="C23" s="13">
        <f>SUM(C21:C22)</f>
        <v>151861.11345100001</v>
      </c>
      <c r="D23" s="14">
        <f>SUM(D21:D22)</f>
        <v>0.13649116175066453</v>
      </c>
      <c r="E23" s="12"/>
      <c r="F23" s="13">
        <f>SUM(F21:F22)</f>
        <v>66538.451121999999</v>
      </c>
      <c r="G23" s="15">
        <f>F23/C23*100</f>
        <v>43.815332055674347</v>
      </c>
      <c r="H23" s="12"/>
      <c r="I23" s="12"/>
      <c r="J23" s="15">
        <f>SUM(J21:J22)</f>
        <v>47241.318573800003</v>
      </c>
      <c r="K23" s="15">
        <f>SUM(K21:K22)</f>
        <v>113779.7696958</v>
      </c>
      <c r="L23" s="10">
        <f t="shared" si="2"/>
        <v>80510.544134800002</v>
      </c>
      <c r="M23" s="12"/>
      <c r="N23" s="12"/>
      <c r="O23" s="15">
        <f>SUM(O21:O22)</f>
        <v>27279.783237199998</v>
      </c>
      <c r="P23" s="15">
        <f>SUM(P21:P22)</f>
        <v>93818.234359199996</v>
      </c>
      <c r="Q23" s="15">
        <f t="shared" si="4"/>
        <v>60549.008798199997</v>
      </c>
      <c r="R23" s="12"/>
      <c r="S23" s="6"/>
      <c r="T23" s="15">
        <f>SUM(T21:T22)</f>
        <v>15469.453593749999</v>
      </c>
      <c r="U23" s="15">
        <f>SUM(U21:U22)</f>
        <v>70529.7764665</v>
      </c>
      <c r="V23" s="15">
        <f t="shared" si="6"/>
        <v>42999.615030125002</v>
      </c>
      <c r="W23" s="12"/>
      <c r="X23" s="12"/>
      <c r="Y23" s="15">
        <f>SUM(Y21:Y22)</f>
        <v>13406.859781249999</v>
      </c>
      <c r="Z23" s="15">
        <f>SUM(Z21:Z22)</f>
        <v>63875.931354299995</v>
      </c>
      <c r="AA23" s="15">
        <f t="shared" si="8"/>
        <v>38641.395567774998</v>
      </c>
      <c r="AB23" s="12"/>
      <c r="AC23" s="12"/>
      <c r="AD23" s="15">
        <f>SUM(AD21:AD22)</f>
        <v>5156.4845312500001</v>
      </c>
      <c r="AE23" s="15">
        <f>SUM(AE21:AE22)</f>
        <v>37260.5509055</v>
      </c>
      <c r="AF23" s="15">
        <f t="shared" si="10"/>
        <v>21208.517718374998</v>
      </c>
    </row>
    <row r="24" spans="1:32" x14ac:dyDescent="0.2">
      <c r="A24" s="17" t="s">
        <v>42</v>
      </c>
      <c r="B24" s="17" t="s">
        <v>27</v>
      </c>
      <c r="C24" s="2">
        <v>631078.59817699995</v>
      </c>
      <c r="D24" s="19">
        <f t="shared" si="0"/>
        <v>0.5672067658647364</v>
      </c>
      <c r="E24" s="17">
        <f>C24/$C$26*100</f>
        <v>88.014435788603947</v>
      </c>
      <c r="F24" s="18">
        <v>173604.557493</v>
      </c>
      <c r="G24" s="3">
        <f>F24/C24*100</f>
        <v>27.509181581262997</v>
      </c>
      <c r="H24" s="17">
        <v>0.4</v>
      </c>
      <c r="I24" s="17">
        <v>1.4</v>
      </c>
      <c r="J24" s="3">
        <f t="shared" si="1"/>
        <v>69441.822997199997</v>
      </c>
      <c r="K24" s="3">
        <f t="shared" si="1"/>
        <v>243046.38049019998</v>
      </c>
      <c r="L24" s="10">
        <f t="shared" si="2"/>
        <v>156244.10174369998</v>
      </c>
      <c r="M24" s="17">
        <f>$H24-0.3</f>
        <v>0.10000000000000003</v>
      </c>
      <c r="N24" s="17">
        <f>$I24-0.3</f>
        <v>1.0999999999999999</v>
      </c>
      <c r="O24" s="3">
        <f t="shared" si="3"/>
        <v>17360.455749300007</v>
      </c>
      <c r="P24" s="3">
        <f t="shared" si="3"/>
        <v>190965.01324229999</v>
      </c>
      <c r="Q24" s="3">
        <f t="shared" si="4"/>
        <v>104162.7344958</v>
      </c>
      <c r="R24" s="17">
        <v>0</v>
      </c>
      <c r="S24" s="17">
        <f>$I24-0.65</f>
        <v>0.74999999999999989</v>
      </c>
      <c r="T24" s="3">
        <f t="shared" si="5"/>
        <v>0</v>
      </c>
      <c r="U24" s="3">
        <f t="shared" si="5"/>
        <v>130203.41811974999</v>
      </c>
      <c r="V24" s="3">
        <f t="shared" si="6"/>
        <v>65101.709059874993</v>
      </c>
      <c r="W24" s="17">
        <v>0</v>
      </c>
      <c r="X24" s="17">
        <f>$I24-0.75</f>
        <v>0.64999999999999991</v>
      </c>
      <c r="Y24" s="3">
        <f t="shared" si="7"/>
        <v>0</v>
      </c>
      <c r="Z24" s="3">
        <f t="shared" si="7"/>
        <v>112842.96237044998</v>
      </c>
      <c r="AA24" s="3">
        <f t="shared" si="8"/>
        <v>56421.481185224991</v>
      </c>
      <c r="AB24" s="17">
        <v>0</v>
      </c>
      <c r="AC24" s="17">
        <f>$I24-1.15</f>
        <v>0.25</v>
      </c>
      <c r="AD24" s="3">
        <f>$F24*AB24</f>
        <v>0</v>
      </c>
      <c r="AE24" s="3">
        <f>$F24*AC24</f>
        <v>43401.13937325</v>
      </c>
      <c r="AF24" s="3">
        <f t="shared" si="10"/>
        <v>21700.569686625</v>
      </c>
    </row>
    <row r="25" spans="1:32" x14ac:dyDescent="0.2">
      <c r="A25" s="17" t="s">
        <v>43</v>
      </c>
      <c r="B25" s="17" t="s">
        <v>29</v>
      </c>
      <c r="C25" s="2">
        <v>85938.550797000004</v>
      </c>
      <c r="D25" s="19">
        <f t="shared" si="0"/>
        <v>7.7240660040569384E-2</v>
      </c>
      <c r="E25" s="17">
        <f>C25/$C$26*100</f>
        <v>11.985564211396044</v>
      </c>
      <c r="F25" s="18">
        <v>6882.0865569999996</v>
      </c>
      <c r="G25" s="3">
        <f>F25/C25*100</f>
        <v>8.0081482561377371</v>
      </c>
      <c r="H25" s="17">
        <v>1.4</v>
      </c>
      <c r="I25" s="17">
        <v>2.4</v>
      </c>
      <c r="J25" s="3">
        <f t="shared" si="1"/>
        <v>9634.9211797999997</v>
      </c>
      <c r="K25" s="3">
        <f t="shared" si="1"/>
        <v>16517.007736799998</v>
      </c>
      <c r="L25" s="10">
        <f t="shared" si="2"/>
        <v>13075.964458299999</v>
      </c>
      <c r="M25" s="17">
        <f>$H25-0.3</f>
        <v>1.0999999999999999</v>
      </c>
      <c r="N25" s="17">
        <f>$I25-0.3</f>
        <v>2.1</v>
      </c>
      <c r="O25" s="3">
        <f t="shared" si="3"/>
        <v>7570.295212699999</v>
      </c>
      <c r="P25" s="3">
        <f t="shared" si="3"/>
        <v>14452.381769699999</v>
      </c>
      <c r="Q25" s="3">
        <f t="shared" si="4"/>
        <v>11011.3384912</v>
      </c>
      <c r="R25" s="17">
        <f>$H25-0.65</f>
        <v>0.74999999999999989</v>
      </c>
      <c r="S25" s="17">
        <f>$I25-0.65</f>
        <v>1.75</v>
      </c>
      <c r="T25" s="3">
        <f t="shared" si="5"/>
        <v>5161.564917749999</v>
      </c>
      <c r="U25" s="3">
        <f t="shared" si="5"/>
        <v>12043.651474749999</v>
      </c>
      <c r="V25" s="3">
        <f t="shared" si="6"/>
        <v>8602.6081962499993</v>
      </c>
      <c r="W25" s="17">
        <f>$H25-0.75</f>
        <v>0.64999999999999991</v>
      </c>
      <c r="X25" s="17">
        <f>$I25-0.75</f>
        <v>1.65</v>
      </c>
      <c r="Y25" s="3">
        <f t="shared" si="7"/>
        <v>4473.3562620499988</v>
      </c>
      <c r="Z25" s="3">
        <f t="shared" si="7"/>
        <v>11355.442819049998</v>
      </c>
      <c r="AA25" s="3">
        <f t="shared" si="8"/>
        <v>7914.3995405499991</v>
      </c>
      <c r="AB25" s="17">
        <f>$H25-1.15</f>
        <v>0.25</v>
      </c>
      <c r="AC25" s="17">
        <f>$I25-1.15</f>
        <v>1.25</v>
      </c>
      <c r="AD25" s="3">
        <f>$F25*AB25</f>
        <v>1720.5216392499999</v>
      </c>
      <c r="AE25" s="3">
        <f>$F25*AC25</f>
        <v>8602.6081962499993</v>
      </c>
      <c r="AF25" s="3">
        <f t="shared" si="10"/>
        <v>5161.5649177499999</v>
      </c>
    </row>
    <row r="26" spans="1:32" s="24" customFormat="1" x14ac:dyDescent="0.2">
      <c r="A26" s="20"/>
      <c r="B26" s="20"/>
      <c r="C26" s="21">
        <f>SUM(C24:C25)</f>
        <v>717017.14897400001</v>
      </c>
      <c r="D26" s="22">
        <f>SUM(D24:D25)</f>
        <v>0.64444742590530579</v>
      </c>
      <c r="E26" s="20"/>
      <c r="F26" s="21">
        <f>SUM(F24:F25)</f>
        <v>180486.64405</v>
      </c>
      <c r="G26" s="23">
        <f>F26/C26*100</f>
        <v>25.171872710194364</v>
      </c>
      <c r="H26" s="20"/>
      <c r="I26" s="20"/>
      <c r="J26" s="23">
        <f>SUM(J24:J25)</f>
        <v>79076.744177</v>
      </c>
      <c r="K26" s="23">
        <f>SUM(K24:K25)</f>
        <v>259563.38822699999</v>
      </c>
      <c r="L26" s="10">
        <f t="shared" si="2"/>
        <v>169320.06620199999</v>
      </c>
      <c r="M26" s="20"/>
      <c r="N26" s="20"/>
      <c r="O26" s="23">
        <f>SUM(O24:O25)</f>
        <v>24930.750962000006</v>
      </c>
      <c r="P26" s="23">
        <f>SUM(P24:P25)</f>
        <v>205417.39501199999</v>
      </c>
      <c r="Q26" s="23">
        <f t="shared" si="4"/>
        <v>115174.07298699999</v>
      </c>
      <c r="R26" s="20"/>
      <c r="S26" s="17"/>
      <c r="T26" s="23">
        <f>SUM(T24:T25)</f>
        <v>5161.564917749999</v>
      </c>
      <c r="U26" s="23">
        <f>SUM(U24:U25)</f>
        <v>142247.06959449998</v>
      </c>
      <c r="V26" s="23">
        <f t="shared" si="6"/>
        <v>73704.317256124981</v>
      </c>
      <c r="W26" s="20"/>
      <c r="X26" s="20"/>
      <c r="Y26" s="23">
        <f>SUM(Y24:Y25)</f>
        <v>4473.3562620499988</v>
      </c>
      <c r="Z26" s="23">
        <f>SUM(Z24:Z25)</f>
        <v>124198.40518949999</v>
      </c>
      <c r="AA26" s="23">
        <f t="shared" si="8"/>
        <v>64335.880725774994</v>
      </c>
      <c r="AB26" s="20"/>
      <c r="AC26" s="20"/>
      <c r="AD26" s="23">
        <f>SUM(AD24:AD25)</f>
        <v>1720.5216392499999</v>
      </c>
      <c r="AE26" s="23">
        <f>SUM(AE24:AE25)</f>
        <v>52003.747569500003</v>
      </c>
      <c r="AF26" s="23">
        <f t="shared" si="10"/>
        <v>26862.134604375002</v>
      </c>
    </row>
    <row r="27" spans="1:32" s="11" customFormat="1" x14ac:dyDescent="0.2">
      <c r="A27" s="6" t="s">
        <v>44</v>
      </c>
      <c r="B27" s="6" t="s">
        <v>27</v>
      </c>
      <c r="C27" s="6">
        <v>102832.290066</v>
      </c>
      <c r="D27" s="8">
        <f t="shared" si="0"/>
        <v>9.2424574123239678E-2</v>
      </c>
      <c r="E27" s="6">
        <f>C27/$C$29*100</f>
        <v>34.503748491385736</v>
      </c>
      <c r="F27" s="6">
        <v>41788.609197999998</v>
      </c>
      <c r="G27" s="10">
        <f>F27/C27*100</f>
        <v>40.637633540183884</v>
      </c>
      <c r="H27" s="6">
        <v>0.4</v>
      </c>
      <c r="I27" s="6">
        <v>1.4</v>
      </c>
      <c r="J27" s="10">
        <f t="shared" si="1"/>
        <v>16715.443679200001</v>
      </c>
      <c r="K27" s="10">
        <f t="shared" si="1"/>
        <v>58504.052877199996</v>
      </c>
      <c r="L27" s="10">
        <f t="shared" si="2"/>
        <v>37609.748278200001</v>
      </c>
      <c r="M27" s="6">
        <f>$H27-0.3</f>
        <v>0.10000000000000003</v>
      </c>
      <c r="N27" s="6">
        <f>$I27-0.3</f>
        <v>1.0999999999999999</v>
      </c>
      <c r="O27" s="10">
        <f t="shared" si="3"/>
        <v>4178.8609198000013</v>
      </c>
      <c r="P27" s="10">
        <f t="shared" si="3"/>
        <v>45967.470117799996</v>
      </c>
      <c r="Q27" s="10">
        <f t="shared" si="4"/>
        <v>25073.1655188</v>
      </c>
      <c r="R27" s="6">
        <v>0</v>
      </c>
      <c r="S27" s="6">
        <f>$I27-0.65</f>
        <v>0.74999999999999989</v>
      </c>
      <c r="T27" s="10">
        <f t="shared" si="5"/>
        <v>0</v>
      </c>
      <c r="U27" s="10">
        <f t="shared" si="5"/>
        <v>31341.456898499993</v>
      </c>
      <c r="V27" s="10">
        <f t="shared" si="6"/>
        <v>15670.728449249997</v>
      </c>
      <c r="W27" s="6">
        <v>0</v>
      </c>
      <c r="X27" s="6">
        <f>$I27-0.75</f>
        <v>0.64999999999999991</v>
      </c>
      <c r="Y27" s="10">
        <f t="shared" si="7"/>
        <v>0</v>
      </c>
      <c r="Z27" s="10">
        <f t="shared" si="7"/>
        <v>27162.595978699996</v>
      </c>
      <c r="AA27" s="10">
        <f t="shared" si="8"/>
        <v>13581.297989349998</v>
      </c>
      <c r="AB27" s="6">
        <v>0</v>
      </c>
      <c r="AC27" s="6">
        <f>$I27-1.15</f>
        <v>0.25</v>
      </c>
      <c r="AD27" s="10">
        <f>$F27*AB27</f>
        <v>0</v>
      </c>
      <c r="AE27" s="10">
        <f>$F27*AC27</f>
        <v>10447.1522995</v>
      </c>
      <c r="AF27" s="10">
        <f t="shared" si="10"/>
        <v>5223.5761497499998</v>
      </c>
    </row>
    <row r="28" spans="1:32" s="11" customFormat="1" x14ac:dyDescent="0.2">
      <c r="A28" s="6" t="s">
        <v>45</v>
      </c>
      <c r="B28" s="6" t="s">
        <v>29</v>
      </c>
      <c r="C28" s="6">
        <v>195199.93704600001</v>
      </c>
      <c r="D28" s="8">
        <f t="shared" si="0"/>
        <v>0.1754436377793441</v>
      </c>
      <c r="E28" s="6">
        <f>C28/$C$29*100</f>
        <v>65.496251508614264</v>
      </c>
      <c r="F28" s="6">
        <v>91279.698283999998</v>
      </c>
      <c r="G28" s="10">
        <f>F28/C28*100</f>
        <v>46.762155595618559</v>
      </c>
      <c r="H28" s="6">
        <v>1.4</v>
      </c>
      <c r="I28" s="6">
        <v>2.4</v>
      </c>
      <c r="J28" s="10">
        <f t="shared" si="1"/>
        <v>127791.57759759999</v>
      </c>
      <c r="K28" s="10">
        <f t="shared" si="1"/>
        <v>219071.27588159998</v>
      </c>
      <c r="L28" s="10">
        <f t="shared" si="2"/>
        <v>173431.42673959999</v>
      </c>
      <c r="M28" s="6">
        <f>$H28-0.3</f>
        <v>1.0999999999999999</v>
      </c>
      <c r="N28" s="6">
        <f>$I28-0.3</f>
        <v>2.1</v>
      </c>
      <c r="O28" s="10">
        <f t="shared" si="3"/>
        <v>100407.66811239999</v>
      </c>
      <c r="P28" s="10">
        <f t="shared" si="3"/>
        <v>191687.3663964</v>
      </c>
      <c r="Q28" s="10">
        <f t="shared" si="4"/>
        <v>146047.51725440001</v>
      </c>
      <c r="R28" s="6">
        <f>$H28-0.65</f>
        <v>0.74999999999999989</v>
      </c>
      <c r="S28" s="6">
        <f>$I28-0.65</f>
        <v>1.75</v>
      </c>
      <c r="T28" s="10">
        <f t="shared" si="5"/>
        <v>68459.773712999988</v>
      </c>
      <c r="U28" s="10">
        <f t="shared" si="5"/>
        <v>159739.47199699999</v>
      </c>
      <c r="V28" s="10">
        <f t="shared" si="6"/>
        <v>114099.62285499999</v>
      </c>
      <c r="W28" s="6">
        <f>$H28-0.75</f>
        <v>0.64999999999999991</v>
      </c>
      <c r="X28" s="6">
        <f>$I28-0.75</f>
        <v>1.65</v>
      </c>
      <c r="Y28" s="10">
        <f t="shared" si="7"/>
        <v>59331.803884599991</v>
      </c>
      <c r="Z28" s="10">
        <f t="shared" si="7"/>
        <v>150611.50216859998</v>
      </c>
      <c r="AA28" s="10">
        <f t="shared" si="8"/>
        <v>104971.65302659999</v>
      </c>
      <c r="AB28" s="6">
        <f>$H28-1.15</f>
        <v>0.25</v>
      </c>
      <c r="AC28" s="6">
        <f>$I28-1.15</f>
        <v>1.25</v>
      </c>
      <c r="AD28" s="10">
        <f>$F28*AB28</f>
        <v>22819.924571</v>
      </c>
      <c r="AE28" s="10">
        <f>$F28*AC28</f>
        <v>114099.62285499999</v>
      </c>
      <c r="AF28" s="10">
        <f t="shared" si="10"/>
        <v>68459.773713000002</v>
      </c>
    </row>
    <row r="29" spans="1:32" s="16" customFormat="1" x14ac:dyDescent="0.2">
      <c r="A29" s="12"/>
      <c r="B29" s="12"/>
      <c r="C29" s="13">
        <f>SUM(C27:C28)</f>
        <v>298032.22711199999</v>
      </c>
      <c r="D29" s="14">
        <f>SUM(D27:D28)</f>
        <v>0.26786821190258381</v>
      </c>
      <c r="E29" s="12"/>
      <c r="F29" s="13">
        <f>SUM(F27:F28)</f>
        <v>133068.307482</v>
      </c>
      <c r="G29" s="15">
        <f>F29/C29*100</f>
        <v>44.64896590931194</v>
      </c>
      <c r="H29" s="12"/>
      <c r="I29" s="12"/>
      <c r="J29" s="15">
        <f>SUM(J27:J28)</f>
        <v>144507.02127679999</v>
      </c>
      <c r="K29" s="15">
        <f>SUM(K27:K28)</f>
        <v>277575.32875879999</v>
      </c>
      <c r="L29" s="10">
        <f t="shared" si="2"/>
        <v>211041.17501780001</v>
      </c>
      <c r="M29" s="12"/>
      <c r="N29" s="12"/>
      <c r="O29" s="15">
        <f>SUM(O27:O28)</f>
        <v>104586.52903219999</v>
      </c>
      <c r="P29" s="15">
        <f>SUM(P27:P28)</f>
        <v>237654.8365142</v>
      </c>
      <c r="Q29" s="15">
        <f t="shared" si="4"/>
        <v>171120.68277319998</v>
      </c>
      <c r="R29" s="12"/>
      <c r="S29" s="6"/>
      <c r="T29" s="15">
        <f>SUM(T27:T28)</f>
        <v>68459.773712999988</v>
      </c>
      <c r="U29" s="15">
        <f>SUM(U27:U28)</f>
        <v>191080.92889549996</v>
      </c>
      <c r="V29" s="15">
        <f t="shared" si="6"/>
        <v>129770.35130424998</v>
      </c>
      <c r="W29" s="12"/>
      <c r="X29" s="12"/>
      <c r="Y29" s="15">
        <f>SUM(Y27:Y28)</f>
        <v>59331.803884599991</v>
      </c>
      <c r="Z29" s="15">
        <f>SUM(Z27:Z28)</f>
        <v>177774.09814729998</v>
      </c>
      <c r="AA29" s="15">
        <f t="shared" si="8"/>
        <v>118552.95101594999</v>
      </c>
      <c r="AB29" s="12"/>
      <c r="AC29" s="12"/>
      <c r="AD29" s="15">
        <f>SUM(AD27:AD28)</f>
        <v>22819.924571</v>
      </c>
      <c r="AE29" s="15">
        <f>SUM(AE27:AE28)</f>
        <v>124546.77515449999</v>
      </c>
      <c r="AF29" s="15">
        <f t="shared" si="10"/>
        <v>73683.349862749994</v>
      </c>
    </row>
    <row r="30" spans="1:32" x14ac:dyDescent="0.2">
      <c r="A30" s="17" t="s">
        <v>46</v>
      </c>
      <c r="B30" s="17" t="s">
        <v>27</v>
      </c>
      <c r="C30" s="2">
        <v>12233.257858999999</v>
      </c>
      <c r="D30" s="19">
        <f t="shared" si="0"/>
        <v>1.0995122709337425E-2</v>
      </c>
      <c r="E30" s="17">
        <f>C30/$C$32*100</f>
        <v>9.1109962443042551</v>
      </c>
      <c r="F30" s="18">
        <v>4077.1762210000002</v>
      </c>
      <c r="G30" s="3">
        <f>F30/C30*100</f>
        <v>33.328621598541922</v>
      </c>
      <c r="H30" s="17">
        <v>0.4</v>
      </c>
      <c r="I30" s="17">
        <v>1.4</v>
      </c>
      <c r="J30" s="3">
        <f t="shared" si="1"/>
        <v>1630.8704884000001</v>
      </c>
      <c r="K30" s="3">
        <f t="shared" si="1"/>
        <v>5708.0467093999996</v>
      </c>
      <c r="L30" s="10">
        <f t="shared" si="2"/>
        <v>3669.4585988999997</v>
      </c>
      <c r="M30" s="17">
        <f>$H30-0.3</f>
        <v>0.10000000000000003</v>
      </c>
      <c r="N30" s="17">
        <f>$I30-0.3</f>
        <v>1.0999999999999999</v>
      </c>
      <c r="O30" s="3">
        <f t="shared" si="3"/>
        <v>407.71762210000014</v>
      </c>
      <c r="P30" s="3">
        <f t="shared" si="3"/>
        <v>4484.8938430999997</v>
      </c>
      <c r="Q30" s="3">
        <f t="shared" si="4"/>
        <v>2446.3057325999998</v>
      </c>
      <c r="R30" s="17">
        <v>0</v>
      </c>
      <c r="S30" s="17">
        <f>$I30-0.65</f>
        <v>0.74999999999999989</v>
      </c>
      <c r="T30" s="3">
        <f t="shared" si="5"/>
        <v>0</v>
      </c>
      <c r="U30" s="3">
        <f t="shared" si="5"/>
        <v>3057.8821657499998</v>
      </c>
      <c r="V30" s="3">
        <f t="shared" si="6"/>
        <v>1528.9410828749999</v>
      </c>
      <c r="W30" s="17">
        <v>0</v>
      </c>
      <c r="X30" s="17">
        <f>$I30-0.75</f>
        <v>0.64999999999999991</v>
      </c>
      <c r="Y30" s="3">
        <f t="shared" si="7"/>
        <v>0</v>
      </c>
      <c r="Z30" s="3">
        <f t="shared" si="7"/>
        <v>2650.1645436499998</v>
      </c>
      <c r="AA30" s="3">
        <f t="shared" si="8"/>
        <v>1325.0822718249999</v>
      </c>
      <c r="AB30" s="17">
        <v>0</v>
      </c>
      <c r="AC30" s="17">
        <f>$I30-1.15</f>
        <v>0.25</v>
      </c>
      <c r="AD30" s="3">
        <f>$F30*AB30</f>
        <v>0</v>
      </c>
      <c r="AE30" s="3">
        <f>$F30*AC30</f>
        <v>1019.29405525</v>
      </c>
      <c r="AF30" s="3">
        <f t="shared" si="10"/>
        <v>509.64702762500002</v>
      </c>
    </row>
    <row r="31" spans="1:32" x14ac:dyDescent="0.2">
      <c r="A31" s="17" t="s">
        <v>47</v>
      </c>
      <c r="B31" s="17" t="s">
        <v>29</v>
      </c>
      <c r="C31" s="2">
        <v>122035.899223</v>
      </c>
      <c r="D31" s="19">
        <f t="shared" si="0"/>
        <v>0.10968457481782415</v>
      </c>
      <c r="E31" s="17">
        <f>C31/$C$32*100</f>
        <v>90.889003755695754</v>
      </c>
      <c r="F31" s="18">
        <v>49072.885041000001</v>
      </c>
      <c r="G31" s="3">
        <f>F31/C31*100</f>
        <v>40.211843689804418</v>
      </c>
      <c r="H31" s="17">
        <v>1.4</v>
      </c>
      <c r="I31" s="17">
        <v>2.4</v>
      </c>
      <c r="J31" s="3">
        <f t="shared" si="1"/>
        <v>68702.039057400005</v>
      </c>
      <c r="K31" s="3">
        <f t="shared" si="1"/>
        <v>117774.92409840001</v>
      </c>
      <c r="L31" s="10">
        <f t="shared" si="2"/>
        <v>93238.481577900006</v>
      </c>
      <c r="M31" s="17">
        <f>$H31-0.3</f>
        <v>1.0999999999999999</v>
      </c>
      <c r="N31" s="17">
        <f>$I31-0.3</f>
        <v>2.1</v>
      </c>
      <c r="O31" s="3">
        <f t="shared" si="3"/>
        <v>53980.173545099999</v>
      </c>
      <c r="P31" s="3">
        <f t="shared" si="3"/>
        <v>103053.0585861</v>
      </c>
      <c r="Q31" s="3">
        <f t="shared" si="4"/>
        <v>78516.616065599999</v>
      </c>
      <c r="R31" s="17">
        <f>$H31-0.65</f>
        <v>0.74999999999999989</v>
      </c>
      <c r="S31" s="17">
        <f>$I31-0.65</f>
        <v>1.75</v>
      </c>
      <c r="T31" s="3">
        <f t="shared" si="5"/>
        <v>36804.663780749994</v>
      </c>
      <c r="U31" s="3">
        <f t="shared" si="5"/>
        <v>85877.54882175001</v>
      </c>
      <c r="V31" s="3">
        <f t="shared" si="6"/>
        <v>61341.106301250002</v>
      </c>
      <c r="W31" s="17">
        <f>$H31-0.75</f>
        <v>0.64999999999999991</v>
      </c>
      <c r="X31" s="17">
        <f>$I31-0.75</f>
        <v>1.65</v>
      </c>
      <c r="Y31" s="3">
        <f t="shared" si="7"/>
        <v>31897.375276649997</v>
      </c>
      <c r="Z31" s="3">
        <f t="shared" si="7"/>
        <v>80970.260317649998</v>
      </c>
      <c r="AA31" s="3">
        <f t="shared" si="8"/>
        <v>56433.817797149997</v>
      </c>
      <c r="AB31" s="17">
        <f>$H31-1.15</f>
        <v>0.25</v>
      </c>
      <c r="AC31" s="17">
        <f>$I31-1.15</f>
        <v>1.25</v>
      </c>
      <c r="AD31" s="3">
        <f>$F31*AB31</f>
        <v>12268.22126025</v>
      </c>
      <c r="AE31" s="3">
        <f>$F31*AC31</f>
        <v>61341.106301250002</v>
      </c>
      <c r="AF31" s="3">
        <f t="shared" si="10"/>
        <v>36804.663780750001</v>
      </c>
    </row>
    <row r="32" spans="1:32" s="24" customFormat="1" x14ac:dyDescent="0.2">
      <c r="A32" s="20"/>
      <c r="B32" s="20"/>
      <c r="C32" s="21">
        <f>SUM(C30:C31)</f>
        <v>134269.15708199999</v>
      </c>
      <c r="D32" s="22">
        <f>SUM(D30:D31)</f>
        <v>0.12067969752716157</v>
      </c>
      <c r="E32" s="20"/>
      <c r="F32" s="21">
        <f>SUM(F30:F31)</f>
        <v>53150.061262000003</v>
      </c>
      <c r="G32" s="23">
        <f>F32/C32*100</f>
        <v>39.584713583582371</v>
      </c>
      <c r="H32" s="20"/>
      <c r="I32" s="20"/>
      <c r="J32" s="23">
        <f>SUM(J30:J31)</f>
        <v>70332.909545800008</v>
      </c>
      <c r="K32" s="23">
        <f>SUM(K30:K31)</f>
        <v>123482.97080780001</v>
      </c>
      <c r="L32" s="10">
        <f t="shared" si="2"/>
        <v>96907.94017680001</v>
      </c>
      <c r="M32" s="20"/>
      <c r="N32" s="20"/>
      <c r="O32" s="23">
        <f>SUM(O30:O31)</f>
        <v>54387.891167199996</v>
      </c>
      <c r="P32" s="23">
        <f>SUM(P30:P31)</f>
        <v>107537.9524292</v>
      </c>
      <c r="Q32" s="23">
        <f t="shared" si="4"/>
        <v>80962.921798199997</v>
      </c>
      <c r="R32" s="20"/>
      <c r="S32" s="17"/>
      <c r="T32" s="23">
        <f>SUM(T30:T31)</f>
        <v>36804.663780749994</v>
      </c>
      <c r="U32" s="23">
        <f>SUM(U30:U31)</f>
        <v>88935.430987500004</v>
      </c>
      <c r="V32" s="23">
        <f t="shared" si="6"/>
        <v>62870.047384124999</v>
      </c>
      <c r="W32" s="20"/>
      <c r="X32" s="20"/>
      <c r="Y32" s="23">
        <f>SUM(Y30:Y31)</f>
        <v>31897.375276649997</v>
      </c>
      <c r="Z32" s="23">
        <f>SUM(Z30:Z31)</f>
        <v>83620.424861299995</v>
      </c>
      <c r="AA32" s="23">
        <f t="shared" si="8"/>
        <v>57758.900068974996</v>
      </c>
      <c r="AB32" s="20"/>
      <c r="AC32" s="20"/>
      <c r="AD32" s="23">
        <f>SUM(AD30:AD31)</f>
        <v>12268.22126025</v>
      </c>
      <c r="AE32" s="23">
        <f>SUM(AE30:AE31)</f>
        <v>62360.400356500002</v>
      </c>
      <c r="AF32" s="23">
        <f t="shared" si="10"/>
        <v>37314.310808374998</v>
      </c>
    </row>
    <row r="33" spans="1:32" s="11" customFormat="1" x14ac:dyDescent="0.2">
      <c r="A33" s="6" t="s">
        <v>48</v>
      </c>
      <c r="B33" s="6" t="s">
        <v>27</v>
      </c>
      <c r="C33" s="6">
        <v>23972.027279000002</v>
      </c>
      <c r="D33" s="8">
        <f t="shared" si="0"/>
        <v>2.154580444245904E-2</v>
      </c>
      <c r="E33" s="6">
        <f>C33/$C$35*100</f>
        <v>26.547248636787124</v>
      </c>
      <c r="F33" s="6">
        <v>9927.5162509999991</v>
      </c>
      <c r="G33" s="10">
        <f>F33/C33*100</f>
        <v>41.412919047095826</v>
      </c>
      <c r="H33" s="6">
        <v>0.4</v>
      </c>
      <c r="I33" s="6">
        <v>1.4</v>
      </c>
      <c r="J33" s="10">
        <f t="shared" si="1"/>
        <v>3971.0065003999998</v>
      </c>
      <c r="K33" s="10">
        <f t="shared" si="1"/>
        <v>13898.522751399998</v>
      </c>
      <c r="L33" s="10">
        <f t="shared" si="2"/>
        <v>8934.7646258999994</v>
      </c>
      <c r="M33" s="6">
        <f>$H33-0.3</f>
        <v>0.10000000000000003</v>
      </c>
      <c r="N33" s="6">
        <f>$I33-0.3</f>
        <v>1.0999999999999999</v>
      </c>
      <c r="O33" s="10">
        <f t="shared" si="3"/>
        <v>992.7516251000003</v>
      </c>
      <c r="P33" s="10">
        <f t="shared" si="3"/>
        <v>10920.267876099997</v>
      </c>
      <c r="Q33" s="10">
        <f t="shared" si="4"/>
        <v>5956.5097505999984</v>
      </c>
      <c r="R33" s="6">
        <v>0</v>
      </c>
      <c r="S33" s="6">
        <f>$I33-0.65</f>
        <v>0.74999999999999989</v>
      </c>
      <c r="T33" s="10">
        <f t="shared" si="5"/>
        <v>0</v>
      </c>
      <c r="U33" s="10">
        <f t="shared" si="5"/>
        <v>7445.637188249998</v>
      </c>
      <c r="V33" s="10">
        <f t="shared" si="6"/>
        <v>3722.818594124999</v>
      </c>
      <c r="W33" s="6">
        <v>0</v>
      </c>
      <c r="X33" s="6">
        <f>$I33-0.75</f>
        <v>0.64999999999999991</v>
      </c>
      <c r="Y33" s="10">
        <f t="shared" si="7"/>
        <v>0</v>
      </c>
      <c r="Z33" s="10">
        <f t="shared" si="7"/>
        <v>6452.8855631499982</v>
      </c>
      <c r="AA33" s="10">
        <f t="shared" si="8"/>
        <v>3226.4427815749991</v>
      </c>
      <c r="AB33" s="6">
        <v>0</v>
      </c>
      <c r="AC33" s="6">
        <f>$I33-1.15</f>
        <v>0.25</v>
      </c>
      <c r="AD33" s="10">
        <f>$F33*AB33</f>
        <v>0</v>
      </c>
      <c r="AE33" s="10">
        <f>$F33*AC33</f>
        <v>2481.8790627499998</v>
      </c>
      <c r="AF33" s="10">
        <f t="shared" si="10"/>
        <v>1240.9395313749999</v>
      </c>
    </row>
    <row r="34" spans="1:32" s="11" customFormat="1" x14ac:dyDescent="0.2">
      <c r="A34" s="6" t="s">
        <v>49</v>
      </c>
      <c r="B34" s="6" t="s">
        <v>29</v>
      </c>
      <c r="C34" s="6">
        <v>66327.451988999994</v>
      </c>
      <c r="D34" s="8">
        <f t="shared" si="0"/>
        <v>5.9614411959788123E-2</v>
      </c>
      <c r="E34" s="6">
        <f>C34/$C$35*100</f>
        <v>73.452751363212883</v>
      </c>
      <c r="F34" s="6">
        <v>3531.3713790000002</v>
      </c>
      <c r="G34" s="10">
        <f>F34/C34*100</f>
        <v>5.3241475031871524</v>
      </c>
      <c r="H34" s="6">
        <v>1.4</v>
      </c>
      <c r="I34" s="6">
        <v>2.4</v>
      </c>
      <c r="J34" s="10">
        <f t="shared" si="1"/>
        <v>4943.9199306</v>
      </c>
      <c r="K34" s="10">
        <f t="shared" si="1"/>
        <v>8475.2913095999993</v>
      </c>
      <c r="L34" s="10">
        <f t="shared" si="2"/>
        <v>6709.6056200999992</v>
      </c>
      <c r="M34" s="6">
        <f>$H34-0.3</f>
        <v>1.0999999999999999</v>
      </c>
      <c r="N34" s="6">
        <f>$I34-0.3</f>
        <v>2.1</v>
      </c>
      <c r="O34" s="10">
        <f t="shared" si="3"/>
        <v>3884.5085168999999</v>
      </c>
      <c r="P34" s="10">
        <f t="shared" si="3"/>
        <v>7415.8798959000005</v>
      </c>
      <c r="Q34" s="10">
        <f t="shared" si="4"/>
        <v>5650.1942064000004</v>
      </c>
      <c r="R34" s="6">
        <f>$H34-0.65</f>
        <v>0.74999999999999989</v>
      </c>
      <c r="S34" s="6">
        <f>$I34-0.65</f>
        <v>1.75</v>
      </c>
      <c r="T34" s="10">
        <f t="shared" si="5"/>
        <v>2648.5285342499997</v>
      </c>
      <c r="U34" s="10">
        <f t="shared" si="5"/>
        <v>6179.8999132500003</v>
      </c>
      <c r="V34" s="10">
        <f t="shared" si="6"/>
        <v>4414.2142237500002</v>
      </c>
      <c r="W34" s="6">
        <f>$H34-0.75</f>
        <v>0.64999999999999991</v>
      </c>
      <c r="X34" s="6">
        <f>$I34-0.75</f>
        <v>1.65</v>
      </c>
      <c r="Y34" s="10">
        <f t="shared" si="7"/>
        <v>2295.3913963499999</v>
      </c>
      <c r="Z34" s="10">
        <f t="shared" si="7"/>
        <v>5826.7627753500001</v>
      </c>
      <c r="AA34" s="10">
        <f t="shared" si="8"/>
        <v>4061.07708585</v>
      </c>
      <c r="AB34" s="6">
        <f>$H34-1.15</f>
        <v>0.25</v>
      </c>
      <c r="AC34" s="6">
        <f>$I34-1.15</f>
        <v>1.25</v>
      </c>
      <c r="AD34" s="10">
        <f>$F34*AB34</f>
        <v>882.84284475000004</v>
      </c>
      <c r="AE34" s="10">
        <f>$F34*AC34</f>
        <v>4414.2142237500002</v>
      </c>
      <c r="AF34" s="10">
        <f t="shared" si="10"/>
        <v>2648.5285342500001</v>
      </c>
    </row>
    <row r="35" spans="1:32" s="16" customFormat="1" x14ac:dyDescent="0.2">
      <c r="A35" s="12"/>
      <c r="B35" s="12"/>
      <c r="C35" s="13">
        <f>SUM(C33:C34)</f>
        <v>90299.479267999995</v>
      </c>
      <c r="D35" s="14">
        <f>SUM(D33:D34)</f>
        <v>8.1160216402247159E-2</v>
      </c>
      <c r="E35" s="12"/>
      <c r="F35" s="13">
        <f>SUM(F33:F34)</f>
        <v>13458.887629999999</v>
      </c>
      <c r="G35" s="15">
        <f>F35/C35*100</f>
        <v>14.904723414910666</v>
      </c>
      <c r="H35" s="12"/>
      <c r="I35" s="12"/>
      <c r="J35" s="15">
        <f>SUM(J33:J34)</f>
        <v>8914.9264309999999</v>
      </c>
      <c r="K35" s="15">
        <f>SUM(K33:K34)</f>
        <v>22373.814060999997</v>
      </c>
      <c r="L35" s="10">
        <f t="shared" si="2"/>
        <v>15644.370245999999</v>
      </c>
      <c r="M35" s="12"/>
      <c r="N35" s="12"/>
      <c r="O35" s="15">
        <f>SUM(O33:O34)</f>
        <v>4877.2601420000001</v>
      </c>
      <c r="P35" s="15">
        <f>SUM(P33:P34)</f>
        <v>18336.147771999997</v>
      </c>
      <c r="Q35" s="15">
        <f t="shared" si="4"/>
        <v>11606.703956999998</v>
      </c>
      <c r="R35" s="12"/>
      <c r="S35" s="6"/>
      <c r="T35" s="15">
        <f>SUM(T33:T34)</f>
        <v>2648.5285342499997</v>
      </c>
      <c r="U35" s="15">
        <f>SUM(U33:U34)</f>
        <v>13625.537101499998</v>
      </c>
      <c r="V35" s="15">
        <f t="shared" si="6"/>
        <v>8137.0328178749987</v>
      </c>
      <c r="W35" s="12"/>
      <c r="X35" s="12"/>
      <c r="Y35" s="15">
        <f>SUM(Y33:Y34)</f>
        <v>2295.3913963499999</v>
      </c>
      <c r="Z35" s="15">
        <f>SUM(Z33:Z34)</f>
        <v>12279.648338499999</v>
      </c>
      <c r="AA35" s="15">
        <f t="shared" si="8"/>
        <v>7287.5198674249996</v>
      </c>
      <c r="AB35" s="12"/>
      <c r="AC35" s="12"/>
      <c r="AD35" s="15">
        <f>SUM(AD33:AD34)</f>
        <v>882.84284475000004</v>
      </c>
      <c r="AE35" s="15">
        <f>SUM(AE33:AE34)</f>
        <v>6896.0932864999995</v>
      </c>
      <c r="AF35" s="15">
        <f t="shared" si="10"/>
        <v>3889.4680656249998</v>
      </c>
    </row>
    <row r="36" spans="1:32" x14ac:dyDescent="0.2">
      <c r="A36" s="17" t="s">
        <v>50</v>
      </c>
      <c r="B36" s="17" t="s">
        <v>51</v>
      </c>
      <c r="C36" s="2">
        <v>341902.99988999998</v>
      </c>
      <c r="D36" s="19">
        <f t="shared" si="0"/>
        <v>0.30729879822777056</v>
      </c>
      <c r="E36" s="17">
        <f>C36/$C$39*100</f>
        <v>40.374561745602854</v>
      </c>
      <c r="F36" s="18">
        <v>225278.60670599999</v>
      </c>
      <c r="G36" s="3">
        <f>F36/C36*100</f>
        <v>65.889625647765186</v>
      </c>
      <c r="H36" s="17">
        <v>0</v>
      </c>
      <c r="I36" s="17">
        <v>0.4</v>
      </c>
      <c r="J36" s="3">
        <f t="shared" si="1"/>
        <v>0</v>
      </c>
      <c r="K36" s="3">
        <f t="shared" si="1"/>
        <v>90111.442682399997</v>
      </c>
      <c r="L36" s="10">
        <f t="shared" si="2"/>
        <v>45055.721341199998</v>
      </c>
      <c r="M36" s="17"/>
      <c r="N36" s="17">
        <f>$I36-0.3</f>
        <v>0.10000000000000003</v>
      </c>
      <c r="O36" s="3">
        <f t="shared" si="3"/>
        <v>0</v>
      </c>
      <c r="P36" s="3">
        <f t="shared" si="3"/>
        <v>22527.860670600006</v>
      </c>
      <c r="Q36" s="3">
        <f t="shared" si="4"/>
        <v>11263.930335300003</v>
      </c>
      <c r="R36" s="17">
        <v>0</v>
      </c>
      <c r="S36" s="17"/>
      <c r="T36" s="3">
        <f t="shared" si="5"/>
        <v>0</v>
      </c>
      <c r="U36" s="3">
        <f t="shared" si="5"/>
        <v>0</v>
      </c>
      <c r="V36" s="3">
        <f t="shared" si="6"/>
        <v>0</v>
      </c>
      <c r="W36" s="17">
        <v>0</v>
      </c>
      <c r="X36" s="17">
        <v>0</v>
      </c>
      <c r="Y36" s="3">
        <f t="shared" si="7"/>
        <v>0</v>
      </c>
      <c r="Z36" s="3">
        <f t="shared" si="7"/>
        <v>0</v>
      </c>
      <c r="AA36" s="3">
        <f t="shared" si="8"/>
        <v>0</v>
      </c>
      <c r="AB36" s="17">
        <v>0</v>
      </c>
      <c r="AC36" s="17">
        <v>0</v>
      </c>
      <c r="AD36" s="3">
        <f t="shared" ref="AD36:AE38" si="13">$F36*AB36</f>
        <v>0</v>
      </c>
      <c r="AE36" s="3">
        <f t="shared" si="13"/>
        <v>0</v>
      </c>
      <c r="AF36" s="3">
        <f t="shared" si="10"/>
        <v>0</v>
      </c>
    </row>
    <row r="37" spans="1:32" x14ac:dyDescent="0.2">
      <c r="A37" s="17" t="s">
        <v>52</v>
      </c>
      <c r="B37" s="17" t="s">
        <v>27</v>
      </c>
      <c r="C37" s="2">
        <v>404478.03901399998</v>
      </c>
      <c r="D37" s="19">
        <f t="shared" si="0"/>
        <v>0.36354058121314226</v>
      </c>
      <c r="E37" s="17">
        <f>C37/$C$39*100</f>
        <v>47.763908378005269</v>
      </c>
      <c r="F37" s="18">
        <v>213217.090394</v>
      </c>
      <c r="G37" s="3">
        <f>F37/C37*100</f>
        <v>52.714132740991658</v>
      </c>
      <c r="H37" s="17">
        <v>0.4</v>
      </c>
      <c r="I37" s="17">
        <v>1.4</v>
      </c>
      <c r="J37" s="3">
        <f t="shared" si="1"/>
        <v>85286.836157600002</v>
      </c>
      <c r="K37" s="3">
        <f t="shared" si="1"/>
        <v>298503.92655159999</v>
      </c>
      <c r="L37" s="10">
        <f t="shared" si="2"/>
        <v>191895.38135459999</v>
      </c>
      <c r="M37" s="17">
        <f>$H37-0.3</f>
        <v>0.10000000000000003</v>
      </c>
      <c r="N37" s="17">
        <f>$I37-0.3</f>
        <v>1.0999999999999999</v>
      </c>
      <c r="O37" s="3">
        <f t="shared" si="3"/>
        <v>21321.709039400008</v>
      </c>
      <c r="P37" s="3">
        <f t="shared" si="3"/>
        <v>234538.79943339998</v>
      </c>
      <c r="Q37" s="3">
        <f t="shared" si="4"/>
        <v>127930.2542364</v>
      </c>
      <c r="R37" s="17">
        <v>0</v>
      </c>
      <c r="S37" s="17">
        <f>$I37-0.65</f>
        <v>0.74999999999999989</v>
      </c>
      <c r="T37" s="3">
        <f t="shared" si="5"/>
        <v>0</v>
      </c>
      <c r="U37" s="3">
        <f t="shared" si="5"/>
        <v>159912.81779549998</v>
      </c>
      <c r="V37" s="3">
        <f t="shared" si="6"/>
        <v>79956.408897749992</v>
      </c>
      <c r="W37" s="17">
        <v>0</v>
      </c>
      <c r="X37" s="17">
        <f>$I37-0.75</f>
        <v>0.64999999999999991</v>
      </c>
      <c r="Y37" s="3">
        <f t="shared" si="7"/>
        <v>0</v>
      </c>
      <c r="Z37" s="3">
        <f t="shared" si="7"/>
        <v>138591.10875609997</v>
      </c>
      <c r="AA37" s="3">
        <f t="shared" si="8"/>
        <v>69295.554378049987</v>
      </c>
      <c r="AB37" s="17">
        <v>0</v>
      </c>
      <c r="AC37" s="17">
        <f>$I37-1.15</f>
        <v>0.25</v>
      </c>
      <c r="AD37" s="3">
        <f t="shared" si="13"/>
        <v>0</v>
      </c>
      <c r="AE37" s="3">
        <f t="shared" si="13"/>
        <v>53304.2725985</v>
      </c>
      <c r="AF37" s="3">
        <f t="shared" si="10"/>
        <v>26652.13629925</v>
      </c>
    </row>
    <row r="38" spans="1:32" x14ac:dyDescent="0.2">
      <c r="A38" s="17" t="s">
        <v>53</v>
      </c>
      <c r="B38" s="17" t="s">
        <v>29</v>
      </c>
      <c r="C38" s="2">
        <v>100446.72865</v>
      </c>
      <c r="D38" s="19">
        <f t="shared" si="0"/>
        <v>9.0280456766939243E-2</v>
      </c>
      <c r="E38" s="17">
        <f>C38/$C$39*100</f>
        <v>11.861529876391868</v>
      </c>
      <c r="F38" s="18">
        <v>52427.778163000003</v>
      </c>
      <c r="G38" s="3">
        <f>F38/C38*100</f>
        <v>52.194609886879576</v>
      </c>
      <c r="H38" s="17">
        <v>1.4</v>
      </c>
      <c r="I38" s="17">
        <v>2.4</v>
      </c>
      <c r="J38" s="3">
        <f t="shared" si="1"/>
        <v>73398.889428199996</v>
      </c>
      <c r="K38" s="3">
        <f t="shared" si="1"/>
        <v>125826.66759120001</v>
      </c>
      <c r="L38" s="10">
        <f t="shared" si="2"/>
        <v>99612.778509700001</v>
      </c>
      <c r="M38" s="17">
        <f>$H38-0.3</f>
        <v>1.0999999999999999</v>
      </c>
      <c r="N38" s="17">
        <f>$I38-0.3</f>
        <v>2.1</v>
      </c>
      <c r="O38" s="3">
        <f t="shared" si="3"/>
        <v>57670.555979299999</v>
      </c>
      <c r="P38" s="3">
        <f t="shared" si="3"/>
        <v>110098.33414230001</v>
      </c>
      <c r="Q38" s="3">
        <f t="shared" si="4"/>
        <v>83884.445060800004</v>
      </c>
      <c r="R38" s="17">
        <f>$H38-0.65</f>
        <v>0.74999999999999989</v>
      </c>
      <c r="S38" s="17">
        <f>$I38-0.65</f>
        <v>1.75</v>
      </c>
      <c r="T38" s="3">
        <f t="shared" si="5"/>
        <v>39320.833622249993</v>
      </c>
      <c r="U38" s="3">
        <f t="shared" si="5"/>
        <v>91748.611785250003</v>
      </c>
      <c r="V38" s="3">
        <f t="shared" si="6"/>
        <v>65534.722703749998</v>
      </c>
      <c r="W38" s="17">
        <f>$H38-0.75</f>
        <v>0.64999999999999991</v>
      </c>
      <c r="X38" s="17">
        <f>$I38-0.75</f>
        <v>1.65</v>
      </c>
      <c r="Y38" s="3">
        <f t="shared" si="7"/>
        <v>34078.055805949996</v>
      </c>
      <c r="Z38" s="3">
        <f t="shared" si="7"/>
        <v>86505.833968949999</v>
      </c>
      <c r="AA38" s="3">
        <f t="shared" si="8"/>
        <v>60291.944887449994</v>
      </c>
      <c r="AB38" s="17">
        <f>$H38-1.15</f>
        <v>0.25</v>
      </c>
      <c r="AC38" s="17">
        <f>$I38-1.15</f>
        <v>1.25</v>
      </c>
      <c r="AD38" s="3">
        <f t="shared" si="13"/>
        <v>13106.944540750001</v>
      </c>
      <c r="AE38" s="3">
        <f t="shared" si="13"/>
        <v>65534.722703750005</v>
      </c>
      <c r="AF38" s="3">
        <f t="shared" si="10"/>
        <v>39320.83362225</v>
      </c>
    </row>
    <row r="39" spans="1:32" s="24" customFormat="1" x14ac:dyDescent="0.2">
      <c r="A39" s="20"/>
      <c r="B39" s="20"/>
      <c r="C39" s="21">
        <f>SUM(C36:C38)</f>
        <v>846827.76755400002</v>
      </c>
      <c r="D39" s="22">
        <f>SUM(D36:D38)</f>
        <v>0.76111983620785217</v>
      </c>
      <c r="E39" s="20"/>
      <c r="F39" s="21">
        <f>SUM(F36:F38)</f>
        <v>490923.475263</v>
      </c>
      <c r="G39" s="23">
        <f>F39/C39*100</f>
        <v>57.972056901369271</v>
      </c>
      <c r="H39" s="20"/>
      <c r="I39" s="20"/>
      <c r="J39" s="23">
        <f>SUM(J36:J38)</f>
        <v>158685.72558580001</v>
      </c>
      <c r="K39" s="23">
        <f>SUM(K36:K38)</f>
        <v>514442.03682519996</v>
      </c>
      <c r="L39" s="10">
        <f t="shared" si="2"/>
        <v>336563.88120549999</v>
      </c>
      <c r="M39" s="20"/>
      <c r="N39" s="20"/>
      <c r="O39" s="23">
        <f>SUM(O36:O38)</f>
        <v>78992.265018700011</v>
      </c>
      <c r="P39" s="23">
        <f>SUM(P36:P38)</f>
        <v>367164.99424629996</v>
      </c>
      <c r="Q39" s="23">
        <f t="shared" si="4"/>
        <v>223078.6296325</v>
      </c>
      <c r="R39" s="20"/>
      <c r="S39" s="17"/>
      <c r="T39" s="23">
        <f>SUM(T36:T38)</f>
        <v>39320.833622249993</v>
      </c>
      <c r="U39" s="23">
        <f>SUM(U36:U38)</f>
        <v>251661.42958075</v>
      </c>
      <c r="V39" s="23">
        <f t="shared" si="6"/>
        <v>145491.1316015</v>
      </c>
      <c r="W39" s="20"/>
      <c r="X39" s="20"/>
      <c r="Y39" s="23">
        <f>SUM(Y36:Y38)</f>
        <v>34078.055805949996</v>
      </c>
      <c r="Z39" s="23">
        <f>SUM(Z36:Z38)</f>
        <v>225096.94272504997</v>
      </c>
      <c r="AA39" s="23">
        <f t="shared" si="8"/>
        <v>129587.49926549998</v>
      </c>
      <c r="AB39" s="20"/>
      <c r="AC39" s="20"/>
      <c r="AD39" s="23">
        <f>SUM(AD36:AD38)</f>
        <v>13106.944540750001</v>
      </c>
      <c r="AE39" s="23">
        <f>SUM(AE36:AE38)</f>
        <v>118838.99530225</v>
      </c>
      <c r="AF39" s="23">
        <f t="shared" si="10"/>
        <v>65972.9699215</v>
      </c>
    </row>
    <row r="40" spans="1:32" s="11" customFormat="1" x14ac:dyDescent="0.2">
      <c r="A40" s="6" t="s">
        <v>54</v>
      </c>
      <c r="B40" s="6" t="s">
        <v>51</v>
      </c>
      <c r="C40" s="6">
        <v>558484.60870099999</v>
      </c>
      <c r="D40" s="8">
        <f t="shared" si="0"/>
        <v>0.5019600563251555</v>
      </c>
      <c r="E40" s="6">
        <f>C40/$C$43*100</f>
        <v>60.955179608811747</v>
      </c>
      <c r="F40" s="6">
        <v>366274.49929200002</v>
      </c>
      <c r="G40" s="10">
        <f>F40/C40*100</f>
        <v>65.583633565825821</v>
      </c>
      <c r="H40" s="6">
        <v>0</v>
      </c>
      <c r="I40" s="6">
        <v>0.4</v>
      </c>
      <c r="J40" s="10">
        <f t="shared" si="1"/>
        <v>0</v>
      </c>
      <c r="K40" s="10">
        <f t="shared" si="1"/>
        <v>146509.79971680001</v>
      </c>
      <c r="L40" s="10">
        <f t="shared" si="2"/>
        <v>73254.899858400007</v>
      </c>
      <c r="M40" s="6"/>
      <c r="N40" s="6">
        <f>$I40-0.3</f>
        <v>0.10000000000000003</v>
      </c>
      <c r="O40" s="10">
        <f t="shared" si="3"/>
        <v>0</v>
      </c>
      <c r="P40" s="10">
        <f t="shared" si="3"/>
        <v>36627.449929200011</v>
      </c>
      <c r="Q40" s="10">
        <f t="shared" si="4"/>
        <v>18313.724964600005</v>
      </c>
      <c r="R40" s="6">
        <v>0</v>
      </c>
      <c r="S40" s="6"/>
      <c r="T40" s="10">
        <f t="shared" si="5"/>
        <v>0</v>
      </c>
      <c r="U40" s="10">
        <f t="shared" si="5"/>
        <v>0</v>
      </c>
      <c r="V40" s="10">
        <f t="shared" si="6"/>
        <v>0</v>
      </c>
      <c r="W40" s="6">
        <v>0</v>
      </c>
      <c r="X40" s="6">
        <v>0</v>
      </c>
      <c r="Y40" s="10">
        <f t="shared" si="7"/>
        <v>0</v>
      </c>
      <c r="Z40" s="10">
        <f t="shared" si="7"/>
        <v>0</v>
      </c>
      <c r="AA40" s="10">
        <f t="shared" si="8"/>
        <v>0</v>
      </c>
      <c r="AB40" s="6">
        <v>0</v>
      </c>
      <c r="AC40" s="6">
        <v>0</v>
      </c>
      <c r="AD40" s="10">
        <f t="shared" ref="AD40:AE42" si="14">$F40*AB40</f>
        <v>0</v>
      </c>
      <c r="AE40" s="10">
        <f t="shared" si="14"/>
        <v>0</v>
      </c>
      <c r="AF40" s="10">
        <f t="shared" si="10"/>
        <v>0</v>
      </c>
    </row>
    <row r="41" spans="1:32" s="11" customFormat="1" x14ac:dyDescent="0.2">
      <c r="A41" s="6" t="s">
        <v>55</v>
      </c>
      <c r="B41" s="6" t="s">
        <v>27</v>
      </c>
      <c r="C41" s="6">
        <v>330205.33443599998</v>
      </c>
      <c r="D41" s="8">
        <f t="shared" si="0"/>
        <v>0.29678506030432089</v>
      </c>
      <c r="E41" s="6">
        <f>C41/$C$43*100</f>
        <v>36.039892872159804</v>
      </c>
      <c r="F41" s="6">
        <v>263748.20097800001</v>
      </c>
      <c r="G41" s="10">
        <f>F41/C41*100</f>
        <v>79.873997622869837</v>
      </c>
      <c r="H41" s="6">
        <v>0.4</v>
      </c>
      <c r="I41" s="6">
        <v>1.4</v>
      </c>
      <c r="J41" s="10">
        <f t="shared" si="1"/>
        <v>105499.28039120001</v>
      </c>
      <c r="K41" s="10">
        <f t="shared" si="1"/>
        <v>369247.48136919999</v>
      </c>
      <c r="L41" s="10">
        <f t="shared" si="2"/>
        <v>237373.38088020001</v>
      </c>
      <c r="M41" s="6">
        <f>$H41-0.3</f>
        <v>0.10000000000000003</v>
      </c>
      <c r="N41" s="6">
        <f>$I41-0.3</f>
        <v>1.0999999999999999</v>
      </c>
      <c r="O41" s="10">
        <f t="shared" si="3"/>
        <v>26374.82009780001</v>
      </c>
      <c r="P41" s="10">
        <f t="shared" si="3"/>
        <v>290123.02107579994</v>
      </c>
      <c r="Q41" s="10">
        <f t="shared" si="4"/>
        <v>158248.92058679997</v>
      </c>
      <c r="R41" s="6">
        <v>0</v>
      </c>
      <c r="S41" s="6">
        <f>$I41-0.65</f>
        <v>0.74999999999999989</v>
      </c>
      <c r="T41" s="10">
        <f t="shared" si="5"/>
        <v>0</v>
      </c>
      <c r="U41" s="10">
        <f t="shared" si="5"/>
        <v>197811.15073349996</v>
      </c>
      <c r="V41" s="10">
        <f t="shared" si="6"/>
        <v>98905.575366749981</v>
      </c>
      <c r="W41" s="6">
        <v>0</v>
      </c>
      <c r="X41" s="6">
        <f>$I41-0.75</f>
        <v>0.64999999999999991</v>
      </c>
      <c r="Y41" s="10">
        <f t="shared" si="7"/>
        <v>0</v>
      </c>
      <c r="Z41" s="10">
        <f t="shared" si="7"/>
        <v>171436.33063569997</v>
      </c>
      <c r="AA41" s="10">
        <f t="shared" si="8"/>
        <v>85718.165317849984</v>
      </c>
      <c r="AB41" s="6">
        <v>0</v>
      </c>
      <c r="AC41" s="6">
        <f>$I41-1.15</f>
        <v>0.25</v>
      </c>
      <c r="AD41" s="10">
        <f t="shared" si="14"/>
        <v>0</v>
      </c>
      <c r="AE41" s="10">
        <f t="shared" si="14"/>
        <v>65937.050244500002</v>
      </c>
      <c r="AF41" s="10">
        <f t="shared" si="10"/>
        <v>32968.525122250001</v>
      </c>
    </row>
    <row r="42" spans="1:32" s="11" customFormat="1" ht="18" customHeight="1" x14ac:dyDescent="0.2">
      <c r="A42" s="6" t="s">
        <v>56</v>
      </c>
      <c r="B42" s="6" t="s">
        <v>25</v>
      </c>
      <c r="C42" s="6">
        <v>27531.799273000001</v>
      </c>
      <c r="D42" s="8">
        <f t="shared" si="0"/>
        <v>2.4745289840577861E-2</v>
      </c>
      <c r="E42" s="6">
        <f>C42/$C$43*100</f>
        <v>3.004927519028445</v>
      </c>
      <c r="F42" s="6">
        <v>21561.317166000001</v>
      </c>
      <c r="G42" s="10">
        <f>F42/C42*100</f>
        <v>78.314232034754241</v>
      </c>
      <c r="H42" s="6">
        <v>3.4</v>
      </c>
      <c r="I42" s="6">
        <v>4</v>
      </c>
      <c r="J42" s="10">
        <f t="shared" si="1"/>
        <v>73308.478364399998</v>
      </c>
      <c r="K42" s="10">
        <f t="shared" si="1"/>
        <v>86245.268664000003</v>
      </c>
      <c r="L42" s="10">
        <f t="shared" si="2"/>
        <v>79776.873514200008</v>
      </c>
      <c r="M42" s="6">
        <f>$H42-0.3</f>
        <v>3.1</v>
      </c>
      <c r="N42" s="6">
        <v>4</v>
      </c>
      <c r="O42" s="10">
        <f t="shared" si="3"/>
        <v>66840.083214600003</v>
      </c>
      <c r="P42" s="10">
        <f t="shared" si="3"/>
        <v>86245.268664000003</v>
      </c>
      <c r="Q42" s="10">
        <f t="shared" si="4"/>
        <v>76542.67593930001</v>
      </c>
      <c r="R42" s="6">
        <f>$H42-0.65</f>
        <v>2.75</v>
      </c>
      <c r="S42" s="6">
        <v>4</v>
      </c>
      <c r="T42" s="10">
        <f t="shared" si="5"/>
        <v>59293.622206500004</v>
      </c>
      <c r="U42" s="10">
        <f t="shared" si="5"/>
        <v>86245.268664000003</v>
      </c>
      <c r="V42" s="10">
        <f t="shared" si="6"/>
        <v>72769.445435250003</v>
      </c>
      <c r="W42" s="6">
        <f>$H42-0.75</f>
        <v>2.65</v>
      </c>
      <c r="X42" s="6">
        <v>4</v>
      </c>
      <c r="Y42" s="10">
        <f t="shared" si="7"/>
        <v>57137.490489900003</v>
      </c>
      <c r="Z42" s="10">
        <f t="shared" si="7"/>
        <v>86245.268664000003</v>
      </c>
      <c r="AA42" s="10">
        <f t="shared" si="8"/>
        <v>71691.379576949999</v>
      </c>
      <c r="AB42" s="6">
        <f>$H42-1.15</f>
        <v>2.25</v>
      </c>
      <c r="AC42" s="6">
        <v>4</v>
      </c>
      <c r="AD42" s="10">
        <f t="shared" si="14"/>
        <v>48512.9636235</v>
      </c>
      <c r="AE42" s="10">
        <f t="shared" si="14"/>
        <v>86245.268664000003</v>
      </c>
      <c r="AF42" s="10">
        <f t="shared" si="10"/>
        <v>67379.116143749998</v>
      </c>
    </row>
    <row r="43" spans="1:32" s="16" customFormat="1" ht="18" customHeight="1" x14ac:dyDescent="0.2">
      <c r="A43" s="12"/>
      <c r="B43" s="12"/>
      <c r="C43" s="13">
        <f>SUM(C40:C42)</f>
        <v>916221.74240999995</v>
      </c>
      <c r="D43" s="14">
        <f>SUM(D40:D42)</f>
        <v>0.82349040647005423</v>
      </c>
      <c r="E43" s="12"/>
      <c r="F43" s="13">
        <f>SUM(F40:F42)</f>
        <v>651584.01743600005</v>
      </c>
      <c r="G43" s="15">
        <f>F43/C43*100</f>
        <v>71.116410719755962</v>
      </c>
      <c r="H43" s="12"/>
      <c r="I43" s="12"/>
      <c r="J43" s="15">
        <f>SUM(J40:J42)</f>
        <v>178807.75875560002</v>
      </c>
      <c r="K43" s="15">
        <f>SUM(K40:K42)</f>
        <v>602002.54975000001</v>
      </c>
      <c r="L43" s="10">
        <f t="shared" si="2"/>
        <v>390405.15425280004</v>
      </c>
      <c r="M43" s="12"/>
      <c r="N43" s="12"/>
      <c r="O43" s="15">
        <f>SUM(O40:O42)</f>
        <v>93214.903312400013</v>
      </c>
      <c r="P43" s="15">
        <f>SUM(P40:P42)</f>
        <v>412995.73966899992</v>
      </c>
      <c r="Q43" s="15">
        <f t="shared" si="4"/>
        <v>253105.32149069995</v>
      </c>
      <c r="R43" s="12"/>
      <c r="S43" s="6"/>
      <c r="T43" s="15">
        <f>SUM(T40:T42)</f>
        <v>59293.622206500004</v>
      </c>
      <c r="U43" s="15">
        <f>SUM(U40:U42)</f>
        <v>284056.41939749999</v>
      </c>
      <c r="V43" s="15">
        <f t="shared" si="6"/>
        <v>171675.02080200001</v>
      </c>
      <c r="W43" s="12"/>
      <c r="X43" s="12"/>
      <c r="Y43" s="15">
        <f>SUM(Y40:Y42)</f>
        <v>57137.490489900003</v>
      </c>
      <c r="Z43" s="15">
        <f>SUM(Z40:Z42)</f>
        <v>257681.59929969997</v>
      </c>
      <c r="AA43" s="15">
        <f t="shared" si="8"/>
        <v>157409.5448948</v>
      </c>
      <c r="AB43" s="12"/>
      <c r="AC43" s="12"/>
      <c r="AD43" s="15">
        <f>SUM(AD40:AD42)</f>
        <v>48512.9636235</v>
      </c>
      <c r="AE43" s="15">
        <f>SUM(AE40:AE42)</f>
        <v>152182.31890850002</v>
      </c>
      <c r="AF43" s="15">
        <f t="shared" si="10"/>
        <v>100347.64126600001</v>
      </c>
    </row>
    <row r="44" spans="1:32" x14ac:dyDescent="0.2">
      <c r="A44" s="17" t="s">
        <v>57</v>
      </c>
      <c r="B44" s="17" t="s">
        <v>51</v>
      </c>
      <c r="C44" s="2">
        <v>42977.686862000002</v>
      </c>
      <c r="D44" s="19">
        <f t="shared" si="0"/>
        <v>3.8627890154667013E-2</v>
      </c>
      <c r="E44" s="17">
        <f>C44/$C$47*100</f>
        <v>11.547788761327936</v>
      </c>
      <c r="F44" s="18">
        <v>31996.806412999998</v>
      </c>
      <c r="G44" s="3">
        <f>F44/C44*100</f>
        <v>74.449810469653087</v>
      </c>
      <c r="H44" s="17">
        <v>0</v>
      </c>
      <c r="I44" s="17">
        <v>0.4</v>
      </c>
      <c r="J44" s="3">
        <f t="shared" si="1"/>
        <v>0</v>
      </c>
      <c r="K44" s="3">
        <f t="shared" si="1"/>
        <v>12798.7225652</v>
      </c>
      <c r="L44" s="10">
        <f t="shared" si="2"/>
        <v>6399.3612825999999</v>
      </c>
      <c r="M44" s="17"/>
      <c r="N44" s="17">
        <f>$I44-0.3</f>
        <v>0.10000000000000003</v>
      </c>
      <c r="O44" s="3">
        <f t="shared" si="3"/>
        <v>0</v>
      </c>
      <c r="P44" s="3">
        <f t="shared" si="3"/>
        <v>3199.6806413000008</v>
      </c>
      <c r="Q44" s="3">
        <f t="shared" si="4"/>
        <v>1599.8403206500004</v>
      </c>
      <c r="R44" s="17">
        <v>0</v>
      </c>
      <c r="S44" s="17"/>
      <c r="T44" s="3">
        <f t="shared" si="5"/>
        <v>0</v>
      </c>
      <c r="U44" s="3">
        <f t="shared" si="5"/>
        <v>0</v>
      </c>
      <c r="V44" s="3">
        <f t="shared" si="6"/>
        <v>0</v>
      </c>
      <c r="W44" s="17">
        <v>0</v>
      </c>
      <c r="X44" s="17">
        <v>0</v>
      </c>
      <c r="Y44" s="3">
        <f t="shared" si="7"/>
        <v>0</v>
      </c>
      <c r="Z44" s="3">
        <f t="shared" si="7"/>
        <v>0</v>
      </c>
      <c r="AA44" s="3">
        <f t="shared" si="8"/>
        <v>0</v>
      </c>
      <c r="AB44" s="17">
        <v>0</v>
      </c>
      <c r="AC44" s="17">
        <v>0</v>
      </c>
      <c r="AD44" s="3">
        <f t="shared" ref="AD44:AE46" si="15">$F44*AB44</f>
        <v>0</v>
      </c>
      <c r="AE44" s="3">
        <f t="shared" si="15"/>
        <v>0</v>
      </c>
      <c r="AF44" s="3">
        <f t="shared" si="10"/>
        <v>0</v>
      </c>
    </row>
    <row r="45" spans="1:32" x14ac:dyDescent="0.2">
      <c r="A45" s="17" t="s">
        <v>58</v>
      </c>
      <c r="B45" s="17" t="s">
        <v>27</v>
      </c>
      <c r="C45" s="2">
        <v>150224.20558099999</v>
      </c>
      <c r="D45" s="19">
        <f t="shared" si="0"/>
        <v>0.13501992627913484</v>
      </c>
      <c r="E45" s="17">
        <f>C45/$C$47*100</f>
        <v>40.364140547115547</v>
      </c>
      <c r="F45" s="18">
        <v>66445.146745999999</v>
      </c>
      <c r="G45" s="3">
        <f>F45/C45*100</f>
        <v>44.230652769318972</v>
      </c>
      <c r="H45" s="17">
        <v>0.4</v>
      </c>
      <c r="I45" s="17">
        <v>1.4</v>
      </c>
      <c r="J45" s="3">
        <f t="shared" si="1"/>
        <v>26578.0586984</v>
      </c>
      <c r="K45" s="3">
        <f t="shared" si="1"/>
        <v>93023.205444399995</v>
      </c>
      <c r="L45" s="10">
        <f t="shared" si="2"/>
        <v>59800.632071399996</v>
      </c>
      <c r="M45" s="17">
        <f>$H45-0.3</f>
        <v>0.10000000000000003</v>
      </c>
      <c r="N45" s="17">
        <f>$I45-0.3</f>
        <v>1.0999999999999999</v>
      </c>
      <c r="O45" s="3">
        <f t="shared" si="3"/>
        <v>6644.5146746000019</v>
      </c>
      <c r="P45" s="3">
        <f t="shared" si="3"/>
        <v>73089.661420599994</v>
      </c>
      <c r="Q45" s="3">
        <f t="shared" si="4"/>
        <v>39867.088047599995</v>
      </c>
      <c r="R45" s="17">
        <v>0</v>
      </c>
      <c r="S45" s="17">
        <f>$I45-0.65</f>
        <v>0.74999999999999989</v>
      </c>
      <c r="T45" s="3">
        <f t="shared" si="5"/>
        <v>0</v>
      </c>
      <c r="U45" s="3">
        <f t="shared" si="5"/>
        <v>49833.860059499988</v>
      </c>
      <c r="V45" s="3">
        <f t="shared" si="6"/>
        <v>24916.930029749994</v>
      </c>
      <c r="W45" s="17">
        <v>0</v>
      </c>
      <c r="X45" s="17">
        <f>$I45-0.75</f>
        <v>0.64999999999999991</v>
      </c>
      <c r="Y45" s="3">
        <f t="shared" si="7"/>
        <v>0</v>
      </c>
      <c r="Z45" s="3">
        <f t="shared" si="7"/>
        <v>43189.345384899992</v>
      </c>
      <c r="AA45" s="3">
        <f t="shared" si="8"/>
        <v>21594.672692449996</v>
      </c>
      <c r="AB45" s="17">
        <v>0</v>
      </c>
      <c r="AC45" s="17">
        <f>$I45-1.15</f>
        <v>0.25</v>
      </c>
      <c r="AD45" s="3">
        <f t="shared" si="15"/>
        <v>0</v>
      </c>
      <c r="AE45" s="3">
        <f t="shared" si="15"/>
        <v>16611.2866865</v>
      </c>
      <c r="AF45" s="3">
        <f t="shared" si="10"/>
        <v>8305.6433432499998</v>
      </c>
    </row>
    <row r="46" spans="1:32" x14ac:dyDescent="0.2">
      <c r="A46" s="17" t="s">
        <v>59</v>
      </c>
      <c r="B46" s="17" t="s">
        <v>29</v>
      </c>
      <c r="C46" s="2">
        <v>178970.54463799999</v>
      </c>
      <c r="D46" s="19">
        <f t="shared" si="0"/>
        <v>0.16085683162511363</v>
      </c>
      <c r="E46" s="17">
        <f>C46/$C$47*100</f>
        <v>48.088070691556531</v>
      </c>
      <c r="F46" s="18">
        <v>92096.532063000006</v>
      </c>
      <c r="G46" s="3">
        <f>F46/C46*100</f>
        <v>51.459044419449995</v>
      </c>
      <c r="H46" s="17">
        <v>1.4</v>
      </c>
      <c r="I46" s="17">
        <v>2.4</v>
      </c>
      <c r="J46" s="3">
        <f t="shared" si="1"/>
        <v>128935.1448882</v>
      </c>
      <c r="K46" s="3">
        <f t="shared" si="1"/>
        <v>221031.6769512</v>
      </c>
      <c r="L46" s="10">
        <f t="shared" si="2"/>
        <v>174983.41091969999</v>
      </c>
      <c r="M46" s="17">
        <f>$H46-0.3</f>
        <v>1.0999999999999999</v>
      </c>
      <c r="N46" s="17">
        <f>$I46-0.3</f>
        <v>2.1</v>
      </c>
      <c r="O46" s="3">
        <f t="shared" si="3"/>
        <v>101306.1852693</v>
      </c>
      <c r="P46" s="3">
        <f t="shared" si="3"/>
        <v>193402.71733230003</v>
      </c>
      <c r="Q46" s="3">
        <f t="shared" si="4"/>
        <v>147354.45130080002</v>
      </c>
      <c r="R46" s="17">
        <f>$H46-0.65</f>
        <v>0.74999999999999989</v>
      </c>
      <c r="S46" s="17">
        <f>$I46-0.65</f>
        <v>1.75</v>
      </c>
      <c r="T46" s="3">
        <f t="shared" si="5"/>
        <v>69072.399047250001</v>
      </c>
      <c r="U46" s="3">
        <f t="shared" si="5"/>
        <v>161168.93111025001</v>
      </c>
      <c r="V46" s="3">
        <f t="shared" si="6"/>
        <v>115120.66507875</v>
      </c>
      <c r="W46" s="17">
        <f>$H46-0.75</f>
        <v>0.64999999999999991</v>
      </c>
      <c r="X46" s="17">
        <f>$I46-0.75</f>
        <v>1.65</v>
      </c>
      <c r="Y46" s="3">
        <f t="shared" si="7"/>
        <v>59862.745840949996</v>
      </c>
      <c r="Z46" s="3">
        <f t="shared" si="7"/>
        <v>151959.27790394999</v>
      </c>
      <c r="AA46" s="3">
        <f t="shared" si="8"/>
        <v>105911.01187244999</v>
      </c>
      <c r="AB46" s="17">
        <f>$H46-1.15</f>
        <v>0.25</v>
      </c>
      <c r="AC46" s="17">
        <f>$I46-1.15</f>
        <v>1.25</v>
      </c>
      <c r="AD46" s="3">
        <f t="shared" si="15"/>
        <v>23024.133015750002</v>
      </c>
      <c r="AE46" s="3">
        <f t="shared" si="15"/>
        <v>115120.66507875001</v>
      </c>
      <c r="AF46" s="3">
        <f t="shared" si="10"/>
        <v>69072.399047250001</v>
      </c>
    </row>
    <row r="47" spans="1:32" s="24" customFormat="1" x14ac:dyDescent="0.2">
      <c r="A47" s="20"/>
      <c r="B47" s="20"/>
      <c r="C47" s="21">
        <f>SUM(C44:C46)</f>
        <v>372172.43708099995</v>
      </c>
      <c r="D47" s="22">
        <f>SUM(D44:D46)</f>
        <v>0.33450464805891544</v>
      </c>
      <c r="E47" s="20"/>
      <c r="F47" s="21">
        <f>SUM(F44:F46)</f>
        <v>190538.48522199999</v>
      </c>
      <c r="G47" s="23">
        <f>F47/C47*100</f>
        <v>51.1962913525837</v>
      </c>
      <c r="H47" s="20"/>
      <c r="I47" s="20"/>
      <c r="J47" s="23">
        <f>SUM(J44:J46)</f>
        <v>155513.20358659999</v>
      </c>
      <c r="K47" s="23">
        <f>SUM(K44:K46)</f>
        <v>326853.60496080003</v>
      </c>
      <c r="L47" s="10">
        <f t="shared" si="2"/>
        <v>241183.40427370003</v>
      </c>
      <c r="M47" s="20"/>
      <c r="N47" s="20"/>
      <c r="O47" s="23">
        <f>SUM(O44:O46)</f>
        <v>107950.69994389999</v>
      </c>
      <c r="P47" s="23">
        <f>SUM(P44:P46)</f>
        <v>269692.05939420004</v>
      </c>
      <c r="Q47" s="23">
        <f t="shared" si="4"/>
        <v>188821.37966905002</v>
      </c>
      <c r="R47" s="20"/>
      <c r="S47" s="17"/>
      <c r="T47" s="23">
        <f>SUM(T44:T46)</f>
        <v>69072.399047250001</v>
      </c>
      <c r="U47" s="23">
        <f>SUM(U44:U46)</f>
        <v>211002.79116974998</v>
      </c>
      <c r="V47" s="23">
        <f t="shared" si="6"/>
        <v>140037.59510849998</v>
      </c>
      <c r="W47" s="20"/>
      <c r="X47" s="20"/>
      <c r="Y47" s="23">
        <f>SUM(Y44:Y46)</f>
        <v>59862.745840949996</v>
      </c>
      <c r="Z47" s="23">
        <f>SUM(Z44:Z46)</f>
        <v>195148.62328884998</v>
      </c>
      <c r="AA47" s="23">
        <f t="shared" si="8"/>
        <v>127505.68456489999</v>
      </c>
      <c r="AB47" s="20"/>
      <c r="AC47" s="20"/>
      <c r="AD47" s="23">
        <f>SUM(AD44:AD46)</f>
        <v>23024.133015750002</v>
      </c>
      <c r="AE47" s="23">
        <f>SUM(AE44:AE46)</f>
        <v>131731.95176525001</v>
      </c>
      <c r="AF47" s="23">
        <f t="shared" si="10"/>
        <v>77378.042390500006</v>
      </c>
    </row>
    <row r="48" spans="1:32" s="11" customFormat="1" x14ac:dyDescent="0.2">
      <c r="A48" s="6" t="s">
        <v>60</v>
      </c>
      <c r="B48" s="6" t="s">
        <v>27</v>
      </c>
      <c r="C48" s="6">
        <v>204924.245391</v>
      </c>
      <c r="D48" s="8">
        <f t="shared" si="0"/>
        <v>0.18418374321561168</v>
      </c>
      <c r="E48" s="6">
        <v>100</v>
      </c>
      <c r="F48" s="6">
        <v>107145.092112</v>
      </c>
      <c r="G48" s="10">
        <f>F48/C48*100</f>
        <v>52.285219793082462</v>
      </c>
      <c r="H48" s="6">
        <v>0.4</v>
      </c>
      <c r="I48" s="6">
        <v>1.4</v>
      </c>
      <c r="J48" s="10">
        <f>$F48*H48</f>
        <v>42858.036844800001</v>
      </c>
      <c r="K48" s="10">
        <f>$F48*I48</f>
        <v>150003.12895679998</v>
      </c>
      <c r="L48" s="10">
        <f t="shared" si="2"/>
        <v>96430.582900799986</v>
      </c>
      <c r="M48" s="6">
        <f>$H48-0.3</f>
        <v>0.10000000000000003</v>
      </c>
      <c r="N48" s="6">
        <f>$I48-0.3</f>
        <v>1.0999999999999999</v>
      </c>
      <c r="O48" s="10">
        <f t="shared" si="3"/>
        <v>10714.509211200004</v>
      </c>
      <c r="P48" s="10">
        <f t="shared" si="3"/>
        <v>117859.60132319998</v>
      </c>
      <c r="Q48" s="10">
        <f t="shared" si="4"/>
        <v>64287.05526719999</v>
      </c>
      <c r="R48" s="6">
        <v>0</v>
      </c>
      <c r="S48" s="6">
        <f>$I48-0.65</f>
        <v>0.74999999999999989</v>
      </c>
      <c r="T48" s="10">
        <f t="shared" si="5"/>
        <v>0</v>
      </c>
      <c r="U48" s="10">
        <f t="shared" si="5"/>
        <v>80358.819083999988</v>
      </c>
      <c r="V48" s="10">
        <f t="shared" si="6"/>
        <v>40179.409541999994</v>
      </c>
      <c r="W48" s="6">
        <v>0</v>
      </c>
      <c r="X48" s="6">
        <f>$I48-0.75</f>
        <v>0.64999999999999991</v>
      </c>
      <c r="Y48" s="10">
        <f t="shared" si="7"/>
        <v>0</v>
      </c>
      <c r="Z48" s="10">
        <f t="shared" si="7"/>
        <v>69644.30987279999</v>
      </c>
      <c r="AA48" s="10">
        <f t="shared" si="8"/>
        <v>34822.154936399995</v>
      </c>
      <c r="AB48" s="6">
        <v>0</v>
      </c>
      <c r="AC48" s="6">
        <f>$I48-1.15</f>
        <v>0.25</v>
      </c>
      <c r="AD48" s="10">
        <f>$F48*AB48</f>
        <v>0</v>
      </c>
      <c r="AE48" s="10">
        <f>$F48*AC48</f>
        <v>26786.273028</v>
      </c>
      <c r="AF48" s="10">
        <f t="shared" si="10"/>
        <v>13393.136514</v>
      </c>
    </row>
    <row r="49" spans="1:32" s="16" customFormat="1" x14ac:dyDescent="0.2">
      <c r="A49" s="12"/>
      <c r="B49" s="12"/>
      <c r="C49" s="12">
        <f>C48</f>
        <v>204924.245391</v>
      </c>
      <c r="D49" s="25">
        <f>D48</f>
        <v>0.18418374321561168</v>
      </c>
      <c r="E49" s="12"/>
      <c r="F49" s="12">
        <f>F48</f>
        <v>107145.092112</v>
      </c>
      <c r="G49" s="15">
        <f>F49/C49*100</f>
        <v>52.285219793082462</v>
      </c>
      <c r="H49" s="12"/>
      <c r="I49" s="12"/>
      <c r="J49" s="15">
        <f>J48</f>
        <v>42858.036844800001</v>
      </c>
      <c r="K49" s="15">
        <f>K48</f>
        <v>150003.12895679998</v>
      </c>
      <c r="L49" s="10">
        <f t="shared" si="2"/>
        <v>96430.582900799986</v>
      </c>
      <c r="M49" s="12"/>
      <c r="N49" s="12"/>
      <c r="O49" s="15">
        <f>O48</f>
        <v>10714.509211200004</v>
      </c>
      <c r="P49" s="15">
        <f>P48</f>
        <v>117859.60132319998</v>
      </c>
      <c r="Q49" s="15">
        <f t="shared" si="4"/>
        <v>64287.05526719999</v>
      </c>
      <c r="R49" s="12"/>
      <c r="S49" s="6"/>
      <c r="T49" s="15">
        <v>0</v>
      </c>
      <c r="U49" s="15">
        <f>U48</f>
        <v>80358.819083999988</v>
      </c>
      <c r="V49" s="15">
        <f t="shared" si="6"/>
        <v>40179.409541999994</v>
      </c>
      <c r="W49" s="12"/>
      <c r="X49" s="12"/>
      <c r="Y49" s="15">
        <v>0</v>
      </c>
      <c r="Z49" s="15">
        <f>Z48</f>
        <v>69644.30987279999</v>
      </c>
      <c r="AA49" s="15">
        <f t="shared" si="8"/>
        <v>34822.154936399995</v>
      </c>
      <c r="AB49" s="12"/>
      <c r="AC49" s="12"/>
      <c r="AD49" s="15">
        <v>0</v>
      </c>
      <c r="AE49" s="15">
        <f>AE48</f>
        <v>26786.273028</v>
      </c>
      <c r="AF49" s="15">
        <f t="shared" si="10"/>
        <v>13393.136514</v>
      </c>
    </row>
    <row r="50" spans="1:32" s="26" customFormat="1" x14ac:dyDescent="0.2">
      <c r="A50" s="26" t="s">
        <v>61</v>
      </c>
      <c r="B50" s="17" t="s">
        <v>27</v>
      </c>
      <c r="C50" s="17">
        <v>10565.410451</v>
      </c>
      <c r="D50" s="26">
        <f t="shared" si="0"/>
        <v>9.4960791084605766E-3</v>
      </c>
      <c r="E50" s="17">
        <f>C50/$C$52*100</f>
        <v>40.561357442356574</v>
      </c>
      <c r="F50" s="18">
        <v>3998.246576</v>
      </c>
      <c r="G50" s="27">
        <f>F50/C50*100</f>
        <v>37.842794603607402</v>
      </c>
      <c r="H50" s="26">
        <v>0.4</v>
      </c>
      <c r="I50" s="26">
        <v>1.4</v>
      </c>
      <c r="J50" s="26">
        <f>$F50*H50</f>
        <v>1599.2986304000001</v>
      </c>
      <c r="K50" s="26">
        <f t="shared" ref="K50:K51" si="16">$F50*I50</f>
        <v>5597.5452064000001</v>
      </c>
      <c r="L50" s="26">
        <f t="shared" si="2"/>
        <v>3598.4219184000003</v>
      </c>
      <c r="M50" s="26">
        <f>$H50-0.3</f>
        <v>0.10000000000000003</v>
      </c>
      <c r="N50" s="26">
        <f>$I50-0.3</f>
        <v>1.0999999999999999</v>
      </c>
      <c r="O50" s="26">
        <f t="shared" ref="O50:P51" si="17">$F50*M50</f>
        <v>399.82465760000014</v>
      </c>
      <c r="P50" s="26">
        <f t="shared" si="17"/>
        <v>4398.0712335999997</v>
      </c>
      <c r="Q50" s="26">
        <f t="shared" si="4"/>
        <v>2398.9479455999999</v>
      </c>
      <c r="R50" s="26">
        <v>0</v>
      </c>
      <c r="S50" s="26">
        <f>$I50-0.65</f>
        <v>0.74999999999999989</v>
      </c>
      <c r="T50" s="26">
        <f t="shared" ref="T50:U51" si="18">$F50*R50</f>
        <v>0</v>
      </c>
      <c r="U50" s="26">
        <f t="shared" si="18"/>
        <v>2998.6849319999997</v>
      </c>
      <c r="V50" s="26">
        <f t="shared" si="6"/>
        <v>1499.3424659999998</v>
      </c>
      <c r="W50" s="26">
        <v>0</v>
      </c>
      <c r="X50" s="26">
        <f>$I50-0.75</f>
        <v>0.64999999999999991</v>
      </c>
      <c r="Y50" s="26">
        <f t="shared" ref="Y50:Z51" si="19">$F50*W50</f>
        <v>0</v>
      </c>
      <c r="Z50" s="26">
        <f t="shared" si="19"/>
        <v>2598.8602743999995</v>
      </c>
      <c r="AA50" s="26">
        <f t="shared" si="8"/>
        <v>1299.4301371999998</v>
      </c>
      <c r="AB50" s="26">
        <v>0</v>
      </c>
      <c r="AC50" s="26">
        <f>$I50-1.15</f>
        <v>0.25</v>
      </c>
      <c r="AD50" s="26">
        <f t="shared" ref="AD50:AE51" si="20">$F50*AB50</f>
        <v>0</v>
      </c>
      <c r="AE50" s="26">
        <f t="shared" si="20"/>
        <v>999.561644</v>
      </c>
      <c r="AF50" s="26">
        <f t="shared" si="10"/>
        <v>499.780822</v>
      </c>
    </row>
    <row r="51" spans="1:32" s="26" customFormat="1" x14ac:dyDescent="0.2">
      <c r="A51" s="26" t="s">
        <v>62</v>
      </c>
      <c r="B51" s="17" t="s">
        <v>29</v>
      </c>
      <c r="C51" s="26">
        <v>15482.560122999999</v>
      </c>
      <c r="D51" s="26">
        <f t="shared" si="0"/>
        <v>1.3915561199573609E-2</v>
      </c>
      <c r="E51" s="17">
        <f>C51/$C$52*100</f>
        <v>59.438642557643426</v>
      </c>
      <c r="F51" s="18">
        <v>8617.9066839999996</v>
      </c>
      <c r="G51" s="27">
        <f>F51/C51*100</f>
        <v>55.662026276892881</v>
      </c>
      <c r="H51" s="26">
        <v>1.4</v>
      </c>
      <c r="I51" s="26">
        <v>2.4</v>
      </c>
      <c r="J51" s="26">
        <f t="shared" ref="J51" si="21">$F51*H51</f>
        <v>12065.069357599999</v>
      </c>
      <c r="K51" s="26">
        <f t="shared" si="16"/>
        <v>20682.976041599999</v>
      </c>
      <c r="L51" s="26">
        <f t="shared" si="2"/>
        <v>16374.022699599998</v>
      </c>
      <c r="M51" s="26">
        <f>$H51-0.3</f>
        <v>1.0999999999999999</v>
      </c>
      <c r="N51" s="26">
        <f>$I51-0.3</f>
        <v>2.1</v>
      </c>
      <c r="O51" s="26">
        <f t="shared" si="17"/>
        <v>9479.6973523999986</v>
      </c>
      <c r="P51" s="26">
        <f t="shared" si="17"/>
        <v>18097.6040364</v>
      </c>
      <c r="Q51" s="26">
        <f t="shared" si="4"/>
        <v>13788.650694399999</v>
      </c>
      <c r="R51" s="26">
        <f>$H51-0.65</f>
        <v>0.74999999999999989</v>
      </c>
      <c r="S51" s="26">
        <f>$I51-0.65</f>
        <v>1.75</v>
      </c>
      <c r="T51" s="26">
        <f t="shared" si="18"/>
        <v>6463.4300129999983</v>
      </c>
      <c r="U51" s="26">
        <f t="shared" si="18"/>
        <v>15081.336696999999</v>
      </c>
      <c r="V51" s="26">
        <f t="shared" si="6"/>
        <v>10772.383354999998</v>
      </c>
      <c r="W51" s="26">
        <f>$H51-0.75</f>
        <v>0.64999999999999991</v>
      </c>
      <c r="X51" s="26">
        <f>$I51-0.75</f>
        <v>1.65</v>
      </c>
      <c r="Y51" s="26">
        <f t="shared" si="19"/>
        <v>5601.6393445999993</v>
      </c>
      <c r="Z51" s="26">
        <f t="shared" si="19"/>
        <v>14219.546028599998</v>
      </c>
      <c r="AA51" s="26">
        <f t="shared" si="8"/>
        <v>9910.5926865999991</v>
      </c>
      <c r="AB51" s="26">
        <f>$H51-1.15</f>
        <v>0.25</v>
      </c>
      <c r="AC51" s="26">
        <f>$I51-1.15</f>
        <v>1.25</v>
      </c>
      <c r="AD51" s="26">
        <f t="shared" si="20"/>
        <v>2154.4766709999999</v>
      </c>
      <c r="AE51" s="26">
        <f t="shared" si="20"/>
        <v>10772.383355</v>
      </c>
      <c r="AF51" s="26">
        <f t="shared" si="10"/>
        <v>6463.4300130000001</v>
      </c>
    </row>
    <row r="52" spans="1:32" s="24" customFormat="1" x14ac:dyDescent="0.2">
      <c r="C52" s="27">
        <f>SUM(C50:C51)</f>
        <v>26047.970573999999</v>
      </c>
      <c r="D52" s="27">
        <f>SUM(D50:D51)</f>
        <v>2.3411640308034186E-2</v>
      </c>
      <c r="F52" s="21">
        <f>SUM(F50:F51)</f>
        <v>12616.153259999999</v>
      </c>
      <c r="G52" s="23">
        <f>F52/C52*100</f>
        <v>48.43430402440994</v>
      </c>
      <c r="J52" s="23">
        <f>SUM(J50:J51)</f>
        <v>13664.367988</v>
      </c>
      <c r="K52" s="23">
        <f t="shared" ref="K52:L52" si="22">SUM(K50:K51)</f>
        <v>26280.521247999997</v>
      </c>
      <c r="L52" s="23">
        <f t="shared" si="22"/>
        <v>19972.444617999998</v>
      </c>
      <c r="O52" s="27">
        <f>SUM(O50:O51)</f>
        <v>9879.5220099999988</v>
      </c>
      <c r="P52" s="27">
        <f t="shared" ref="P52:Q52" si="23">SUM(P50:P51)</f>
        <v>22495.67527</v>
      </c>
      <c r="Q52" s="27">
        <f t="shared" si="23"/>
        <v>16187.59864</v>
      </c>
      <c r="T52" s="24">
        <f>SUM(T50:T51)</f>
        <v>6463.4300129999983</v>
      </c>
      <c r="U52" s="24">
        <f t="shared" ref="U52:V52" si="24">SUM(U50:U51)</f>
        <v>18080.021628999999</v>
      </c>
      <c r="V52" s="24">
        <f t="shared" si="24"/>
        <v>12271.725820999998</v>
      </c>
      <c r="Y52" s="24">
        <f>SUM(Y50:Y51)</f>
        <v>5601.6393445999993</v>
      </c>
      <c r="Z52" s="24">
        <f t="shared" ref="Z52:AA52" si="25">SUM(Z50:Z51)</f>
        <v>16818.406302999996</v>
      </c>
      <c r="AA52" s="24">
        <f t="shared" si="25"/>
        <v>11210.022823799998</v>
      </c>
      <c r="AD52" s="24">
        <f>SUM(AD50:AD51)</f>
        <v>2154.4766709999999</v>
      </c>
      <c r="AE52" s="24">
        <f t="shared" ref="AE52:AF52" si="26">SUM(AE50:AE51)</f>
        <v>11771.944998999999</v>
      </c>
      <c r="AF52" s="24">
        <f t="shared" si="26"/>
        <v>6963.2108349999999</v>
      </c>
    </row>
    <row r="53" spans="1:32" s="11" customFormat="1" x14ac:dyDescent="0.2">
      <c r="A53" s="11" t="s">
        <v>63</v>
      </c>
      <c r="B53" s="6" t="s">
        <v>27</v>
      </c>
      <c r="C53" s="28">
        <v>13651.849238000001</v>
      </c>
      <c r="D53" s="8">
        <f t="shared" si="0"/>
        <v>1.2270137629017065E-2</v>
      </c>
      <c r="E53" s="6">
        <f>C53/$C$55*100</f>
        <v>57.822349873828585</v>
      </c>
      <c r="F53" s="7">
        <v>10716.485075000001</v>
      </c>
      <c r="G53" s="15">
        <f>F53/C53*100</f>
        <v>78.498413571478679</v>
      </c>
      <c r="H53" s="28">
        <v>0.4</v>
      </c>
      <c r="I53" s="28">
        <v>1.4</v>
      </c>
      <c r="J53" s="28">
        <f>$F53*H53</f>
        <v>4286.5940300000002</v>
      </c>
      <c r="K53" s="28">
        <f t="shared" ref="K53:K54" si="27">$F53*I53</f>
        <v>15003.079104999999</v>
      </c>
      <c r="L53" s="28">
        <f t="shared" ref="L53:L54" si="28">AVERAGE(J53:K53)</f>
        <v>9644.8365674999986</v>
      </c>
      <c r="M53" s="28">
        <f>$H53-0.3</f>
        <v>0.10000000000000003</v>
      </c>
      <c r="N53" s="28">
        <f>$I53-0.3</f>
        <v>1.0999999999999999</v>
      </c>
      <c r="O53" s="28">
        <f t="shared" ref="O53:P54" si="29">$F53*M53</f>
        <v>1071.6485075000005</v>
      </c>
      <c r="P53" s="28">
        <f t="shared" si="29"/>
        <v>11788.133582499999</v>
      </c>
      <c r="Q53" s="28">
        <f t="shared" ref="Q53:Q54" si="30">AVERAGE(O53:P53)</f>
        <v>6429.8910449999994</v>
      </c>
      <c r="R53" s="28">
        <v>0</v>
      </c>
      <c r="S53" s="28">
        <f>$I53-0.65</f>
        <v>0.74999999999999989</v>
      </c>
      <c r="T53" s="28">
        <f t="shared" ref="T53:U54" si="31">$F53*R53</f>
        <v>0</v>
      </c>
      <c r="U53" s="28">
        <f t="shared" si="31"/>
        <v>8037.3638062499995</v>
      </c>
      <c r="V53" s="28">
        <f t="shared" ref="V53:V54" si="32">AVERAGE(T53:U53)</f>
        <v>4018.6819031249997</v>
      </c>
      <c r="W53" s="28">
        <v>0</v>
      </c>
      <c r="X53" s="28">
        <f>$I53-0.75</f>
        <v>0.64999999999999991</v>
      </c>
      <c r="Y53" s="28">
        <f t="shared" ref="Y53:Z54" si="33">$F53*W53</f>
        <v>0</v>
      </c>
      <c r="Z53" s="28">
        <f t="shared" si="33"/>
        <v>6965.7152987499994</v>
      </c>
      <c r="AA53" s="28">
        <f t="shared" ref="AA53:AA54" si="34">AVERAGE(Y53:Z53)</f>
        <v>3482.8576493749997</v>
      </c>
      <c r="AB53" s="28">
        <v>0</v>
      </c>
      <c r="AC53" s="28">
        <f>$I53-1.15</f>
        <v>0.25</v>
      </c>
      <c r="AD53" s="28">
        <f t="shared" ref="AD53:AE54" si="35">$F53*AB53</f>
        <v>0</v>
      </c>
      <c r="AE53" s="28">
        <f t="shared" si="35"/>
        <v>2679.1212687500001</v>
      </c>
      <c r="AF53" s="28">
        <f t="shared" ref="AF53:AF54" si="36">AVERAGE(AD53:AE53)</f>
        <v>1339.5606343750001</v>
      </c>
    </row>
    <row r="54" spans="1:32" s="11" customFormat="1" x14ac:dyDescent="0.2">
      <c r="A54" s="11" t="s">
        <v>64</v>
      </c>
      <c r="B54" s="6" t="s">
        <v>29</v>
      </c>
      <c r="C54" s="28">
        <v>9958.1376749999999</v>
      </c>
      <c r="D54" s="8">
        <f t="shared" si="0"/>
        <v>8.9502687636514311E-3</v>
      </c>
      <c r="E54" s="6">
        <f>C54/$C$55*100</f>
        <v>42.177650126171415</v>
      </c>
      <c r="F54" s="7">
        <v>7370.1454880000001</v>
      </c>
      <c r="G54" s="15">
        <f>F54/C54*100</f>
        <v>74.011283319599215</v>
      </c>
      <c r="H54" s="28">
        <v>1.4</v>
      </c>
      <c r="I54" s="28">
        <v>2.4</v>
      </c>
      <c r="J54" s="28">
        <f t="shared" ref="J54" si="37">$F54*H54</f>
        <v>10318.203683199999</v>
      </c>
      <c r="K54" s="28">
        <f t="shared" si="27"/>
        <v>17688.3491712</v>
      </c>
      <c r="L54" s="28">
        <f t="shared" si="28"/>
        <v>14003.276427199999</v>
      </c>
      <c r="M54" s="28">
        <f>$H54-0.3</f>
        <v>1.0999999999999999</v>
      </c>
      <c r="N54" s="28">
        <f>$I54-0.3</f>
        <v>2.1</v>
      </c>
      <c r="O54" s="28">
        <f t="shared" si="29"/>
        <v>8107.160036799999</v>
      </c>
      <c r="P54" s="28">
        <f t="shared" si="29"/>
        <v>15477.3055248</v>
      </c>
      <c r="Q54" s="28">
        <f t="shared" si="30"/>
        <v>11792.232780799999</v>
      </c>
      <c r="R54" s="28">
        <f>$H54-0.65</f>
        <v>0.74999999999999989</v>
      </c>
      <c r="S54" s="28">
        <f>$I54-0.65</f>
        <v>1.75</v>
      </c>
      <c r="T54" s="28">
        <f t="shared" si="31"/>
        <v>5527.6091159999996</v>
      </c>
      <c r="U54" s="28">
        <f t="shared" si="31"/>
        <v>12897.754604</v>
      </c>
      <c r="V54" s="28">
        <f t="shared" si="32"/>
        <v>9212.6818600000006</v>
      </c>
      <c r="W54" s="28">
        <f>$H54-0.75</f>
        <v>0.64999999999999991</v>
      </c>
      <c r="X54" s="28">
        <f>$I54-0.75</f>
        <v>1.65</v>
      </c>
      <c r="Y54" s="28">
        <f t="shared" si="33"/>
        <v>4790.5945671999998</v>
      </c>
      <c r="Z54" s="28">
        <f t="shared" si="33"/>
        <v>12160.7400552</v>
      </c>
      <c r="AA54" s="28">
        <f t="shared" si="34"/>
        <v>8475.6673111999989</v>
      </c>
      <c r="AB54" s="28">
        <f>$H54-1.15</f>
        <v>0.25</v>
      </c>
      <c r="AC54" s="28">
        <f>$I54-1.15</f>
        <v>1.25</v>
      </c>
      <c r="AD54" s="28">
        <f t="shared" si="35"/>
        <v>1842.536372</v>
      </c>
      <c r="AE54" s="28">
        <f t="shared" si="35"/>
        <v>9212.6818600000006</v>
      </c>
      <c r="AF54" s="28">
        <f t="shared" si="36"/>
        <v>5527.6091160000005</v>
      </c>
    </row>
    <row r="55" spans="1:32" s="16" customFormat="1" x14ac:dyDescent="0.2">
      <c r="C55" s="29">
        <f>SUM(C53:C54)</f>
        <v>23609.986913000001</v>
      </c>
      <c r="D55" s="29">
        <f>SUM(D53:D54)</f>
        <v>2.1220406392668496E-2</v>
      </c>
      <c r="F55" s="13">
        <f>SUM(F53:F54)</f>
        <v>18086.630562999999</v>
      </c>
      <c r="G55" s="15">
        <f>F55/C55*100</f>
        <v>76.605847473135356</v>
      </c>
      <c r="H55" s="29"/>
      <c r="I55" s="29"/>
      <c r="J55" s="29">
        <f>SUM(J53:J54)</f>
        <v>14604.7977132</v>
      </c>
      <c r="K55" s="29">
        <f t="shared" ref="K55:L55" si="38">SUM(K53:K54)</f>
        <v>32691.4282762</v>
      </c>
      <c r="L55" s="29">
        <f t="shared" si="38"/>
        <v>23648.112994699997</v>
      </c>
      <c r="M55" s="29"/>
      <c r="N55" s="29"/>
      <c r="O55" s="29">
        <f>SUM(O53:O54)</f>
        <v>9178.8085443</v>
      </c>
      <c r="P55" s="29">
        <f t="shared" ref="P55:Q55" si="39">SUM(P53:P54)</f>
        <v>27265.439107300001</v>
      </c>
      <c r="Q55" s="29">
        <f t="shared" si="39"/>
        <v>18222.123825799998</v>
      </c>
      <c r="R55" s="29"/>
      <c r="S55" s="29"/>
      <c r="T55" s="29">
        <f>SUM(T53:T54)</f>
        <v>5527.6091159999996</v>
      </c>
      <c r="U55" s="29">
        <f t="shared" ref="U55:V55" si="40">SUM(U53:U54)</f>
        <v>20935.118410249997</v>
      </c>
      <c r="V55" s="29">
        <f t="shared" si="40"/>
        <v>13231.363763125</v>
      </c>
      <c r="W55" s="29"/>
      <c r="X55" s="29"/>
      <c r="Y55" s="29">
        <f>SUM(Y53:Y54)</f>
        <v>4790.5945671999998</v>
      </c>
      <c r="Z55" s="29">
        <f t="shared" ref="Z55:AA55" si="41">SUM(Z53:Z54)</f>
        <v>19126.455353949998</v>
      </c>
      <c r="AA55" s="29">
        <f t="shared" si="41"/>
        <v>11958.524960575</v>
      </c>
      <c r="AB55" s="29"/>
      <c r="AC55" s="29"/>
      <c r="AD55" s="29">
        <f>SUM(AD53:AD54)</f>
        <v>1842.536372</v>
      </c>
      <c r="AE55" s="29">
        <f t="shared" ref="AE55:AF55" si="42">SUM(AE53:AE54)</f>
        <v>11891.803128750002</v>
      </c>
      <c r="AF55" s="29">
        <f t="shared" si="42"/>
        <v>6867.1697503750001</v>
      </c>
    </row>
    <row r="56" spans="1:32" s="1" customFormat="1" x14ac:dyDescent="0.2">
      <c r="A56" s="1" t="s">
        <v>65</v>
      </c>
      <c r="B56" s="17" t="s">
        <v>51</v>
      </c>
      <c r="C56" s="26">
        <v>32861.273593999998</v>
      </c>
      <c r="D56" s="19">
        <f t="shared" si="0"/>
        <v>2.9535364962925338E-2</v>
      </c>
      <c r="E56" s="17">
        <v>100</v>
      </c>
      <c r="F56" s="18">
        <v>13614.351322</v>
      </c>
      <c r="G56" s="23">
        <f>F56/C56*100</f>
        <v>41.429773812801301</v>
      </c>
      <c r="H56" s="1">
        <v>0</v>
      </c>
      <c r="I56" s="1">
        <v>0.4</v>
      </c>
      <c r="J56" s="1">
        <f t="shared" ref="J56:K56" si="43">$F56*H56</f>
        <v>0</v>
      </c>
      <c r="K56" s="1">
        <f t="shared" si="43"/>
        <v>5445.7405288000009</v>
      </c>
      <c r="L56" s="1">
        <f t="shared" ref="L56" si="44">AVERAGE(J56:K56)</f>
        <v>2722.8702644000005</v>
      </c>
      <c r="N56" s="1">
        <f>$I56-0.3</f>
        <v>0.10000000000000003</v>
      </c>
      <c r="O56" s="1">
        <f t="shared" ref="O56:P56" si="45">$F56*M56</f>
        <v>0</v>
      </c>
      <c r="P56" s="1">
        <f t="shared" si="45"/>
        <v>1361.4351322000005</v>
      </c>
      <c r="Q56" s="1">
        <f t="shared" ref="Q56" si="46">AVERAGE(O56:P56)</f>
        <v>680.71756610000023</v>
      </c>
      <c r="R56" s="1">
        <v>0</v>
      </c>
      <c r="T56" s="1">
        <f t="shared" ref="T56:U56" si="47">$F56*R56</f>
        <v>0</v>
      </c>
      <c r="U56" s="1">
        <f t="shared" si="47"/>
        <v>0</v>
      </c>
      <c r="V56" s="1">
        <f t="shared" ref="V56" si="48">AVERAGE(T56:U56)</f>
        <v>0</v>
      </c>
      <c r="W56" s="1">
        <v>0</v>
      </c>
      <c r="X56" s="1">
        <v>0</v>
      </c>
      <c r="Y56" s="1">
        <f t="shared" ref="Y56:Z56" si="49">$F56*W56</f>
        <v>0</v>
      </c>
      <c r="Z56" s="1">
        <f t="shared" si="49"/>
        <v>0</v>
      </c>
      <c r="AA56" s="1">
        <f t="shared" ref="AA56" si="50">AVERAGE(Y56:Z56)</f>
        <v>0</v>
      </c>
      <c r="AB56" s="1">
        <v>0</v>
      </c>
      <c r="AC56" s="1">
        <v>0</v>
      </c>
      <c r="AD56" s="1">
        <f t="shared" ref="AD56:AE56" si="51">$F56*AB56</f>
        <v>0</v>
      </c>
      <c r="AE56" s="1">
        <f t="shared" si="51"/>
        <v>0</v>
      </c>
      <c r="AF56" s="1">
        <f t="shared" ref="AF56" si="52">AVERAGE(AD56:AE56)</f>
        <v>0</v>
      </c>
    </row>
    <row r="57" spans="1:32" s="24" customFormat="1" x14ac:dyDescent="0.2">
      <c r="C57" s="27">
        <v>32861.273593999998</v>
      </c>
      <c r="D57" s="30">
        <f t="shared" si="0"/>
        <v>2.9535364962925338E-2</v>
      </c>
      <c r="F57" s="21">
        <v>13614.351322</v>
      </c>
      <c r="G57" s="23">
        <f>F57/C57*100</f>
        <v>41.429773812801301</v>
      </c>
    </row>
    <row r="58" spans="1:32" s="28" customFormat="1" x14ac:dyDescent="0.2">
      <c r="A58" s="28" t="s">
        <v>66</v>
      </c>
      <c r="B58" s="6" t="s">
        <v>29</v>
      </c>
      <c r="C58" s="28">
        <v>5087.2704759999997</v>
      </c>
      <c r="D58" s="28">
        <f t="shared" si="0"/>
        <v>4.5723848695021132E-3</v>
      </c>
      <c r="E58" s="6">
        <f>C58/$C$60*100</f>
        <v>41.918170787139132</v>
      </c>
      <c r="F58" s="7">
        <v>1332.474974</v>
      </c>
      <c r="G58" s="29">
        <f>F58/C58*100</f>
        <v>26.192335954735661</v>
      </c>
      <c r="H58" s="28">
        <v>1.4</v>
      </c>
      <c r="I58" s="28">
        <v>2.4</v>
      </c>
      <c r="J58" s="28">
        <f t="shared" ref="J58:K59" si="53">$F58*H58</f>
        <v>1865.4649635999999</v>
      </c>
      <c r="K58" s="28">
        <f t="shared" si="53"/>
        <v>3197.9399375999997</v>
      </c>
      <c r="L58" s="28">
        <f t="shared" ref="L58:L59" si="54">AVERAGE(J58:K58)</f>
        <v>2531.7024505999998</v>
      </c>
      <c r="M58" s="28">
        <f>$H58-0.3</f>
        <v>1.0999999999999999</v>
      </c>
      <c r="N58" s="28">
        <f>$I58-0.3</f>
        <v>2.1</v>
      </c>
      <c r="O58" s="28">
        <f t="shared" ref="O58:P59" si="55">$F58*M58</f>
        <v>1465.7224713999999</v>
      </c>
      <c r="P58" s="28">
        <f t="shared" si="55"/>
        <v>2798.1974454000001</v>
      </c>
      <c r="Q58" s="28">
        <f t="shared" ref="Q58:Q59" si="56">AVERAGE(O58:P58)</f>
        <v>2131.9599583999998</v>
      </c>
      <c r="R58" s="28">
        <f>$H58-0.65</f>
        <v>0.74999999999999989</v>
      </c>
      <c r="S58" s="28">
        <f>$I58-0.65</f>
        <v>1.75</v>
      </c>
      <c r="T58" s="28">
        <f t="shared" ref="T58:U59" si="57">$F58*R58</f>
        <v>999.35623049999981</v>
      </c>
      <c r="U58" s="28">
        <f t="shared" si="57"/>
        <v>2331.8312044999998</v>
      </c>
      <c r="V58" s="28">
        <f t="shared" ref="V58:V59" si="58">AVERAGE(T58:U58)</f>
        <v>1665.5937174999999</v>
      </c>
      <c r="W58" s="28">
        <f>$H58-0.75</f>
        <v>0.64999999999999991</v>
      </c>
      <c r="X58" s="28">
        <f>$I58-0.75</f>
        <v>1.65</v>
      </c>
      <c r="Y58" s="28">
        <f t="shared" ref="Y58:Z59" si="59">$F58*W58</f>
        <v>866.10873309999988</v>
      </c>
      <c r="Z58" s="28">
        <f t="shared" si="59"/>
        <v>2198.5837070999996</v>
      </c>
      <c r="AA58" s="28">
        <f t="shared" ref="AA58:AA59" si="60">AVERAGE(Y58:Z58)</f>
        <v>1532.3462200999998</v>
      </c>
      <c r="AB58" s="28">
        <f>$H58-1.15</f>
        <v>0.25</v>
      </c>
      <c r="AC58" s="28">
        <f>$I58-1.15</f>
        <v>1.25</v>
      </c>
      <c r="AD58" s="28">
        <f t="shared" ref="AD58:AE59" si="61">$F58*AB58</f>
        <v>333.11874349999999</v>
      </c>
      <c r="AE58" s="28">
        <f t="shared" si="61"/>
        <v>1665.5937174999999</v>
      </c>
      <c r="AF58" s="28">
        <f t="shared" ref="AF58:AF59" si="62">AVERAGE(AD58:AE58)</f>
        <v>999.35623049999992</v>
      </c>
    </row>
    <row r="59" spans="1:32" s="28" customFormat="1" ht="16.5" customHeight="1" x14ac:dyDescent="0.2">
      <c r="A59" s="28" t="s">
        <v>67</v>
      </c>
      <c r="B59" s="6" t="s">
        <v>31</v>
      </c>
      <c r="C59" s="28">
        <v>7048.9233999999997</v>
      </c>
      <c r="D59" s="28">
        <f t="shared" si="0"/>
        <v>6.3354977590618254E-3</v>
      </c>
      <c r="E59" s="6">
        <f>C59/$C$60*100</f>
        <v>58.081829212860868</v>
      </c>
      <c r="F59" s="7">
        <v>2739.6034840000002</v>
      </c>
      <c r="G59" s="29">
        <f>F59/C59*100</f>
        <v>38.865559015721466</v>
      </c>
      <c r="H59" s="28">
        <v>2.4</v>
      </c>
      <c r="I59" s="28">
        <v>3.4</v>
      </c>
      <c r="J59" s="28">
        <f t="shared" si="53"/>
        <v>6575.0483616000001</v>
      </c>
      <c r="K59" s="28">
        <f t="shared" si="53"/>
        <v>9314.6518456000013</v>
      </c>
      <c r="L59" s="28">
        <f t="shared" si="54"/>
        <v>7944.8501036000007</v>
      </c>
      <c r="M59" s="28">
        <f>$H59-0.3</f>
        <v>2.1</v>
      </c>
      <c r="N59" s="28">
        <f>$I59-0.3</f>
        <v>3.1</v>
      </c>
      <c r="O59" s="28">
        <f t="shared" si="55"/>
        <v>5753.1673164000003</v>
      </c>
      <c r="P59" s="28">
        <f t="shared" si="55"/>
        <v>8492.7708004000015</v>
      </c>
      <c r="Q59" s="28">
        <f t="shared" si="56"/>
        <v>7122.9690584000009</v>
      </c>
      <c r="R59" s="28">
        <f>$H59-0.65</f>
        <v>1.75</v>
      </c>
      <c r="S59" s="28">
        <f>$I59-0.65</f>
        <v>2.75</v>
      </c>
      <c r="T59" s="28">
        <f t="shared" si="57"/>
        <v>4794.3060970000006</v>
      </c>
      <c r="U59" s="28">
        <f t="shared" si="57"/>
        <v>7533.9095810000008</v>
      </c>
      <c r="V59" s="28">
        <f t="shared" si="58"/>
        <v>6164.1078390000002</v>
      </c>
      <c r="W59" s="28">
        <f>$H59-0.75</f>
        <v>1.65</v>
      </c>
      <c r="X59" s="28">
        <f>$I59-0.75</f>
        <v>2.65</v>
      </c>
      <c r="Y59" s="28">
        <f t="shared" si="59"/>
        <v>4520.3457485999998</v>
      </c>
      <c r="Z59" s="28">
        <f t="shared" si="59"/>
        <v>7259.9492326</v>
      </c>
      <c r="AA59" s="28">
        <f t="shared" si="60"/>
        <v>5890.1474906000003</v>
      </c>
      <c r="AB59" s="28">
        <f>$H59-1.15</f>
        <v>1.25</v>
      </c>
      <c r="AC59" s="28">
        <f>$I59-1.15</f>
        <v>2.25</v>
      </c>
      <c r="AD59" s="28">
        <f t="shared" si="61"/>
        <v>3424.504355</v>
      </c>
      <c r="AE59" s="28">
        <f t="shared" si="61"/>
        <v>6164.1078390000002</v>
      </c>
      <c r="AF59" s="28">
        <f t="shared" si="62"/>
        <v>4794.3060970000006</v>
      </c>
    </row>
    <row r="60" spans="1:32" s="29" customFormat="1" x14ac:dyDescent="0.2">
      <c r="C60" s="29">
        <f>SUM(C58:C59)</f>
        <v>12136.193875999999</v>
      </c>
      <c r="D60" s="29">
        <f>SUM(D58:D59)</f>
        <v>1.0907882628563938E-2</v>
      </c>
      <c r="F60" s="13">
        <f>SUM(F58:F59)</f>
        <v>4072.078458</v>
      </c>
      <c r="G60" s="29">
        <f>F60/C60*100</f>
        <v>33.553175728782335</v>
      </c>
      <c r="J60" s="29">
        <f>SUM(J58:J59)</f>
        <v>8440.5133251999996</v>
      </c>
      <c r="K60" s="29">
        <f t="shared" ref="K60:L60" si="63">SUM(K58:K59)</f>
        <v>12512.591783200001</v>
      </c>
      <c r="L60" s="29">
        <f t="shared" si="63"/>
        <v>10476.5525542</v>
      </c>
      <c r="O60" s="29">
        <f>SUM(O58:O59)</f>
        <v>7218.8897878000007</v>
      </c>
      <c r="P60" s="29">
        <f t="shared" ref="P60:Q60" si="64">SUM(P58:P59)</f>
        <v>11290.968245800002</v>
      </c>
      <c r="Q60" s="29">
        <f t="shared" si="64"/>
        <v>9254.9290168000007</v>
      </c>
      <c r="T60" s="29">
        <f>SUM(T58:T59)</f>
        <v>5793.6623275000002</v>
      </c>
      <c r="U60" s="29">
        <f t="shared" ref="U60:V60" si="65">SUM(U58:U59)</f>
        <v>9865.7407855000001</v>
      </c>
      <c r="V60" s="29">
        <f t="shared" si="65"/>
        <v>7829.7015565000002</v>
      </c>
      <c r="Y60" s="29">
        <f>SUM(Y58:Y59)</f>
        <v>5386.4544816999996</v>
      </c>
      <c r="Z60" s="29">
        <f t="shared" ref="Z60:AA60" si="66">SUM(Z58:Z59)</f>
        <v>9458.5329396999987</v>
      </c>
      <c r="AA60" s="29">
        <f t="shared" si="66"/>
        <v>7422.4937107000005</v>
      </c>
      <c r="AD60" s="29">
        <f>SUM(AD58:AD59)</f>
        <v>3757.6230985000002</v>
      </c>
      <c r="AE60" s="29">
        <f t="shared" ref="AE60:AF60" si="67">SUM(AE58:AE59)</f>
        <v>7829.7015565000002</v>
      </c>
      <c r="AF60" s="29">
        <f t="shared" si="67"/>
        <v>5793.6623275000002</v>
      </c>
    </row>
    <row r="61" spans="1:32" s="26" customFormat="1" x14ac:dyDescent="0.2">
      <c r="A61" s="26" t="s">
        <v>68</v>
      </c>
      <c r="B61" s="17" t="s">
        <v>27</v>
      </c>
      <c r="C61" s="26">
        <v>13979.495213</v>
      </c>
      <c r="D61" s="26">
        <f t="shared" si="0"/>
        <v>1.2564622364143869E-2</v>
      </c>
      <c r="E61" s="17">
        <f>C61/$C$63*100</f>
        <v>60.867190486440428</v>
      </c>
      <c r="F61" s="18">
        <v>11593.001587999999</v>
      </c>
      <c r="G61" s="27">
        <f>F61/C61*100</f>
        <v>82.928613740067519</v>
      </c>
      <c r="H61" s="26">
        <v>0.4</v>
      </c>
      <c r="I61" s="26">
        <v>1.4</v>
      </c>
      <c r="J61" s="26">
        <f>$F61*H61</f>
        <v>4637.2006351999999</v>
      </c>
      <c r="K61" s="26">
        <f t="shared" ref="K61:K62" si="68">$F61*I61</f>
        <v>16230.202223199998</v>
      </c>
      <c r="L61" s="26">
        <f t="shared" ref="L61:L62" si="69">AVERAGE(J61:K61)</f>
        <v>10433.701429199999</v>
      </c>
      <c r="M61" s="26">
        <f>$H61-0.3</f>
        <v>0.10000000000000003</v>
      </c>
      <c r="N61" s="26">
        <f>$I61-0.3</f>
        <v>1.0999999999999999</v>
      </c>
      <c r="O61" s="26">
        <f t="shared" ref="O61:P62" si="70">$F61*M61</f>
        <v>1159.3001588000002</v>
      </c>
      <c r="P61" s="26">
        <f t="shared" si="70"/>
        <v>12752.301746799998</v>
      </c>
      <c r="Q61" s="26">
        <f t="shared" ref="Q61:Q62" si="71">AVERAGE(O61:P61)</f>
        <v>6955.8009527999993</v>
      </c>
      <c r="R61" s="26">
        <v>0</v>
      </c>
      <c r="S61" s="26">
        <f>$I61-0.65</f>
        <v>0.74999999999999989</v>
      </c>
      <c r="T61" s="26">
        <f t="shared" ref="T61:U62" si="72">$F61*R61</f>
        <v>0</v>
      </c>
      <c r="U61" s="26">
        <f t="shared" si="72"/>
        <v>8694.7511909999976</v>
      </c>
      <c r="V61" s="26">
        <f t="shared" ref="V61:V62" si="73">AVERAGE(T61:U61)</f>
        <v>4347.3755954999988</v>
      </c>
      <c r="W61" s="26">
        <v>0</v>
      </c>
      <c r="X61" s="26">
        <f>$I61-0.75</f>
        <v>0.64999999999999991</v>
      </c>
      <c r="Y61" s="26">
        <f t="shared" ref="Y61:Z62" si="74">$F61*W61</f>
        <v>0</v>
      </c>
      <c r="Z61" s="26">
        <f t="shared" si="74"/>
        <v>7535.4510321999987</v>
      </c>
      <c r="AA61" s="26">
        <f t="shared" ref="AA61:AA62" si="75">AVERAGE(Y61:Z61)</f>
        <v>3767.7255160999994</v>
      </c>
      <c r="AB61" s="26">
        <v>0</v>
      </c>
      <c r="AC61" s="26">
        <f>$I61-1.15</f>
        <v>0.25</v>
      </c>
      <c r="AD61" s="26">
        <f t="shared" ref="AD61:AE62" si="76">$F61*AB61</f>
        <v>0</v>
      </c>
      <c r="AE61" s="26">
        <f t="shared" si="76"/>
        <v>2898.2503969999998</v>
      </c>
      <c r="AF61" s="26">
        <f t="shared" ref="AF61:AF62" si="77">AVERAGE(AD61:AE61)</f>
        <v>1449.1251984999999</v>
      </c>
    </row>
    <row r="62" spans="1:32" s="26" customFormat="1" x14ac:dyDescent="0.2">
      <c r="A62" s="26" t="s">
        <v>69</v>
      </c>
      <c r="B62" s="17" t="s">
        <v>29</v>
      </c>
      <c r="C62" s="26">
        <v>8987.7143809999998</v>
      </c>
      <c r="D62" s="26">
        <f t="shared" si="0"/>
        <v>8.0780625761819533E-3</v>
      </c>
      <c r="E62" s="17">
        <f>C62/$C$63*100</f>
        <v>39.132809513559572</v>
      </c>
      <c r="F62" s="18">
        <v>6750.9278720000002</v>
      </c>
      <c r="G62" s="27">
        <f>F62/C62*100</f>
        <v>75.112843886888982</v>
      </c>
      <c r="H62" s="26">
        <v>1.4</v>
      </c>
      <c r="I62" s="26">
        <v>2.4</v>
      </c>
      <c r="J62" s="26">
        <f t="shared" ref="J62" si="78">$F62*H62</f>
        <v>9451.2990207999992</v>
      </c>
      <c r="K62" s="26">
        <f t="shared" si="68"/>
        <v>16202.226892799999</v>
      </c>
      <c r="L62" s="26">
        <f t="shared" si="69"/>
        <v>12826.762956799999</v>
      </c>
      <c r="M62" s="26">
        <f>$H62-0.3</f>
        <v>1.0999999999999999</v>
      </c>
      <c r="N62" s="26">
        <f>$I62-0.3</f>
        <v>2.1</v>
      </c>
      <c r="O62" s="26">
        <f t="shared" si="70"/>
        <v>7426.0206591999995</v>
      </c>
      <c r="P62" s="26">
        <f t="shared" si="70"/>
        <v>14176.948531200002</v>
      </c>
      <c r="Q62" s="26">
        <f t="shared" si="71"/>
        <v>10801.4845952</v>
      </c>
      <c r="R62" s="26">
        <f>$H62-0.65</f>
        <v>0.74999999999999989</v>
      </c>
      <c r="S62" s="26">
        <f>$I62-0.65</f>
        <v>1.75</v>
      </c>
      <c r="T62" s="26">
        <f t="shared" si="72"/>
        <v>5063.1959039999992</v>
      </c>
      <c r="U62" s="26">
        <f t="shared" si="72"/>
        <v>11814.123776</v>
      </c>
      <c r="V62" s="26">
        <f t="shared" si="73"/>
        <v>8438.6598400000003</v>
      </c>
      <c r="W62" s="26">
        <f>$H62-0.75</f>
        <v>0.64999999999999991</v>
      </c>
      <c r="X62" s="26">
        <f>$I62-0.75</f>
        <v>1.65</v>
      </c>
      <c r="Y62" s="26">
        <f t="shared" si="74"/>
        <v>4388.1031168</v>
      </c>
      <c r="Z62" s="26">
        <f t="shared" si="74"/>
        <v>11139.030988799999</v>
      </c>
      <c r="AA62" s="26">
        <f t="shared" si="75"/>
        <v>7763.5670527999991</v>
      </c>
      <c r="AB62" s="26">
        <f>$H62-1.15</f>
        <v>0.25</v>
      </c>
      <c r="AC62" s="26">
        <f>$I62-1.15</f>
        <v>1.25</v>
      </c>
      <c r="AD62" s="26">
        <f t="shared" si="76"/>
        <v>1687.7319680000001</v>
      </c>
      <c r="AE62" s="26">
        <f t="shared" si="76"/>
        <v>8438.6598400000003</v>
      </c>
      <c r="AF62" s="26">
        <f t="shared" si="77"/>
        <v>5063.1959040000002</v>
      </c>
    </row>
    <row r="63" spans="1:32" s="27" customFormat="1" x14ac:dyDescent="0.2">
      <c r="C63" s="27">
        <f>SUM(C61:C62)</f>
        <v>22967.209594</v>
      </c>
      <c r="D63" s="27">
        <f>SUM(D61:D62)</f>
        <v>2.0642684940325822E-2</v>
      </c>
      <c r="F63" s="21">
        <f>SUM(F61:F62)</f>
        <v>18343.929459999999</v>
      </c>
      <c r="G63" s="27">
        <f>F63/C63*100</f>
        <v>79.870083411404948</v>
      </c>
      <c r="J63" s="27">
        <f>SUM(J61:J62)</f>
        <v>14088.499656</v>
      </c>
      <c r="K63" s="27">
        <f t="shared" ref="K63:L63" si="79">SUM(K61:K62)</f>
        <v>32432.429115999999</v>
      </c>
      <c r="L63" s="27">
        <f t="shared" si="79"/>
        <v>23260.464386</v>
      </c>
      <c r="O63" s="27">
        <f>SUM(O61:O62)</f>
        <v>8585.3208180000001</v>
      </c>
      <c r="P63" s="27">
        <f t="shared" ref="P63:Q63" si="80">SUM(P61:P62)</f>
        <v>26929.250278</v>
      </c>
      <c r="Q63" s="27">
        <f t="shared" si="80"/>
        <v>17757.285548</v>
      </c>
      <c r="T63" s="27">
        <f>SUM(T61:T62)</f>
        <v>5063.1959039999992</v>
      </c>
      <c r="U63" s="27">
        <f t="shared" ref="U63:V63" si="81">SUM(U61:U62)</f>
        <v>20508.874966999996</v>
      </c>
      <c r="V63" s="27">
        <f t="shared" si="81"/>
        <v>12786.035435499998</v>
      </c>
      <c r="Y63" s="27">
        <f>SUM(Y61:Y62)</f>
        <v>4388.1031168</v>
      </c>
      <c r="Z63" s="27">
        <f t="shared" ref="Z63:AA63" si="82">SUM(Z61:Z62)</f>
        <v>18674.482020999996</v>
      </c>
      <c r="AA63" s="27">
        <f t="shared" si="82"/>
        <v>11531.292568899999</v>
      </c>
      <c r="AD63" s="27">
        <f>SUM(AD61:AD62)</f>
        <v>1687.7319680000001</v>
      </c>
      <c r="AE63" s="27">
        <f t="shared" ref="AE63:AF63" si="83">SUM(AE61:AE62)</f>
        <v>11336.910237</v>
      </c>
      <c r="AF63" s="27">
        <f t="shared" si="83"/>
        <v>6512.3211025000001</v>
      </c>
    </row>
    <row r="64" spans="1:32" s="28" customFormat="1" x14ac:dyDescent="0.2">
      <c r="A64" s="28" t="s">
        <v>70</v>
      </c>
      <c r="B64" s="6" t="s">
        <v>29</v>
      </c>
      <c r="C64" s="28">
        <v>23291.71703</v>
      </c>
      <c r="D64" s="28">
        <f t="shared" si="0"/>
        <v>2.0934348789811954E-2</v>
      </c>
      <c r="E64" s="6">
        <v>100</v>
      </c>
      <c r="F64" s="7">
        <v>16310.163778</v>
      </c>
      <c r="G64" s="29">
        <f>F64/C64*100</f>
        <v>70.025596468445499</v>
      </c>
      <c r="H64" s="28">
        <v>1.4</v>
      </c>
      <c r="I64" s="28">
        <v>2.4</v>
      </c>
      <c r="J64" s="28">
        <f t="shared" ref="J64:K64" si="84">$F64*H64</f>
        <v>22834.2292892</v>
      </c>
      <c r="K64" s="28">
        <f t="shared" si="84"/>
        <v>39144.393067199999</v>
      </c>
      <c r="L64" s="28">
        <f t="shared" ref="L64" si="85">AVERAGE(J64:K64)</f>
        <v>30989.311178199998</v>
      </c>
      <c r="M64" s="28">
        <f>$H64-0.3</f>
        <v>1.0999999999999999</v>
      </c>
      <c r="N64" s="28">
        <f>$I64-0.3</f>
        <v>2.1</v>
      </c>
      <c r="O64" s="28">
        <f t="shared" ref="O64:P64" si="86">$F64*M64</f>
        <v>17941.180155799997</v>
      </c>
      <c r="P64" s="28">
        <f t="shared" si="86"/>
        <v>34251.343933800003</v>
      </c>
      <c r="Q64" s="28">
        <f t="shared" ref="Q64" si="87">AVERAGE(O64:P64)</f>
        <v>26096.262044800002</v>
      </c>
      <c r="R64" s="28">
        <f>$H64-0.65</f>
        <v>0.74999999999999989</v>
      </c>
      <c r="S64" s="28">
        <f>$I64-0.65</f>
        <v>1.75</v>
      </c>
      <c r="T64" s="28">
        <f t="shared" ref="T64:U64" si="88">$F64*R64</f>
        <v>12232.622833499998</v>
      </c>
      <c r="U64" s="28">
        <f t="shared" si="88"/>
        <v>28542.7866115</v>
      </c>
      <c r="V64" s="28">
        <f t="shared" ref="V64" si="89">AVERAGE(T64:U64)</f>
        <v>20387.704722499999</v>
      </c>
      <c r="W64" s="28">
        <f>$H64-0.75</f>
        <v>0.64999999999999991</v>
      </c>
      <c r="X64" s="28">
        <f>$I64-0.75</f>
        <v>1.65</v>
      </c>
      <c r="Y64" s="28">
        <f t="shared" ref="Y64:Z64" si="90">$F64*W64</f>
        <v>10601.606455699999</v>
      </c>
      <c r="Z64" s="28">
        <f t="shared" si="90"/>
        <v>26911.770233699997</v>
      </c>
      <c r="AA64" s="28">
        <f t="shared" ref="AA64" si="91">AVERAGE(Y64:Z64)</f>
        <v>18756.6883447</v>
      </c>
      <c r="AB64" s="28">
        <f>$H64-1.15</f>
        <v>0.25</v>
      </c>
      <c r="AC64" s="28">
        <f>$I64-1.15</f>
        <v>1.25</v>
      </c>
      <c r="AD64" s="28">
        <f t="shared" ref="AD64:AE64" si="92">$F64*AB64</f>
        <v>4077.5409445</v>
      </c>
      <c r="AE64" s="28">
        <f t="shared" si="92"/>
        <v>20387.704722499999</v>
      </c>
      <c r="AF64" s="28">
        <f t="shared" ref="AF64" si="93">AVERAGE(AD64:AE64)</f>
        <v>12232.6228335</v>
      </c>
    </row>
    <row r="65" spans="1:32" s="29" customFormat="1" x14ac:dyDescent="0.2">
      <c r="C65" s="29">
        <v>23291.71703</v>
      </c>
      <c r="D65" s="29">
        <f t="shared" si="0"/>
        <v>2.0934348789811954E-2</v>
      </c>
      <c r="F65" s="13">
        <v>16310.163778</v>
      </c>
      <c r="G65" s="29">
        <f>F65/C65*100</f>
        <v>70.025596468445499</v>
      </c>
      <c r="J65" s="29">
        <f t="shared" ref="J65:L65" si="94">J64</f>
        <v>22834.2292892</v>
      </c>
      <c r="K65" s="29">
        <f t="shared" si="94"/>
        <v>39144.393067199999</v>
      </c>
      <c r="L65" s="29">
        <f t="shared" si="94"/>
        <v>30989.311178199998</v>
      </c>
      <c r="O65" s="29">
        <f t="shared" ref="O65:Q65" si="95">O64</f>
        <v>17941.180155799997</v>
      </c>
      <c r="P65" s="29">
        <f t="shared" si="95"/>
        <v>34251.343933800003</v>
      </c>
      <c r="Q65" s="29">
        <f t="shared" si="95"/>
        <v>26096.262044800002</v>
      </c>
      <c r="T65" s="29">
        <f t="shared" ref="T65:V65" si="96">T64</f>
        <v>12232.622833499998</v>
      </c>
      <c r="U65" s="29">
        <f t="shared" si="96"/>
        <v>28542.7866115</v>
      </c>
      <c r="V65" s="29">
        <f t="shared" si="96"/>
        <v>20387.704722499999</v>
      </c>
      <c r="Y65" s="29">
        <f t="shared" ref="Y65:AA65" si="97">Y64</f>
        <v>10601.606455699999</v>
      </c>
      <c r="Z65" s="29">
        <f t="shared" si="97"/>
        <v>26911.770233699997</v>
      </c>
      <c r="AA65" s="29">
        <f t="shared" si="97"/>
        <v>18756.6883447</v>
      </c>
      <c r="AD65" s="29">
        <f t="shared" ref="AD65:AF65" si="98">AD64</f>
        <v>4077.5409445</v>
      </c>
      <c r="AE65" s="29">
        <f t="shared" si="98"/>
        <v>20387.704722499999</v>
      </c>
      <c r="AF65" s="29">
        <f t="shared" si="98"/>
        <v>12232.6228335</v>
      </c>
    </row>
    <row r="66" spans="1:32" s="26" customFormat="1" x14ac:dyDescent="0.2">
      <c r="A66" s="26" t="s">
        <v>71</v>
      </c>
      <c r="B66" s="17" t="s">
        <v>51</v>
      </c>
      <c r="C66" s="26">
        <v>15357.9792</v>
      </c>
      <c r="D66" s="26">
        <f t="shared" si="0"/>
        <v>1.3803589184316876E-2</v>
      </c>
      <c r="E66" s="17">
        <f>C66/$C$69*100</f>
        <v>17.730728779068343</v>
      </c>
      <c r="F66" s="18">
        <v>15357.9792</v>
      </c>
      <c r="G66" s="27">
        <f>F66/C66*100</f>
        <v>100</v>
      </c>
      <c r="H66" s="26">
        <v>0</v>
      </c>
      <c r="I66" s="26">
        <v>0.4</v>
      </c>
      <c r="J66" s="26">
        <f t="shared" ref="J66:K68" si="99">$F66*H66</f>
        <v>0</v>
      </c>
      <c r="K66" s="26">
        <f t="shared" si="99"/>
        <v>6143.1916799999999</v>
      </c>
      <c r="L66" s="26">
        <f t="shared" ref="L66:L68" si="100">AVERAGE(J66:K66)</f>
        <v>3071.59584</v>
      </c>
      <c r="N66" s="26">
        <f>$I66-0.3</f>
        <v>0.10000000000000003</v>
      </c>
      <c r="O66" s="26">
        <f t="shared" ref="O66:P68" si="101">$F66*M66</f>
        <v>0</v>
      </c>
      <c r="P66" s="26">
        <f t="shared" si="101"/>
        <v>1535.7979200000004</v>
      </c>
      <c r="Q66" s="26">
        <f t="shared" ref="Q66:Q68" si="102">AVERAGE(O66:P66)</f>
        <v>767.89896000000022</v>
      </c>
      <c r="R66" s="26">
        <v>0</v>
      </c>
      <c r="T66" s="26">
        <f t="shared" ref="T66:U68" si="103">$F66*R66</f>
        <v>0</v>
      </c>
      <c r="U66" s="26">
        <f t="shared" si="103"/>
        <v>0</v>
      </c>
      <c r="V66" s="26">
        <f t="shared" ref="V66:V68" si="104">AVERAGE(T66:U66)</f>
        <v>0</v>
      </c>
      <c r="W66" s="26">
        <v>0</v>
      </c>
      <c r="X66" s="26">
        <v>0</v>
      </c>
      <c r="Y66" s="26">
        <f t="shared" ref="Y66:Z68" si="105">$F66*W66</f>
        <v>0</v>
      </c>
      <c r="Z66" s="26">
        <f t="shared" si="105"/>
        <v>0</v>
      </c>
      <c r="AA66" s="26">
        <f t="shared" ref="AA66:AA68" si="106">AVERAGE(Y66:Z66)</f>
        <v>0</v>
      </c>
      <c r="AB66" s="26">
        <v>0</v>
      </c>
      <c r="AC66" s="26">
        <v>0</v>
      </c>
      <c r="AD66" s="26">
        <f t="shared" ref="AD66:AE68" si="107">$F66*AB66</f>
        <v>0</v>
      </c>
      <c r="AE66" s="26">
        <f t="shared" si="107"/>
        <v>0</v>
      </c>
      <c r="AF66" s="26">
        <f t="shared" ref="AF66:AF68" si="108">AVERAGE(AD66:AE66)</f>
        <v>0</v>
      </c>
    </row>
    <row r="67" spans="1:32" s="26" customFormat="1" x14ac:dyDescent="0.2">
      <c r="A67" s="26" t="s">
        <v>72</v>
      </c>
      <c r="B67" s="17" t="s">
        <v>29</v>
      </c>
      <c r="C67" s="26">
        <v>5150.0005950000004</v>
      </c>
      <c r="D67" s="26">
        <f t="shared" si="0"/>
        <v>4.6287660366389535E-3</v>
      </c>
      <c r="E67" s="17">
        <f>C67/$C$69*100</f>
        <v>5.9456561682272353</v>
      </c>
      <c r="F67" s="18">
        <v>5150.0005950000004</v>
      </c>
      <c r="G67" s="27">
        <f>F67/C67*100</f>
        <v>100</v>
      </c>
      <c r="H67" s="26">
        <v>1.4</v>
      </c>
      <c r="I67" s="26">
        <v>2.4</v>
      </c>
      <c r="J67" s="26">
        <f t="shared" si="99"/>
        <v>7210.0008330000001</v>
      </c>
      <c r="K67" s="26">
        <f t="shared" si="99"/>
        <v>12360.001428000001</v>
      </c>
      <c r="L67" s="26">
        <f t="shared" si="100"/>
        <v>9785.0011305000007</v>
      </c>
      <c r="M67" s="26">
        <f>$H67-0.3</f>
        <v>1.0999999999999999</v>
      </c>
      <c r="N67" s="26">
        <f>$I67-0.3</f>
        <v>2.1</v>
      </c>
      <c r="O67" s="26">
        <f t="shared" si="101"/>
        <v>5665.0006544999997</v>
      </c>
      <c r="P67" s="26">
        <f t="shared" si="101"/>
        <v>10815.001249500001</v>
      </c>
      <c r="Q67" s="26">
        <f t="shared" si="102"/>
        <v>8240.0009520000003</v>
      </c>
      <c r="R67" s="26">
        <f>$H67-0.65</f>
        <v>0.74999999999999989</v>
      </c>
      <c r="S67" s="26">
        <f>$I67-0.65</f>
        <v>1.75</v>
      </c>
      <c r="T67" s="26">
        <f t="shared" si="103"/>
        <v>3862.5004462499996</v>
      </c>
      <c r="U67" s="26">
        <f t="shared" si="103"/>
        <v>9012.5010412500014</v>
      </c>
      <c r="V67" s="26">
        <f t="shared" si="104"/>
        <v>6437.5007437500008</v>
      </c>
      <c r="W67" s="26">
        <f>$H67-0.75</f>
        <v>0.64999999999999991</v>
      </c>
      <c r="X67" s="26">
        <f>$I67-0.75</f>
        <v>1.65</v>
      </c>
      <c r="Y67" s="26">
        <f t="shared" si="105"/>
        <v>3347.50038675</v>
      </c>
      <c r="Z67" s="26">
        <f t="shared" si="105"/>
        <v>8497.5009817499995</v>
      </c>
      <c r="AA67" s="26">
        <f t="shared" si="106"/>
        <v>5922.5006842499997</v>
      </c>
      <c r="AB67" s="26">
        <f>$H67-1.15</f>
        <v>0.25</v>
      </c>
      <c r="AC67" s="26">
        <f>$I67-1.15</f>
        <v>1.25</v>
      </c>
      <c r="AD67" s="26">
        <f t="shared" si="107"/>
        <v>1287.5001487500001</v>
      </c>
      <c r="AE67" s="26">
        <f t="shared" si="107"/>
        <v>6437.5007437500008</v>
      </c>
      <c r="AF67" s="26">
        <f t="shared" si="108"/>
        <v>3862.5004462500006</v>
      </c>
    </row>
    <row r="68" spans="1:32" s="26" customFormat="1" x14ac:dyDescent="0.2">
      <c r="A68" s="26" t="s">
        <v>73</v>
      </c>
      <c r="B68" s="17" t="s">
        <v>31</v>
      </c>
      <c r="C68" s="26">
        <v>66109.887927000003</v>
      </c>
      <c r="D68" s="26">
        <f t="shared" si="0"/>
        <v>5.9418867683160945E-2</v>
      </c>
      <c r="E68" s="17">
        <f>C68/$C$69*100</f>
        <v>76.323615052704426</v>
      </c>
      <c r="F68" s="18">
        <v>59791.954454999999</v>
      </c>
      <c r="G68" s="27">
        <f>F68/C68*100</f>
        <v>90.443285157318059</v>
      </c>
      <c r="H68" s="26">
        <v>2.4</v>
      </c>
      <c r="I68" s="26">
        <v>3.4</v>
      </c>
      <c r="J68" s="26">
        <f t="shared" si="99"/>
        <v>143500.690692</v>
      </c>
      <c r="K68" s="26">
        <f t="shared" si="99"/>
        <v>203292.645147</v>
      </c>
      <c r="L68" s="26">
        <f t="shared" si="100"/>
        <v>173396.6679195</v>
      </c>
      <c r="M68" s="26">
        <f>$H68-0.3</f>
        <v>2.1</v>
      </c>
      <c r="N68" s="26">
        <f>$I68-0.3</f>
        <v>3.1</v>
      </c>
      <c r="O68" s="26">
        <f t="shared" si="101"/>
        <v>125563.10435550001</v>
      </c>
      <c r="P68" s="26">
        <f t="shared" si="101"/>
        <v>185355.05881049999</v>
      </c>
      <c r="Q68" s="26">
        <f t="shared" si="102"/>
        <v>155459.08158299999</v>
      </c>
      <c r="R68" s="26">
        <f>$H68-0.65</f>
        <v>1.75</v>
      </c>
      <c r="S68" s="26">
        <f>$I68-0.65</f>
        <v>2.75</v>
      </c>
      <c r="T68" s="26">
        <f t="shared" si="103"/>
        <v>104635.92029625</v>
      </c>
      <c r="U68" s="26">
        <f t="shared" si="103"/>
        <v>164427.87475125</v>
      </c>
      <c r="V68" s="26">
        <f t="shared" si="104"/>
        <v>134531.89752375</v>
      </c>
      <c r="W68" s="26">
        <f>$H68-0.75</f>
        <v>1.65</v>
      </c>
      <c r="X68" s="26">
        <f>$I68-0.75</f>
        <v>2.65</v>
      </c>
      <c r="Y68" s="26">
        <f t="shared" si="105"/>
        <v>98656.72485074999</v>
      </c>
      <c r="Z68" s="26">
        <f t="shared" si="105"/>
        <v>158448.67930575</v>
      </c>
      <c r="AA68" s="26">
        <f t="shared" si="106"/>
        <v>128552.70207825</v>
      </c>
      <c r="AB68" s="26">
        <f>$H68-1.15</f>
        <v>1.25</v>
      </c>
      <c r="AC68" s="26">
        <f>$I68-1.15</f>
        <v>2.25</v>
      </c>
      <c r="AD68" s="26">
        <f t="shared" si="107"/>
        <v>74739.943068749999</v>
      </c>
      <c r="AE68" s="26">
        <f t="shared" si="107"/>
        <v>134531.89752375</v>
      </c>
      <c r="AF68" s="26">
        <f t="shared" si="108"/>
        <v>104635.92029625</v>
      </c>
    </row>
    <row r="69" spans="1:32" s="31" customFormat="1" x14ac:dyDescent="0.2">
      <c r="C69" s="31">
        <f>SUM(C66:C68)</f>
        <v>86617.867721999995</v>
      </c>
      <c r="D69" s="31">
        <f>SUM(D66:D68)</f>
        <v>7.7851222904116779E-2</v>
      </c>
      <c r="F69" s="21">
        <f>SUM(F66:F68)</f>
        <v>80299.934249999991</v>
      </c>
      <c r="G69" s="27">
        <f>F69/C69*100</f>
        <v>92.705969751786768</v>
      </c>
      <c r="J69" s="31">
        <f>SUM(J66:J68)</f>
        <v>150710.691525</v>
      </c>
      <c r="K69" s="31">
        <f t="shared" ref="K69:L69" si="109">SUM(K66:K68)</f>
        <v>221795.83825500001</v>
      </c>
      <c r="L69" s="31">
        <f t="shared" si="109"/>
        <v>186253.26488999999</v>
      </c>
      <c r="O69" s="31">
        <f>SUM(O66:O68)</f>
        <v>131228.10501</v>
      </c>
      <c r="P69" s="31">
        <f t="shared" ref="P69:Q69" si="110">SUM(P66:P68)</f>
        <v>197705.85798</v>
      </c>
      <c r="Q69" s="31">
        <f t="shared" si="110"/>
        <v>164466.98149499999</v>
      </c>
      <c r="T69" s="31">
        <f>SUM(T66:T68)</f>
        <v>108498.42074249999</v>
      </c>
      <c r="U69" s="31">
        <f t="shared" ref="U69:V69" si="111">SUM(U66:U68)</f>
        <v>173440.37579250001</v>
      </c>
      <c r="V69" s="31">
        <f t="shared" si="111"/>
        <v>140969.39826749999</v>
      </c>
      <c r="Y69" s="31">
        <f>SUM(Y66:Y68)</f>
        <v>102004.2252375</v>
      </c>
      <c r="Z69" s="31">
        <f t="shared" ref="Z69:AA69" si="112">SUM(Z66:Z68)</f>
        <v>166946.1802875</v>
      </c>
      <c r="AA69" s="31">
        <f t="shared" si="112"/>
        <v>134475.2027625</v>
      </c>
      <c r="AD69" s="31">
        <f>SUM(AD66:AD68)</f>
        <v>76027.443217499997</v>
      </c>
      <c r="AE69" s="31">
        <f t="shared" ref="AE69:AF69" si="113">SUM(AE66:AE68)</f>
        <v>140969.39826749999</v>
      </c>
      <c r="AF69" s="31">
        <f t="shared" si="113"/>
        <v>108498.42074250001</v>
      </c>
    </row>
    <row r="70" spans="1:32" x14ac:dyDescent="0.2">
      <c r="F70" s="32"/>
    </row>
    <row r="71" spans="1:32" x14ac:dyDescent="0.2">
      <c r="F71" s="32"/>
    </row>
    <row r="72" spans="1:32" x14ac:dyDescent="0.2">
      <c r="F72" s="32"/>
    </row>
    <row r="73" spans="1:32" ht="18" customHeight="1" x14ac:dyDescent="0.2">
      <c r="F73" s="32"/>
    </row>
    <row r="74" spans="1:32" x14ac:dyDescent="0.2">
      <c r="F74" s="32"/>
    </row>
    <row r="75" spans="1:32" x14ac:dyDescent="0.2">
      <c r="F75" s="32"/>
    </row>
    <row r="76" spans="1:32" x14ac:dyDescent="0.2">
      <c r="F76" s="32"/>
    </row>
    <row r="77" spans="1:32" x14ac:dyDescent="0.2">
      <c r="F77" s="32"/>
    </row>
    <row r="78" spans="1:32" x14ac:dyDescent="0.2">
      <c r="F78" s="32"/>
    </row>
    <row r="79" spans="1:32" x14ac:dyDescent="0.2">
      <c r="F79" s="32"/>
    </row>
    <row r="80" spans="1:32" x14ac:dyDescent="0.2">
      <c r="F80" s="32"/>
    </row>
    <row r="81" spans="6:6" x14ac:dyDescent="0.2">
      <c r="F81" s="32"/>
    </row>
    <row r="82" spans="6:6" x14ac:dyDescent="0.2">
      <c r="F82" s="32"/>
    </row>
    <row r="83" spans="6:6" x14ac:dyDescent="0.2">
      <c r="F83" s="32"/>
    </row>
    <row r="84" spans="6:6" x14ac:dyDescent="0.2">
      <c r="F84" s="32"/>
    </row>
    <row r="85" spans="6:6" x14ac:dyDescent="0.2">
      <c r="F85" s="32"/>
    </row>
    <row r="86" spans="6:6" x14ac:dyDescent="0.2">
      <c r="F86" s="32"/>
    </row>
    <row r="87" spans="6:6" ht="17.25" customHeight="1" x14ac:dyDescent="0.2">
      <c r="F87" s="32"/>
    </row>
    <row r="88" spans="6:6" x14ac:dyDescent="0.2">
      <c r="F88" s="33"/>
    </row>
    <row r="89" spans="6:6" x14ac:dyDescent="0.2">
      <c r="F89" s="32"/>
    </row>
    <row r="101" ht="19.5" customHeight="1" x14ac:dyDescent="0.2"/>
    <row r="115" ht="18.75" customHeight="1" x14ac:dyDescent="0.2"/>
    <row r="129" ht="18.75" customHeight="1" x14ac:dyDescent="0.2"/>
  </sheetData>
  <mergeCells count="12">
    <mergeCell ref="R3:S3"/>
    <mergeCell ref="T3:V3"/>
    <mergeCell ref="W3:X3"/>
    <mergeCell ref="Y3:AA3"/>
    <mergeCell ref="AB3:AC3"/>
    <mergeCell ref="AD3:AF3"/>
    <mergeCell ref="B3:E3"/>
    <mergeCell ref="F3:G3"/>
    <mergeCell ref="H3:I3"/>
    <mergeCell ref="J3:L3"/>
    <mergeCell ref="M3:N3"/>
    <mergeCell ref="O3:Q3"/>
  </mergeCells>
  <pageMargins left="0.7" right="0.7" top="0.75" bottom="0.75" header="0.3" footer="0.3"/>
  <pageSetup paperSize="8" scale="6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84B90-BB94-3145-B442-E474424914BC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In-ground storage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Suphicha Muangsri</dc:creator>
  <cp:lastModifiedBy>Suphicha Muangsri</cp:lastModifiedBy>
  <dcterms:created xsi:type="dcterms:W3CDTF">2022-10-09T02:21:06Z</dcterms:created>
  <dcterms:modified xsi:type="dcterms:W3CDTF">2022-10-09T02:22:15Z</dcterms:modified>
</cp:coreProperties>
</file>