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choofm\OneDrive - AgResearch\Backup\Lab theses\"/>
    </mc:Choice>
  </mc:AlternateContent>
  <xr:revisionPtr revIDLastSave="135" documentId="8_{8132D03A-A2ED-47C4-91EA-0332B9F372EA}" xr6:coauthVersionLast="44" xr6:coauthVersionMax="44" xr10:uidLastSave="{F880D373-150C-40F7-8DD5-74E2D70B596D}"/>
  <bookViews>
    <workbookView xWindow="-120" yWindow="-120" windowWidth="29040" windowHeight="15840" activeTab="1" xr2:uid="{00000000-000D-0000-FFFF-FFFF00000000}"/>
  </bookViews>
  <sheets>
    <sheet name="Transcript_QS" sheetId="1" r:id="rId1"/>
    <sheet name="Differentially expressed" sheetId="7" r:id="rId2"/>
    <sheet name="Differntially Significant expr." sheetId="9" r:id="rId3"/>
  </sheets>
  <definedNames>
    <definedName name="_xlnm._FilterDatabase" localSheetId="1" hidden="1">'Differentially expressed'!$A$2:$F$788</definedName>
    <definedName name="_xlnm._FilterDatabase" localSheetId="0" hidden="1">Transcript_QS!$A$1:$AD$4068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48" i="1" l="1"/>
  <c r="AD73" i="1"/>
  <c r="AD102" i="1"/>
  <c r="AD110" i="1"/>
  <c r="AD220" i="1"/>
  <c r="AD234" i="1"/>
  <c r="AD257" i="1"/>
  <c r="AD283" i="1"/>
  <c r="AD293" i="1"/>
  <c r="AD297" i="1"/>
  <c r="AD307" i="1"/>
  <c r="AD369" i="1"/>
  <c r="AD394" i="1"/>
  <c r="AD404" i="1"/>
  <c r="AD413" i="1"/>
  <c r="AD433" i="1"/>
  <c r="AD499" i="1"/>
  <c r="AD505" i="1"/>
  <c r="AD550" i="1"/>
  <c r="AD600" i="1"/>
  <c r="AD626" i="1"/>
  <c r="AD643" i="1"/>
  <c r="AD650" i="1"/>
  <c r="AD674" i="1"/>
  <c r="AD767" i="1"/>
  <c r="AD783" i="1"/>
  <c r="AD799" i="1"/>
  <c r="AD804" i="1"/>
  <c r="AD841" i="1"/>
  <c r="AD855" i="1"/>
  <c r="AD865" i="1"/>
  <c r="AD902" i="1"/>
  <c r="AD920" i="1"/>
  <c r="AD921" i="1"/>
  <c r="AD925" i="1"/>
  <c r="AD928" i="1"/>
  <c r="AD929" i="1"/>
  <c r="AD973" i="1"/>
  <c r="AD977" i="1"/>
  <c r="AD1033" i="1"/>
  <c r="AD1089" i="1"/>
  <c r="AD1102" i="1"/>
  <c r="AD1104" i="1"/>
  <c r="AD1120" i="1"/>
  <c r="AD1189" i="1"/>
  <c r="AD1199" i="1"/>
  <c r="AD1200" i="1"/>
  <c r="AD1262" i="1"/>
  <c r="AD1290" i="1"/>
  <c r="AD1294" i="1"/>
  <c r="AD1326" i="1"/>
  <c r="AD1337" i="1"/>
  <c r="AD1365" i="1"/>
  <c r="AD1399" i="1"/>
  <c r="AD1442" i="1"/>
  <c r="AD1469" i="1"/>
  <c r="AD1482" i="1"/>
  <c r="AD1487" i="1"/>
  <c r="AD1502" i="1"/>
  <c r="AD1528" i="1"/>
  <c r="AD1532" i="1"/>
  <c r="AD1557" i="1"/>
  <c r="AD1564" i="1"/>
  <c r="AD1581" i="1"/>
  <c r="AD1582" i="1"/>
  <c r="AD1588" i="1"/>
  <c r="AD1604" i="1"/>
  <c r="AD1613" i="1"/>
  <c r="AD1663" i="1"/>
  <c r="AD1689" i="1"/>
  <c r="AD1693" i="1"/>
  <c r="AD1728" i="1"/>
  <c r="AD1732" i="1"/>
  <c r="AD1759" i="1"/>
  <c r="AD1764" i="1"/>
  <c r="AD1785" i="1"/>
  <c r="AD1792" i="1"/>
  <c r="AD1813" i="1"/>
  <c r="AD1824" i="1"/>
  <c r="AD1847" i="1"/>
  <c r="AD1859" i="1"/>
  <c r="AD1863" i="1"/>
  <c r="AD1869" i="1"/>
  <c r="AD1883" i="1"/>
  <c r="AD1911" i="1"/>
  <c r="AD1952" i="1"/>
  <c r="AD1957" i="1"/>
  <c r="AD1991" i="1"/>
  <c r="AD2003" i="1"/>
  <c r="AD2009" i="1"/>
  <c r="AD2011" i="1"/>
  <c r="AD2050" i="1"/>
  <c r="AD2058" i="1"/>
  <c r="AD2075" i="1"/>
  <c r="AD2121" i="1"/>
  <c r="AD2124" i="1"/>
  <c r="AD2127" i="1"/>
  <c r="AD2156" i="1"/>
  <c r="AD2179" i="1"/>
  <c r="AD2190" i="1"/>
  <c r="AD2192" i="1"/>
  <c r="AD2207" i="1"/>
  <c r="AD2211" i="1"/>
  <c r="AD2261" i="1"/>
  <c r="AD2356" i="1"/>
  <c r="AD2413" i="1"/>
  <c r="AD2452" i="1"/>
  <c r="AD2539" i="1"/>
  <c r="AD2589" i="1"/>
  <c r="AD2597" i="1"/>
  <c r="AD2616" i="1"/>
  <c r="AD2641" i="1"/>
  <c r="AD2642" i="1"/>
  <c r="AD2646" i="1"/>
  <c r="AD2660" i="1"/>
  <c r="AD2677" i="1"/>
  <c r="AD2689" i="1"/>
  <c r="AD2759" i="1"/>
  <c r="AD2760" i="1"/>
  <c r="AD2769" i="1"/>
  <c r="AD2841" i="1"/>
  <c r="AD2851" i="1"/>
  <c r="AD2886" i="1"/>
  <c r="AD2906" i="1"/>
  <c r="AD2912" i="1"/>
  <c r="AD2965" i="1"/>
  <c r="AD3019" i="1"/>
  <c r="AD3042" i="1"/>
  <c r="AD3052" i="1"/>
  <c r="AD3086" i="1"/>
  <c r="AD3095" i="1"/>
  <c r="AD3137" i="1"/>
  <c r="AD3153" i="1"/>
  <c r="AD3203" i="1"/>
  <c r="AD3253" i="1"/>
  <c r="AD3260" i="1"/>
  <c r="AD3289" i="1"/>
  <c r="AD3308" i="1"/>
  <c r="AD3320" i="1"/>
  <c r="AD3362" i="1"/>
  <c r="AD3367" i="1"/>
  <c r="AD3400" i="1"/>
  <c r="AD3412" i="1"/>
  <c r="AD3443" i="1"/>
  <c r="AD3450" i="1"/>
  <c r="AD3482" i="1"/>
  <c r="AD3488" i="1"/>
  <c r="AD3590" i="1"/>
  <c r="AD3624" i="1"/>
  <c r="AD3625" i="1"/>
  <c r="AD3716" i="1"/>
  <c r="AD3727" i="1"/>
  <c r="AD3733" i="1"/>
  <c r="AD3755" i="1"/>
  <c r="AD3756" i="1"/>
  <c r="AD3763" i="1"/>
  <c r="AD3766" i="1"/>
  <c r="AD3781" i="1"/>
  <c r="AD3788" i="1"/>
  <c r="AD3827" i="1"/>
  <c r="AD3856" i="1"/>
  <c r="AD3867" i="1"/>
  <c r="AD3886" i="1"/>
  <c r="AD3904" i="1"/>
  <c r="AD3914" i="1"/>
  <c r="AD3962" i="1"/>
  <c r="AD3996" i="1"/>
</calcChain>
</file>

<file path=xl/sharedStrings.xml><?xml version="1.0" encoding="utf-8"?>
<sst xmlns="http://schemas.openxmlformats.org/spreadsheetml/2006/main" count="60153" uniqueCount="18315">
  <si>
    <t>log2FoldChange</t>
  </si>
  <si>
    <t>lfcSE</t>
  </si>
  <si>
    <t>stat</t>
  </si>
  <si>
    <t>pvalue</t>
  </si>
  <si>
    <t>padj</t>
  </si>
  <si>
    <t>Cluster_1</t>
  </si>
  <si>
    <t>Cluster_2</t>
  </si>
  <si>
    <t>Cluster_3</t>
  </si>
  <si>
    <t>Cluster_4</t>
  </si>
  <si>
    <t>Cluster_5</t>
  </si>
  <si>
    <t>Cluster_6</t>
  </si>
  <si>
    <t>Cluster_7</t>
  </si>
  <si>
    <t>Cluster_8</t>
  </si>
  <si>
    <t>Cluster_9</t>
  </si>
  <si>
    <t>Cluster_10</t>
  </si>
  <si>
    <t>Cluster_11</t>
  </si>
  <si>
    <t>Cluster_12</t>
  </si>
  <si>
    <t>Cluster_13</t>
  </si>
  <si>
    <t>X23A</t>
  </si>
  <si>
    <t>X23B</t>
  </si>
  <si>
    <t>MF</t>
  </si>
  <si>
    <t>MG</t>
  </si>
  <si>
    <t>protein_id_chr</t>
  </si>
  <si>
    <t>protein</t>
  </si>
  <si>
    <t>NA</t>
  </si>
  <si>
    <t>CH_edit1 chr1</t>
  </si>
  <si>
    <t>ANI30943</t>
  </si>
  <si>
    <t>gspF TypeII secretory pathway, component PulF</t>
  </si>
  <si>
    <t>MTLGLFIWQGIDSEGKVIVGESLASEKSVIYQRVIQQGLQPIRIRMIKRLSSRLHQGKHLLNFTRQLATLLQAGLPLINSLQLLAAEAETPIWRCLLRDVSESLSQGQALSEAINAYPSVFPAIYAQLIAIGELTGEIDKCCLQLAEQQEKRQYLQKKVAKTLRYPAFVCLVAFAVSALMLLVVLPEFGRLYQTFDAPLPALTQGLLYLSGILGNYGIYSIVAIIGIVLVYISKIRVSARWKQREQFLLLHLPLIAPLVKGYCLSQIFRTLSVTQKAGLTLANGLEAAATSIDNLHYKSIINHFYQLINQGIPLSDALSHQPLFPPLCQQLVRIGEESGSLDNVLTKLAGWQQQQTEELADKLTQMLEPMLMLFVGAVIGTLVIAMYLPIFQLGGIIS</t>
  </si>
  <si>
    <t>CH_edit2 chr1</t>
  </si>
  <si>
    <t>ANI28593</t>
  </si>
  <si>
    <t>dinG ATP-dependent DNA helicase DinG</t>
  </si>
  <si>
    <t>-SGALWDNRATFSLDKICMALSPAVKDQISQWYKALGQQIPDFVSRAPQRQMIAEVAKTLAGDAGRHLAIEAPTGVGKTLSYLIPGIAIGRAETKPLVVSTANVALQDQIYSKDLPLLKKIIPDLKFTGAFGRGRYVCPRNLAAMCTDVSGQGDLSLFLGDELAPANGEEQATCVGLSKALSSHVWDGLRDHHQQSISDSLWGKLSTDKANCLGRNCHYFRECPFYIARKEIETADVVVANHALVMAALETESVLPNPKELLLVLDEGHHLPDVARDALEIEGEITAVFANMQLDMIARLVDQCMVQYRPKNPPKLANSERLKDHCEQMRELILNVEQQVSQLLPTDSIQATYRFEMGILPESLTESCAKLFKLTDALRGLAEFVLNDLTEQTGKHDIVRLHRAILQMSRTFGYLEAMTKLWRLAAMDKASNAPISKWVTREYRENQTHLSFHCVGIRVSDQLDKMLWRKVPHVIVTSATLRSLNSFARLQELSGLSEKTGDRFVALSSPFNHVEQGKLVIPKMRVEPTMANEAEHLAEMAQYFRAEQASGRHKGMLILFSSHRAMQTFLSHITDLRLMLLVQGDQPRYRLVEEHRKRVTKGTPSVLIGLQSFAEGLDLKGELLTQVHIHKIAFPPIDSPVILTEGEWLKSLKRYPFEVQSLPSASFNLIQQVGRLIRSNECHGEIVIYDRRLLTKGYGSRLLAALPVFPIEQPEMPEAVAVPIAAKKTSVKAATTRKKAPKRRRTDVTLGS</t>
  </si>
  <si>
    <t>PL78_0015 chr1</t>
  </si>
  <si>
    <t>ANI28226</t>
  </si>
  <si>
    <t>hypothetical protein</t>
  </si>
  <si>
    <t>MADFTVRVELHNADADDYETLHEKMNAKGYQKEITTDGKTYKLPNAEYVCSKDLSTPEIRDDVLRIANSVKPKSDVLVTKSSGRAWSLSRA</t>
  </si>
  <si>
    <t>PL78_0020 chr1</t>
  </si>
  <si>
    <t>ANI28227</t>
  </si>
  <si>
    <t>MRFVELPLEMQLIAAQTLSNRLSTLGMGMDEQIEPVKTLAREVREAFIELYSTENNEEKEKLGQDY</t>
  </si>
  <si>
    <t>PL78_0025 chr1</t>
  </si>
  <si>
    <t>ANI28228</t>
  </si>
  <si>
    <t>MKNEIRCPVCGLDFNPKIPLMHIQQHHKGAKDCELAKIRDARRKCFTEPAAKKLGGKTCLPQVAIFSAGYRTNRKEATHIVK</t>
  </si>
  <si>
    <t>PL78_0030 chr1</t>
  </si>
  <si>
    <t>ANI28229</t>
  </si>
  <si>
    <t>MGAVAKNVPKATHKGEIDISGIKIPCFVLDDGRRVISGRSLTASIGMKGRGQGVARLAGHKMLNPSKNKELILAIENPIKFIGAFPIKGSSNTNVFADGFEATILQELCEAILAARDGNLLTTEQEFRYAQYSDMLIRAFARVGIVSLVDEATGYQEVRPRDALQEFLNKIISKELAAWAKKFPDEFYENIYKLKNWPWQGMSKNRYSVVSHYTRDLVYDRLGDGILSELEKKSPKDDKGNRKNKLHQWLTSDIGNPMLSQHLHSLIMLQRLAISNGHGWNRFVKTVDQVMPKKNGTLELNLTDEL</t>
  </si>
  <si>
    <t>PL78_0031 chr1</t>
  </si>
  <si>
    <t>MAFNDLEFHAVKKEASQFIDSIRPPIEPTRPECL</t>
  </si>
  <si>
    <t>PL78_0035 chr1</t>
  </si>
  <si>
    <t>ANI28230</t>
  </si>
  <si>
    <t>Phage repressor protein C</t>
  </si>
  <si>
    <t>MTFADRLNLAMKEGGFTQGSLAEAVGMAQPSVWKLTSGKANSSRKSVQIARVLGVRPEWLSEGIEPMRESGVNPHHPDSTIPPESEWVGVKAWDKNTPLDDDEVEVPFLRDIEFACGDGSVSDEDYNGFMLRFSKATLRRIGANTDGSGILCFPARGNSMEPKISDGATVAINTDDKKIIDGKMYAINEDGWKRVKMLYRVGPGRVSVRSYNKSEYPDEEKNLKDIEIIGRVFWWSEIDY</t>
  </si>
  <si>
    <t>PL78_0040 chr1</t>
  </si>
  <si>
    <t>ANI28231</t>
  </si>
  <si>
    <t>Cro transcriptional anti repressor regulator</t>
  </si>
  <si>
    <t>MVNEAIKSAINIVGSQQKLAEACDVRQPSVWSWLHGKKKVSAENAKRIEKATKGLIPAYRIRPDLTDLFPHPEKAA</t>
  </si>
  <si>
    <t>PL78_0045 chr1</t>
  </si>
  <si>
    <t>ANI28232</t>
  </si>
  <si>
    <t>MDSASNSKRIMEVESELRSRMAIKGQSNFAREAGWAESKVSRLNVRDMAVTFVLLEKIWETSVIREIARQAVIAVTGKQKAPTRTKTSEQQISISF</t>
  </si>
  <si>
    <t>PL78_0050 chr1</t>
  </si>
  <si>
    <t>ANI28233</t>
  </si>
  <si>
    <t>replication protein DnaD</t>
  </si>
  <si>
    <t>MARSRNIKPGFFTNDELAECSPYARLLFAGLWTIADKEGRLDDRPKKIKALVLPFDNVDCDELLQQLHQHNFITRYLVDGGAYVQINNWKKHQNPHCKESASEIPEQVMQLIETKEAPEEHGASTVQEPEQNNLNPADSLNLIPDSPILIPFNTQAADAPCQIDDELPPAKQEELSPEPQEADVHQMASRYAFEGSVVRLSQKDFDCWKSLFPNIDLIVELTRLDLEFSHEKPKSWFTTASAKLNYQNKQSKPVATKTRAVADNFSAKNYGTTDTPGWMEG</t>
  </si>
  <si>
    <t>PL78_0055 chr1</t>
  </si>
  <si>
    <t>ANI28234</t>
  </si>
  <si>
    <t>DNA replication protein DnaC</t>
  </si>
  <si>
    <t>MDLSEKISILKSKISELSNPPKEIPHTTVAIMWAECDHHGLYEQRQRSMANLTTSTKSECPKCLAERLSELQTKQSDHEQWSRSRHVSQLIDGLNLPERFKSATLENYEPVNDAAGHCLRVCQAYANKWPERLKQGGGMVMCGKPGTGKNHLALAIAQYVIRTHESSALFTTALRIARAFKSTWSKNADRTESDVIKAYTDPDLLIIDEVGVQFGSDTEKQILFEIINTRYEKMRPTILISNQTRAELSDFIGERVIDRMNDGGGCTLAFTWDSYRSRAA</t>
  </si>
  <si>
    <t>PL78_0060 chr1</t>
  </si>
  <si>
    <t>ANI28235</t>
  </si>
  <si>
    <t>MNALGQYIKHQIEQQERHESDLRIKFLSKLPENTFQAIYNQFIHDEFAGGVTYNGIYYSEWEIYFASHDRDSDAEVLL</t>
  </si>
  <si>
    <t>PL78_0065 chr1</t>
  </si>
  <si>
    <t>ANI28236</t>
  </si>
  <si>
    <t>MMAFVSMAEISRPLSEPKLTVRNTGLCSINRSVSGEFDSIEAEICFETKTFRFRVGDGLSKRLRDGTSFSIPKAAYLEILDGIGGKKVMPLTNGQDGWWYAKYEQKGVA</t>
  </si>
  <si>
    <t>PL78_0070 chr1</t>
  </si>
  <si>
    <t>ANI28237</t>
  </si>
  <si>
    <t>MMDITTSREEFEKWLEDIHGLYGEDIDWEPERNCYRIFGVHLAWCAWKESRASIAVTLPKTCRDIAGEDAHLDSDETSFDSGIILCAEALRSAGLTVKGD</t>
  </si>
  <si>
    <t>PL78_0075 chr1</t>
  </si>
  <si>
    <t>ANI28238</t>
  </si>
  <si>
    <t>MEIPSRVKSALDAMEAMIRTHEYHFEDGTFWSPVVKQQIEGLRIANKTKAIIYHDRILSGRKC</t>
  </si>
  <si>
    <t>PL78_0080 chr1</t>
  </si>
  <si>
    <t>ANI28239</t>
  </si>
  <si>
    <t>MKELDQFTVEQLSNFIESDHAQCGDVAALARIALSAKQAEPVYQERRYQFSGKKQIEYWADINNSTYGYLPKSERRLIYTTPPSGPLEIPDGWINCNDNLPLEDDLCLAIDDQGVIWTMIFEDDDFGPDTGGVCPNEITHWMPLPAAPTSLLEGESNG</t>
  </si>
  <si>
    <t>PL78_0085 chr1</t>
  </si>
  <si>
    <t>ANI28240</t>
  </si>
  <si>
    <t>MAKSEITLSKKQYRQLCDAYINTVNMMPQLLMITPLQDDRSPDALYALQTALQIVQQQLKGVVDGIHG</t>
  </si>
  <si>
    <t>PL78_0086 chr1</t>
  </si>
  <si>
    <t>MEFMADNMGNIPLTIIALVIVVVLFACLWE</t>
  </si>
  <si>
    <t>PL78_0090 chr1</t>
  </si>
  <si>
    <t>ANI28241</t>
  </si>
  <si>
    <t>prophage NinB</t>
  </si>
  <si>
    <t>MDKKVFVLCGDQYKRNAIQFINQLPVNPDKPLLITIQERTRTLDQNAKLWATLGDIATQVVWHGQKLSSEDWKHIFTASLKGQRSAPGLEGGFVILGQSTSRMTVGELRDLIELINAFGATHGVKFSDESRLAIEWANRFGDKGKVAA</t>
  </si>
  <si>
    <t>PL78_0095 chr1</t>
  </si>
  <si>
    <t>ANI28242</t>
  </si>
  <si>
    <t>MNNWDIGIRAFIDKPYSAVRQGYKPSVLDCWAISASVIFVVFKGLFSHALDITDFFDMTIREIGEWFMYLCLKLIVASTYPFTFWAWGTLIYFLLRNEAKTHRTRSEKLSNLI</t>
  </si>
  <si>
    <t>PL78_0096 chr1</t>
  </si>
  <si>
    <t>MTQLPQSVCVYCFLMLNKGETYAHQKCVDKAAKEAGNDSQAPEASKL</t>
  </si>
  <si>
    <t>PL78_0100 chr1</t>
  </si>
  <si>
    <t>ANI28243</t>
  </si>
  <si>
    <t>protein phage ninG 5-methylcytosine-specific restriction endonuclease McrA</t>
  </si>
  <si>
    <t>MIAKLPKHRNCKVCKTRFKPVAIYEWWCCEEHKIEYAVLVMKERRKQNYDNEIKQRQERKKEDRKQLKVRRINAQPKTYWIKQAQQAVNAFVRARDSSLPCVSCGTHLAAQWDAGHYRTTAAAPQFRFDPRQIHKQCSVCNQHKSGNIVPYRVELIKRIGIETVEAIENNHERSSYSIEELKSIRDYYRLELKKLKLLQEAA</t>
  </si>
  <si>
    <t>PL78_0105 chr1</t>
  </si>
  <si>
    <t>ANI28244</t>
  </si>
  <si>
    <t>phage antiterminator</t>
  </si>
  <si>
    <t>MNVTQLKLTKEQHDWINGWLELWGSWVYSGRLEKRMSSVIAQYMATIEPQKYPDRPMCNDDDGMLISQVVDSVMNIDTKAFGILLSYYANNSTEYAIAVYSHKSAIPRKIVTRGGNRLKRPSLSTCRREVKEILDASVFMIYQPLLSAMNSRKRVGKIRKVA</t>
  </si>
  <si>
    <t>PL78_0111 chr1</t>
  </si>
  <si>
    <t>holin</t>
  </si>
  <si>
    <t>MKMLKSPDVWMLIIAWIADHRGELLSAALAALMAYLRGWYAGGGKTQRMLDAAMCSVMAWFIKDVLVIAGLNPDWSLIASVFIGYMGTDYIGSVLKRIVGNKTGADNANQ</t>
  </si>
  <si>
    <t>PL78_0115 chr1</t>
  </si>
  <si>
    <t>ANI28245</t>
  </si>
  <si>
    <t>lysozyme</t>
  </si>
  <si>
    <t>MQISSTGINLIKQFEGCKLTAYPDPGTGGAPWTIGYGWTHPVDGKPVVRGMTIDQPTADRLLKCGVVQFEQGVNQMLKIGVTQNQFDALVSLAYNIGTRALSTSTLMKKVNAGDAKGAADEFLKWNKAGGKEMKGLTNRRAAERELFLS</t>
  </si>
  <si>
    <t>PL78_0120 chr1</t>
  </si>
  <si>
    <t>ANI28246</t>
  </si>
  <si>
    <t>prophage endopeptidase</t>
  </si>
  <si>
    <t>MSRVTAILIAVTVALLFGLMYYHGQVTRLQRDVSDITQIANSRQSAIDTMLIQRQQVAAIDIKYTKELADAKSENERLRADIATGAKRLQLNASCKRLPEATATSSSVDDASARLTNAAERDYLSLRERIGIATSQINGLQAYINNVCLAR</t>
  </si>
  <si>
    <t>PL78_0125 chr1</t>
  </si>
  <si>
    <t>ANI28247</t>
  </si>
  <si>
    <t>MTCEWRPGLSNIDKYRLLEKQFPKWNLHYRNQLNEGLKMKQVDESIDKSPLSGKSAKEMIEHFKKYNFVDDHGHRLDMCLDFTDLIEMAVS</t>
  </si>
  <si>
    <t>PL78_0130 chr1</t>
  </si>
  <si>
    <t>ANI28248</t>
  </si>
  <si>
    <t>DNA-binding protein</t>
  </si>
  <si>
    <t>MNIIPLSYKGESVRFNTEGWVNVTDVAEKFGKRIDNWMRLAETLEYIRALDEAMTGVESEILHPSKCRYVKTSKARKDRGGGTWLHPKLSVAFARWCDARFAVWCDLHIDSLLRGELTEQQNYDQACRIRDDRKSKASGGAREMARWRWDKPALEATVEFWQEQLKLTLDIAS</t>
  </si>
  <si>
    <t>PL78_0131 chr1</t>
  </si>
  <si>
    <t>MWAKFKSWYMAATVSYSTLALGLTFTGMASLVGIAYLIYECF</t>
  </si>
  <si>
    <t>PL78_0132 chr1</t>
  </si>
  <si>
    <t>MARPDWGAIQGQFLADHAKSNISPKDWCEAQGLNYSTAKRYIKIANANSKSANRSANSQKGKDTKSRQPKESGRNRESNKVKNSPGAKPIRGARCSPPTNPFQPGNQHALKHGGYGRRMLLTDAVSEDANCLTLDDELFWLRAASLTAAENIGRWRTELDDDVDDDTKKALRDNISAAEKAMHRNTARIESLEYTKGTIIKMQIDAAYREAATEKVELEIDKMKDGDSDNAIVVHNSLPIPGR</t>
  </si>
  <si>
    <t>PL78_0145 chr1</t>
  </si>
  <si>
    <t>ANI28250</t>
  </si>
  <si>
    <t>phage terminase</t>
  </si>
  <si>
    <t>MADIYLPTLHDGQLKVWSDAWDHRLNAIRCGRRWGKTFMLASAAVTYATAPFKRPGMDVELGGRVGIFTAEYRQYQEIYDKLEETLQPLKKSFSRQEKRLLLKNAGKIDFWVTNDNKLAGRGREYDIVLIDEAAFTKSPEMLKEIWTKSIKPTLLTTKGRAFVFSTPDGIDDDNFFYAICNNKKLGFFEHHAPTSSNPFVPPEELEKERENNDPRVFRQEFLAEFVDWSSSALFDISKWFIDEKPVEYPAMCQAVFAVMDTAVKGGTEHDGTAVVYYAIETRPGMERLTILDWDVVQIDGALLEVYLPSVFDRLNELTGQCVAVNGSLGLFIEDASMGSILLQKGDSMGWPVKKIESALTSKGKDERAIMASGYHYRGLAKISRHAFEKTAVFKGETANHLFKQVSRFHLADKNAHKRADDLLDDYMYGLILAFGSGDAL</t>
  </si>
  <si>
    <t>PL78_0150 chr1</t>
  </si>
  <si>
    <t>ANI28251</t>
  </si>
  <si>
    <t>MIDDEIEIGSSSPELSLLLEGDDIQPGMSAGYQICKTIYLYHPLGGKMVDRPIKMAMNEPRTVHVSQTFALEQRLREAFEREWRSLGADRHISNAARIARIYGTSAIAMLVDNQEPSIALDFRTLYKHNISFNILDPLNTAGSIVLNQDPNAQDFQKVDGIRVAGKAYHKSRCVVIQNEAPIYLAYNPAAFGFTGRSVYQRALFPLKSFIQTMRTDDMVAVKGGLLVTKIKGPSSVVNNMMQKLSGVKRMMLKRGRTGEVLQVGHEDAIESIDLNNLDKPLDTVRNHILANIAAAADMPAIILNSETFTQGFGEGTEDAKAVAVYIDDLREWLDELYNYFIRICQYRAWSIEFFQSLRADMPEIKNTYSLYFTKWINNFEYTWPSSLKEPESEKVKVDEIRFKAIISMGELLLPQLNKDNENRATFIEWMQSNANANERLFPNRLDLDFDSLKDNPPIKEGEDPNNPQVDWNLV</t>
  </si>
  <si>
    <t>PL78_0155 chr1</t>
  </si>
  <si>
    <t>ANI28252</t>
  </si>
  <si>
    <t>MNNFTRIVREAVKYFLKNGYSSSSELERWQSLIRGAAEGATADDYAGMVAERLRHSFERQVTNGGAINRHPGIARFTIHHLEPQLRAQLDRRILASVDLIKLNRSKAIDTTLSRFSGWASSIPPSASIALVGNQGGMLKTAQHIQKTAEQMDYEARRVMIDQNHKLIANIDNVIATNNNAIAVEWHSHWRRPGYNYRVDHKERDKEFYLIRGNWAQKNGYVKPGKAGYLDEVDQFGEKPFCSCYGEYIYNLRSIPEDMLTQKGKKFMESMGGK</t>
  </si>
  <si>
    <t>PL78_0160 chr1</t>
  </si>
  <si>
    <t>ANI28253</t>
  </si>
  <si>
    <t>tolA NUDIX hydrolase</t>
  </si>
  <si>
    <t>-AIFASGILFRQGKRVLLIQRSDDGTWCPPGGKLEEGEIASDAARREVMEEVGYQYTGPMTPYSSNNDYLTYRADIEEQFEPQIDDESLAAGWFDIDDMPKPLHKPFAEMMAQQPLNETQVAALIADGTLSSPQFFINMWMYAIRVTGTGVTWRSADNQMAFRDPENYLTPDFLQRVAGVPLIWLHPEKNKLDSDEFAKRVIGTLTNSWVADNGEVWAIARVYDAEAAEIMATKQLSTSPTVTFSEPQNAVIKVDGQSLLVEDSPVLLDHVAICEQGVWDKLLDPTGVKSDSIPNEAEIMDEDKFVELFNKCMDSRMAKADSEAKEKADAEENAKKEKADAEAKEAEEAKAKADAEEKSAKEKADETELKKLENEAKGEDDHLEKERKEREKADSDLRSEMALLKSRLPTELSDSERNELADAQVKADSVFSVLGKRAPMPLSGEKPLSYRRRLMIQLQEHSSDYKAVDLSSIADSALLNIAEKQIYADAQSSASLSVGPGMLREIKRSDVTGRQISTFEGDPAATWGPFQMGKRQVTMFNNQA</t>
  </si>
  <si>
    <t>PL78_0165 chr1</t>
  </si>
  <si>
    <t>ANI28254</t>
  </si>
  <si>
    <t>MANLSLNPMATTNALGSFGVQSDGFIQGVALDDPANRFNLASGTVSATETKPLWGGVPVAELIPGVSSSPRGSTIRRALGVADIEGFTVFNQAHNGLTTPQSPVPLFASGMSVSFYRFGANMRIPLKASSAVIALGANNASVKTALAWDFVNNQITTAADAGYAGADIATTAISFTGGVATATTGAAHGLTAGKYITISGAVPAAYNGTVVVTSAPTATTFTYVPASTPGGAATTQGTIGAVTLANITLPAKVISIQSGNSKTVSYDSVTGFLTWNDHDSCALVLI</t>
  </si>
  <si>
    <t>PL78_0170 chr1</t>
  </si>
  <si>
    <t>ANI28255</t>
  </si>
  <si>
    <t>MAAITPSYTIVNPSYIAPEMIIGYQQASGAFETIASGNPQVRLGVGDQYVYMRRLDIRTQVTSSQSGNANQLPSVAMEARMISTPTYLFRCRGIYDHHDMAAAGNWNVALPEAQRLGMRQGIFQQLRTSLLFGMNPAGGEGLLNTAGATTDTLPADSSGNTTVLTYDHGEMAVYLLGQVQAALTRTMQLGRQQRVVILGPQRVLGAMEIQQIVQLTSYQRPGGGTDAVGGMVKEVLRGAGVQVDWVYDDTLIGAGAGGTDVVLITIPEVEVPMVNSTINTNEFAKLSPSLAANALMFCDMAAPREIPTPIAGGAVDVLAEMRSTSGWAVRPEAITILSMAYSA</t>
  </si>
  <si>
    <t>PL78_0175 chr1</t>
  </si>
  <si>
    <t>ANI28256</t>
  </si>
  <si>
    <t>MKLYIANTTKQRHMFSFRTLETGRLRNIPIAYGSQAIVLDGGAEEIDAVIQHHQVYGLIDASTIDQSKNFVGLCYSIDKPVQEKIIEKAMRDNDHKLTETSHNRRQASVAAQDDALLNSGTGYGGDMEFTVEQTKGRDDNNDTPSVNETIVTQKRGSKK</t>
  </si>
  <si>
    <t>PL78_0180 chr1</t>
  </si>
  <si>
    <t>ANI28257</t>
  </si>
  <si>
    <t>MTISLSGFIEFIRTDMEITATQVPDDSPSIALAYGGAVEWVNQDIASVMPNLYTVAVYNLAASFLVNYGTESVFSELRKTLGLNNFKAGVITGASDNSTSSQRLVPDFFKDLSLADLQMLLDPWGRRYLMIAQQFGSLWGLS</t>
  </si>
  <si>
    <t>PL78_0185 chr1</t>
  </si>
  <si>
    <t>ANI28258</t>
  </si>
  <si>
    <t>MITLHLGVMDIPYGDENTTTGDVAELLEGKYKIMQTFFDRYGKDIADMMANDIAASLENMIVGAPPTRDPLAESMSRTHNLFVAFLDNEEMNGLAGIPTRRAMEGISKRFKNKKGSPRPSFIDTGTYQASMRAWVSGVLNAFPS</t>
  </si>
  <si>
    <t>PL78_0190 chr1</t>
  </si>
  <si>
    <t>ANI28259</t>
  </si>
  <si>
    <t>MPSLAELQKTAQTELNAALTQGLDDISLSEVVTFTKYIRKVLPLDGFVFWVKASILTDEPDPEPDTVDVKGYLHLTTETIQDDEQLYDRNVVTFTAQSDIDQFNDIGSDVLYIGEFYGIQFSFSRRTGLNEPANLYHYTGEAVYPHMRSQIINSAEDIDLTDVVVSSSLPIWLGLNQYMPMYPAMLSIQNLSPPFATVRCSNAAPIAGAFYLDEKYNQYQLVSEDVTISVTGLRNAAIEDFLCYMQQYTISDDAEMGIMNIPVVQDERVTQNELNVTAMRKTIKFKINYYQQRMRNVARKLVISVIPSIYPEK</t>
  </si>
  <si>
    <t>PL78_0195 chr1</t>
  </si>
  <si>
    <t>ANI28260</t>
  </si>
  <si>
    <t>MAIVNINVSVTNPPKPSQLLKSGAMISMGGTTLNPGEYQLLTSKSDLTTILKPAKAIATIEWATNVVTVTLSAAHGWTIGDQVPVLVSGVTPTGYNGAFTATVTTSTAFTYPLSVSPGVSTVMGSVKTVVANEITQMNTSYWAQGTNRAVFVLELGDVSMVNGVAALSTFIDEDISLGNTYQKFFSYLVPREWDEQTTFKTLTGQYTSPSSLVYFFVTTTIGTYSEWVTTKNKTVFAGVEAPNIPATEFSMAGPFQSSLSNDPGSSNMVPPMAYRFMYGVTEYPVSGNGTLLKTLQDNSINYIGTAAEGGLSNKMLVAGHMLDSNPFNYWYSVAWTAINLELDLANEVINGSNTSTNPLYYEQVGIDRLQNRALKTLRNGISYGLILGRVIGTKLIQTDFNAEYEKGSYAGNAVINAVPFSNYTSLNPSDYQGGKYNGLSAVMTPRRGFESITFNLNVTNFVGA</t>
  </si>
  <si>
    <t>PL78_0200 chr1</t>
  </si>
  <si>
    <t>ANI28261</t>
  </si>
  <si>
    <t>MANPLVSQGFLNRVRGAVSVTGDPSLNVTASFLGKEGVSLRPDGPATDILPTMTGTVGSQAPYQQVTLTVHLLKTQSLAAAYQNRFATDTSLGEIVVTPDANTFGNYTVLNSYLVNFNEITMNGMDPGYVATISGYIITNDNMWV</t>
  </si>
  <si>
    <t>PL78_0205 chr1</t>
  </si>
  <si>
    <t>ANI28262</t>
  </si>
  <si>
    <t>PL78_0210 chr1</t>
  </si>
  <si>
    <t>ANI28263</t>
  </si>
  <si>
    <t>MAAKSIIDIDVNDDKFQSFMEKFNEYQAALGDLPEAWRGVAHGIGDTEKETAKVRSELQGVAKSFSDGAAAILSINSGLDRLNDSLDKANKNQSGFNKNASAAKKFLSGATKDAKSLAGHIKDATTSLISWTSILGLFSGLIGAGGLFGINRLASGAASQRFTTLGLGTTSGGLDSTAINYQRALSNPTGTLGAIRDSQLDLSKRWQFQAMGINNPDQDPAKLLPQMIRNARDIFVKNGSNLQGAEAHGLTNFFTLDDLNRFKNMSDAEIDSMEKRAAQDSKQLQLSDQIQKQWTDFNVQLQRSGYSIENSFIRGLAPLAPQLTRLSDSVSGMIDSFLKSPELGKWIDGLSQGIQKFGEYLASPSFRTDIDSFMKSIRDMGLTVDNVIRFLNGTTLNGWNDSVADSANSSAKWVKEKTGFDPQTVGPAIKDLFSIGSKKIKDWYSGGSITPVDPTPADVTAKGRTIADRFNNPGNLRWAEGYGTHNTQSGKFAVFPTLDEGVLAATKQLQIYGSKGINNVKDIVSKWAPSNENDTAAYIRHVVKSTKFSENEKLNLNDPAVLAKLISAMATKEGAGSRVTEGAVIQIYNNTGGNAIVNSAQLGGYG</t>
  </si>
  <si>
    <t>PL78_0215 chr1</t>
  </si>
  <si>
    <t>ANI28264</t>
  </si>
  <si>
    <t>MAFTRELYKLGFEISPVILCEGVAQSIPGGMLPIVALTQSASFVTGLIGGAINLTDLDKYFCHWKPIQGATMVDYDIARYPFANQTVAANALLAQPLRVSLMMDAPVNENTGAMTKLVTLSALQSVLQAHANLGGTFIVATPALIYSGCILKTVKDVTSYNEAITQKSWVWDFEQPLVTETGAEQAVNSFIGKIDGGAKTTSSAWTSTAAALGNTSLGGSVSGIASEVVGLVGKLSGAFGL</t>
  </si>
  <si>
    <t>PL78_0220 chr1</t>
  </si>
  <si>
    <t>ANI28265</t>
  </si>
  <si>
    <t>MSTEYYDFSGNERESMSFTPSLDGTIYNCQIKWNISAQRWYLNITDNSGNQILTTAMIESTTGMGINLISGVFSSTSMIWRQPNGRIEVTS</t>
  </si>
  <si>
    <t>PL78_0225 chr1</t>
  </si>
  <si>
    <t>ANI28266</t>
  </si>
  <si>
    <t>MRFYDIQIYDQKGALFRQYSSLKNGVFNPGGLMVEFDIQRFGESTPQGQSCITVWGVSPQEMQQAQQNMFGMTVKMFVGMSKGLPLSKPSQKGLVLEGTIWQAFGNWQGTELRLDLIVVAGPTSTTSQLPMAPLNLTMPWGVGQQLSVALTQCFQTLGGSYTHNINVSNRLVLPYSRPMFCGALSQLASDLKNFSKTIIKDSSYSGVEITIVNGKEIRVWDNDYINHSDKTSLKSATYRNGHPTQIEFTDLIGQPTWIRFGTITVPCVMRADIQVGDHILMPKKSRAMIQASSFSQFRNDSAFTGEFIVQSVRLVGNSRQPDANSWVTIIEAYPSTELAKK</t>
  </si>
  <si>
    <t>PL78_0230 chr1</t>
  </si>
  <si>
    <t>ANI28267</t>
  </si>
  <si>
    <t>MNVSNKLNFNRNITQFAENKISEAMESAGKVLPVTVISQSGKMVTVSFNLTNIPYTLPQVTIPIFGPQYIRYPMQSGDKGIVIPADTYLGGVSGQGGGTADLTPPANLSALVFLPISNTEWDSVDGQVLTLYGPEGVTIRDGGSNTTFLLTPESITIATPTQFKVTVGSTVLTLTNGMWSLSGEAGKLEDATASTSPAIMHEGWAGLVAWCNSHVHTNGNGGSNTGSTTTPFNGNITE</t>
  </si>
  <si>
    <t>PL78_0235 chr1</t>
  </si>
  <si>
    <t>ANI28268</t>
  </si>
  <si>
    <t>MRTYGRNSEGQWVLVETDDNGFNDSVYLTTLIQNLKLAPQESPFYANNGIPANGSVIQQILPTYYVNRIQQQFSQYFSSLQIAMVSDDPPIYNISAITNAGSKIIAQVNV</t>
  </si>
  <si>
    <t>PL78_0240 chr1</t>
  </si>
  <si>
    <t>ANI28269</t>
  </si>
  <si>
    <t>baseplate J-like family protein</t>
  </si>
  <si>
    <t>MSDLPVSYNASGPIPLTANELRDKIVSLATAQSPGITTDLPGSLVEDIVSTSVGALLVCDQARVDLINSVGPLTANIFMLNTLAEQYGITGQKTEGLTTVQIIFSGPAGFALPQGFLVSDGTHQYSLSDTTIIPASGTTSPVTCAATITGTWAVPENTVNNIATSLPSDIVITCTNQTAGIPGGPTETVAEFRGRVWESGMSTVQGYPGFIRQKLTDLDNVQARLVSVVADGSDWIIMCGGGDIFSMAGAIYKSAGDISRLKGTSLNVTGITNASPGVITTDITHGFSSGQVAIINGVTGISGINGTPFTITVINSHSFSIGVSTTGSGAWTGGGVVTPNLRNNTVTINDWPDSYVIPFVQPLQQRVTVKLEWATESVNYLTDATVSSLVAAPVISYINGIYAGNPLNINSIKDVFLQSINETLNMSLISNLNVIVTVNGVITSVDENTNIISGDRYSYWFISDDGVTVTGG</t>
  </si>
  <si>
    <t>PL78_0245 chr1</t>
  </si>
  <si>
    <t>ANI28270</t>
  </si>
  <si>
    <t>MLDDIIRAYLYQQYNDDENLQAFVDAYNTLSKDIYSWMKDANLPVFVGGYNAGDQLRWIALGVYGVRPPILVSDKRRTFGDYNSLLFNQLPFNGRMVKDESEQVVASDDVFKRVMTWNYYKGDGFNFTIPWLKRRVMRFLTGVDGVDVVNDQRWSISVLFSTSGANISIVKGYRKLTNSGVYNSFPINTRSFNQNTSVLIKSNEYEFASLFKQAFDSGLLHMPFYQPVSVTIVG</t>
  </si>
  <si>
    <t>PL78_0250 chr1</t>
  </si>
  <si>
    <t>ANI28271</t>
  </si>
  <si>
    <t>MMMNKLCFLLIVSIFLSGCAEPPLSQKRDFLIKMAPSIYNPMGASIPVNINTVRGEMIANGWETDDFLKRLSDKCYDLSYAASGSCALDFYYDELKEKKEEKEDGLCSKNPVCIRDRETKSAIHDLNHIYYLVMARNQYDQAEFDLNIRALCKAAGVGQRGGIPLRQIEEDVNQQPGLSPEVRGQFRDIAMSCWTLSKNGITDGTTQIKNVY</t>
  </si>
  <si>
    <t>PL78_0255 chr1</t>
  </si>
  <si>
    <t>ANI28272</t>
  </si>
  <si>
    <t>transcriptional regulator</t>
  </si>
  <si>
    <t>MARNDPQFNLRMTQELKCELTERAKRNGRSLNAEIVQILDDAIEAEKSGFPAGDARELRNVIRMQSEMLDQQGSNLKNMASMFAESLKKVSEIIEEKHNKKPT</t>
  </si>
  <si>
    <t>PL78_0260 chr1</t>
  </si>
  <si>
    <t>ANI28273</t>
  </si>
  <si>
    <t>transcriptional regulator Arc</t>
  </si>
  <si>
    <t>MKDARKLPVFNIRMPKSDMDLVKMAAERNGRSINSEIYQRLMNSLKSEGFASVQ</t>
  </si>
  <si>
    <t>PL78_0265 chr1</t>
  </si>
  <si>
    <t>ANI28274</t>
  </si>
  <si>
    <t>putative Prophage antirepressor</t>
  </si>
  <si>
    <t>MSSIATQISTINVPFHGQSLATIFHDGQPFVAMRPIIENIGIDWTGQLVKLKNQKEKFGCRDISTPTKGGIQKMICIPLRKLNGWLFSINPEKVRADIKDKLIQYQEECFSVLYEYWSKGEVKPKVSKTTVNERTPLRDAVNMLVGKKGLRYDDAYNMVHQRFNIDSIDELELNQIPLAVEYIHRVVLDGEYLGKQEAVPATVKQVQFTNDELCALSWLWLVADKMRRHAEETYPALKQLESKYAGDACDIAREFKYWLGNTESILSRETRHIAKPSGREGCYSSLAYLRENHWNPLPR</t>
  </si>
  <si>
    <t>PL78_0270 chr1</t>
  </si>
  <si>
    <t>ANI28275</t>
  </si>
  <si>
    <t>tail fiber protein</t>
  </si>
  <si>
    <t>MALTLLTSNNASTVLASGISATATTLTVNTGTGIIFPSPSPGSSYFKLTLVDAATGTLTEIVHVTSRSGDVMTIVRAQEGTPARLWSANDIAANMLTAGTIAQLAQKDLSLQTANNLSEIATAGPAAVAAAVANLGLTEAAAAAADALKKSANLSDLASKPASRTNLGLGNSSTRDVALVSDYPIGTADKVVTLPGLVSYALAQSKNLSDVTNAATARNNLGLGNSSTLDVGSAANTVAAGNDTRITGALQKTQNLNDLSDKPQSRVNLGLGNSSTRDVATSAEIPVGTADKVLTLPGLMILFGKINFTGNSFIRIPDRPGGLIIQWGKATGLATGTSFSTVTFPTAFPNYTGSVITTRNYSAAATGAQANQTVRNVTSTTFEVNAADTVVVDLFWVAFGY</t>
  </si>
  <si>
    <t>PL78_0275 chr1</t>
  </si>
  <si>
    <t>ANI28276</t>
  </si>
  <si>
    <t>tail assembly chaperone</t>
  </si>
  <si>
    <t>MSYLFNKKTSRFLAKNMVDDGSYGEIKDSDLIIPTDDEMTIYHATAAPQRKLLGTVKGRPAWVDAPEMTPEEVLVEATSQRSALKAKADSEIEWRQDAVDSGSPEGTEANDLAKWKEYRISLMRLDISTGKSIEWPAMPD</t>
  </si>
  <si>
    <t>PL78_0280 chr1</t>
  </si>
  <si>
    <t>ANI28277</t>
  </si>
  <si>
    <t>tgt queuine tRNA-ribosyltransferase</t>
  </si>
  <si>
    <t>-KYELQKTDGRARRGRLVFERGVVETPAFMPVGTYGTVKGMTPEEVKETGAQILLGNTFHLWLRPGQEIMKLHGDLHDFMQWHGPILTDSGGFQVFSLGAMRKIKEEGVHFKNPINGDSVFLSPEKSMEIQYDLGSDIVMIFDECTPYPADWDYAKRSMEMSLRWAARSRQRFDELNNKNALFGIIQGGVYEDLRDVSVKGLVDIGFDGYAVGGLAVGEPKEDMHRILEHVCPQIPADKPRYLMGVGKPEDLVEGVRRGIDMFDCVMPTRNARNGHLFVTDGVVKIRNAKHKDDTSTLDAECDCYTCRNYSRAYLHHLDRCNEILGARLNTIHNLRYYQRLMAGLRQAIEDGKLESFVEDFYGRIGKPVPPLNV</t>
  </si>
  <si>
    <t>PL78_0285 chr1</t>
  </si>
  <si>
    <t>ANI28278</t>
  </si>
  <si>
    <t>yajC preprotein translocase subunit</t>
  </si>
  <si>
    <t>MSLFISDAVASAGAPAQGSPYSLVIMLVVFGLIFYFMILRPQQKRSKEHKKLMDSIGKGDEVLTTGGLIGRVTKVAETGYIVIALNDTTEVMIKRDFVAAVLPKGTMKAL</t>
  </si>
  <si>
    <t>PL78_0290 chr1</t>
  </si>
  <si>
    <t>ANI28279</t>
  </si>
  <si>
    <t>secD preprotein translocase subunit</t>
  </si>
  <si>
    <t>MLIVVILVGLLYALPNLYGEDPAVQITGARGIAASETTLDQVRTVLEKDNIASKSIALENGAILARFKDPDVQLRAREALMTALGDKYVIALNLAPATPSWLARLGAEPMKLGLDLRGGVHFLMEVDMDTALGKLQEQTMDTLRSDLREKGIPYAAVRKLDNYGVEVRFRDDKARDEAISYLSSRHRDLVINSNGSNTLKAVMSDDRLREAREYAVQQNITILRNRVNQLGVAEPLVQRQGADRIVVELPGIQDTARAKEILGATATLEFRLVNTNVDGSVAASGRVPGDSEVKNTREGRPVVLYKRVILTGDHITDSTSSTDEYNQAQVNISLDSAGGSTMSNFTKDNIGKPMATLFVEYKDSGKKDANGRAILVKQEEVINVATIQSRLGNSFRITGIDNPNEARQLSLLLRAGALIAPIQIVEERTIGPTLGSQNIAQGLEACLWGLAVSILFMVVYYRKFGVIASTALLANLVLIVGVMSLLPGATLTMPGIAGIVLTLAVAVDANVLINERIKEEFKNGRSIQQAIHEGYKGAFSSIIDANVTTLITAIILYAVGTGSIKGFAITTAIGVITSMFTAIVGTRAIVNLLYGGKRVNKLSI</t>
  </si>
  <si>
    <t>PL78_0295 chr1</t>
  </si>
  <si>
    <t>ANI28280</t>
  </si>
  <si>
    <t>secF preprotein translocase subunit</t>
  </si>
  <si>
    <t>-AQDYTVEQLNYGRKVYDFMRWDNVAFGISLLLLVASIAVISVKGFNWGLDFTGGTVIEINLEKPADLDQMRDTLEKAGFESPILQNFGSTRDVMVRMPPATGTAGQELGNRVISVINESVDKNATVKRIEFVGPSVGSDLAQAGGMALLVALLSILVYVGFRFEWRLALGAVIALAHDVVITMGILSLFQIEIDLTIIASLMSVIGYSLNDSIVVSDRIRENFRKIRRGTPYEIMNVSLTQTLSRTIMTSATTLMVVLMLFIFGGAMLQGFSLTMLIGVSIGTVSSIYVASALALKLGMKREHMLQQKVEKEGADQPSILP</t>
  </si>
  <si>
    <t>PL78_0300 chr1</t>
  </si>
  <si>
    <t>ANI28281</t>
  </si>
  <si>
    <t>Lpp Uncharacterized lipoprotein</t>
  </si>
  <si>
    <t>MMTTSYPRICLLAAVIVLAGCAQDPEIPALKNQVGQLSQKLQTLTNQALAVEQQNTLNRRSLNGVYLLPAANTPAVLNSSVGKLGVSLTDISSEANGSQALLHIRSLTDQPLPAMSANVEWGQLDPTTGQPLTADVLSQPVAISASLLPKTEHTIELRLSGLTPEQLGYIRFHQVVNAADAERDAVSESLLPAQ</t>
  </si>
  <si>
    <t>PL78_0305 chr1</t>
  </si>
  <si>
    <t>ANI28282</t>
  </si>
  <si>
    <t>nrdR NrdR family transcriptional regulator</t>
  </si>
  <si>
    <t>MHCPFCAAVDTKVIDSRLVGDGSQVRRRRQCLDCNERFTTFEVAELVLPRVIKSDDVREPFNEDKLRRGMLKALEKRPVSSDDVEMAISHIKSQLRATGEREVPTKMVGNLVMEALKKLDKVAYIRFASVYRSFEDIREFGEEIARLQD</t>
  </si>
  <si>
    <t>PL78_0310 chr1</t>
  </si>
  <si>
    <t>ANI28283</t>
  </si>
  <si>
    <t>ribD riboflavin biosynthesis protein RibD</t>
  </si>
  <si>
    <t>MHSDQIYMARAFELARLGRFTTSPNPNVGCVIVRDGQIVGEGYHFRAGEPHAEVHALRMAGDAAKGATAYVTLEPCSHHGRTPPCADALVAAGIRRVVTAMQDPNPQVAGRGMYRLKQAGIEVVDGVMLAEAEAVNLGFLKRMRTGFPYVQLKMGASLDGKTAMASGESQWITSPQARQDVQRFRAQSSAILSTSATVLADDPSLTVRWSELDAETQRIYPQSALRQPTRIILDSQNRVAPTHQVVQQEGNCWLARVKADQQPWPDSVEQVLLPHHGNGIDLVLLMMLLGKRQINSVWVEAGPQLAGALLQAGLVDELILYVAPKLLGDSARGLCHLPGMDQLSQAPEFSFSEVRQIGPDLRLRLKPRY</t>
  </si>
  <si>
    <t>PL78_0315 chr1</t>
  </si>
  <si>
    <t>ANI28284</t>
  </si>
  <si>
    <t>ribH Riboflavin synthase beta chain</t>
  </si>
  <si>
    <t>MVGDFPTGGRLVGRFTNAQAQAAKEYDRIRPPAGYEPILRKAMNVIEGVVATPTARVAIAIARFNNFINDSLLEGAIDALKRIGQVSDDNITVVWVPGAYELPLAVNVLAKTNRYDAVIALGTVIRGGTAHFEFVAGEASSGLASVAMNSDIPVAFGVLTTESIEQAIERAGTKAGNKGAEAALTALEMINVIKAIKG</t>
  </si>
  <si>
    <t>PL78_0320 chr1</t>
  </si>
  <si>
    <t>ANI28285</t>
  </si>
  <si>
    <t>nusB transcription antiterminator NusB</t>
  </si>
  <si>
    <t>PL78_0325 chr1</t>
  </si>
  <si>
    <t>ANI28286</t>
  </si>
  <si>
    <t>thiL thiamine monophosphate kinase</t>
  </si>
  <si>
    <t>MACGEFDLIARYFDRFRSNRRDVELGIGDDCALLTVGERQLLAVSTDTLVSGVHFLPDIDPADLGYKALAVNLSDLAAMGADPAWLSLALTLPDVNESWLQAFSDSLFDQLNYYGMQLIGGDTTSGPLSMTLTIQGLIPAGRALTRSGARIGDWIYVSGTLGDSAAGLAILQNQLRVEDAKDRAELINRHLRPQPRVLQGQALRDLANSAIDISDGLISDLQHILKASNCGARIELDALPYSDAMKNQVDPEQALIWALSGGEDYELCFTVPEINRGALDVALSHAGAGYTCIGQIAPLSEGVKFFSDGKPVDVGLRGFDHFTSQG</t>
  </si>
  <si>
    <t>PL78_0330 chr1</t>
  </si>
  <si>
    <t>ANI28287</t>
  </si>
  <si>
    <t>phosphatidyl glycerophosphatase A</t>
  </si>
  <si>
    <t>MDEAKKRLRLTNPWHLLATGFGSGLSPWAPGTMGSIAAIPFWLLLIQLPWQLYSLVVMFSICIGVYICHRTAKDMKVHDHGSIVWDEFVGMWITLMALPVNDWQWVLAGFVVFRILDIWKPWPIRWFDRNLHGGMGIMVDDIIAGVGAAAVIYFIGHQWPLALFG</t>
  </si>
  <si>
    <t>PL78_0335 chr1</t>
  </si>
  <si>
    <t>ANI28288</t>
  </si>
  <si>
    <t>dxs 1-deoxy-D-xylulose-5-phosphate synthase</t>
  </si>
  <si>
    <t>MSLDIAKYPTLALAENPEELRLLPKESLPKLCDELRQYLLDSVSRSSGHFASGLGTVELTVALHYVYNTPFDHLVWDVGHQAYPHKILTGRRDRIATIRQKEGLHPFPWRDESEYDVLSVGHSSTSISAGLGMAVAAEREGKGRRTVCVIGDGAITAGMAFEAMNHAGDINPDMLVVLNDNEMSISENVGALNNHLAQLLSGKLYSTLREGGKRAFSGLPPIKELLKRTEEHLKGMVVPGTLFEELGFNYIGPVDGHDVQALTQTLKNMRSLKGPQLLHIMTKKGKGYAPAEKDPIGWHAVPKFDPALGTLPKSKSDLPTYSKIFGDWLCETAEKDSQLMAVTPAMREGSGMVRFSREFPQQYFDVAIAEQHAVTFAAGLAIGGYKPVVAIYSTFLQRAYDQLIHDVAIPNLPVLFAIDRGGIVGADGQTHQGAFDLSFMRCIPNMVIMAPSNENECRQMLFTGYHYDGPAAVRYPRGNGTGAVLEPLQALPIGKGIVRRQGEKVAILSFGTLLSEAQQVAENLNATLVDMRFIKPLDEELVLEMAARHDLLVTLEENAIMGGAGSGINELLMAKRQQVPVLNIGLPDRFIPQGEQDEMRAEFGLSAAGIQKTIEDWLA</t>
  </si>
  <si>
    <t>PL78_0340 chr1</t>
  </si>
  <si>
    <t>ANI28289</t>
  </si>
  <si>
    <t>hepT Geranylgeranyl pyrophosphate synthase</t>
  </si>
  <si>
    <t>MSHQNEMNQPVVFTEQLAIYQQRANDALLSFIAPLPFNDSELVQAMRYGTLLGGKRLRPYLVYATGQMFGLSLSTLDAPAAAVECIHAYSLIHDDLPAMDNDDLRRGQPTCHIKFGEACAILAGDALQTLAFSILADAPMPDVAMQDRVSMLSELAKSSGVAGMCGGQALDLAAEERHISLTELEQIHRHKTGALIRTAVRMGALAAGKPGHRALEQLDRYADAIGLAFQVQDDILDVIGDTATIGKRQGSDQQLGKSTYPALLGLEAAQTKARDLYLEALDALAELSYDTASLRALASFIIERDN</t>
  </si>
  <si>
    <t>PL78_0345 chr1</t>
  </si>
  <si>
    <t>ANI28290</t>
  </si>
  <si>
    <t>xseB exodeoxyribonuclease VII small subunit</t>
  </si>
  <si>
    <t>MPRKAASPEATDKPEATVKSSASFETSLSELEQIVTRLESGELPLEDALNEFERGIQLARQGQQTLLQAEQRVQILLSDDTDAPLTPFTPDTE</t>
  </si>
  <si>
    <t>PL78_0350 chr1</t>
  </si>
  <si>
    <t>ANI28291</t>
  </si>
  <si>
    <t>thiI tRNA s(4)U8 sulfurtransferase</t>
  </si>
  <si>
    <t>MKFIIKLFPEITIKSQTVRLRFIKILTTNIRNVLKHLDDSLAVVRHWDHIEVRTKDENLGPAICDALTRIPGIHHILEVEDRSYTDLHDIFEQTLEAYRDTLVGKTFCVRVKRRGKHEFSSGEAERYVGGGLNQHIETAKVKLTAPQVTVNLEIDQDKLVLIKARHEGLGGFPIGTQEDVLSLISGGFDSGVSSYMLMRRGCRVHYCFFNLGGSAHEIGVKQVAHYLWNRFGSSHKVRFVAIDFEPVVGEILEKVEDGQMGVVLKRMMVRAASQVAERYGVQALVTGEALGQVSSQTLTNLRLIDNASDTLILRPLISHDKEHIINLAREIGTEDFAKTMPEYCGVISKSPTVKAVKAKIEEEESHFDFSILDRVVSEAKNVDIRTIAEQSREQVAEVETVAELADTDVVLDIRAPDEQEEKPLVLAPVEVRTLPFYKLSTQFGDLDQSKTYLLYCERGVMSRLQALYLREQGYKNVKVYRP</t>
  </si>
  <si>
    <t>PL78_0355 chr1</t>
  </si>
  <si>
    <t>ANI28292</t>
  </si>
  <si>
    <t>ntrC transcriptional regulator NtrC</t>
  </si>
  <si>
    <t>MLTDEQQILLIDDDIDVLDAYCQILTQEGYQVAAYSSPQAAAELITTDWQGMVISDVCMPNLSGMALLEILLAKDRHLPILLISGHGDVPMAVEAVKKGAYNFLEKPVNPEKLLQCVQLALADRQALIARRHWQREQLSEHLLGNSGWVRQLRERLQMLADIDVPVFFYGELGTGRSLAARYLHQLSQRRNNPLIIIDPTSDENIDLNSYINQVQNGTLVVKNIERLASQQQRALAQLQNPEECHFRLIALSNSLPAQLAAQQLLVPELYYRFSLSHIECLPLAKRPGDIEVLFRHYLENACKRLDRQQPQLSEAFVKRLCRRPWPGNIRELLNAAELFAVGVTPLTETSMEWVTETDCGPLDERIEQYELKIINEALNIHQGRINDVAEYLQVPRKKLYLRMKKYGIDKKDYRY</t>
  </si>
  <si>
    <t>PL78_0360 chr1</t>
  </si>
  <si>
    <t>ANI28293</t>
  </si>
  <si>
    <t>prsK histidine kinase</t>
  </si>
  <si>
    <t>MNPLFYRITISSILRWAFAFGAILTLFVSAVSLYSWHAQSSQIRYALDDYFPKIQASFQLEENLNALIQELNEFQHAPNTTARIQMRDQIAHRLDTIEMASRRLTPDSQRQLATTLTRSRELLSRLDSALYSNFLAREKITELAARINWLHDDFNTELTSLSQDISWQQGSLIDQLTQKTSLEKNHQLQSTLRNVQDELQLVYALAHIETQVVDDLREQLANPNIDSLNNHIRYLSYLKQTAESNMQSLAKHPSTITLRQTIDELLNLGTAELKMPAILQERATALALLEETVNAKEQTLTRFRSQIENQLGNSHQQLQTFNQRLGDIMGISGLLIIVATLLALLFAFTLNHFYIRSRLIKRFTLLNQSVARLGCGELDTTIPVYGGDELGRIAGLLRRTIGQINQQKNQLKQEIDERRLIEKDLRTAQDELIQAAKLAVVGQTMTTLAHEVNQPLNALSLYLFSSEKALKNGDNAMLEANLDKMRGLILRIVNIIKQLRQFSRRSDAHQQLHPIDLRANLDAAWDLLSLRHRPLKARFIQPESFPLVYGDDIRIQQVLVNLLTNALEASAQHPPIIEVSFEQQAENLLLTLRDNGQGWPLALADRLLKPFTTSKEVGLGIGLSISQSIMEQCAGELRLASTLDHHGMVILQFRSLSHVN</t>
  </si>
  <si>
    <t>PL78_0365 chr1</t>
  </si>
  <si>
    <t>ANI28294</t>
  </si>
  <si>
    <t>1extracellular solute-binding protein</t>
  </si>
  <si>
    <t>MQSLRNILLNLIIALSLAPASYANELVIATTFSPEATAHIIAQWHKQPQAVSIRTLNRTSSSLERLLDTPMGENIDLVLTSSPMLMQHLQDHQRLATLPTLAVHNQQRVPESIRSSTAAVAISGYGILANSARLKEKHLPTPVTWDGLKDARYQGMILMSSPSRSDTNHLMIETLLQQRGWQQGWETLLEISGNLATISSRSFGVSNKIKTGLGLAGPIIDNYATLLLKDPQLSFSYFPESGASPTFIAMTKGSSRQTDAARFINFLLSDSGQKALSDTDTGKYPVSPLPVEDPRAKQQQRLLQQTPLDYRQILQRQKLVQQLFDTAITFRLHQLQDAWKALHSAEARLKRPLPEIRALLTAVPVTPQQAVDMDYLQRFNQGPDNAMESELMIWQQFFQKQQHLAIQQLESLK</t>
  </si>
  <si>
    <t>PL78_0370 chr1</t>
  </si>
  <si>
    <t>ANI28295</t>
  </si>
  <si>
    <t>MFRSQHAATDELVQPKGYVSKLTQQPKIYESKLTHFCLSLFLRVKKDKNGTNWNNPAIAINIFICYLFDINHTLTGANK</t>
  </si>
  <si>
    <t>PL78_0375 chr1</t>
  </si>
  <si>
    <t>ANI28296</t>
  </si>
  <si>
    <t>phosphoglycerate transporter</t>
  </si>
  <si>
    <t>MLSFMKPKIATHKVPDDKVIATYNRYRVQALFSIFIGYLSYYIVRNNFTLSTPYLKEQLHLSATEIGMLSSCMLIAYGISKGIMSSLADKANPKVYMAMGLLLCALVNVGLGFSGAFWLFAVLVIFNGFFQGMGVGPSFITIANWFPRRERGRVGAIWNISHNVGGGVVAPIVGGAFAILGSEHWQTASYIVPAIIAVILGSMVLLLGKGSPVSEGLPPLQEIMPEALVIEPVKAGQKAPENMSAFQIFCTYVLKNKHAWYVSFVDVFVYMVRFGMISWLPIYLLTEKHFTKGEMSVAFLFFEWAAIPSTLLAGWLSDKFFRGRRMPLAMICMVMIFICLIGYWQCDSLLMVTFFAAIVGCLIYVPQFLASVQTMEIVPSFAVGSAVGLRGFMSYILGASLGTSLFGVMVDRVGWHGGFYLLMGGIICCIIFCYLSHRGVLELERERKDQQVRLDKEALA</t>
  </si>
  <si>
    <t>PL78_0380 chr1</t>
  </si>
  <si>
    <t>ANI28297</t>
  </si>
  <si>
    <t>oxidative-stress-resistance chaperone</t>
  </si>
  <si>
    <t>MSVSALVCLAPGSEETEAVTTIDVLVRGGFEVTTASVAGDGELVITCSRGVKLVADTRLVDVADQQFDVVVLPGGIKGAECFRDSPLLVEKVRQTHNEGHLVAAICAAPALVLEHHNLFPIGNMTGYPGLKDKISPNKWMDQRVVYDRRVNLVTSQGPATSIDFALKIIFLLLGREKAEEVARQLILPPGIFNYRN</t>
  </si>
  <si>
    <t>PL78_0385 chr1</t>
  </si>
  <si>
    <t>ANI28298</t>
  </si>
  <si>
    <t>2-dehydropantoate 2-reductase</t>
  </si>
  <si>
    <t>MKITVLGCGALGQLWLSALYQQGHDVQGWLRVPQPYCSVNVITLEGDEFNQNLPTNDPQHLAESELLLVCLKAWQVSSAVTTLLPKLNPDCTVLLLHNGMGTQEELPDAVNTFLHGVTTHAARPDGNTIIHVAGGISHIGPAIAPGKDVSYLADILHHALPDVAWHNDISSACWHKLAVNCVINPLTGLYECRNGDLQRYPELVTRLCAEIADVMEMEGFHTSTESLLYYVQEVIQSTADNVSSMLQDLRAQRHTEIDYITGYLLRRARSHGMTLPENSRLYDSIKRKENVYERIGTGLPGTWE</t>
  </si>
  <si>
    <t>PL78_0390 chr1</t>
  </si>
  <si>
    <t>ANI28299</t>
  </si>
  <si>
    <t>YajQ family cyclic di-GMP-binding protein</t>
  </si>
  <si>
    <t>MPSFDIVSEIDMQEVRNAVENATRDLANRWDFRNVPASFELNEKNESIKVASESDFQVEQLLDILRAQLSKRGIEGAALEIPEEMDRSGKTYSVDAKLKQGIESAQAKKLVKLIKDSKLKVQAQIQGEQVRVTGKARDDLQSVMALVRGADLGQPFQFNNFRD</t>
  </si>
  <si>
    <t>PL78_0395 chr1</t>
  </si>
  <si>
    <t>ANI28300</t>
  </si>
  <si>
    <t>membrane protein</t>
  </si>
  <si>
    <t>MNDNKMTPLELRATWGLGTVFSLRMLGMFMVLPVITTYGMALAGASEALIGIAIGIYGLAQAIFQIPFGLISDRIGRKPLIVGGLLIFALGSVIAAMSDSIWGIILGRALQGSGAIAAAVMALLSDLTREQNRTKAMAFIGVSFGITFAIAMVLGPIVTHAYGLNALFWGIAVLALLGIVITLAVVPSADTHVLNRESSIVKGSVNKVLKNSRLLKLNFGIMCLHILLMSSFVALPQAMAKAGLLPEQHWKVYLVTMLVSFAAVVPFIIYAEVKRRMKQVFMGCVAVLLIAEVVMWASGEHLWGIIAGVQLFFIAFNVMEAILPSLISKESPAGYKGTAMGIYSTSQFIGVAIGGSLGGWLFGLDGAGVVFIAGSVIALVWFAVSATMQEPPYVSSLRITLSELAAKDSALEHKIKAQPGVTEAIVVAAERSAYVKVDIKKTNRYQLEQLVNAV</t>
  </si>
  <si>
    <t>PL78_0400 chr1</t>
  </si>
  <si>
    <t>ANI28301</t>
  </si>
  <si>
    <t>cyoE protoheme IX farnesyltransferase</t>
  </si>
  <si>
    <t>MIKQYLQVTKPGIIFGNLISVVGGFLLASKGDIDYPLFLATLIGVSLVVASGCVFNNYIDRDIDCIMERTKNRALVKGLIEPKITLIYASVLGIAGMLLLYVAANVLAMALAVIGFIIYVGVYSLYMKRKSVYGTLIGSLSGAAPPVIGYCAVTGQFDTGALILLLIFSIWQMPHSYAIAIFRFKDYQAANIPVLPVIKGISVTKNHITLYILAFMVATLMLTLSGYAGYKYLVVAAAVSVWWLGMALRGYKATNDSVWARKLFVFSIIAITSLSVMMSVDFNVPSSAALLTYVG</t>
  </si>
  <si>
    <t>PL78_0405 chr1</t>
  </si>
  <si>
    <t>ANI28302</t>
  </si>
  <si>
    <t>cyoD cytochrome/quinol oxidase</t>
  </si>
  <si>
    <t>MSHSTTGHGGASHGSLKSYIIGFVLSVILTVIPFVMVMQGTASHTMILATVVTLAVVQIIVHLVYFLHMNGKSEERWNLVAFLFTVMIIAIVVVGSLWIMYNLNINMMVD</t>
  </si>
  <si>
    <t>PL78_0410 chr1</t>
  </si>
  <si>
    <t>ANI28303</t>
  </si>
  <si>
    <t>cyoC cytochrome o ubiquinol oxidase subunit III</t>
  </si>
  <si>
    <t>MSTETLTNHNVAHAEHGHHDAGATKVFGFWVYLMSDCILFATLFATYAVLVNGTAGGPTGKDIFDLNFVLVETFLLLFSSITYGMAMLGMNKGNKNQVNLWLGMTFLFGLGFVAMEIYEFHHLIAEGYGPDRSAFLSSFFALVATHGIHVTTGLVWIIIMMIQVAKRGLNPTNQTRLMCLSLFWHFLDVVWICVFTVVYLLGAM</t>
  </si>
  <si>
    <t>PL78_0415 chr1</t>
  </si>
  <si>
    <t>ANI28304</t>
  </si>
  <si>
    <t>cyoB cytochrome o ubiquinol oxidase subunit I</t>
  </si>
  <si>
    <t>MLGKLTLDAVPLHEPIIMVTVAAIILGGLALVAALTYFGKWKWLWSEWLTSVDHKKIGIMYILVAMVMLLRGFADAIMMRSQQALASAGEAGFLPPHHYDQIFTAHGVIMIFFMAMPFVVGLMNIVVPLQIGARDVAFPFLNSLSFWFFVVGVVLINISLGVGEFAQTGWLAYPPLSGIEYNPGVGVDYWIWSLQISGLGTLLTGVNFFATILKMRAPGMSMMKMPVFTWAAFCTNILIIVSFPILTVTVALLTLDRYMGTHFFTNDMGGNMMMYINLIWAWGHPEVYILVLPVFGVFSEVTATFSKKRLFGYTSLVWATIAITVLSFIVWLHHFFTMGSGANVNAFFGIATMIISIPTGVKIFNWLFTMYQGRIQFNSAMLWTVGFIITFSIGGMTGVLLAVPGANFVLHNSLFLIAHFHNVIIGGVVFGCFAGLTYWFPKSFGFTLNETWGKRAFWFWIIGFFVAFMPLYVLGFMGMTRRLSQDINPEFHPMLMVAAGGAVLIACGILCQVIQVFVSVRDREQNRDLTGDPWDARTLEWSTSSPPPFYNFAVVPEVVDRDEFWDMKEKGEAYKRPAKYEEIHMPKNTGAGVIIAAFSLIFGFAMVWHIWWMAIAGFVGMIVTWIVKSFDEDVDYYVPAEEVERIENLHHEQIRKAGVNHVN</t>
  </si>
  <si>
    <t>PL78_0420 chr1</t>
  </si>
  <si>
    <t>ANI28305</t>
  </si>
  <si>
    <t>cyoA ubiquinol oxidase subunit II</t>
  </si>
  <si>
    <t>MRLKKYIKNIGMLSLFAATVTLAGCDMVLMNPKGTIGLEQKTLILTAIGLMLIVVVPVIFMAFAFAWKFRASNKNATYTPNWSHSNKIELVVWAVPIIIIAILATITWKTSHELDPFKPLVVEGKEPITIEVVSLDWKWLFIYPEQGIATVNEIAFPTDVPVNFKITSNSVMNSFFIPQLGGQIYAMAGMQTKLHLIANEAGKYNGISSSFSGKGFSGMKFTAIATPTQGDFDQWVAQVKKSPNTLNTTADFDKLAEPSENNPVEYFSSVKPELFKETIGKFMGDMNMHKSDDMHKGMDMSKGMEMGDHSHAGAEE</t>
  </si>
  <si>
    <t>PL78_0425 chr1</t>
  </si>
  <si>
    <t>ANI28306</t>
  </si>
  <si>
    <t>Nucleoside-specific channel-forming protein, Tsx</t>
  </si>
  <si>
    <t>MRKILVGAIALTAVTLAPSAQAEYQWGFGNISMNYLDWTKSTTHKSGGSSHKDDFAYIELEGGAGFSWGEVYGFFDLENPFNSKTAQPGDNQRYTFKTTGRYYLGDTGFNLYGHVYGTYSLPAAEGNNYSNFHEVNTLYGIGYNTTIAGVWMKPFVALHYVDQTYYSGNNGYVVGWVAGYDFTAFDEKFSITNWNELEFNRAERYAAGNGGRNGVNGAIALWWTPMKQFTTGIQYRYAYNKLGEDFLQDGIVYSIKYNF</t>
  </si>
  <si>
    <t>PL78_0430 chr1</t>
  </si>
  <si>
    <t>ANI28307</t>
  </si>
  <si>
    <t>ampG muropeptide transporter</t>
  </si>
  <si>
    <t>MSSRYSNLFTQRNSLILLLLGFASGLPLALTSGTLQAWMTVEQVDLKTIGIFSLVGQAYVFKFLWSPLMDRYTPSFLGRRRGWLLVSQLLLIVAIIVMGFMEPAKHLWWLAAIAVLVAFCSASQDIVFDAYKTDLLSAEERGTGAAVSVLGYRLAMLVSGGLALWIADRYLGWQSTYWLMAGLMVIGVVATLMAPEPDAPAAAPKTLEQAIVAPLRDFFGRNNAWLILLLIVLYKMGDAFAASLSTPFLIRGLGFNAGDVGLVNKTLGLLATIIGALYGGLLMQRLSLFRALMIFGILQAVSNLGYWILSVTDKNIFTMGSAIFLENICGGMGTAAFVALLMTLCNKSFSATQFALLSALSAVGRVYVGPVAGWFVETNGWSIFYLFSIAAAVPGLILLYICRHTLEFTQKTDEFMPRTEFKNGYRWALRFLTIGCLLLAAWLVLLISNAWGWTAAPEVADVLLLRGIQLSIVGMILGGALDYLALRRARLT</t>
  </si>
  <si>
    <t>PL78_0435 chr1</t>
  </si>
  <si>
    <t>ANI28308</t>
  </si>
  <si>
    <t>MLKKILFPLLAALMLAGCATNSNTLEVTPKIVLPPQDPTLMGITISINGADQRQDSALAKVNRDGKLVVLTPSRDLRFLLQEVLEKQMTARGYMIGTGGPVDLQIVVNQLFANVQEGNLRYNITTKADISITAQAQNGNKQVKNYRSTYNVQGAFTATNAKITEAVNTVLSDVIADMAQDTSVNSFIKQNAR</t>
  </si>
  <si>
    <t>PL78_0440 chr1</t>
  </si>
  <si>
    <t>ANI28309</t>
  </si>
  <si>
    <t>BolA hypothetical protein</t>
  </si>
  <si>
    <t>MILIREKIEEKLRAAFEPVHLEVINESYRHNVPAGSESHFKVVIVSDKFAGERFLNRHRAIYGVLSEELAGEVHALALHTYTVKEWESLQDTLPDSPSCRGAGTLA</t>
  </si>
  <si>
    <t>PL78_0445 chr1</t>
  </si>
  <si>
    <t>ANI28310</t>
  </si>
  <si>
    <t>tig Bacterial trigger factor protein</t>
  </si>
  <si>
    <t>MQVSVETTQGLGRRVTITVAADSIEKAVKSELLKAAKNVRIDGFRKGHVPMNIVEQRYGASVRQDVLGDLMQRNFVDAIIKEKINPAGAPSYAPGEYKEGEDFTFSVEFEVYPEVELKDLEKIEVEKPVVEVNDADVDAMLDTLRKQQATWKDTDGAATAEDRVTLDFTGSIDGEEFEGGKATDFVLAMGQNRMIPGFEDGVVGHKAGEEFTIDVNFPEDYHAENLKGKSAKFAIVLKKVEERELPELTEEFIKRFGVADGSIEGLRAEVRKNMERELKGAVRNRVKTQAIDGLVSANEIDVPVALIDSEIDVLRRQAAQRFGGNEKQAAELPRELFEEQAKRRVVVGLLLGEVISQHELKADEDRVKALIEEMASAYEDPQEVIEFYSKNKELMNNMRNVALEEQAVETLLAKAKVTEKPTTFSELMNQTTAA</t>
  </si>
  <si>
    <t>PL78_0450 chr1</t>
  </si>
  <si>
    <t>ANI28311</t>
  </si>
  <si>
    <t>clpP Clp protease</t>
  </si>
  <si>
    <t>MSYSGERDQFAPNMALVPMVIEQTSRGERSYDIFSRLLKERIIFLTGQVEDHMANLITAQMLFLEAENPEKDIFLYINSPGGVITAGMSIYDTMQFIKPDVSTICMGQACSMGAFLLTAGAKGKRFCLPNSRVMIHQPLGGFQGQATDIEIHAKEILKVKSRMNELMAKHTGKPLEEIERDTERDRFLSAAEAVEYGLVDEIFNRRD</t>
  </si>
  <si>
    <t>PL78_0455 chr1</t>
  </si>
  <si>
    <t>ANI28312</t>
  </si>
  <si>
    <t>clpX Clp protease</t>
  </si>
  <si>
    <t>MTDKRKDGSGKLLYCSFCGKSQHEVRKLIAGPSVYICDECVDLCNDIIREEIKEVAPHRERSSLPTPHEIRRHLDDYVIGQEPAKKVLAVAVYNHYKRLRNGDTSNGIELGKSNILLIGPTGSGKTLLAETLARFLDVPFTMADATTLTEAGYVGEDVENIIQKLLQKCDYDVQKAQRGIVYIDEIDKISRKSDNPSITRDVSGEGVQQALLKLIEGTIAAVPPQGGRKHPQQEFLQVDTSKILFICGGAFAGLDKVIGQRLNTGTGIGFGATVKGKSEKATEGELLRQAEPEDLIKFGLIPEFIGRLPVVATLSELSEDALIQILKEPKNALTKQYQALFNLEGVELEFRDEALTAIAKKAMARKTGARGLRSIVEAALLDTMYDLPSLESVDKVVVDESVIAGQSAPLLIYGQPEAQASGE</t>
  </si>
  <si>
    <t>PL78_0460 chr1</t>
  </si>
  <si>
    <t>ANI28313</t>
  </si>
  <si>
    <t>lon ATP-dependent Lon protease</t>
  </si>
  <si>
    <t>MNPERSERIEIPVLPLRDVVVYPHMVIPLFVGREKSIRCLEAAMEHDKKIMLVAQKEASTDEPGINDLFSVGTVASILQMLKLPDGTVKVLVEGLQRVRITTLSDSGEHFAAQAEYLESPAIDEREQEVLVRTAINQFEGYIKLNKKIPPEVLTSLHSIEDAARLADTIAAHMPLKLNDKQAVLEMFDITERLEYLMAMMESEIDLLQVEKRIRNRVKKQMEKSQREYYLNEQMKAIQKELGEMDDAPDEHEALKRKIEAAKMPKDAREKTEAELQKLKMMSPMSAEATVVRGYIDWMLQVPWNSRSKVKKDLVKAQEVLDTDHYGLERVKDRILEYLAVQSRVSKIKGPILCLVGPPGVGKTSLGQSIAKATGRQYVRMALGGVRDEAEIRGHRRTYIGSMPGKLIQKMAKVGVKNPLFLLDEIDKMASDMRGDPASALLEVLDPEQNVAFNDHYLEVDYDLSDVMFVATSNSMNIPAPLLDRMEVIRLSGYTEDEKLNIAKQHLLPKQFERNAIKKGELTIDDSAIISIIRYYTREAGVRSLEREISKLCRKAVKNLLMDKTVKHIEINGDNLKDFLGVQKVDYGRADTENRVGQVTGLAWTEVGGDLLTIETACVPGKGKLTYTGSLGEVMQESIQAALTVVRARADKLGINPDFYEKRDIHVHVPEGATPKDGPSAGIAMCTALVSCLTGNPVRADVAMTGEITLRGLVLPIGGLKEKLLAAHRGGIKVVLIPDENKRDLEEIPDNVIADLEIHPVKRIDDVLAIALQNPAFGAQPVASK</t>
  </si>
  <si>
    <t>PL78_0465 chr1</t>
  </si>
  <si>
    <t>ANI28314</t>
  </si>
  <si>
    <t>ihfB Bacterial nucleoid DNA- binding protein</t>
  </si>
  <si>
    <t>PL78_0470 chr1</t>
  </si>
  <si>
    <t>ANI28315</t>
  </si>
  <si>
    <t>nifM isomerase</t>
  </si>
  <si>
    <t>MMDNLRAAANNVVLKIILALIMLSFILTGVGGYLIGGSNDYAAKVNGQEISRAQLEQAMQSERSRLQQQLGEQFSVLAGNEGYMQQLRQQVLGQLVNNMLLDQYAKQLGLTASVDQVKESIRQIPYFQTNGQFDNSKYLELVNRMGYSLDQFAQVQRQQLINQQLLQAFNDSGFALPAEATAMSELILQQREVRLATLDLKALQAQQKVTDEELKAYYDQNKNSFIAPEEMKVSFIAMDAAAMQDTITVTEEDIAAYYDQHKSSFTQPERRNYSVIQFKTEADAKAALDELKKGADFATLAKEKSTDIISRKNGGELGWLEPETTADELKEANLTEKGQLSGVVKSSVGYLIVRLNDVKPEQVKPLSEVHDSLAAKVKQEKAVDAYYALQQKVSEAATSDNESLASAEEAAGAKAKQTGWFTRDSVPAEVNFKPVVQAIFDGALVGENGAPGSNSDVITVDGDRAFVIRIDGHKPEGVQPFDQVRDQVAELVKRQKAEQQARVDGEKILAALKQDKGEEAMKAAGLSFGEKKSIARAPDDDQLVQTVFALPHPQADKPVYGLSQDRQDNIVLIELLSVTPGKLPEGEMANFIAKMEEGIGGVTLDALMANLHKQATIKMGAAEQQQPQ</t>
  </si>
  <si>
    <t>PL78_0475 chr1</t>
  </si>
  <si>
    <t>ANI28316</t>
  </si>
  <si>
    <t>DNA uptake protein ComE and related DNA-binding proteins</t>
  </si>
  <si>
    <t>MKNNGKSLALALLLAWLSAPVTLAAPNQTKESVQTNSSKASAQTSEKSWNRSKENNLKADGANTNKPSAGKNETEDGLINVNKATAEELAAALSGIGLKKAQAIVRYREEFGFFSQIEQLQEVSGIGPIFIERNRQKIKM</t>
  </si>
  <si>
    <t>PL78_0480 chr1</t>
  </si>
  <si>
    <t>ANI28317</t>
  </si>
  <si>
    <t>thioesterase</t>
  </si>
  <si>
    <t>MMKGALISMHHEVLVRSYHVDGYLHVNNSRYLEFFEEGRWRWLDRENRLEWLKERNIGFYMVNININYRKGAVEGDLLRIESLVYSLEGRCGKFKQVMKRLSDGAVIADADMTFVCIDMGIQKALPMEGELKHKLELLGN</t>
  </si>
  <si>
    <t>PL78_0485 chr1</t>
  </si>
  <si>
    <t>ANI28318</t>
  </si>
  <si>
    <t>MRTHITVRGFHIDVYQHVNNARYLEFLEQARWEWLDGEEAFQWMTRNHIAFIVVNVNISYRKPAVLGDVLRIDSHLVKLSGKSGVLNQIVTLESDGSLVADAALTFVCIDLRTQKAVPIDGELRERLSALEEPTQGQ</t>
  </si>
  <si>
    <t>PL78_0490 chr1</t>
  </si>
  <si>
    <t>ANI28319</t>
  </si>
  <si>
    <t>queC queuosine biosynthesis protein</t>
  </si>
  <si>
    <t>MKRAVVVFSGGQDSTTCLIQALQQYDEVHCVTFDYGQRHREEIDVARELVIQLGAKAHKVLDVCMLNELAVSSLTRDSIPVPTYEESSENAIPSTFVPGRNILFLTLAAIYAYQVQAEAVITGVCETDFSGYPDCRDEFVKALNHAINLGIARDIAFITPLMWLDKAETWALADYYQQLDLIRHHTLTCYNGIKGDGCGECAACHLRANGLNNYLTNKSAVTTSLKKKIGLL</t>
  </si>
  <si>
    <t>PL78_0495 chr1</t>
  </si>
  <si>
    <t>ANI28320</t>
  </si>
  <si>
    <t>nikA peptide ABC transporter substrate-binding protein</t>
  </si>
  <si>
    <t>MRIFHRLAQYQRLYQEFGQQAGNTTVSELAKLFFCSDRHTRTLIQKFEEQGWLSWDAQVGRGKRARIHCLKTPDELRATYLRQLLQQGDHQGAFQLAQLEPQRLHALLSPHMGGQWQADSPVLRIPYYRELEPLIPLETNGRAEQHLIYTLHAGLTRFQTGDPLPKPDLAHHWHISDDGLTWQFFLRSQLRWHNGDPISGAQLLETFHILRHHPRGQPGLENVKSITLPHALCVQFTLEYPDYWLAHRMADLPYRLFHPDSPSVGAGPFKVADFEKHLIRLEQHEFYHLQHPYLDSIEYWISPQPPDVVVNGSSQHPVSITIGQSEDMPLAKPVQRSTSLGFCYLAMNLKRGQLNSQQARKMMMLIQASGFLANLSIQRGIIIPSEEMLPGWPIPRFPEDKSITLPKRLILLYQQPAELTMVASELKKLLAEHGCELEVQFCANKHWQSVNQCEQADLLMSDHLVGESREATMESWLRHDFLWQGILPADLLLWQQQSLLQIQQVKAPSERYALLREHYLQLMSTGLVLPLLNYQYQVSAPPRIKGVTLTAYGWFDFCQAWLPPTPESSLDNAILDN</t>
  </si>
  <si>
    <t>PL78_0500 chr1</t>
  </si>
  <si>
    <t>ANI28321</t>
  </si>
  <si>
    <t>thiamin pyrimidine pyrophosphate hydrolase</t>
  </si>
  <si>
    <t>MYRLAAFDMDGTLLMRNHQIGEATLEALHQLHQRQIMVTFATGRHYLDMKGILSSLGIKGYLITGNGTRIHDIDGNKLQGTDLPAELVQFVLGTTWSTNASMHIFRDEGWFTNRDDPAQLTAHKLSGFKYQLTEFNQLPLAGTHKICFCAPHEELLPLKDRLAARMGQEVDLCFSARDCLEVLPRHCNKGAALASLTELLGVEMVDCMAFGDAMNDKEMLDQVGRGMVMGNALPQLKSALPQLQVIGHCEQQAVAHYLQHWLSSPHLTYSPEF</t>
  </si>
  <si>
    <t>PL78_0501 chr1</t>
  </si>
  <si>
    <t>PL78_0505 chr1</t>
  </si>
  <si>
    <t>ANI28322</t>
  </si>
  <si>
    <t>cysteine synthase</t>
  </si>
  <si>
    <t>MTNTWVKNAISEIEADFQRSADTHLIRLNLPEFPGIYLYLKDESTHPTGSLKHRLARSLFLYGLCNGWIKEGTTIIEASSGSTAVSEAYFARLIGLPFIAVMPSCTARKKVEQIAFYGGRCHFVDHAGQIYAASEQLAKELNGHYMDQFTYAERATDWRGNNNIADSIYRQMAREPFTVPNYIVMSAGTGGTSATLGRYIRYQGHNTQLMVVDPENSVFYDCFCNRDRSVTGTCGSRIEGIGRPRAEPSFIPEVIDSMLRVPDAASVATAHWLEGVLGRKVGASTGTNVWGALQLARQMREKGESGAIVTLLCDSGERYLDTYYNPEWVSANIGDLTSFKAELENL</t>
  </si>
  <si>
    <t>PL78_0510 chr1</t>
  </si>
  <si>
    <t>ANI28323</t>
  </si>
  <si>
    <t>transcriptional regulator Lrp family</t>
  </si>
  <si>
    <t>MLDKTDRKLLRMLQEDCTLSLQVLAEAVNLTSTPCWKRLKRLEDEGYIRGRVALLDSEKLGLGLTAFVLIKTQQHNSGWYQEFVQFTKQMPEVLAFYRMAGEYDYLMQVEVADMKSYDSFYKRMVNGVPGLIDVTSSFAMEKIKYTTVLPVPE</t>
  </si>
  <si>
    <t>PL78_0515 chr1</t>
  </si>
  <si>
    <t>ANI28324</t>
  </si>
  <si>
    <t>msbA multidrug ABC transporter ATP-binding protein</t>
  </si>
  <si>
    <t>-RLFAQLGWYFRREWRRYLGAVVLLIIIAILQLLPPKLVGVIVDGMTEKTMSANMLWTWIGVMVVTAIIVYLLRYVWRVLLFGASYQLAVELRSNFYRQLSRQNPGFYLRHRTGDLMARATNDVDRVVFAAGEGVLTLVDSLVMGCAVLIVMSTQISWQLTLLSLLPMPIMAIVINYFGDLLHQRFKSAQGAFSALNNQAQESLTSIRMIKAFGLENHQSEQFSRVATEAGAKNMHVAKVDACFDPTIYIAIGVANLLAIGGGSWMVVNGSITLGQLTSFIMYLGLMIWPMLALAWMFNIVERGSAAYGRIRSLLEEAPVVVDGQTPLQAERSTLTIDIRRFDYPGSDKPALQDVKLKLEPGEMLGLCGPTGSGKSTLLALIQRQFDIDEGDICYQGQPLTAIRLDDWRSRLSVVSQTPFLFSDTVAGNIALGKPDATQQEIEQAARLASVHEDILRLPQGYETEVGERGVMLSGGQKQRISIARALLLNSEILILDDALSAVDGQTEHQILKNLRQWGAHRTVIISAHRLSALTEANEILVMQQGGVVQRGDHEQLLNQSGWYREMYRYQQIEAALDSDEGLEVVSDE</t>
  </si>
  <si>
    <t>PL78_0520 chr1</t>
  </si>
  <si>
    <t>ANI28325</t>
  </si>
  <si>
    <t>MSKARQLWPTLKRLLAYGSAYKRPLSIAIVMLWIAAAAEVSGPLLISYFIDNMVAKGNLPLAVVSGLALAYLLLQLLAAALHYFQTILFNRAAVGVVQQLRIEVMDAALRQPLSAFDTQPVGQLISRVTNDTEVIKDLYVMVVSTVLKSAALIGAMLVAMFSLDWRMAWIAICIFPAVLVVMALYQRYSTPVVRRVRAYLADINDGFNEVINGMGVIQQFRQQVRFGERMSAVNRAHYRARMQTLRLEGFLLRPLLSLFSALVLCGLLLLFGLSPEGSVGVGVLYAFINYLGRLNEPLIELTSQQSIMQQAVVAGERIFELMDRAQQGYGQDNNPLTSGHIRMRDVSFSYRSDKTVLNHINLDVPSRGFVALVGHTGSGKSTLANLLMGYYPVQQGEILLDGRPLDTLSHQVLRQGVSMVQQDPVVLADSFFANITLGRDISEEQVWQTLETVQLAPLVRALPEGLHTRLGEQGNTLSVGQKQLLAMARVLVQTPQILILDEATANIDSGTEQAIQKALHLIRKNTTLVVIAHRLSTIVDADSILVLHRGQAVEQGKHQELLAQQGRYYQMYQLQLVSEELETVEPEEAAIS</t>
  </si>
  <si>
    <t>PL78_0525 chr1</t>
  </si>
  <si>
    <t>ANI28326</t>
  </si>
  <si>
    <t>nitrogen regulatory protein P-II 2</t>
  </si>
  <si>
    <t>MKLVTVVIKPFKLEDVREALSSIGIQGLTVTEVKGFGRQKGHAELYRGAEYSVNFLPKVKIDIAIADDQLDEVIDVISKAAYTGKIGDGKIFVAELQRVIRIRTGETDEAAL</t>
  </si>
  <si>
    <t>PL78_0530 chr1</t>
  </si>
  <si>
    <t>ANI28327</t>
  </si>
  <si>
    <t>amt ammonium transporter</t>
  </si>
  <si>
    <t>MKKRLSVWGLSAAAMLPSMAMAAAPAVADKADNAFMMICTALVLFMTIPGIALFYGGLIRSKNVLSLMTQVMVTFALVCVLWIIYGYSLAFGTGNAFFGGFEMAMLKGIGLTNLSGTFYQLIHVAFQASFACITVALIVGAFAERIRFSAVLIFTLIWLTFSYLPMAHMVWGGGFLAQDGALDFAGGTVVHINAAVAGLVGAYMLGKRAGFGKEAFKPHNLPMVFTGTAILYIGWFGFNAGSASSANEIAALAFINTVVATAGAILSWVFAEWILRGKPSLLGACSGCIAGLVAITPAAGTVGVGGALIIGLVGGVAGLWGVVLLKKWLRVDDTCDVFGVHGVCGIVGCILTGVFTASSLGGTGYAAGVTMGHQVGVQLFSIGVCVVWSGVVAFIAFKIADVIVGLRVPEEQEREGLDVNSHGENAYNQ</t>
  </si>
  <si>
    <t>PL78_0535 chr1</t>
  </si>
  <si>
    <t>ANI28328</t>
  </si>
  <si>
    <t>tesB acyl-CoA thioesterase</t>
  </si>
  <si>
    <t>MGQALQKLLNLINLEKIEEGLYRGQSEDLGLRQVFGGQVVGQAIYAAKQTAPADRYIHSFHSYFLRPGDSSKPIVYDVENLRDGTSFSARRVSAIQNGKPIFFMTASFQTPEEGFEHQNDMPDVPPPEGLVSEAEIAKNLAHLIPEKLRDKFIGHQPIEMRPVKFHNPLKGHKEEPLRHVWFRANGQMPDDLDIHQYLLGYASDFNFLPTALQPHGIGFLEPGVQIATIDHSMWFHRPFRLDEWLLYTVESTSASGARGFVRGQIYNRQGVLVASTVQEGVIRLRG</t>
  </si>
  <si>
    <t>PL78_0540 chr1</t>
  </si>
  <si>
    <t>ANI28329</t>
  </si>
  <si>
    <t>lipoprotein chaperone</t>
  </si>
  <si>
    <t>MKLWQIVGGAALTVTLAGCANHGAEVPTQTAASAAATSAAIAQPSVRGTVNIRERVALPPDAVITVTLSDVSLADAPSKVIAQRAVQTDGKQAPFTFVLPFNPAEITPNARIILSAAITQNGQLLFITDTIQEVINRGQGTNADLVLVPVTSAPIQTTP</t>
  </si>
  <si>
    <t>PL78_0545 chr1</t>
  </si>
  <si>
    <t>ANI28330</t>
  </si>
  <si>
    <t>methyltransferase</t>
  </si>
  <si>
    <t>MIIIPGTRIHLKRAPQSMEQEEDSFRQRVFHVVSAIPYGQVTTYGTIARLCGSPRAARQVGGVLKRLPEGTSLPWHRVVNRHGEISLSGEDYLRQQKALLAEGVTFEVQGYIDLKRFAWRW</t>
  </si>
  <si>
    <t>PL78_0550 chr1</t>
  </si>
  <si>
    <t>ANI28331</t>
  </si>
  <si>
    <t>HHA transcriptional regulator</t>
  </si>
  <si>
    <t>MTKTDYLMRLRKCTTIDTLERVIEKNTYELSDDELELFYSAADHRLAELTMNKLYDKIPMGVWKYVR</t>
  </si>
  <si>
    <t>PL78_0555 chr1</t>
  </si>
  <si>
    <t>ANI28332</t>
  </si>
  <si>
    <t>Biofilm formation regulator YbaJ</t>
  </si>
  <si>
    <t>MDEYSPKRHDIAQLKFLCENLYDEGIATLGDSHHGWVNDPTSAINLQLNDLIEHIASFVMSFKIKYAEEADLSELVEEYLDDTYTLFSSYGINDPELRRWQKTKDRLFRLFSGEYVCTLMKN</t>
  </si>
  <si>
    <t>PL78_0560 chr1</t>
  </si>
  <si>
    <t>ANI28333</t>
  </si>
  <si>
    <t>MNKEIRGDFSRCLSSVSQLSEVIKDNISTIEENLTSGLMYYSEDARYAAGSLEILEIKNIQLNDYSMTYRYQWYIFNACLDINTQDYITNAVTFIVHPEKIIFDIIDYDKPSTADEL</t>
  </si>
  <si>
    <t>PL78_0565 chr1</t>
  </si>
  <si>
    <t>ANI28334</t>
  </si>
  <si>
    <t>ABC transporter ATP-binding protein</t>
  </si>
  <si>
    <t>MAARVRHDNRADLIVVSHLLGECTAMITLQQLQVGYGQQPVTAPLTGSFARGSLTAVIGANGAGKSTLLKTLAGLQPALGGKIVFGDKKIPRMAYLPQQAELDRQFPIIVFDVVAMGCWPQSGMFGGLNRQSVQRIKQALDTVGMLDMARCPVGVLSGGQLQRVLFARLLVQQAPLLLLDEPFTGIDNQTLCLLLNVIQQLHQEGRTIIAVLHDMSMVAQHFPRVLQLTAEYCRWDESKRLFAECAEAGRNLSNQNNLSVEAQP</t>
  </si>
  <si>
    <t>PL78_0570 chr1</t>
  </si>
  <si>
    <t>ANI28335</t>
  </si>
  <si>
    <t>iron ABC transporter</t>
  </si>
  <si>
    <t>MNLFHLLADPFVDFGFMRRALVACLALSLSAAPLGVFLLLRRMSLVGDALSHAVLPGAAIGYLISGVSLVAMGIGGFIAGLAVAMLSGLVSRKTPLKEDASFAGFYLGSLALGVTLVSLRGSSMDLLHVLFGSILAIDSAAMTMVGAIATLSLLVLALIYRALVIESFDPVFLRVSMGRWLMVVHGIFLALVVVNLVAGFQILGTLMSVGLMMLPAASARFWAKDLPHTLAFSVLIGMISSVVGLIWSYYASLPAGPAIVLSASIIFFISILFGSRGGIWAVARD</t>
  </si>
  <si>
    <t>PL78_0575 chr1</t>
  </si>
  <si>
    <t>ANI28336</t>
  </si>
  <si>
    <t>metal ABC transporter substrate-binding protein</t>
  </si>
  <si>
    <t>MKRLPIALAVAALLSSPLAMAKTIEAVASFSILGDIVQQIGGEHVKVTTLVGPDGDPHSFSPSPKDSKQISQADVVFVSGLGLEGWLNRLIAASGYKGPVVTLSEGIHSRKMEEEGKKVTDPHAWNSMQNGIQYATHVMNALIVADPEDADYYRKHGAEYIQKLEKLDAYAKAQFASIPVEKRKVLTSHDAFGYFGQEYGVTFLAPVGFSTEAEASASDVANLIKQIKQEKVKTYFIENQTDPRLVKQIAAASGAEAGGELFPEALSQKTGPAATYAEAFKHNVDTIVASMK</t>
  </si>
  <si>
    <t>PL78_0576 chr1</t>
  </si>
  <si>
    <t>rpmJ ribosomal protein L36-like</t>
  </si>
  <si>
    <t>MQVLSSLRSAKNRHPDCKIVRRHGRVFVICKSNPRFKAVQGGTKKKR</t>
  </si>
  <si>
    <t>PL78_0580 chr1</t>
  </si>
  <si>
    <t>ANI28337</t>
  </si>
  <si>
    <t>rpmE 50S ribosomal protein L31</t>
  </si>
  <si>
    <t>MRAGIHPTYRTVVFHDTSANVYFTVGSTIATERTIEFEGQTYPYVTLDISSASHPYYTGKQKEFSKEGSTARFQQRFGHFFKKNN</t>
  </si>
  <si>
    <t>PL78_0585 chr1</t>
  </si>
  <si>
    <t>ANI28338</t>
  </si>
  <si>
    <t>aminoglycoside/multidrug transporter permease</t>
  </si>
  <si>
    <t>MAKYFIDRPIFAWVIAIIIMLAGALAIMKLPVAQYPTIAPPAISISANYPGADATTVQNTVTQVIEQNMNGIDGLLYMSSSSDSSGSVQITLTFNEGTDPDIAQVQVQNKLQLAMPLLPQEVQQQGVSVEKSSSSFLMVAGFISEDGTMQQEDIADYVGSNIKDPISRTSGVGDVQLFGSQYAMRIWMDPHKLNNYKLTPVDVINAIKVQNNQVAAGQLGGTPPVPGQQLNSSIIAQTRLTSAEEFSQILLKVNTDGSQVRLKDVAIVKLGAESYSVIARFNGKPAAGIGIKLATGANALNTSAAVKAELAKLQPFFPAGLKVVYPYDTTPFVKISINEVVKTLVEAIILVFLVMYLFLQNFRATLIPTIAVPVVLLGTFAILSAFGYSINTLTMFGMVLAIGLLVDDAIVVVENVERVMQEEGLPPKEATKKSMEQIQGALVGIAMVLSAVFIPMAFFGGSTGAIYRQFSITIVSAMVLSVLVALILTPALCATMLKPIPKGSHGPKTGFFGWFNRMFEKSTHHYTDSVANILRSTGRYLVIYLAIVIGMGVLFLRLPTSFLPEEDQGVFLTMVQLPAGATQERTQKVLDHVTDYYLDKEKDVVNSVFTVNGFGFSGQGQNTGLAFVSLKNWDERQGEENKVPAIVGRASHAFSQIKDGLVFAFNLPAIVELGTATGFDFQLIDQGNLGHEKLTAARNQLLGMAAQHSDMLVGMRPNGLEDTPQFKVEVDQEKAQALGVAISDINTTLGSAMGGSYVNDFIDRGRVKKVYVQADAPFRMLPSDIDKWYVRNNAGEMVSFATFSTAKWEYGSPRLERYNGLPSMEILGQAAPGKSTGEAMDLMEQLASKLPSGIGYDWTGMSYQERLSGNQAPALYAISLIVVFLCLAALYESWSIPFSVMLVVPLGVVGALLAASLRGLNNDVYFQVGLLTTIGLSAKNAILIVEFAKDLMEKEGKGLIESTLEAVRMRLRPILMTSLAFILGVMPLVISSGAGSGAQNAVGTGVMGGMVTATVLAIFFVPVFFVVVRRRFSKKNEDIEHSHSVDHQVK</t>
  </si>
  <si>
    <t>PL78_0590 chr1</t>
  </si>
  <si>
    <t>ANI28339</t>
  </si>
  <si>
    <t>multidrug transporter</t>
  </si>
  <si>
    <t>MSKNRGVMPLAAILVLSGSLVLIGCNDKDAAQGAQAQQAPEVGIVTLKAQPLNITTELPGRTSAFRIAEVRPQVSGIILKRNYVEGSDVTAGTSLYQIDPATYQAAYDSAKGDLAKAQASAEIARLTVNRYKPLLGTNYISKQDYDTATSNLMQANAAVQSAKAALESARINLAYTKVTSPISGRTGKSSVTEGALVSSAQATALTTVQQLDPMYVDVTQSSDEFLRLKKELASGVMKQENGKAKVRLLLENGTEYSETGTLEFSGVTVDETTGSITIRAIFPNPNESLLPGMFVRARLDEGVRADALLVPQQGITRNPRGEATAMVVGEGDKVELRTVTAAQAIGDKWLITDGLKPGDRVIVTGLQKIKPGVQVKAQEVSDAAPAAAPAEQAKKS</t>
  </si>
  <si>
    <t>PL78_0595 chr1</t>
  </si>
  <si>
    <t>ANI28340</t>
  </si>
  <si>
    <t>mftR, DNA-binding transcriptional regulator, AcrR family</t>
  </si>
  <si>
    <t>MARKTKQQALETRQQILDAAVREFSEHGVSGTSLADIADAAGVTRGAIYWHFKNKVDLFNEVWSLSEFDIDELELEYQAKYPDNPLRILREILIYILVATKEDCRRRALMEIVFHKCEFVGEMTSVHDARKVLYLASYERIEAVLQDCIAAKQLPADLNTRCAAIIMRAYITGLMENWLFTPECFDIQQDAAVLIDTYLEMISRCQTLRGEGASAK</t>
  </si>
  <si>
    <t>PL78_0600 chr1</t>
  </si>
  <si>
    <t>ANI28341</t>
  </si>
  <si>
    <t>Sulfur relay (sulfurtransferase) complex TusBCD TusD component, DsrE family</t>
  </si>
  <si>
    <t>MSSLVVIANGAAYGHESLFNALRLSIALKDQQPDLDLRLFLMSDAVTAAMTGQKPHEGYNIQQMLEILSAQLVPIKLCKTCADARGISALTLIEGIEIGTLVELAQWTLAAEKVLTF</t>
  </si>
  <si>
    <t>PL78_0605 chr1</t>
  </si>
  <si>
    <t>ANI28342</t>
  </si>
  <si>
    <t>MIRWFNTQSSLLFNNTDSNTNSAPLLRVWMLFSLLILALVCLPAANAANLNGDVPSRSEVQNQLDVLAKLKTPTPADKLAQQDLVQTLEYLDAIERVKQETNQLKQQLAQAPAKLRQATDALEVLKSNSSDSLTRESLANYSLRQLESRLNETLDDLQAAQEDLSTYNSQLISLQTQPERVQSAMYSASQRLQQIRNLLNGLAPGQDGLRPTQQQMLLTEQVLLNAQLDLQRRNLEANTTLQDLLQKQRDYTNAHIGQLERNIQTLQEVVSGKRLILSEKTAKEAQVPDDSTDIQNDPLVSRELAINRDLSQRLINATKEGNTLVQQNIRVKNWLDRALQSERNLKEQITVLRGSLLLSRILYQQQLSLPTDGLISDMGTRIADLRLEQFEINQQRDQLFQGDDYIQKVMSDSKEKVSGEVEDALGQIVDIRRELLDQLNKQLGNQLTLAINLQINQQQLLSVNSSLQHTLTQQIFWVSSNKPMDWSWLKSLPEAIHSELSNLHFKFSPSDILAGLLKSLIFVIPGLLLVGVIRWRYKIIDNHLDSLANDVGQLKHDTQMHTPKAILLILLKVLPGVVLILLVGYWCLQSEMAISDFLWSFFQQLALFWLIFDLTYRMLSPGGITERHFNIAAERCAHYRRQMVRLGVALLPVIFWSVLGEKSPLRLVDDVIGQVVVVIALALLAVFVFPFCRDSWREKNSHAVRLVIVTAIAVTPVILIGLMAAGYFYTTLRLAGRWIDSIYLFFLWNIVYLTAIRGLGVAARRLAYRRAIARRQSLAKEGAEGSEPVEEPPLALDQINQQSLRLTTMVLFLIFATAFYWIWSDLVTVISYLDSITLWHYNSTVAGANVQQAVTLGNILVGIMALVVAYVMTRNLPGLLEVLVLSRLQLRQGTSYAITTMLTYLITSVGAITALSSLGVSWDKLQFLVAALTVGLGFGLQEIFANFVSGIIILFERPVRIGDTVTIGTFSGTVSKIRIRATTITDFDRKEVIIPNKAFVTERLINWSLSDTITRILIKVGVAYGSDLDKVKEVLLKAAHDNPRVMSDPEPQVFFLNFGASTLDHELRLYVRELRDRSYTVDELNRAIDKLCRENDINIAFNQLEVYLHKEDGAEVQEVSRPINLMPDNERKQLQP</t>
  </si>
  <si>
    <t>PL78_0606 chr1</t>
  </si>
  <si>
    <t>MLAHMSVEHAPPELQLAVDLIYLLECNEIAPETALAALEIVKRDYQQKLSHHRQE</t>
  </si>
  <si>
    <t>PL78_0610 chr1</t>
  </si>
  <si>
    <t>ANI28343</t>
  </si>
  <si>
    <t>prephenate dehydrogenase</t>
  </si>
  <si>
    <t>MSTEKLLQVLESQVEALSAEIAPQAHTPTAQARFDQLLFSNHGTRLRDYLLEVRKNLTQLKQVVAEQRSEQVAFLAEKLVAQISALQRELATQTLRKNQPKPRQVSQDPYHKLAEHQDYERRIITMIQDRESQLGQQTRLVDQQRIQKELAALEGRLMRCRQALTRIERSIERKDNGF</t>
  </si>
  <si>
    <t>PL78_0615 chr1</t>
  </si>
  <si>
    <t>ANI28344</t>
  </si>
  <si>
    <t>MSRWLLIILGWTAVVLATLGVVLPLLPTTPFLLLAAWCFARSSPRFHQWLLYRSWFGSYIRNWQQHRALPPGAKWKAVLVTLITFSISLWLVKIWWVRMLLAIMLIVLLIFMLRMPVIDLTQQKKR</t>
  </si>
  <si>
    <t>PL78_0620 chr1</t>
  </si>
  <si>
    <t>ANI28345</t>
  </si>
  <si>
    <t>apt adenine phosphoribosyltransferase</t>
  </si>
  <si>
    <t>MTATAPNTAQQLQYIKDSIETIPDYPKPGILFRDVTSLLDNPLAYASSIELLVERYLDAGVTKVVGTEARGFLFGAPVALALGVGFVPVRKPGKLPRETISESYELEYGTDKLEIHTDSIKPGDKVLVIDDLLATGGTIEATAKLIHRLKGEVVAAAFIINLPELGGEKRLTEQGIDCYSLVSFDGH</t>
  </si>
  <si>
    <t>PL78_0625 chr1</t>
  </si>
  <si>
    <t>ANI28346</t>
  </si>
  <si>
    <t>tripartite tricarboxylate transporter TctA</t>
  </si>
  <si>
    <t>METWMYLSQGFEVALVPQNLMIALIGCFIGTIVGLLPGLGPINGVAILLPLAFALKLPAESALILLATVYIGCEYGGRISSILLNVPGDAAAIMTALDGYPMAQQGRAGIALSISAVSSFVGSIIAIGGIILFAPLLAQWSLSFGPAEYFALMVFAIACLGSMMSQNPIKSLLAALIGLGLATVGVDANTGVYRFTFDSVHLSDGIQFIVVVIGLFSVSEILLMLEGTSTGQKLVRKTGRLLFNRKEAAECVGPTLRSSVIGFFVGILPGAGATIASALTYMTEKKISGNSESFGKGDIRGVAAPEAANNASACGSFIPMLTLGVPGSGTTAVMMGALTLYNITPGPAMFTEQPDIVWGLIASLLIANVMLLLMNLPLVGFFTRMLTIPLWFLVPAIAAVSAVGVYAVHSTTFDLVLMVGLGVFGYLLRKMNFPMSPLILGFVLGEMLEQNLRRALSISNGDFSILWQGAIAQTLLGLAVAVLILPFILRRWRKRRQKSPANANV</t>
  </si>
  <si>
    <t>PL78_0630 chr1</t>
  </si>
  <si>
    <t>ANI28347</t>
  </si>
  <si>
    <t>membrane protein Tripartite tricarboxylate transporter TctB family</t>
  </si>
  <si>
    <t>MSDRIFAGIWILLCVSGLFIGWGIQSEYSYEPLGPRPFPIAILALMTLCAVLLLLRKPETVSWPHSKVLQRLLVMIITLVLYGWGFEWLGFPLATALLTFSIALLFQASLIQALLSAVVIGIALFYAFDHLLDVTLPLGVWLN</t>
  </si>
  <si>
    <t>PL78_0635 chr1</t>
  </si>
  <si>
    <t>ANI28348</t>
  </si>
  <si>
    <t>tricarboxylic transport membrane protein</t>
  </si>
  <si>
    <t>MKNIITRALTASVLMLAAQQVLAIDPPKRTECIAPAKPGGGFDLTCKLIQVSLQETKAIDRPMRVTYMPGGVGAVAYNAIVAQRPAEFGTVVAFSGGSLLNLSQNKFGRYNANDVKWLAAVGTDYGMIAVRSDSPYKTLKDLMDAFKKDPNSVVFGAGASIGSQDWMKTALLAREVGVDPHKMRYVAFEGGGEPVTALLGNHIQAVSGDLSEMVPYLSGDKLRVLAVYSEQRLPGQLADIPTAKEQGFNLVWPIIRGFYLGPKVTEEEYQWWINTFNTLTQTEEFKKQRDLRGLFEFNLSGKALDTYVKNQVEQYREQAKAFGLAK</t>
  </si>
  <si>
    <t>PL78_0640 chr1</t>
  </si>
  <si>
    <t>ANI28349</t>
  </si>
  <si>
    <t>MRLLLVEDHPELSHWLQKALTHAGFAVDIAHDGIEAEHLLQNESYALVVLDVALPRLNGLEVLARLRKRGQTLPVLLLTARTEVADRVKGLNLGADDYLTKPFELDELEARIRALLRRSVGVTQQALQFGSLTYHDEGYFLLDDKPLALTPRELAVLTTLMHRRGRPVAKQQLFEQVFTLSEEANPESIELYVHRVRKKLLGSDVSIMTLRGLGYSLECEHGQG</t>
  </si>
  <si>
    <t>PL78_0645 chr1</t>
  </si>
  <si>
    <t>ANI28350</t>
  </si>
  <si>
    <t>histidine kinase</t>
  </si>
  <si>
    <t>MGRAKGAGLTTSRSLFHQLLVFFALPLLILGGLSIYTHYISAMNAATLAYDRSLLASARTVAERLVVRNGRLEVDVPYIVLDSFERNMNDQLYYQVITPEGKSIAGYDDLPPLPPNTPRSNLYPALVHFYDAHYDGKPIRVAALYQPVNEEGVMGMVMVLVAETLASRHNLAQQIMVSAVLTQGALVLFTLAMAYLLLKRILKPLRKLSSLMLLRDPGELTPLPKILPWSEMAPLLLAFNRYIQRLREMVERQGRFSADASHQLRTPLAVLKTQAAVALASNEPAQWRESLQAMKHTLDNTVALTDRLLQLSRVKVVERTLQPVNLSQLLRDACFARVPQARSKHIDLGYESDGEYRIAGDGLLLAELCDNLLDNALKYTPDGGTVTARLHQDQHIDHCILEIEDSGPGIADNETEQALIPFHRLDNVGEQSGAGLGLALVKDIAIYHQSHPELLTGGNLGGLLVRIRFHLLAQSIGKPND</t>
  </si>
  <si>
    <t>PL78_0650 chr1</t>
  </si>
  <si>
    <t>ANI28351</t>
  </si>
  <si>
    <t>dnaX DNA polymerase III subunits gamma and tau</t>
  </si>
  <si>
    <t>MSYQVLARKWRPQTFAEVVGQEHVLTALANGLSLGRIHHAYLFSGTRGVGKTSIARLLAKGLNCETGITATPCGKCANCLEIEQGRFVDLIEIDAASRTKVEDTRELLDNVQYAPARGRFKVYLIDEVHMLSRHSFNALLKTLEEPPSHVKFLLATTDPQKLPVTILSRCLQFHLKALYVEQIRAQLEKVLQAEQIDSDARALQLLARAADGSMRDALSLTDQAVSMGQGQVTTATVSQMLGTLDDEQPLAIIEALVSADGARVMAQIEQAASRGVDWENLLVETLSLLHRIAMIQLLPSMLDNHYAEIEPRLRELARTLPPTDIQLYYQTLLVGRKELAYAPDRRMGVEMTLLRALAFHPKAVIAEPEVVPQIPSPIGAPTHAIPQRHAAPQPVTSTPARSEPMPPASVPESTAQLLQARTQLLRQHGTSSPKKNEPAAPDKARPAISALERLASVTERSQQRQAAKATEAKPGKKEAYRWKAQNEPETPPEPVATPKALRSALEHEKTPELSAKLAEEAILRDPWAAEINQLQIPKLVQQLALNAFKQQIEPGNICLHLRSSQRHLNSPSAQKVLTEALSGLYGSPVELSVIEDDNPAELTPLEWRQAIYEEKLAQARQSILTDKNIQTLRRFFDAELDEESIRPI</t>
  </si>
  <si>
    <t>PL78_0655 chr1</t>
  </si>
  <si>
    <t>ANI28352</t>
  </si>
  <si>
    <t>Conserved DNA-binding protein YbaB</t>
  </si>
  <si>
    <t>MFGKGGIGNLMKQAQQMQEKMQQMQEEVAKLEVTGEAGAGLVKVTINGAHNCRRVEIDPSLLVEDDKEMLEDLIAAALNDAARRIDETQKEKMASVSSGMQLPPGFKMPF</t>
  </si>
  <si>
    <t>PL78_0660 chr1</t>
  </si>
  <si>
    <t>ANI28353</t>
  </si>
  <si>
    <t>recR recombination protein</t>
  </si>
  <si>
    <t>MQTSPLLETLMESLRCLPGVGPKSAQRMAFHLLQRDRSGGMRLAQALTRAMSEIGHCVDCRTFTEQESCTICANPRRQQNGQICVVESPADIHAIEQTGQFGGRYFVLMGHLSPLDGIGPADIGLDLLEQRLASESISEVILATNPTVEGDATANYIGQMCGQYGVLASRIAHGVPVGGELEMVDGTTLSHSLAGRHPIKY</t>
  </si>
  <si>
    <t>PL78_0665 chr1</t>
  </si>
  <si>
    <t>ANI28354</t>
  </si>
  <si>
    <t>heat shock protein 90</t>
  </si>
  <si>
    <t>MSMKGQETRGFQSEVKQLLHLMIHSLYSNKEIFLRELISNASDAADKLRFRALSAPELYEGDGELRVRLSCDKEKRTLTLSDNGIGMSRDEVIENLGTIAKSGTKAFLESIGSDQAKDSQLIGQFGVGFYSAFIVADKVTVRTRAAGAPADAGVFWESEGEGDYTIADITKEDRGTEITLHLREGEDEYLDDWRLRSIISKYSDHIALPVEIESKNEEDGTVSWEKINKAQALWTRSKADVSDDEYKAFYKHIAHDFTDPLIWSHNRVEGKQEYTSLLYIPAQAPWDLWNRDHKHGLKLYVQRVFIMDDAEQFMPNYLRFVRGLIDSNDLPLNVSREILQDSRITQNLRSALSKRVLQMLEKLAKDDVEQYQKFWQQFGMVLKEGPAEDGSNKETIAKLLRFASTHTDSSAQTVSLEDYVSRMAEGQEKIYYITADSYAAAKNSPHLELFRKKGIEVLLLSDRIDEWMMSYLTEFDGKAFQSVSKADESLDKLVDAETPEQQEAEKALEPFVERVKTLLNDRVKDVRLTHRLTDTPAIVTTGADEMSTQMAKLFAAAGQQAPEVKYIFELNPEHALVKRAAEVSDESLFAEWVELLLDQALLAERGTLDDPNQFIRRMNQLLTA</t>
  </si>
  <si>
    <t>PL78_0670 chr1</t>
  </si>
  <si>
    <t>ANI28355</t>
  </si>
  <si>
    <t>adk adenylate kinase</t>
  </si>
  <si>
    <t>MRIILLGAPGAGKGTQAQFIMEKYGIPQISTGDMLRAAVKAGSELGLKAKEIMDAGKLVTDELVIALVKERITQDDCRDGFLLDGFPRTIPQADAMKEAGIKVDYVLEFDVPDELIVDRIVGRRVHAPSGRVYHTKFNPPKVEDKDDITGEELTIRKDDQEATVRKRLVEYHQQTAPLVSYYRKEADAGNTQYFKLDGTRKVSEVSAELATILG</t>
  </si>
  <si>
    <t>PL78_0675 chr1</t>
  </si>
  <si>
    <t>ANI28356</t>
  </si>
  <si>
    <t>hemH ferrochelatase</t>
  </si>
  <si>
    <t>MQSKLGVLMVNLGTPDAPTTPAIKRYLAEFLSDRRVVDTSPLLWWPLLRGVILPIRSPRVAKLYQSVWMDEGSPLLVFSRRQQQALAARMPDTPVELGMSYGSPNLSDAIEKLLAQGVTKLVVLPLYPQYSCSTSAAVWDSVARILKNYRRLPSISFIRDYAEHPAYIAALKQSVERSFEQHGQPDRLVLSFHGIPKRYAQLGDDYPLRCEDTARALTAVVPLPAEQIMMTYQSRFGREPWLTPYTDETLKSLPSQGVKHIQLICPGFSADCLETLEEIKEQNREIFLHAGGEKFEYIPALNDDIAHIDLLELLVKRHM</t>
  </si>
  <si>
    <t>PL78_0680 chr1</t>
  </si>
  <si>
    <t>ANI28357</t>
  </si>
  <si>
    <t>DhdD CDP-6-deoxy-delta-3,4-glucoseen reductase</t>
  </si>
  <si>
    <t>MSLEIKLHPSGVIFTSDGTETILDAALENNINIEYSCKDGTCGACKAVVLSGEVEQGENTFLSEEDIAKGSILTCCSKAKSNVELDVHYYPELSHIKKKTYPCKVDNIEYLGEDIAILSLRLPPSANMEYLAGQYIDLIINGQRRSYSIANAPGGNVELHIRKVANGLFSHIIFNELKPQQLLRIEGPQGTFFVRENNEPIIFLAGGTGFAPVKSMVEALISKNDQREMYIYWGMPTGNSFYSDIAREWAIQYPNIHYVPVVSGHDESWTGATGFVHQSVLNDIADLSLFNVYACGSLAMISAARADFIKNGLNENKFFSDAFVPSK</t>
  </si>
  <si>
    <t>PL78_0685 chr1</t>
  </si>
  <si>
    <t>ANI28358</t>
  </si>
  <si>
    <t>DhdA glucose-1-phosphate cytidylyltransferase</t>
  </si>
  <si>
    <t>-KAVILAGGLGTRLSEETVVKPKPMVEIGGKPILWHIMKLYSSYGINDFVICCGYKGYVIKEYFANYFMHMSDITFCMRDNEMTVHQKRVEPWNVTLVDTGENSMTGGRLRRVKDYVKDDEAFCFTYGDGVSDVNIAELIKFHKNHGKQATLTATYPPGRFGALDIKDKQVRSFKEKPKGDGALINGGYFVLSPKVIDLIDGDNSTWEQEPLMTLAEQGELMAFEHTGFWQPMDTLRDKLYLHELWEEGRAPWKVWE</t>
  </si>
  <si>
    <t>PL78_0690 chr1</t>
  </si>
  <si>
    <t>ANI28359</t>
  </si>
  <si>
    <t>DhdB CDP-glucose 4,6-dehydratase</t>
  </si>
  <si>
    <t>MIDASFWQGKRVFVTGHTGFKGGWLSLWLQNMGATVKGYSLAAPTEPSLFETARVADGMESEIGDIRDQQKLLNSIREFQPEIVFHMAAQPLVRLSYSEPVETYSTNVMGTVYLLEAIRQVGGIKAVVNITSDKCYDNKEWIWGYRENEAMGGYDPYSNSKGCAELVTSSYRNSFFNPAKYDQHGTALATVRAGNVIGGGDWALDRIVPDILRAFEESKPVIIRNPHAIRPWQHVLEPLSGYILLAQKLYNGGVEYAEGWNFGPNEADATPVQNIVEKMVEFWGDDASWQLDGNEHPHEAHYLKLDCSKAKMQLGWHPRWSLNTTLEYIVAWHKAWLAGKDMHEYSVTEINNYMKTR</t>
  </si>
  <si>
    <t>PL78_0695 chr1</t>
  </si>
  <si>
    <t>ANI28360</t>
  </si>
  <si>
    <t>DhdC CDP-4-keto-6-deoxy-D-glucose 3-dehydrase</t>
  </si>
  <si>
    <t>MSQEELRQQIAGLVAQYAETAMAPKPFEAGKSVVPPSGKVIGAKELQLMVEASLDGWLTTGRFNDAFEKKLGEYLGVPYVLTTTSGSSANLLALTALTSPKLGARALKPGDEVITVAAGFPTTVNPTIQNGLIPVFVDVDIPTYNVNASLIEAAVSDKTKAIMIAHTLGNLFDLAEVRRVADKYNLWLIEDCCDALGSTYDGKMAGTFGDIGTVSFYPAHHITMGEGGAVFTKSAELKSIIESFRDWGRDCYCAPGCDNTCKKRFGQQLGSLPFGYDHKYTYSHLGYNLKITDMQAACGLAQLESVEEFVEKRKANFKYLKSALQSCEQFLELPEATPNSDPSWFGFPITLKEDSGVTRIDLVKFLDEAKIGTRLLFAGNLTRQPYFHDVKYRVVGELTNTDRIMNQTFWIGIYPGLTHDHLDYVVSKFEEFFGLNF</t>
  </si>
  <si>
    <t>PL78_0700 chr1</t>
  </si>
  <si>
    <t>ANI28361</t>
  </si>
  <si>
    <t>Prt paratose synthase</t>
  </si>
  <si>
    <t>MPPFNMKILITGISGYLGSQLANSLIDEHEIAGTIRENSSYKRLNNPDKIRLIDLSEMDWLLKINDFDPDIVINTAALYGRNGEPLSQLVQANVQFPLLILEMLSSNGSGVFLNCGTSLPSNVSDYALTKNQFSELAKKYSDRFTGKFIDLKLEHFYGPYDDQTKFTTYVINSCKENNNLKLTAGLQERDFIYIEDLLNAFKCLIKNIDNLVSGESIPIGSGQAITIRKFVETVAKITNYQGELEFGAIPTRQNELMYSCASLERMNELGWKCEYSLNSAIKDTLSKE</t>
  </si>
  <si>
    <t>PL78_0705 chr1</t>
  </si>
  <si>
    <t>ANI28362</t>
  </si>
  <si>
    <t>Tyv CDP-paratose 2-epimerase</t>
  </si>
  <si>
    <t>MKLLITGGCGFLGSNLASHAIKLGMEVIVFDNLSRYGSSENLQWLRSIGDFTHVHGDIRNKNDVTRLIQKFKPDNVFHLAGQVAMTTSIDNPQMDFEVNVGGTFNLLEATRLFNPECGIIYSSTNKVYGDLEQFTYRENKTRYECIEKPNGFDESVQLTFHSPYGCSKGAADQYMLDYARIYGLKTAVFRHSSMYGGRQFATYDQGWVGWFCQKAVEANRGIKAPFTISGNGKQVRDVLHAEDIISLYFSTLAKLDLARGNAFNIGGTIQHSLSLLELFSLLEKYSGVELNYTQLPVRESDQKVFVADINKINKFTDWSPKVDASEGVRKMYDWCNNY</t>
  </si>
  <si>
    <t>PL78_0710 chr1</t>
  </si>
  <si>
    <t>ANI28363</t>
  </si>
  <si>
    <t>WzX, O-antigen flippase</t>
  </si>
  <si>
    <t>MLVKVSGKCTTGVITTNYHKQRHASSEHAAQQTLYKWNIVELFIKKIPTHIWVALSSWVSRIISAAIQLLSIRYLLDMMGENGYAAFTLLAGLVAWGTLADFGIGYSLQNFISEQRANKKKYNDYILTSACLILIGILVLMSTLWPLTKFLAPAYLQGFDVHTISDKHLLLYITLCIFIFTSFGGVLYKIWFAEQRGWIANVITALSSLLGLMLIIIFSKYRASASIYLAVIMFFGPAALIPVVIFIARILKTFKTESIKKFNFNLVNKVLKRASGFVLFSFLATIVLQADYIVMSQKLAASDIIIYTVLIKVFGLVLFVYSALLQALWPVCAEYRVQNKWSELNSIVSKYITLGAIFIIVCSIGFYLFKIQIIGLISKKINTNIDITTIALFCAYFLLRIWSDTYAMLLQSMNYLRPLWYLVPVQAILSLSLQWTLASVYGMKGMLTGLILSFLFTVVIFLPVFYKRKIRELQYV</t>
  </si>
  <si>
    <t>PL78_0715 chr1</t>
  </si>
  <si>
    <t>ANI28364</t>
  </si>
  <si>
    <t>WbcC, CDP-tyvelose glycosyltransferase</t>
  </si>
  <si>
    <t>MNSIKISFCIPTYNRCELLSELIGSIISQAEDRDDIEICISDNASTDNTNEMISSWREKTHIPIIYKKNSENIGPDKNYLASVALASGEYCWLFGSDDVLSDNSLEKMDEYLKTNCEIYLCDRNECDLAMRKVAYRPWMTTGDVMYSTENHQELIRYFSCSNSIGAVFSFLSSIIVKRSSWENVSFDESFIGSAYSHVFYLLDIVKHGAKIQYINKPLVDTRLGNDFFAKDGVVRRIEIDFNGYIKLAEKFYQNYPNVKSEFLAILLREHSVLHTNILTSVYGEKGQRDRMKHHFKYAGANAFLVDFVYFARPLYLFSSKLKLEFLYKKIRRFLYK</t>
  </si>
  <si>
    <t>PL78_0720 chr1</t>
  </si>
  <si>
    <t>ANI28365</t>
  </si>
  <si>
    <t>Wzy, O-antigen polymerase</t>
  </si>
  <si>
    <t>MFAVNKTITVYVSLYSMSLWIAFISSIVTGQFNGDLVGIDVGLDNTTLFYIALFNQIIILAVPLLYKIVTHYKLSLGGYRFNININRFSLFMFIIITMNLVFFLTTGVGKVFSKETHPLAPLFVIIAPSGIFYFYYLISREKSGVLFFLNVFLYSSLEIMKGWTGFILVLAIFEMYFFILRHRNSKFLKIPFLFSILMPLLLLIFGGALNKHVFVLKNEIRGNYVNADELSYFDSISLLSSRLTNFSVSAGMYSRVESVVSTAKDQGEFTELKGFARRLFPGVIEDTGFRTLSNSTMLAFFPDYGEQSNVDTGVLMYYYVLFKADPYGAVFSILLSLFLLVSLVAFYRAISNNHNNINIFIFIMIFYLFYTASTEASFVRPYITGVIFFPLLFSIGVIKIRKKSLGDLGGEDKVRNV</t>
  </si>
  <si>
    <t>PL78_0725 chr1</t>
  </si>
  <si>
    <t>ANI28366</t>
  </si>
  <si>
    <t>WbyK mannosyltransferase</t>
  </si>
  <si>
    <t>MKIVYDGIINSLQSNGGITVYFKELVTRLPSGNFDWYSYDNKIGDVGVKSIDLKGRLFERYRDCLLPDINKDISPIFHSSYYRLPKEHMPVVTTVHDFTYEKFVSGPAKWIHTWQKNRAVKHSDLIICVSENTAKDLQYYCSVPSDKIRIIHNGVSDKYHSLTPTKTNTNKVIFVGARGGYKNFDIAVKVISRLPHLELSVVGGGEFTDKELSLLNQHLPHRYHWLGRLSDEALNEAYNSAYALLYPSSYEGFGIPILEAMRAGCPVVAVGVSSIPEVAGDAAILVSRPSVDELVEGLVAIDNERSKFIEFGFQQAAKFSWDKCYQETLNVYKELNK</t>
  </si>
  <si>
    <t>PL78_0730 chr1</t>
  </si>
  <si>
    <t>ANI28367</t>
  </si>
  <si>
    <t>gmd GDP-mannose 4,6-dehydratase</t>
  </si>
  <si>
    <t>MTKIALITGITGQDGSYLAEFLLEKGYEVHGIKRRASSFNTSRVDHIYQDRHEENPRFFLHYGDLTDTSNLIRLVQEIQPDEIYNLGAQSHVAVSFESPEYTADVDAMGTLRLLEAIRINGLEKKTRFYQASTSELYGLVQETPQRETTPFYPRSPYAVAKMYAYWITVNYRESYGMYACNGILFNHESPRRGETFVTRKITRAVANIALGLENCLYLGNMDSLRDWGHAKDYVRMQWMMLQQEKPEDFVIATGKQITVREFVRMSAKEAGIELEFSGEGVDEIATVVAVSGNHASAVKVGDVIVRVDPRYFRPAEVETLLGDPAKAKKVLGWVPEITVEEMCAEMVASDLQQAKQHALLKANGFDVSISLEN</t>
  </si>
  <si>
    <t>PL78_0735 chr1</t>
  </si>
  <si>
    <t>ANI28368</t>
  </si>
  <si>
    <t>rfbB GDP-fucose synthetase</t>
  </si>
  <si>
    <t>MIMDKKRVFVAGHRGMVGSAIVRQLKNRSDIELVLKTRAELDLMSQAAVQAFFTDEKIDEVYLAAAKVGGIQANNNYPAEFIYENLMIECNIIHAAHLANVQKLLFLGSSCIYPKLAEQPMTEAALLTGILEPTNEPYAIAKIAGIKLCESYNRQYGRDYRSVMPTNLYGENDNFHPENSHVIPALLRRFHEAKLHNDEEMVVWGTGKPMREFLHVDDMAAASVHVMELSNQIYAANTQPMLSHINVGTGVDCTIRELAETMAKVVGFTGKLVFDTTKPDGTPRKLMDVSRLAKLGWSYHISLEEGLMMTYQWFLDNQHNFRK</t>
  </si>
  <si>
    <t>PL78_0740 chr1</t>
  </si>
  <si>
    <t>ANI28369</t>
  </si>
  <si>
    <t>Gmm, GDP-mannose mannosyl hydrolase</t>
  </si>
  <si>
    <t>MARPLDTSLFKTIVANTPLISIDLVVQDSQNRILLGKRLNRPAKNYWFVPGGRVRKDETLADAFTRLAKEELGLATSIQNAAFIGPFEHFYPDNFSEEEFSTHYVVLGYKLVIETPLVQLPKDQHSQYCWRAVDDLLSADDVHLHTKLYFQDRK</t>
  </si>
  <si>
    <t>PL78_0745 chr1</t>
  </si>
  <si>
    <t>ANI28370</t>
  </si>
  <si>
    <t>ManC mannose-1-phosphate guanylyltransferase/mannose-6-phosphate isomerase</t>
  </si>
  <si>
    <t>MLLPVIMAGGSGSRLWPLSRTHYPKQFLALTSELTMLQETLLRLDELPHLAPLVICNEDHRFIIAEQLRQKKLSHSGIVLEPVGRNTAPAIALAALHATLNGNDPLLLVLAADHVIQDKPAFIQAVKRAEPLAEAGKLVTFGIVPNSPETGYGYIRQGTPVEDGAYQVAAFVEKPDLATAQEYLASGNYYWNSGMFVFKASRYLQELGLHRPDILEACQLAIAGQRADLDFIRLNEEAFYNCPDDSIDYAVMEKTSDAVVVPMDAQWSDVGCWSALWEINDKDSQGNVVRGDVLIEDMHDSYVYSQNRLVATVGVNDLIIVETKDAVLVAHKDKVQDVKSIVNKLKLEERCEYLQHREVYRPWGSHDAIAEGVRYQVQRVSVKPGQRIATQIHYHRAEHWVVVSGIAKVHYGDKTYLVNENESTYIPVGIAHSIENPGKIPLEIIEVHTGNYLSESDVERVDNLGVGY</t>
  </si>
  <si>
    <t>PL78_0750 chr1</t>
  </si>
  <si>
    <t>ANI28371</t>
  </si>
  <si>
    <t>WbyL glycosyl transferase</t>
  </si>
  <si>
    <t>MMKVSIITATYNSEKTIIDTLLSLEKQTHLDIEYIIIDGASKDNTLKVIDRNSTRVSTIISEPDKGIYDALNKGILAATGDIIGFLHSDDLLADSNVIADVVATFENNGCDAVYGDLQYVARDNIDHVIRCWKSGDFRPRKMQYGWMPPHPTFYMKRELYERWGGFDLSFKISADYDSLTRYIISHQVKLAYLPRVLTKMRVGGISNRSVKNMILKSKEDIKIMKKQALFWPVSLICKNLSKIPQFIK</t>
  </si>
  <si>
    <t>PL78_0755 chr1</t>
  </si>
  <si>
    <t>ANI28372</t>
  </si>
  <si>
    <t>ManB phosphomannomutase</t>
  </si>
  <si>
    <t>MSKLTCFKAYDIRGQLGEELNDEIAYRIGRAYGEFAKPKTVVVGGDVRLTSESLKLALSRGLQDAGTDVLDIGLSGTEEIYFATFHLGVDGGIEVTASHNPINYNGMKLVRQGARPISGDTGLRDIQRLAESNDFPPVVESKRGSYKKISVIDAYIDHLIGYITPSLFKPLKLVINSGNGAAGHVIDALEKRFDKLDMPVTLIKVHHSPDGTFPNGIPNPLLPECRQDTTDAVLAHGADMGIAFDGDFDRCFFFNNKGEFIEGYYIVGLLAEAFLQKKPGSSIIHDPRLSWNTIDIVTAAGGKPVMSKTGHAFIKERMREEDAVYGGEMSAHHYFRDFSYCDSGMIPWLLIAELLCVKNKSLEQLVEECMSAYPASGEINSILSDPASAISKVRATYENEALVVDETDGISLEFKDWRFNLRSSNTEPVVRLNVESRANKSLMLEKTEEILLLLRS</t>
  </si>
  <si>
    <t>PL78_0760 chr1</t>
  </si>
  <si>
    <t>ANI28373</t>
  </si>
  <si>
    <t>Wzz LPS O-antigen length regulator</t>
  </si>
  <si>
    <t>MTDNFKVNNSNSKIPSDYGFPNVNSSKDEIDLFELMAIIFKSKIKIISTTLIFIIIGLVITFILPQRWTSTAVIVSPGDEQIQVLDKITTNLSVLDIKLDISSDYLLSTFKQNFDSQDLREQYLVNTEYFKRLMRDKPEDGLEKRALIERIVNENITSVSPLRDKGDNDKEYRYYKLSYSAMTATDARDLLQGYINYVNSIVNADVSRKIQRAVDLAKGIGTDKYTLDLLRAKNNQEVKIERLKYATSIADAAGIKKPVYSSGSAISDDPDFPITMGSDALNRKLEIEKSVTDLASINAEILNRRLYLDKLNALEIPKVEVVPFKYLQQPTEPTKRDAPKRGLIMILFALAGLVGSVGFVLVDHFMREREREEEMLKLANTDKE</t>
  </si>
  <si>
    <t>PL78_0765 chr1</t>
  </si>
  <si>
    <t>ANI28374</t>
  </si>
  <si>
    <t>Gsk, inosine/guanosine kinase</t>
  </si>
  <si>
    <t>MKFPGKRKSKHYFPVNARDPLLQQTQVQAENEVSTSYIVGIDQTLVDIEAKVDEGFIQRYGLSQGHSLVIEDDVAEALYQELTSNGLITHEFAGGTIGNTLHNYSVLADDRSVLLGTMCSNIKIGSYAYRYLCNTSSRTDLNYLQAVDGAIGRCFTLITENGERTFAISPGQMNQLRPDSIPEEVIAGASALVLTAYLVRCKPGEPMPDATMQAIAYAKKYHVPVVLTLGTKYVIADNPQWWRDFLKENVSILAMNEDEALELTGISDPLMAADMALDWVDLVLCTAGPNGLYMAGYTEEAGKRQTQHPLLPGTIAEFNMYEFSRAMRKEHCDMPFKIYSHIAPYMGGPEKIMNTNGAGDGALSAVLHDIAANGYHRNNVPNSSKHVRSYLSYSSLAQVCKYANRVSYQVLNQHSPRLTRGLPEREDSLEESYWER</t>
  </si>
  <si>
    <t>PL78_0770 chr1</t>
  </si>
  <si>
    <t>ANI28375</t>
  </si>
  <si>
    <t>KefB Kef family K transporter</t>
  </si>
  <si>
    <t>MHHSTPLITTIVGGLVLAFLLGTLAHRLRISPLVGYLAAGVLAGPFTPGFVADTSLAPELAEIGVILLMFGVGLHFSLKDLLAVKSIAIPGAIAQIAVATLLGIGLSSMLGWDLVTGLVFGLCLSTASTVVLLRALEERQLIDSQRGQIAIGWLIVEDLAMVLTLVLLPAFAGVMGSENTSLSQLFTELAITIGKVIAFITLMIVVGRRLVPWILAKTASTGSRELFTLAVLVLALGIAYGAVGLFDVSFALGAFFAGMVLNESELSHRAAQDTLPLRDAFAVLFFVSVGMLFDPMILVREPLAVIASLAIIIFGKSAAAFLLVRMFGHSKRTALTISVSLAQIGEFAFILAGLGISLGLMSEHGRNLVLASAILSIMLNPLLFSLLDRYLIKTETMEDQILEEAVEEEKQIPVDLCNHALLVGYGRVGSLLGSKLNAAGVPLVVIENSRTRVEALREQGINAVLGNAANAEIMSLARLDCARWLLLTIPNGYEAGEIVAAARLKRPDLEIIARAHYDDEVVYISDRGADQVVMGEREIAGSMLNMLKIDTLTEEVKSAACPI</t>
  </si>
  <si>
    <t>PL78_0775 chr1</t>
  </si>
  <si>
    <t>ANI28376</t>
  </si>
  <si>
    <t>fosmidomycin resistance protein</t>
  </si>
  <si>
    <t>MTDRIVPPTSQNKGNALKRTSFSILGAISVSHLLNDMIQSLILAIYPLLQAEFSLSFTQIGLITLTYQMTASMLQPLIGLYTDKHPQPYSLPIGMGFTLSGILLLAAATTFPVVLLAAALVGTGSSVFHPESSRVARMASGGRHGLAQSLFQVGGNFGSALGPLLAAMFIAPYGKGNVGWFSLAALLAIVVLLQVSKWYQMQNRAVAGKPIKAAPVQTLPKKTIIATLAILLVLIFSKYFYLTSISSYYTFYLIHKFGVSVQNAQIHLFIFLFAVAAGTIIGGPLGDRVGRKYVIWGSILGVAPFTLILPYVSLQWIGILTVIIGVILASAFSAILVYAQELIPGKVGMVSGLFFGLAFGMGGLGAAVLGYVADLTSIELVYQICAFLPLLGIFTALLPNIEEK</t>
  </si>
  <si>
    <t>PL78_0780 chr1</t>
  </si>
  <si>
    <t>ANI28377</t>
  </si>
  <si>
    <t>ushA 5'-nucleotidase</t>
  </si>
  <si>
    <t>MRFSLNTTACALAVTLAFAPGWASAWEKDKTYDITLLHTNDHHGHFWQNDHGEYGLAAQKTLVDNIRQQVAAEGGSLLLLSGGDINTGVPESDLQDAEPDFRGMNLVGYDAMAIGNHEFDNPLSVLRQQEKWATFPLLSANIYQKSTQQRLFKPYALFDKQGIKIAVIGLTTDDTAKIGNPEYFTDIEFRVPAVEAKEVVEKLRQDEKPDIIIAATHMGHYDNGNHGSNAPGDVEMARSLPAGYLDMIVGGHSQDPVCMSSENHKQVDYVPGTACAPDRQNGTWIVQAHEWGKYVGRADFKFRNGELTLVNYQLIPVNLKKKVEKADGTSERVFYTEEIAENPAMLKLLTPFEDKGKAQLEIKVGSVNGKLEGDRSKVRFQQTNMARMLLAAQMERAGADFAVMSGGGVRDSIDAGDITYKDVLKVQPFGNTLVYVDMKGSEVEKYLAVVANKKVDSGAYAQFANVSLVADGTGVSDVKIQGKPLDANKTYRIATLNFNALGGDGYPKVDTLPSYVNTGFIDAEVLKQYIEKHSPLDAAAYEPKGEIVYK</t>
  </si>
  <si>
    <t>PL78_0785 chr1</t>
  </si>
  <si>
    <t>ANI28378</t>
  </si>
  <si>
    <t>Cys-tRNA(Pro) deacylase, prolyl-tRNA editing enzyme YbaK/EbsC</t>
  </si>
  <si>
    <t>MTPAVILLEKQKIAFTLHPYEHDSAETNFGDEAVRKLGLDARQVYKTLLVCLNGEAKNLAVAVTPVATQLDLKKVARALGAKKADMADPQLAQRVTGYLVGGISPLGQKKRLPTVIDSQAQQYATMFVSGGKRGLDIELAPADLGQLLNAVFADIAKRD</t>
  </si>
  <si>
    <t>PL78_0790 chr1</t>
  </si>
  <si>
    <t>ANI28379</t>
  </si>
  <si>
    <t>conjugal transfer protein TraB</t>
  </si>
  <si>
    <t>MGQLLRQLATFLGILSPPSYPYPGIDLQLPGSRHFHLVGSIHMGTEGMFPLPDILLDRLIKADALIVEADITQGGSPFAHYPDELPLVDRLSETDYQQLVQRCEELKTDPFALATLPAWQIALMLQARQAQNLGLRGEYGIDYQLLNAAKAQRKNIIELEGSQMQLSLLETLPDSGMGLLKDTLAHWHTNARMLQTMISWWLERQPCGSLAKLTTTFSDDLYELLMVQRNQQWQKQLSALPAGHYLVAVGALHLYGDGNLPALMQPAHG</t>
  </si>
  <si>
    <t>PL78_0795 chr1</t>
  </si>
  <si>
    <t>ANI28380</t>
  </si>
  <si>
    <t>copA copper-transporting ATPase</t>
  </si>
  <si>
    <t>MSHTTLLALQGLTCMKCAGRVQKALEDRPDVEQAQVNVHYAKVVGEADIQALIETVKQAGYQSEPVQQPDVELQLSGLTCMHCAATTRQALEAVPGVIAADVSTSNAKVYGRVDANALIAAVENAGYQATLAQENAVPKTEPLAHATQSAPESLAAASSLPATENTPATAPSDGDDPDSVQLLLTGMSCASCVSKVQKALQSVDGVQIARVNLAERSALVTGSPDNSALIAAVEKAGYGAEIIEDEAKRRERQQEMSQANMKRFQWQAALGLLLGIPLMAWGLFGGSMTLTPETQTPWLVIGVLTLLVMIFAGGHFYRNAWVSLKNGSATMDTLVALGTGAAWIYSITVNIWPDVFPMEARHLYYEASAMIIGLINLGHAMEQRARQRSSNALERLLDLAPPTARVVTEDGEKQIPLADVQLGMTLRLTTGDRVPVDGEIVQGEVWMDEAMLTGEPIPQQKSAGDKVHAGTSVQDGSVLFRANAIGSQTTLARIIKLVRQAQSSKPEIGQLADRISAVFVPTVVAIALIAGVIWYFFGPQPQIVYTLVVATTVLIIACPCALGLATPMSIISGVGRAAEFGVLVRDADALQQASGLNTLVFDKTGTLTEGRPQVVAIHTFNGITEQQALGWAAALETGSNHPLAQAILQRAKGLTLPATSQFRTLRGLGVSGDVEGASLLLGNNALLKQQEIDTLELSDLMRQQAETGATPVILAANGQVAALFSIRDPLRSDSVSALQRLHQQGYKLVMLTGDNPITANAIAKEAGIDQVIAGVLPDGKADAIKQLQAAGNKVAMVGDGINDAPALAQADVGIAMGGGSDIAIETAAITLMRHSLHGVADAVELSKATLRNMKQNLLGAFFYNALGIPIAAGILYPFTGTLLSPVVAGAAMALSSITVVSNANRLLRFKPKQ</t>
  </si>
  <si>
    <t>PL78_0800 chr1</t>
  </si>
  <si>
    <t>ANI28381</t>
  </si>
  <si>
    <t>cueR MerR family transcriptional regulator</t>
  </si>
  <si>
    <t>MNISDVAKKTGLTSKAIRFYEEKKLVTPPIRTDNGYRSYDARHIEELTLLRQARQVGFTLDECRELLALFHNPDRHSADVKAATLQKVAEIERHIQDLNQMRLRLLALAAECPGDEGADCPIINNLAGCCHREEKG</t>
  </si>
  <si>
    <t>PL78_0805 chr1</t>
  </si>
  <si>
    <t>ANI28382</t>
  </si>
  <si>
    <t>Membrane protein implicated in regulation of membrane protease activity</t>
  </si>
  <si>
    <t>MLKQIAANPNWFWLSLGGLLLAAEMLGASGYLLWSGIAAVLVGLLVWMLPLSWEWQGVLFAVLTVIAAILWWYWLSKRVKPQPAMLNQRDHQMVGLRATLTEPTLDGYGRMKVGDSSWRIHSSEELSVGTEVEVVSIEGNTLNVRAIIR</t>
  </si>
  <si>
    <t>PL78_0810 chr1</t>
  </si>
  <si>
    <t>ANI28383</t>
  </si>
  <si>
    <t>hflK Regulator of protease activity HflC, stomatin/prohibitin superfamily</t>
  </si>
  <si>
    <t>MFTVIPIIIVVALVVVFSAIKIVPQGFQWTVERFGRYTKTLMPGLNIVVPFMDRIGRKINMMEQVLDIPSQEIISRDNANVAIDAVCFIQVIDPVKAAYEVSNLELAIVNLTMTNFRTVLGSMELDEMLSQRDNINSRLLHIVDEATNPWGIKITRIEIRDVRPPTELISAMNAQMKAERTKRADILEAEGVRQAAILRAEGEKQSQILKAEGERQSAFLQAEARERAAEAEAQATKMVSEAIAAGDIQAINYFVAQKYTDALQHIGSANNSKVVMMPLDASSLMGAIGGIAELIGESKTSRGK</t>
  </si>
  <si>
    <t>PL78_0815 chr1</t>
  </si>
  <si>
    <t>ANI28384</t>
  </si>
  <si>
    <t>Negative regulator of GroEL, contains thioredoxin-like and TPR-like domains</t>
  </si>
  <si>
    <t>MLAPTVIDITEANLHQTLEQSMAQPVLFYFWSERSQHCLQLTPVLDKLAAEYAGQFILAKVDCDAQQMVASQFGLRSIPAVYLFKDGQPVDGFQGPQPEEVIRELLQRVLPKPEELKAAEAAQLIADGKAQEALPLLKDAWQLSQYNGEIGLQLAEVQIQLNRSDDAEAVLETIPLQDRDTRYQGLIAQIELLKQAADTPEIQQLQQQLAEQPENVELAVQLALQLHQVGRNEEALELLMSHLKKDLAAANGNARKTLMDILAALGTGDTLAGKYRRQLYSLLY</t>
  </si>
  <si>
    <t>PL78_0820 chr1</t>
  </si>
  <si>
    <t>ANI28385</t>
  </si>
  <si>
    <t>fabG Short-chain dehydrogenase</t>
  </si>
  <si>
    <t>MQKAVLITGCSSGIGLVAAQDLRNRGYRVLAACRKPEDVENMSQLGLEGIELDLDDSTSVERAAAQVIELTGGRLYGLFNNGGYGLYGPLDTISRQQMERQFSTNLFGTHQLTQLLLPAMLPHGEGRIIQTSSVMGLISTPGRGAYAASKYALEAWSDALRMELNGSGIFVSLIEPGPISTHFTQNVNQTQADKPVNNPGIAKRFTLPPEAILPKLRHALEAPRPKLRYPVTLVAHAVTVLRRILPGRLLDCVLRGNA</t>
  </si>
  <si>
    <t>PL78_0825 chr1</t>
  </si>
  <si>
    <t>ANI28386</t>
  </si>
  <si>
    <t>Lysophospholipase L1 or related esterase</t>
  </si>
  <si>
    <t>MLTLTNVFIKMMNFKNVFRWHLPFLLLLGLFSLRATANDTLLILGDSLSAGYRLPIAEAWATRLDKQWQTLPAHPKVVNASISGDTAAQGLARLPALLAQHQPRWVLIELGANDGLRGFPPQDIQRDLAQIISLVKEAEAQPLLMQIRIPPNYGRRYTESFAALYPTLAQQAEIPLLPFFMEQVAVKPEWMQDDSLHPNAEAQPFIADWMSKQLTPFIQKGKSE</t>
  </si>
  <si>
    <t>PL78_0830 chr1</t>
  </si>
  <si>
    <t>ANI28387</t>
  </si>
  <si>
    <t>lolD ABC transporter ATP-binding protein</t>
  </si>
  <si>
    <t>MPAENVLEVHHLNKHVGQGEHQLSILTGVELVVKPAQTIALIGESGSGKSTLLGILAGLDDGSSGEVSLLGQSLTAMDEEGRAQVRAKNVGFVFQSFMLVPTLNTLENVQLPALLRGESDRQSKAQATELLQQLGLGERLHHLPAQLSGGEQQRVALARAFSGRPRVLFADEPTGNLDRQTGDRIADLLFSLNRDYDTTLILVTHDEQLAARCQRRLRLRDGKLWEEA</t>
  </si>
  <si>
    <t>PL78_0835 chr1</t>
  </si>
  <si>
    <t>ANI28388</t>
  </si>
  <si>
    <t>sugar ABC transporter permease</t>
  </si>
  <si>
    <t>MIWRWFWREWRSPSLLIVWLALTLAVACVLALGSISDRMEKGLSQQSRDFLAGDRVLSASRPVSEGWLLDAEQQGLTLSRQLSFTTMTYAGDRPQLADVKATDSAYPLYGTLKTRPENARLEPGTVLVAPRLLTLLGVNVGDRLEVGDASLRIVGEVLEEPDAGFNPFQTAPRILINLADVEKTGAVQPGSRLTYRYMFAGSPDNIQRFGDQIKPELQPDQRWYGLQESGGALGKSLQRSQQFLLLSALLTLLLSIAAVAVAMGHYCRSRYDLVAVLKTLGAGKAALRKLIVGQWISVLTLAALCGSAIGLLFERLLISMLAPVLPAALPAAGLWPWLWSIGSLILISLLVGLRPYRQLLATQPLRVLRRDVAANVWPLRYFIPLMLLAVIGVLALLMGGNTLLWAILGGLLVLSLLLGCIGWGSLLLLRRLTVTRLPLRLAINRLLRQPWMTLTQLAAFSLSFMLLALLLVLRGDLLDRWQQQLPPDSPNYFLLNMTKEQVPQVSTFLNQHQIMPTTFYPIVRVRMTEINQQQATERVHENDPGGEAVNRELNLTWLPDLPAHNQLTDGKWPPKADEVSMEQGVAERLGIKLGDTLTFSGDTQSFSAKVSSIRKVDWESLRPNFYFIFPPGALDKQPQTWLTSFRYNGNEQLLTQLNRQFPTLSLLDIGSMLKQVGQVLQQVSRALEVMVVLVMICGTLLLLAQVQVGMRQRRQELMVYRTLGAGKRLLWGTLWCEFALLGLVAGMAAAIGAEASLWALQRLVFDFPWQPNWILWWMLPLLGALLLSLCGSWLGARLLRGKALFRSYEG</t>
  </si>
  <si>
    <t>PL78_0840 chr1</t>
  </si>
  <si>
    <t>ANI28389</t>
  </si>
  <si>
    <t>purK phosphoribosylaminoimidazole carboxylase</t>
  </si>
  <si>
    <t>MKPVCVLGNGQLGRMLRQAGEPLGIAVYPVGLDAEPEAVPYQNSVITAEIERWPETALTRELATHNAFVNRDIFPRLADRLTQKQLLDSLNLATAPWQLLANAEQWPQVFASLGELAIVKRRVGGYDGRGQWRLRPGEQDSLPADAYGECIVEQGIHFSGEVSLIGARSHDGETVFYPLTHNLHEDGILRISVALPQPDAKLQAQAESMLSAIMNELGYVGVMAMECFIVGDNLLINELAPRVHNSGHWTQNGASISQFELHLRAILDLPLPKPVVSTPSVMVNLIGTAVNLAWLSQPLVHLHWYEKEVRDGRKVGHLNLTDPAEKQLAETLNELSPLLPNEYQSALRWAQKKLG</t>
  </si>
  <si>
    <t>PL78_0845 chr1</t>
  </si>
  <si>
    <t>ANI28390</t>
  </si>
  <si>
    <t>purE Phosphoribosylcarboxyaminoimidazole</t>
  </si>
  <si>
    <t>MGANLDSAITAGVKIAIVMGSKSDWATLQFAADVLTELDVPFHVEVVSAHRTPDKLFSFAEQADANGLDVIIAGAGGAAHLPGMLAAKTLVPVLGVPVQSAALSGVDSLYSIVQMPRGIPVGTLAIGKAGAANAALLAAQILALHDKTLAGRLAAWRQNQTDEVLNNPDPREDA</t>
  </si>
  <si>
    <t>PL78_0850 chr1</t>
  </si>
  <si>
    <t>ANI28391</t>
  </si>
  <si>
    <t>lpxH UDP-2,3-diacylglucosamine pyrophosphatase LpxH</t>
  </si>
  <si>
    <t>MRTLFIADLHLSVQEPAITAGFLRFLQREAIHANALYILGDLFEAWIGDDDPLPLYRQVASALKDLHHRGIPCYFIHGNRDFLVGKRFAAESGMMLLPEEQTLELYGRKILILHGDTLCTDDADYQHFRRRVHNPIIQWLFLSLPLSWRLRIAASMRKNSQQNNKDKSEAIMDVNNAAVIDAFQRNGVEWMIHGHTHRPAIHPLKLADKTVHRAVLGAWHVEGSMICVTPEAIELIEFPF</t>
  </si>
  <si>
    <t>PL78_0855 chr1</t>
  </si>
  <si>
    <t>ANI28392</t>
  </si>
  <si>
    <t>peptidylprolyl isomerase</t>
  </si>
  <si>
    <t>MVTFHTNHGDIVINTFADKAPATVENFLNYCRKGFYDNTIFHRVIDGFMIQGGGFEPGMNQKETGAQIKNEANNGLKNTRGTLAMARTNDPHSATAQFFINVADNDFLNFRSERADGWGYCVFAEVVEGMDVVDKIKSVATGRSGMHQDVPKEDVIIKSVTVSE</t>
  </si>
  <si>
    <t>PL78_0860 chr1</t>
  </si>
  <si>
    <t>ANI28393</t>
  </si>
  <si>
    <t>cysS cysteine--tRNA ligase</t>
  </si>
  <si>
    <t>MLKIFNTLSRQKEEFKPIHAGKVGMYVCGITIYDLCHIGHGRTFVAFDVVARYLRYLGYSLTYVRNVTDVDDKIIKRAAENNETCDQLTSRMLAEMHKDFDALNLQRPDLEPRATHHITEIIELAQRLIERDHAYVASNGDVMFAVDSDPDYGLLSRQDLEQLQAGARVEIADVKRNPMDFVLWKMSKPGEPSWESPWGPGRPGWHIECSAMNGKQLGAHFDIHGGGSDLMFPHHENEIAQSTCAHDGPYVNYWMHSGMVMIDKEKMSKSLNNFFTIRDVLAYYDAETVRYFLMSGHYRSQLNYSEENLKQARASLERLYTALRGTDANATPAGGAEFEARFREAMDDDFNTPEAYSVLFDIAREVNRLKAEDMAAANGLAAELRKLAHVLGLLEQDPEQFLQSGAQADDDEVTKIEALIKQRNDARASKDWAMADSARDQLNEMGIVLEDGPQGTSWRRK</t>
  </si>
  <si>
    <t>PL78_0865 chr1</t>
  </si>
  <si>
    <t>ANI28394</t>
  </si>
  <si>
    <t>yaaA ribosome-associated protein</t>
  </si>
  <si>
    <t>MEIFQLENHPHVELCDLLKFQGWNDSGASAKMVIADGLVKVDGKVETRKRCKILADQIVEFQGMTVQVKA</t>
  </si>
  <si>
    <t>PL78_0870 chr1</t>
  </si>
  <si>
    <t>ANI28395</t>
  </si>
  <si>
    <t>bifunctional methylene-tetrahydrofolate dehydrogenase/methylene-tetrahydrofolate</t>
  </si>
  <si>
    <t>MSAKIIDGKTIAQQVRTEVAALVQQRLAAGKRAPGLAVVLVGENPASQIYVGSKRKACEEVGFLSRSYDMPASTSEAELLALIDKLNQDPEIDGILVQLPLPAGIDNVKVLERINPDKDVDGFHPYNVGRLCQRAPKLRPCTPRGIVTLLERSGINTYGLNAVVVGASNIVGRPMSLELLLAGCTTTVTHRFTQDLRSHVERADLLVVAVGKPGFIPGDWIKPGAIVIDVGINRLESGKVVGDVEFDVAVERAGWITPVPGGVGPMTVATLIQNTLQACEEYHDINTN</t>
  </si>
  <si>
    <t>PL78_0876 chr1</t>
  </si>
  <si>
    <t>Transposase Serratia plymuthica</t>
  </si>
  <si>
    <t>MRKKSFTHEFKQECVNLVLQHKYPVNQPAETMNIGLSTFQPYNLSTLQPYNLSTLQRWLRQYRGEIRGNTPIASAITPEQQRIQELEKQVRQLQSDNDLLKKASAFCKYPSFSSTHFLRFPVSQPSADILPASDYSGIHEAAHCCIHSASAPLFPVLHSVF</t>
  </si>
  <si>
    <t>PL78_0877 chr1</t>
  </si>
  <si>
    <t>IS1400 transposase B</t>
  </si>
  <si>
    <t>MPCAERRHRKKALKPAIKRELVNYLTTQFTMSIRQACRTLSLSRTVFRYQPNTRRDEPVIQRLTEAAERYPRYGFKKLFQVLRRQGYAWNHKRIHRIYCLLKLNFRRKGKQRLPVRNPAPLATPEALNQSWSIDFMHDALTCGRRFRTFNVVDDFNREALAIEIDLNIPAQRIVRVLDRIAANRGYPLKMRMDNGPELISLALAQWAEDHGVMLEFIKPGKPTQNAFIERFNRTYRTEILDFYLFRTLNEAREITERWLNEYNSERPHESLNNLTPEEYRLMAEKPEISKSVWN</t>
  </si>
  <si>
    <t>PL78_0880 chr1</t>
  </si>
  <si>
    <t>ANI28396</t>
  </si>
  <si>
    <t>transposase</t>
  </si>
  <si>
    <t>MRKIRFTEHQIIAVLKSVEAGRTVKDVCREAAISEASYYNWKAKYGGMEAADIKKIKDLEDENRRLKQMFADLSLECRALKDVIEKKL</t>
  </si>
  <si>
    <t>PL78_0890 chr1</t>
  </si>
  <si>
    <t>ANI28398</t>
  </si>
  <si>
    <t>IS1329 transposase B</t>
  </si>
  <si>
    <t>MGRLSGILTLLRHGNEQRQKVAVKLKKAGANIQQVCRCLSLTRSVFYARSRRPVIKPDVLMLHAAAKHVHTEMDATYGSRRICIELREQGFNVGRYRVRQIMKTLLLIAKCPGRHRYSRGEKSAVVAANLLNRQCNPETLNTWWSGDITYLRTAQGWLYWAIVMDLCSRKIVSWPFSDKPDSDLTVRALRLAVNKRRPTGSVVLYSVQRAQYTSAQFQCCQQELDVTGTPDHTQRQQTRRRKDDYQAEQVSE</t>
  </si>
  <si>
    <t>PL78_0895 chr1</t>
  </si>
  <si>
    <t>ANI28399</t>
  </si>
  <si>
    <t>MKIKDFFVMTTPSRRRYGVAFFVGIIAGIMSAFVKWGAEVPLPPRTFSGGRDEFNPPYLFLRDYLGIDPTQAVYHFSEHIINPVHVTHIIFSLVFAIGYCLVAEVFPKVKLWQGVMAGIIATVAVHWISFPLLGLTPPLSGLPFDEYLSELVGHIFWFWAIEMIRRDLRNRITHEPDAEVPLDSPFR</t>
  </si>
  <si>
    <t>PL78_0896 chr1</t>
  </si>
  <si>
    <t>MNSREEKTVKAEALGRSATLQDESNFRPALKLKYILSFDWRTPVVST</t>
  </si>
  <si>
    <t>PL78_0900 chr1</t>
  </si>
  <si>
    <t>ANI28400</t>
  </si>
  <si>
    <t>Hcp Type VI protein secretion system component</t>
  </si>
  <si>
    <t>MPTPCYISITGKTQGNITAGSFTAESVGNIFVQGHEDEMLVQEFEHVVTVPTDPQSGQPSGQRAHKPFRFTVALNKAVPLLYNALASGEMLPKVELKWYRTSVEGKQEHFFTTELEDATIIDIDCKMPHCQDSTKTEFTQLVRVSLSYRKINWEHTTAGTSGADDWRAPIEA</t>
  </si>
  <si>
    <t>PL78_0905 chr1</t>
  </si>
  <si>
    <t>ANI28401</t>
  </si>
  <si>
    <t>VipA sheath Type VI protein secretion system component</t>
  </si>
  <si>
    <t>MSKDNSSSVAPKERINIKYVPNTGDQVAEVELPLNLMVVGDLKGVREDTPIEERQVVSINKNNFNSVMNEAGINLTFNVPNRLDGNGEEDMPVTLPINSLSDFSPDNVAKKVPELNKLLELREALVALKGPLGNIPAFRSRLQDLLSNQSVREQLLKELEILNQK</t>
  </si>
  <si>
    <t>PL78_0910 chr1</t>
  </si>
  <si>
    <t>ANI28402</t>
  </si>
  <si>
    <t>VipB sheath Type VI protein secretion system component</t>
  </si>
  <si>
    <t>MSVHEENAATLAPAASTTSLLDEIMSQARMAPENDGYDIAKQGVAAFISSILDTGVNEEPINKLLVDKMIVELDKKLSAQMDEILHAEAFRELEASWRALKLLVDRTDFRENIKINIMHATKDELLEDFEFSPEIVQSGFYKHVYSSGYGQFGGEPTAAVIGNYAFSNSSPDMKLLQYVSAVGAMAHAPFLSSVAPDFFGVSSFTELPGIKDLKSVFEGPAHTKWRALRESEDSRYLGLTTPRFLLRLPYSTVENPIKNFNYHEDVSKNHEHFLWGNTAYLLASCLTDSFAKYRWCPNIIGPQSGGAVKDLPVHLYEAMGQIQAKIPTEILITDRREFELAEEGFITLTMRKGSDNAAFFSANSVQKPKNYPNTREGKMAETNYKLGTQLPYMFIINRLAHYIKVLQREQIGSWKERQDLERELNIWLKQYIADQENPPTDVRSRRPLRSAQIQVLDVEGDPGWYQVAMSVRPHFKYMGASFELSLVGRLDKE</t>
  </si>
  <si>
    <t>PL78_0915 chr1</t>
  </si>
  <si>
    <t>ANI28403</t>
  </si>
  <si>
    <t>Lys Type VI protein secretion system component</t>
  </si>
  <si>
    <t>MAALLSWERGSSSSLFERIQGEGSGLSRRARADDLLVSIKGHLNKVLNARPGGCQSSVELGVIDLNDATSTATDFRRSIEHAIKNCIESYEPRISSVSVHAETNDGDPLLLNFRISAQVSFDNIGDLVEFNIQLDNNRHYRFDQDL</t>
  </si>
  <si>
    <t>PL78_0920 chr1</t>
  </si>
  <si>
    <t>ANI28404</t>
  </si>
  <si>
    <t>TssF Type VI protein secretion system component</t>
  </si>
  <si>
    <t>MSFEKYFRDELDYLRQLGRDAAVERPHLATFLSEQGSDPDVERLLEGFAFLTGNLRAKIDDQFPELTHGLLNMLWPNYLRPTPSMTIIEYTPDENVVTEAALVKRGTQILSNPIADEDFVSTSPKSGAQCVFTLCRDIWLFPMAIRDITVNNSNEQGIIGINFQAKNELNFQHLQLNKLRFYLGEEAYTSTQIYLWISHYFERAELVVNDITIPMPDFDFVPVGFDRQDALLPYPKNAYMGYRILQEYFCFQEGFLFFDVCGIPDLPGHLKASEFTLNLHFSQALPPDVKVRPTTFRMHCTPAVNLFQHDSEAIALDGTQAEYPLRASYHHPDRYDIFSIDKVDSWLSEKGDGKGRSRGRARNYTPFESFDHQIEHVGERHALYYHLRVKKSLFRKGFEHYIAFVRGDESQLLHAEENVSVSMTCTNRELPMLLRVGDINQPTKDNPSFASFRNITRPSVPLYPVLDGSLHWSLLSNMSLNYMSLLEKDALKQILRTYDLPSMNNRQAARVSQKKLDAIQRIDTKPVDRLFAGVPVRGLQSTLYLAQSAFNSEGELYLFSTILAHFFSLYASVNAFHILKVVNTDNQECYEWPVQIGQHALM</t>
  </si>
  <si>
    <t>PL78_0925 chr1</t>
  </si>
  <si>
    <t>ANI28405</t>
  </si>
  <si>
    <t>TssG Type VI protein secretion system component</t>
  </si>
  <si>
    <t>MAGSDRSTCVDVVPGDESLDVSRYNFFQLVELLNQLSGKKLSSQGEAVAYPAGESIRFRSSASLAFPTRDVVALEKSERGQYQLEVSFLGLHGSQSPMPGYYLDSLAWEDAQNENRLTDFLNVFNHRLITLLHQVWRKYRYHICFEDGGVDDFSQRMFALVGLGSEVIRNKLQINHSKMLAYAGLLASPGRSPEVICGLVSHCFDLPDVELHSWQLRQVNIDPSQQNRLGGREKIRGKKYLEKSVLGSNFTIGSRVADRSGKFMLCINNLSRERFLSFLPNGENYQPLVMFVSFVMRDQFAWDLRLGLASKQVSGMVLGADQNNLLGWTSFLGDPEEKPDVTICVME</t>
  </si>
  <si>
    <t>PL78_0930 chr1</t>
  </si>
  <si>
    <t>ANI28406</t>
  </si>
  <si>
    <t>Type VI secretion system FHA domain protein</t>
  </si>
  <si>
    <t>MEKQQPTLTLRVLNSDKLESGKAASCLFDIQGGRVGSGSSNLWSIQDQMSSVDGAQFAVEWQDGAFCLRVLGQPVMVNQASLTRDAGFIRLQAGDKINVGMLAMSCHIGHTLADRQDPLTLSPESLVSSYSNPLEAMMEGGEPPRGAEAPYQGNLAATVSNDFSQDPLRILQSESLTTLTQSPATDPDASQSLQQDRYSSPLFSSPLSDTAKDSAMDQEFIDLPHINRLTAIDQSETLEMREQQHVAMTPLMRGIDAQLPINNSQEAHDFLEEIGKTMKAAIDGLLALQQVQHGLSDKHLRPIEDNPLRLNLDYDTTMNVLFADQKSPVHLAAPAAVAESLNNVRLHHQANQAAIGAALATMLDAFSPQHLLARFAHYRRSNERQEMDAAWAWEMYNSYYQELASSRQQGFEKLFWEVYAQSYDRALRQGLQESAQ</t>
  </si>
  <si>
    <t>PL78_0935 chr1</t>
  </si>
  <si>
    <t>ANI28407</t>
  </si>
  <si>
    <t>TssJ Type VI secretion lipoprotein</t>
  </si>
  <si>
    <t>MTRIASHSLAVLLLVLLLPGCSSTWEATKKVGQVMWDPSIPVGVKDDQPSTVQITLLAEADINPNDSGEAAPLEIQVIYLSEDSKLLAADDDQLTSEELEKVLGKNYIDHQDYTLLPGQYKPLPPIKLKAENRYLGVVGHYTDAEKAEWKKIIRIDGVGHNYQVLVHVRANEIDLRKEEE</t>
  </si>
  <si>
    <t>PL78_0940 chr1</t>
  </si>
  <si>
    <t>ANI28408</t>
  </si>
  <si>
    <t>ImpJ Type VI protein secretion system component</t>
  </si>
  <si>
    <t>MPTKNRVIWREGLFIKPQHFQQQQRHNDYVLHSLLSSLMDYGYGFRSLVLNHELLKLGRVGITSASGTLPDGSVFDIPNQDHTPKPLDVNNLNDAASRDIYLALPMQNDAINEVANAQSSGVGAVRYQERSDSVRDLHTQGGDVSDLALAQLAPRLMQGSEDLSAFTVLPLCRIKERRPDGAIVLDAEFIPTCTSISVSPELKRFMDEVEGTLVERAKLLAKRIGSPGQQGIADVAEFMMLQLFNRVQPLFTHSAYLSTLHPQEFYCQLVQTCGELRTFTDESRLAGIFPVYNHDNLTDSFVPLMLAMRQALSTVLTPRAISIQLMVQAHGIRVATINDRDLLRSADFVLAIRAQIPQEQLRRQFIQQTKITSLEKIRDLVSVQLPGVPLVALSAAPRQLPYHSGYTYFMLDQQSQAWKDIQQSNAIAFHVSGDFPELDMQFWAIRSS</t>
  </si>
  <si>
    <t>PL78_0945 chr1</t>
  </si>
  <si>
    <t>ANI28409</t>
  </si>
  <si>
    <t>VasF Type VI protein secretion system component</t>
  </si>
  <si>
    <t>MSEIAPNIASLFDEPEAAPTTRQYQLELRGESLNPMVDAATPLLGMVMRLKNMANQALPEQLYQQVVTDIRAIEQFLQTKGYEPGAIVSFRYMLCTFIDETALGHGWNSQNGWLQQSLLVQFHNETWGGEKIYVLLERLMGEPQRYKDLLEFIYLCFCLGYRGRYKVSAPQGDEFERLFRRLHHQLHEMRGDAPPTVLHLNAGESSGRYRLSKRLTIKHLLWGGLGLLALVYGFYLIRLHDQTQDILQQLNNLLS</t>
  </si>
  <si>
    <t>PL78_0950 chr1</t>
  </si>
  <si>
    <t>ANI28410</t>
  </si>
  <si>
    <t>clpV Type VI protein secretion system component</t>
  </si>
  <si>
    <t>MIRIDLPTLVNRLNPIAKHALETAAAHCVSEQEIEITVSQVLLQLLNTPLSDVRLIINKAEIDQDSLREQLDTRVPSHQVVTQSYPSFSPLLIEWLQDSWLLSSTEMDHGEMRSGVMLMTLLMSPARYLSARAAQLLAPVNRELLRQNFSQWTTDSAETQVVSLAAGQTSAVQPNGESLLARYASNMTEQARSGKLDPVLCRDEEIDLMIDILCRRRKNNPIVVGEAGVGKSALIEGLALRIVAEQVPQKLLSAELMTLDLGALQAGAAVKGEFEKRFKGIMAEVRQSETPIILFIDEAHTLIGAGNQQGGLDISNLLKPALARGELKTIAATTWSEYKKYFEKDAALSRRFQLVKVSEPSAAEATVILRGLRTIYEKAHGVLIDDEALQAASTLSDRYLSGRQLPDKAIDVLDTACARVAINLTSAPREVSALQTELHQLAMEIQMLERELHIGLSDDSERLATLLTQREEIDARRLALMASWQQQQQLVEQIVALRSILLEQDDITADERAELVRLGHELDSLQQVQSLVSPHVSKSQVAAVIAEWTGVPLNRLSQSELAVVTELPLYLEKQIKGQDTAIAYLHRHLLTARADLRRPGRPLGAFLLVGPSGVGKTETVLQISDLLFGGQRYLTTINMSEFQEKHTVSRLIGSPPGYVGYGEGGVLTEAIRQKPYSVVLLDEVEKAHPDVLNLFYQAFDKGELADGEGRIIDCKNVVFFLTSNLGYQTIVDNVADADSINDLLYPELAAFFKPALLARMEVIPYLPLGRETLLAIIASKLQRLDNLLRQRFNAEVVIDDAVTEEILLRTTRAENGARMLESIIDGVLLPPVSLLLLQKMAAGSDIGFIRIAVDGHSFVAEVEDKV</t>
  </si>
  <si>
    <t>PL78_0955 chr1</t>
  </si>
  <si>
    <t>ANI28411</t>
  </si>
  <si>
    <t>Fis ATPase Type VI protein secretion system component</t>
  </si>
  <si>
    <t>MKQRLKSVLALLDNDTIEQLIHHFLQVNHRRQRFDALLVTMLNVNESRLDCYSLPRQDERATLKLDVQIDEINHPLVQVLRNGVPAVWDSLQRGVRIENADFRGFVQELPSACGLYALPLFNCNGQACGVVAVFAENIEHYTLANGMFSIYCHIFQHRLNKLQELEQQRAQLRQIREVFKAQQQRQKQLDELLVSLSTSDNNLSPAGLSNDYSKIDDLTEAVEEFECTILRQRQRMYGTDKKRIAASLNMAPRTLAYKLAKYRFQL</t>
  </si>
  <si>
    <t>PL78_0960 chr1</t>
  </si>
  <si>
    <t>ANI28412</t>
  </si>
  <si>
    <t>VasI Type VI protein secretion system component</t>
  </si>
  <si>
    <t>MKKLILTATLILACSHSLMAAEDVPTVTQQSPQLSALTQCRNEPSPLVRLACYDQASSPVGVTDDRMMGPGWRRAMVQEKGREAHSLAFLTRQSAGNNPTVIITTPAIGMPPPRPVLMFSCIDNITRMQVALVAPQKEGEGALTFVTDRTKFDTEWFVREEGFLLEASRGLAGIDEIKRLLDGETLAISSKQGAAVRLTFNISSLAEAIKPLRSACHW</t>
  </si>
  <si>
    <t>PL78_0965 chr1</t>
  </si>
  <si>
    <t>ANI28413</t>
  </si>
  <si>
    <t>ImpA Type VI protein secretion system component</t>
  </si>
  <si>
    <t>MNAIAQHPWRNLLLAPLADGRAALALKDDNPRWEFIDGEMVKLGSLTHASLNIAELQQQAMTLLSEESKDMRLLTHLLRTLQHGGEPQNILLAMQLLCDYVSHFWAEAWPHNGLHKRRLAQQIVKRFDAAASLFSQRATGEQRLEALGQLARLAQCWHESEPQLAKEVDELSFPYRYQPEPQVADTPQTSSPSLSSGSAPVSSVDAPVTEAPIASVTVDSSSDRAWRQTLLKVADLLCERHPDSDSGYRLRRHAVFSTITTPPQSQSDGRTPLAAVSADRTASYQAALPAADLALWQQIEQSLTLAPYWLDGHFLSAQVAERLGYPLVAQAIQSELRAFLARLPALRELSFTDKTPFLSVETAAWLQPQETTVTTGSAREDQNDIWQCYEQQGLEAALAAVDQQQQQQTEPRDRFYSQLLSAQLLEKAGLAAMAQQQYQSLYLAGKQLSLPEWEPSLFAGLSEKQRRQNS</t>
  </si>
  <si>
    <t>PL78_0970 chr1</t>
  </si>
  <si>
    <t>ANI28414</t>
  </si>
  <si>
    <t>icmF Type VI protein secretion system component</t>
  </si>
  <si>
    <t>MKMPSIPKMPKMPSFLRLLKPIIPRFKSSIPILLGLLWCIALVVIWLWGPLWQMGEQHPLESQLSRWLVTAVLVLVAVCWLTWRVTRRLQELEKLQLDQQQREEDPVQIDLDRQNGYLSRWLQQLQRYLNTPRYLYQLPWYLMLGTEQSGKTTLLREGYKLTEIYSPDASKGDDAAQLQVRCWAGEKAVVVDPTGKLIEQPDQGEEGKPQLYSRLWQELLGWLQHNRKRQPLNGIIVTVDVYQLLTANKDRRESYIDHMRQRLHDVQMTLHSQIPVYLVLTKLDLLYGFEAMYQSLDKTQREAILGVTFTLNTQDEDHWRSELNQFWQQWMAQLNNAMPEMMFNGVDSDQRPQLFSFTRQIHGLHDYVLQMLDRMLFSGDSKPALLRGVYLTSAQQRGQMDDLFTQSAAVQYHLGPQAFPTWPVGDTSSYFAKGLFNNVLLAEPNLAGESRQWLRNSRRRMMVFSACGAVAIVGLLFGWHQYYQSNYRAGQVVLTQAKTFLEIPPPQGEDQYGNLQLPLLDPIRQATLAYGNYHERNSLLADLGLYQGSKIGPYVENTYLQLLEQRFLPSLMSGLLVQLKAAPAGSEQKLEILRVMRMLEDGSGRNKGLVEQYMRNRWSEKFNGQRNLQNQLMDHLDYALEHTDWKRSRDNGDVQSIQNFAPYVPAVKAAQQELSKLSLYQRVYQNLRIKGQDVLPPALNLRDQIGASFDGIFVANNEDLLMVPQFLTRQGLQSYFVKQNDQLIDLTSMDSWVLSLSKNVEYSDTDRKEIQRQITEQYLGDYTAAWRAAINNLEIRQFEDLPQAIAAIEQVISGEQPIRRALQTLSNNTQLPAASGEADAKDLLEQPDYRLMSRINREFAPETAALIEHGDKGSTLQSVYQKLTDLHRYMLAIQNSPVPGKAALKAVQLRLDQNNSDPIFEVQQLAKNLPEPLNRWVGDLAEQAWHVVMMEAIQSLEVEWNDTVVKQYRTYLAGRYPFNPESTQDVPLSEFERFFAPKGVLDNFYQQNLKPFVENNLTNGSDGELLIRDDVLQQLQVAQKIRETFFSSQNGLGTQFAIEPVALAVNKRRSVLNLDGQLLDYAHGRSSKVHLVWPNSMRSGVESKITLVPDASGKSPRSIAFSGPWAQLRLINAGELTNVREDSFDVRFNVDGGHMTYRITVDESDNPFAGGLFSKFKLPDTLY</t>
  </si>
  <si>
    <t>PL78_0975 chr1</t>
  </si>
  <si>
    <t>ANI28415</t>
  </si>
  <si>
    <t>ImpA, membrane protein</t>
  </si>
  <si>
    <t>-SDNKQGLVIRTGGDPRQWPEFTAIREEINKANHPSQPQVNWRLIESLALTLFRSNGVDLQTGVYYTLARTQLNGLTGFTEGCELLASLIVSEWDRLWPEKPLARIEMLEWFTARLCHLLRQQVFSSEDLRLIYRAERALQLMIDKLQQVQLSRVPRIENMLYLMQNTAKKLERATEAAAPSIQAYQMPPLVYLTASDDAPSSREVPPAPPQPQHDDLEHARVQVRFVPTKRMSALRGFNLGIGFSLLIAAGVYLMQVRPMAQQLAAVAAEPEGSALLWLHQPELETYGEQMDRLAKRSPLEVLGGPDALMKTAQQLWPADARQTGVSQRWQEQLQARMGSNQDSAHYYQAKMGVQQLSEKLLEQEKQKGSLTISYLKTALYRIQNNLNSEIPLEELLRQFSAQREQKKGVSPVLIKQIDDRFDALLSRYHQLTVQTEPAH</t>
  </si>
  <si>
    <t>PL78_0980 chr1</t>
  </si>
  <si>
    <t>ANI28416</t>
  </si>
  <si>
    <t>VgR Rhs type VI secretion protein</t>
  </si>
  <si>
    <t>MFSRDEKKDKTGASDALGAAAVDGVSGLADGAGMVASVAGGSVGRAAEKVSKVAGTASKAVDTAKNASGMASKAMDTAKNMAGMASKGVDAAKNIGGSASGALDTAQNIVAGPASKAMKTVQGAASQATGAMNSAKNTVGRAAAMAGSAAGLSGAAGLLGGIKQPSGLQFTLTAGGLPEQTFVVVDFSLSEGLSSPFILHVGLASADPAIAFDAVLDEVATLFIWREGELQRSITGMVSSFEQGDTGFRQTRYSMVIRPDFWRTSLRHNSRIFQQQSIQTIVSSLLKENGINDFAFALRNPHPEREFCVQYQESDFHFIQRLTAEEGMFYYFEFANGKNTLIFADDVGSLPPGAVLPYNPTKAAQAKELSINTFKRSAQVRTASVQLKDYTFKNPNWAAEFNEQARELENQRPDYEHFDFPGRFKDEQHGQDFTRYRLEALRNDANLGQGESNDFRLQPGQLFTLTSHPRADLNRKWQLVSIQHHGKQMQALEQESGDQGTVLFNSFSFIPASQSWRPTPLPKPVVDGPQIAMVVGPPGEEIYCDQYGRIRLQFLWDRYGKSNDNSSCWIRVTQPWAGQGWGMLAIPRIGQEVVVDFLHGDPDQPIVTGRTYHANNIPPGTLPGSKTQMAFRSKTHKGDGFNELRFEDEKNSEGLFMHAQKDMTTNVLNDRVTTVVHDHTESVGHDQVISVRNDRHKEVAGNEVTSITKQRRIMVQGSSSLEVTGSIMIQSSAEGIQIGTAGASITLDNAGNITIEGASITLKGNPINLN</t>
  </si>
  <si>
    <t>PL78_0985 chr1</t>
  </si>
  <si>
    <t>ANI28417</t>
  </si>
  <si>
    <t>MTHPAYLINEGTLAIPANWRDETMNVFIAPDDSGINLVVSRMAVPVGLDNESYYAQVIEQFQTSLPGYKERSLTTVTLSEQPARLLEYFWKSPEGEMHQSVVMQVRGTKLLTFTITSPKVLAESQKTALLAIIYSYQAA</t>
  </si>
  <si>
    <t>PL78_0990 chr1</t>
  </si>
  <si>
    <t>ANI28418</t>
  </si>
  <si>
    <t>Rhs PAAR</t>
  </si>
  <si>
    <t>MSLTDDIVQRIARVGAIHASPKPVSSGAPGPAAARLGDPIKHASFLGALAGAVVGALISVAIFAVAAAVVVGTGGLATVAVLALGTAGTFAMGGIISKASSAVSAMVDSVGPTDGVLLSGSGDVFIEGKAAARATGDTAMCSKHSAPATIAQGSESVAINGMPSARVGDKLTCGPTIKSGASTVFIGSGQGGYLEVAEEFSMLEKAILVAVEFLVPPSKGLLTGTAKLFTKAGSKAAAKGAIMGAKQAAKICAGKTLSCVTAAFKSHKGIARFTEAGKKFVKGDPIDVVTGQLVEQRTDLMLGQTLSLAFTRTWAEGCFGVLGANWADSFSEYAVIDPENDSIEIFTQEGSSLNFSLPDGYAFSFNPDHPDFTVTRGNKGVILTDRRSGIQRHFALVGQKDRNKFLLSAHQDINGNHIDFCYDERQQLTRICHSDGSELTLIWNASQQLTEIRRTDEGLYDVLASYRYHDSGFMAEADSTEFYHLFYEYNAQGWISRWHDNDQTWTAYHYDAQGRCTDSIGADGYYPVHFDYLPGLTRVSNPQGATTEFYFTPMNQVTEVRSPTGNITRYEYDSYGNLLSQITPSGHQITLSYLKDTGLVTSFTNAMGACWQYSYDDSQRLFGITDPLERTWLQQYDEKGNPQSFTAPDGSSITLERNEFGLVTTQIHSDGSQRRMEYDHHQRLFRIFDEEQRVMNLRYDSRDNLQTLSTPGGALWRWRYDRHQRLAVSDRPNNSQEHFTHDRHGNLTQYHDANGVSWTVEYGAFDLPISRRDGEGHIWRYRYDADTLQLIAVTNPQGESYRYTLDSEGRVIEERDYADAVWYYRYDAEGNCSQKQDALGNITHYSYDPCGRLLTQSNPEGATQYQYDMMGRLLSVTAPDSTLHFEYDEQDRPIREIQVAGEILRRYPDNQTLEREITSVGHESGSWLTRIGVNRTGELIQLELPAGQSLQLQRDAAGQEAGREAAAGFMLRQQYDLMGQVIHQRAGRNTRVFRQEELSDIPQPTLAELDREYQYDAGLQLVAINDDVERLNYVVNGNGQVISVSERNQLREHYRYDASGYPLPRRVGDQQCGAEDEIYHRGHRLNRLGNQLYEYDAAGRMTARRTQQEGFRPEYTRFIWNSQNQLVELRKQNGDSWRYRYDAFGRRISKTCEQQGIRVSYLWDGDVIAEIRDYRQGELQKIRHWVFNGWELIAQQECRVSEGEVGEVETHYAVSAPTGEPLALFNPAGKRVWQRANHSLYGAALAKVLNHSQPEPGLKFAGQLLDEESGLHYNRFRYYDPQACCYLSPDPIGLAGGLNLYAYVPNPLTWIDPLGLATCPPVGNAGNDGYKFSFGSLRHILRRHSPHVGPPKQEPYASMKPKRQKGSPFPSEWSNRDIAHATVEVANNPANQVISNREGFFGKVFEGTSTQNGVTQKIRVITDHVDPHIGGTGPGVITSSIPIK</t>
  </si>
  <si>
    <t>PL78_0995 chr1</t>
  </si>
  <si>
    <t>ANI28419</t>
  </si>
  <si>
    <t>Spt4</t>
  </si>
  <si>
    <t>MKYTTCQNCYSSYESDLERCPDCNASQGEKDDGLIVFTEEARSEISRLGGIVYDVIHLPEERYLIPCEWGVLLYNNAKKSFWHYLCGIVDAVVVNEYVEITHGDKRDYLTLDDGRLVKRENVG</t>
  </si>
  <si>
    <t>PL78_0996 chr1</t>
  </si>
  <si>
    <t>type VI secretion PAAR</t>
  </si>
  <si>
    <t>PL78_10000</t>
  </si>
  <si>
    <t>PL78_10000 chr1</t>
  </si>
  <si>
    <t>ANI30152</t>
  </si>
  <si>
    <t>phage tail protein</t>
  </si>
  <si>
    <t>MMLSLGLFVFMRQTTPYQSMGRDIEYRWPTNSRVGLRPSAQFLGVDSEKIKLSGVLLPELTGGRLSLLALESMADQGKAWPLVEGSGMIYGMFVIESLSQTGTLLFEDGSARRIEFTLNLLRVDESLTAMFGDMKQQADELLGKATAMTGKAQAAIGGLFS</t>
  </si>
  <si>
    <t>PL78_10005</t>
  </si>
  <si>
    <t>PL78_10005 chr1</t>
  </si>
  <si>
    <t>ANI30153</t>
  </si>
  <si>
    <t>phage tail tape measure protein</t>
  </si>
  <si>
    <t>MSKNLQLQVLLKAVDQATRPFKAIQTASKSLTGDIRNTQSSIKSLDAQAAKIDGFRKASAQLAVTGQALKKAKEDAAALAIAFKNTEKPTAQQARLMEGAKRAAAELQTKYNGLRQSVQRQRDALNADGIATKNLSSEQRRLRSSAAEATVALSRQRQELQRLSLKQEQLNRISNRYQKGKAATSAVRNTSAASLGVATAGLYGAAKLVAPGMEFDSQMSGTQAILGLDKNDAKLAAIRQQARDIGGSTAFSPTDVARTQDTLARSGYDANAILAATEPTVNLSLASGVDIAEAADIVTNMQSAFNLPLDQIKRVSDVMAKGFTSSNTNLLELGEAMKYVAPIAEAAGASIEDTTALLGVLADNGIKGSMAGTSTSAVFSRLQAPVGQAPAALKELGITTRDGKGNMLPVAKILKDINNSFKKNKLGTAQQAEYLKVIFGEEAMKGAVKLVAAAGNGKLAEKQGKLMQAGGTAQSIATVRMDNLDGDLKNLSSAWEDLEIEVFEKQDSALRKLTLTATDWLINVAAWARKNPELVGTITKVTGAALALVAGLGALGLIAWPVMAGFNLLLAGAGLLSTGFSLMAGTIAAALTALTWPIVAVVAAIVAGGLLIRKYWEPISAFIAGVAEGFIAAMGPISAAFEPLKPVFNWFSDKVKQLSNWFADLIKPVKATQETLDRATNAGKLFGEGLAAALSLPMNALNTLRSGIDWVLEKLGIIDTKSDGLADKVPKDNPYSGGYSPSGGVLYGGYQPVTANTGTTIIDSSVTTNDIKMTIPPGMSRQDAERMMTDALAKNERDKRARQRGQMEND</t>
  </si>
  <si>
    <t>PL78_1001 chr1</t>
  </si>
  <si>
    <t>ANI28420</t>
  </si>
  <si>
    <t>MDANKFVDILNLVVKDAAVEDIISILESPPGKKPSKELVDLSGFYNSQADEAKEFIKQIIKLVADDALFGMLCVIDGVRAIEDDENKGELVLTYQKDNELSVVLNEDKDLHDIYNAN</t>
  </si>
  <si>
    <t>PL78_10010</t>
  </si>
  <si>
    <t>PL78_10010 chr1</t>
  </si>
  <si>
    <t>ANI30154</t>
  </si>
  <si>
    <t>gpE E'</t>
  </si>
  <si>
    <t>MADIAAIFHWPPSELWALSLTELVRWRHKALLRSGAVNNE</t>
  </si>
  <si>
    <t>PL78_10015</t>
  </si>
  <si>
    <t>PL78_10015 chr1</t>
  </si>
  <si>
    <t>ANI30155</t>
  </si>
  <si>
    <t>MKKLTVKTETTAEVNENVVVLETPLKRGDTLITEIEVYRPNAGALRGVRLSDVAHSDVDALIVVLPRITTPTLTTAECSRLELPDLVALAGKVIGFLSPKQGA</t>
  </si>
  <si>
    <t>PL78_10020</t>
  </si>
  <si>
    <t>PL78_10020 chr1</t>
  </si>
  <si>
    <t>ANI30156</t>
  </si>
  <si>
    <t>MALPRKLKLMNLFNDGRDYMGIVSAITLPKLTRKLENYRGGGMNGVAPIDLGLDDDALSMEWSMGGLDELVLQQWGTPKVDGVPLRFAGAYQRDDTGEVTAVEVEIRGRHKEIDGGESKQGEDTETKVSTQCTYYKLTIDGKVVMEIDVVNLIEMVNGVDLLEAQRKAIGR</t>
  </si>
  <si>
    <t>PL78_10025</t>
  </si>
  <si>
    <t>PL78_10025 chr1</t>
  </si>
  <si>
    <t>ANI30157</t>
  </si>
  <si>
    <t>MGDYHHGVRVLEINEGTRVISTISTAIVGMVCTSDDADATAFPLNTPVLITDVRAAAGKAGKKGTLAASLLAIAEQSRPVTIVVRVATGKDEAETTSNIIGGADENGRYTGMKALLDAQSVTGVRPRILGVPGLDNQEVSTALGSICQQLRAFAYISAYGCKTLSEAILYRDNFSQRELMLIWPDFLSWNTTANSTDIAYATARALGLRAKIDTDTGWHKTLSNVGVNGVTGISASVYWDLQTVGTDADLLNKACVTTLIRKDGFKFWGSRTCSDDPLFAFENYTRTAQILADTMAEAQLWAIDRPMHPTLVKDMIGSINAKFREMKSAGLIIDGACWYDDSANDKDTLKAGKLFIDYDYTPVPPLEDLTLRQRITDKYLVNFAAAVNS</t>
  </si>
  <si>
    <t>PL78_10030</t>
  </si>
  <si>
    <t>PL78_10030 chr1</t>
  </si>
  <si>
    <t>ANI30158</t>
  </si>
  <si>
    <t>MNYFYSPTNNAAYPESLKTEYQAAQTWPDDAVQITDETYQTFFACASPAGKTRIAGKQGQPVWGGIPVYVPTEDELAARARHYRDAFIAATDPMMVSDYSIDDVPLTEDQHSELITTRLAFKQWPTLAGWPLIELPVIGEPDKSRWLLTEAVNNGYVVPEWPPVTA</t>
  </si>
  <si>
    <t>PL78_10031</t>
  </si>
  <si>
    <t>PL78_10031 chr1</t>
  </si>
  <si>
    <t>MGDVWAMAQQKPPESEAEKKCQAVTGGHSGTT</t>
  </si>
  <si>
    <t>PL78_10035</t>
  </si>
  <si>
    <t>PL78_10035 chr1</t>
  </si>
  <si>
    <t>ANI30159</t>
  </si>
  <si>
    <t>MTARFFALLTNIGAAKLANATALGTRLEITQMAVGDGGGTLPTPSPAQTKLMNEQRRAALNMLTIDPINTSQIIAEQVIPETEGGWWIREIGLLDKDGDLVAIANCAETYKPQLQEGSGRTQTIRMILIVSSAAAVTLKIDPSVVLATRKYVDDKVIEVKQYADNVLAEHEKSRHHPDATLSEKGFVALSNATDSNSETDAATPRAVKAAANAAVTALADHVRSANPHDQYLQIENSLSEIKALGPIAVAETLKNLDLKGAAKREVGTAATQIPDMSSFASSAAATGWMKRPDGLIEQWGESPFSRSNDQFFYADAFFPIAFPNKVLNMSVTLRGITDISIIGKTLASDMLAATWAAIPLSKKYGENIPTAQRVMWRVIGY</t>
  </si>
  <si>
    <t>PL78_10040</t>
  </si>
  <si>
    <t>PL78_10040 chr1</t>
  </si>
  <si>
    <t>ANI30160</t>
  </si>
  <si>
    <t>MTDRLLPVGSSVLEVAAARACAELENTPVPIRQLWNADTCPLSLLPYLAWAWSVDRWDDKWPETTKRAVVKSSQYVHKHKGTIGAIRRVVEPLGYLIKVIEWWKTNETPGTFRLDVGVLETGITEEMYQELERLIDDAKPCSRHLVGLSINLDSSGPLYVAAGSYSGDELTVYPYLPETITVTGEGYASAAIHIIDDLRVNP</t>
  </si>
  <si>
    <t>PL78_10045</t>
  </si>
  <si>
    <t>PL78_10045 chr1</t>
  </si>
  <si>
    <t>ANI30161</t>
  </si>
  <si>
    <t>baseplate assembly protein</t>
  </si>
  <si>
    <t>MATIDLSLLPPPFVVEELDYETLLAERKATLISLYPEEQRAAVARTLSLESEPLVKLLQENAYREVILRQRVNDAARAVMVAYAVGSDLDQLGANNNVERLVIIPADPAAIPPIEAVMESDSDFRVRIPQAFEGLSVAGPTGAYEYHAKSADGRVADASAISPTPACVTVTVLSREGNGEASAELLAVVEAALNDENTRPVADRVTVQSAHIEDYEIDAVLYLHPGPEAEPVRIAAEKKLTAFVTAQRRLGRDIRLSALYAALHVEGVQRVVINAPLADVVLDKTQAAWCTGSSITVGGTDD</t>
  </si>
  <si>
    <t>PL78_1005 chr1</t>
  </si>
  <si>
    <t>ANI28421</t>
  </si>
  <si>
    <t>MIASGSRSGHTTSASPLAETDCRYPVSSSRNHSQPEPGLKFAGQLLDEESGLHYNRFRYYDPQACCYLSPDPIGLAGGMNLYSYVPNPLTYIDPLGLASCRLNNMGRTPGKNSKTGREVIERMRGEGRIRGAGSDMRFKSSTDNKWYRVQDADMAHLTDAVKYWNQKGGYYGPKSKEVRAFMRDSKNYELEYFGHNRSQGAKLPDRYRDPSDFIGPAEMSQYF</t>
  </si>
  <si>
    <t>PL78_10050</t>
  </si>
  <si>
    <t>PL78_10050 chr1</t>
  </si>
  <si>
    <t>ANI30162</t>
  </si>
  <si>
    <t>PL78_10065</t>
  </si>
  <si>
    <t>PL78_10065 chr1</t>
  </si>
  <si>
    <t>ANI30165</t>
  </si>
  <si>
    <t>MNTQTQLTEILRLLRNLIRIGTVAEVDLDQALCRVATGDNTTGWLNWLTLRAGQSRSWWAPSEGEQVLILSLGGELDTAFVLPGIFSDDFPPPSASADGLYIAFPDGATLHYEPESGELQADGIKTAVINASESINATAPTITCAALVKILLDTPEVECTNNLTTGTLNVKKGGQMSGNIEHSGGKFSSNGVVVDDHDHGGVLRGGDYTEGIK</t>
  </si>
  <si>
    <t>PL78_10066</t>
  </si>
  <si>
    <t>PL78_10066 chr1</t>
  </si>
  <si>
    <t>MTTATYLGMNRTAGQTITDADHISQSIADILVSIPALVPHTF</t>
  </si>
  <si>
    <t>PL78_10070</t>
  </si>
  <si>
    <t>PL78_10070 chr1</t>
  </si>
  <si>
    <t>ANI30166</t>
  </si>
  <si>
    <t>MDTLKESLTFSQNNIREISFNKKSIKSVLAIGIFSSMIELTRSMITLLETNNFTGPYSIFRTFLECYVDVINIHNNEEYFKLLILEFHEREERLMRSSKKGNKYTKSLLEMDSFCLIYKKNKNEIRSLKKIVQRVDGKTTIAEKFTMAGLKDEYDSIYSKLCTEAHSSLEAVLNRHLEFDEDNKDMTVLLYNNKKAADFYYYIGTMPLLLLKAGVLTCETLNSGSSSLFSEKYHEVELTIKNN</t>
  </si>
  <si>
    <t>PL78_10071</t>
  </si>
  <si>
    <t>PL78_10071 chr1</t>
  </si>
  <si>
    <t>PL78_10075</t>
  </si>
  <si>
    <t>PL78_10075 chr1</t>
  </si>
  <si>
    <t>ANI30167</t>
  </si>
  <si>
    <t>tail protein</t>
  </si>
  <si>
    <t>MNTLKPFDDALAGLIASLTPKARKALAVTVAKRLRASQQQRIKRQQAPDGSLYAARKSQPLRKPKGRIKREMFAKLRTARYMKANSSPDEAVVEFAGRVERMAAVHHFGLRDRPNVHSKDVQYDERPLLGFSQQDIDIVEMAVLSYIGK</t>
  </si>
  <si>
    <t>PL78_10076</t>
  </si>
  <si>
    <t>PL78_10076 chr1</t>
  </si>
  <si>
    <t>PL78_10080</t>
  </si>
  <si>
    <t>PL78_10080 chr1</t>
  </si>
  <si>
    <t>ANI30168</t>
  </si>
  <si>
    <t>MLKPKLLRQALTDSLQLFQTNPERLKMFVDGGRIVSTLAPSLSFENQYTLTLFIEDFPDDVDYLFVPILAWLREHQPDIMATEEKRRTGFIHKVDVMSDVLSDIRIDLQLTERVIVKELDGALHVNHAPEPALSGVLPRPTEIYFHGERIK</t>
  </si>
  <si>
    <t>PL78_10085</t>
  </si>
  <si>
    <t>PL78_10085 chr1</t>
  </si>
  <si>
    <t>ANI30169</t>
  </si>
  <si>
    <t>LysB family transcriptional regulator</t>
  </si>
  <si>
    <t>MRTLLLLWVLMMGVLAWHAHNLKKELDSAKLVIGTLSTGIESRDNAITRLQDEARQQADNERALRQSLSHASTLSLSREQRIQRLLNENKVLRDWFATALPAGVIRLHQRPAFANPNDYLRWLSDGEQLPAAGQHTGG</t>
  </si>
  <si>
    <t>PL78_10090</t>
  </si>
  <si>
    <t>PL78_10090 chr1</t>
  </si>
  <si>
    <t>ANI30170</t>
  </si>
  <si>
    <t>glycoside hydrolase GH24 family</t>
  </si>
  <si>
    <t>MNSIVKRCLVGAILALAATLPNYQTLNTSPAGLKLIADYEGCQLNAYQCSANVWTNGIGHTAGVKPGSVISERQVAVNLVADVQRVERAVAVCMPVAMPQPVYDAVVSFAFNVGTGAACRSTLAFFVNKGDWRSACNQLPRWVYVNGVKTKGLERRRTTEQTHCLSGV</t>
  </si>
  <si>
    <t>PL78_10095</t>
  </si>
  <si>
    <t>PL78_10095 chr1</t>
  </si>
  <si>
    <t>ANI30171</t>
  </si>
  <si>
    <t>MEKFSSAVAYVLALVLAFIGALSPQDIAFYVAAVAAAATCFINWYYRRKSYFLLKELAIRREVFDELNR</t>
  </si>
  <si>
    <t>PL78_1010 chr1</t>
  </si>
  <si>
    <t>ANI28422</t>
  </si>
  <si>
    <t>MKELAEDNLELEEKIVSIIEAGNVYSTNGDFDSALKNYQEAWELLPEPKLEWEMLSSWLSGSFYTAYFNRSDFESAKYWGEAQLKATSSNIDTAPSIDLGMVCYELEQYDESYKYFDDAYNYGKARAFKERPKKYLDFYLSKKKEMK</t>
  </si>
  <si>
    <t>PL78_10100</t>
  </si>
  <si>
    <t>PL78_10100 chr1</t>
  </si>
  <si>
    <t>ANI30172</t>
  </si>
  <si>
    <t>MQVNALQGDTLDALCWRYYGRTQDVLEQVYDANPGLSELGAILPHGYPVALPDMAPAAQRETVQLWD</t>
  </si>
  <si>
    <t>PL78_10105</t>
  </si>
  <si>
    <t>PL78_10105 chr1</t>
  </si>
  <si>
    <t>ANI30173</t>
  </si>
  <si>
    <t>head completion/stabilization protein</t>
  </si>
  <si>
    <t>MTTVVIPAPRPDKTAEPVIENTFFWPAVDPIKLRELLRLEGTVTAERLRFTIKGAIAEVNAELFEYRRDQMTAGFKTLAEVQAEQLDGESIQLAEYQRAVCAITAALLAERYRGYDASARGDKRAEAIESTVDELWRDARISIRNIAGKPHNIIGLI</t>
  </si>
  <si>
    <t>PL78_10110</t>
  </si>
  <si>
    <t>PL78_10110 chr1</t>
  </si>
  <si>
    <t>ANI30174</t>
  </si>
  <si>
    <t>MTSPARRHFIQQSAIAASQLRDNPLRHATGYELMLLKLNEDKRKLKQVRSNERKAELKRQLLPDYLPWVSGVLSEGKGAQDAILMTIMIWRLDAGDIPGALDIARYALRYQLVPTDRFTRSTAYLIAEEVAESAGRAYATGKPVDVDHLLQTIELMEDEDMPDQVRAKLHKMTGYVLRDSDRGELALSHLHRALQLHTGCGVKKDIERLAVKLKNAASR</t>
  </si>
  <si>
    <t>PL78_10115</t>
  </si>
  <si>
    <t>PL78_10115 chr1</t>
  </si>
  <si>
    <t>ANI30175</t>
  </si>
  <si>
    <t>capsid protein</t>
  </si>
  <si>
    <t>MRPATRFKFNAYLTRQAELNGVATGDLNKKFNVEPSVTQTIMTRVQESSEFLSRINIVPVAELTAEKVGLSVTGSIASNTDTDGGDERETAEFAGLDSEKYFCEQVNYDFHIRYNTLDLWARYQDFQTRLRDAIIKRQALDRIMAGFNGTHRAKTSNRALNPMLQDIAPGWLQKYRTNAPTRVMSKIIGDDGAVVSEKIRVGHGGDYVNLDALVMDATNNMIAEWHQEDPELVVITGRQLMQDKYFPIVNKEQENSETLAADLIISQKRIGNLPAIRVPFFPANAFMITRLDNLSIYWLEDSHRRHIDENAKRDRIENYESIKQDYVVEDYACGCLVENIEILSPPKKEDTEAADKSNFDRLADALVEAVKTASAPTVTDEGK</t>
  </si>
  <si>
    <t>PL78_10120</t>
  </si>
  <si>
    <t>PL78_10120 chr1</t>
  </si>
  <si>
    <t>ANI30176</t>
  </si>
  <si>
    <t>phage capsid scaffolding protein</t>
  </si>
  <si>
    <t>MAKKVSKYFRIGVEGDTCDGRVIDADDINQMAESFDPRVYGCRINLEHLKSYFPDSPFRRYGDVSALKAETIEDDSILNGKRALFAQISPTDDLVQMNKALQKIYTSMEIRPNFANTGKAYLVGLAVTDDPASLGTEMLEFSAKAKHNPLAARKSHPDNFFSAAVEVQLEFEDVAEPGVTLLSMVKSVFSRKQATDDARFNDVHEAVNAVAVHVQEQGETIEARFAAIEKQLTDNVVELKKSIEKGKQGVTSLENKLSITENFNQTKRPESTGVSGQADVLTDC</t>
  </si>
  <si>
    <t>PL78_10125</t>
  </si>
  <si>
    <t>PL78_10125 chr1</t>
  </si>
  <si>
    <t>ANI30177</t>
  </si>
  <si>
    <t>-RQIADTLALKSPTVQSWKKRDGWDAIAPISRVETSMEARLIQLIMKDAKEGRDFKEIDLLGRQIERLARVNRYSQTGSEADLNPNVANRNKGERKTPDKNLFGESAIEKLESIFHENIFDYQRNWFEAGLTHRIRNILKSRQIGATFFFAREALLDAITTGRNQIFLSASKAQAHVFKSYIIDFARMVDVDLKGDPMVLPNGARLFFLGTNVRTAQSYTGNLYLDEYFWIPKFQELRKVASGMSLHKKWRTTYFSTPSSLAHSAYPFWSGELFNKGRRNKSDHIQLDLSHSHLARGALCADGQWRQIVTVEDALAGGCNLFDLNQLSLEYGPSEYQNLLMCEFVDDQASVFPFAELQACMVDSLEEWEDYNPYSLRPFGHRPVWIGYDPSEANGGDSAGCAVIAPPMVPGGKFRVLERHQWKGMDFEAQAKHIEELTHKYCVEYIGIDATTVGQGVFQLVRQFFPAAREIKYTPEIKTAMVLKAKHTINNGRLEYDTGHTDITQSFMAIRKTMTASGKSSTYVASRSEEASHADVAWAIMHALLNEPLTATYGGHSPNFLEFYG</t>
  </si>
  <si>
    <t>PL78_10130</t>
  </si>
  <si>
    <t>PL78_10130 chr1</t>
  </si>
  <si>
    <t>ANI30178</t>
  </si>
  <si>
    <t>phage portal protein, PBSX family</t>
  </si>
  <si>
    <t>MSKRKGRKALSRPVTNHTASQQQPVEAFTFGEPSAVLDKREILDYIECTSNGKWYDPPISFDGLARSFRAAVHHSSPLYVKRNILASTFTPHAMLSQQAFSRYALDYLVFGNAFLEVRRNQLGAPLRLDPSPAKYTRRGLEKDCYWFVQNWKDEHLFAAGSVFHLIEPDINQELYGLPEYLSGLNSAWLNEAATLFRRKYYQNGAHAGYILYMTDAAQSSSDIEAMRKAMRDTKGLGNFRNLFMYAPNGKKDGIQILPLSEVATKDDFFNIKNATRDDLLSVHRVPPQMMGIIPNNTGGFGDVAKASQVFVRNELTPLQERLKEVNDWIGEEVIRFKPYELISED</t>
  </si>
  <si>
    <t>PL78_10135</t>
  </si>
  <si>
    <t>PL78_10135 chr1</t>
  </si>
  <si>
    <t>ANI30179</t>
  </si>
  <si>
    <t>MGRKAPTPPPYNPGDIVKRPAPPPQPPQKCETKRVIIMETQTNQKITVQRAVDILNQALSLDPDCITALVSHRIECNATLAHDSEVMCGMSEGKYMTGALGVINSLVTDGFIAALYTDEKKLAAFQVCK</t>
  </si>
  <si>
    <t>PL78_10140</t>
  </si>
  <si>
    <t>PL78_10140 chr1</t>
  </si>
  <si>
    <t>ANI30180</t>
  </si>
  <si>
    <t>peptidase S8</t>
  </si>
  <si>
    <t>MNNKNLLLGYGETLTGDVHIKSGNGPKNKPYTYEENRPFIMQNLRSLVDFVNNMPEATKPNGEAVAKITLHPAFLAKSYFPVKILKQFSLRSIGSKSVTISPRKQVKNKNKEEYNTACIYVAGTTKSFSDFYNSLDRGTLNKGQKDEVISLEEIKIFDANDKIKNIDQSAQERAIEVALHTPAEEDDILNSFIRYASLCGATVKEDKVISIKGLTFLPILANSKIAREVAEFSFLRTIRDLPGLRINNPVFTRTTVLNSQLELPDDNAINNDIKVAIFDGGIGCSDFDRWVSEHTFTAEQKTSGSLLSHGQDVTSTILFGAVADGQNQLPIPYSKIDHYRVLDNSINGQDSDLFDVLLRIKKVLDSNDYQYINLSLGPRLPVDDDDVHVWTSTLEQYFATGKTLCTVAVGNDGEKTGGLNRIQPPSDLVNALAVGAATSLSDNWERSSYSCIGPGRSPGYVKPDGVAFGGSAEEPFTLYSPFTNGLVKTAGTSFASPLVLRQAIGLSASLQYDITPLTAKALLIHHSRNNGYNRSEVGWGKFPHDIRDIIYCGDDEVKVIYQGELKPSQHLRASIPFPDIPVSGDVTLKATFCFTTPVDAEHPINYTRSGLVVTFRKNQNNQGGTFPLFNLKSIYADEQEQRGDAHKWETTLHSEKTFKKDIINDPCFDVIYYGREGGMPTAVEDLPNLPYVLIVTLKAHDTPELYNNIRQRYQTLQPIQIQQQIRLQS</t>
  </si>
  <si>
    <t>PL78_10145</t>
  </si>
  <si>
    <t>PL78_10145 chr1</t>
  </si>
  <si>
    <t>ANI30181</t>
  </si>
  <si>
    <t>ATPase</t>
  </si>
  <si>
    <t>MINITKDAFVEVMTDALQGKRDDLEMRLRLMIRKLKKDSPELASELNDILIKNSMPMNLVRGGSLSKLPTPVDADTRQKLLVETYPVQLTVKPLWPANITTSLLRFITEWEKKDQLIDNGLLPSRSLLMGGPPGVGKTLAAKWLANKLGLPLLTLDLASVMSSFLGKTGNNIRAVLEYARSFPCVLLLDEFDSIAKKRDDSSDVGELKRLVTVLLQAIDEWPHTSILVAATNHGELLDPAVWRRFDRVINFEYPTEELIHEFLVKNDIPTAIAEKISGELKGRSFAVIERSLKQAKRNAILENIPVNKAIFEELFDGESLDEFILLMHKKGMSQRQISAELSISRPIIRKIIQN</t>
  </si>
  <si>
    <t>PL78_1015 chr1</t>
  </si>
  <si>
    <t>ANI28423</t>
  </si>
  <si>
    <t>Rhs</t>
  </si>
  <si>
    <t>MAETDCRYPVSSSRNHSQPEPGLKFAGQLLDEESGLHYNRFRYYDPQACCYLSPDPIGLAGGENTYGYVHNPLGWIDPLGLAACPLANAGKLKPPLAKPGEDLFVGTYSQVRGANIKSGLNPTHTPHHAIQNAVSPTTHARGITINMRKDLHELTWTYKKPFVRGLTNRQYLARDIVDLRTIFRNAGYSKDVVNRQLSELIKQNKALWKAMEL</t>
  </si>
  <si>
    <t>PL78_10152</t>
  </si>
  <si>
    <t>PL78_10152 chr1</t>
  </si>
  <si>
    <t>PL78_10155</t>
  </si>
  <si>
    <t>PL78_10155 chr1</t>
  </si>
  <si>
    <t>ANI30183</t>
  </si>
  <si>
    <t>MTKTAATTRKQAQRQRDKSAGINEIRARLEPEEYAMLIEGMATRRLFRPAYDLPEYIALLIRQDNQRLKEQLAELDKQRCGKCGDTLPGDPNGCCLRGEAACWQTKGINRLLISAVKSL</t>
  </si>
  <si>
    <t>PL78_10160</t>
  </si>
  <si>
    <t>PL78_10160 chr1</t>
  </si>
  <si>
    <t>ANI30184</t>
  </si>
  <si>
    <t>Bacteriophage replication gene A protein</t>
  </si>
  <si>
    <t>MTSTNNMRGRIAPAAPLPYPGSGAAVPAYAYPGSKPRQTLAPARPLTREQLIQGQAVLANINNLPHFLRIQFISRYEYLLANKGLNDANKWLVFVFDQRIWPRIQVVNSKNVMRLSASMSFSTDAPTYASLAGMHDKELRRFARKIGDELMVAYNHHCDECIKANQGDRSVLLQADTQVRIYGDIAKMARAFNITPMHWRKYRKGRLDITSAIASLSRLVNPEWWERKLKAQRMCWREALLIAVGNVSRDMSASSYASKQAIREVFARRQSNLEYLKSCQLENIETGERIDLIDKVMASISNPEIRRMELMNTIAFTEKYAANQKHVGMFLTITTPSKYHPTRVIGKGDNEKVQLNHKWDDEAYSPKDGQRYLCNIWSKMRTAFKDNKLSVYGMRVVEPHHDGTPHWHMMLFCERRQRQQIIDVMRRYALKEDSDERGAAKYRFECKHMNKGGAAGYIAKYIAKNIDGYALEGERDHETGELLTDSAAAVTAWAATWRIPQFRPIGLPSMGVYRECRRIRSISLAETFDETVEAVRHAADEGDFAAYITAQGGTNCGNQTVRLAKRVADELNAYDEEVQKVVGIYAPHLGADRVHETRITQWRIVSGAVDVEPLTLKSASGAPRSPVNNCGLGGNTQAPNDPNGQAKTPVMAMEYPPDAVIDFTDTAAVRAIVARMKENQPRISKMQRSYNPTKGRLIAPSARLTREERQRIPKIRYDLQLKDISVQPWELESLARGAKMTFGDIVIQYPALSDWPEFDD</t>
  </si>
  <si>
    <t>PL78_10165</t>
  </si>
  <si>
    <t>PL78_10165 chr1</t>
  </si>
  <si>
    <t>ANI30185</t>
  </si>
  <si>
    <t>MTTVESVELMLNEARMDERKNQAALVSFRLDEIANQILNRELNGVEAAELLNQIAEHIITQSYDQH</t>
  </si>
  <si>
    <t>PL78_10170</t>
  </si>
  <si>
    <t>PL78_10170 chr1</t>
  </si>
  <si>
    <t>ANI30186</t>
  </si>
  <si>
    <t>MKKTDIYTVLEEIERAGDVFSYLKRTTCPIDREVNEVKLRGHLSSAMTAANLIYVKSKNNNKITGGKEKECTASPIIHQLEIMPEYYQAVIDGRKKAELRKNDRYYSIGDYLLLAEWDFKRDIYTGRKVVVEVTDITLCDFAAPNFVMLSFDGIDSIDVYSFDGDIPF</t>
  </si>
  <si>
    <t>PL78_10175</t>
  </si>
  <si>
    <t>PL78_10175 chr1</t>
  </si>
  <si>
    <t>ANI30187</t>
  </si>
  <si>
    <t>phage protein</t>
  </si>
  <si>
    <t>MLQLTESEKLRMTGITRIAELKETHFRNRKNIAQEAFDKSPAHLRKTICFHAGLKKRHVNMKFSELSPTERESVVEALNYLIEFTRSLPSFISNDDCVLNIIN</t>
  </si>
  <si>
    <t>PL78_10181</t>
  </si>
  <si>
    <t>PL78_10181 chr1</t>
  </si>
  <si>
    <t>ANI30188</t>
  </si>
  <si>
    <t>MIITIAPLLKQQSPVNLRHFGNGVLELKSGQRWKPGSNQKALLQELSSAKKTPILRRLFGR</t>
  </si>
  <si>
    <t>PL78_10185</t>
  </si>
  <si>
    <t>PL78_10185 chr1</t>
  </si>
  <si>
    <t>ANI30189</t>
  </si>
  <si>
    <t>phage regulatory protein CII</t>
  </si>
  <si>
    <t>MFDFSVSKHPHFDNVCRQFPTRHNLTQLAKQLDMNAQTLRNKLNPEQPHHLTVTELLAITDATEDASLIDAMLAQINCMPSVPVNEACPGNIPTYALHATAAVGLIAAAAVQGDHKTASRKSSLLDTVNTAIRHLSLIGLTVQCRIQSTPALASTVDVISGLSAVAGLS</t>
  </si>
  <si>
    <t>PL78_10190</t>
  </si>
  <si>
    <t>PL78_10190 chr1</t>
  </si>
  <si>
    <t>ANI30190</t>
  </si>
  <si>
    <t>MASEIAIIKIPAPVVSLEMFAKLEGVSKRTAYRWTTGDNPRVPIEKRMIRKGCKRAGGPIRIYYARWKEEQLRNAFGHARFQLIIDNLYSL</t>
  </si>
  <si>
    <t>PL78_10195</t>
  </si>
  <si>
    <t>PL78_10195 chr1</t>
  </si>
  <si>
    <t>ANI30191</t>
  </si>
  <si>
    <t>phage repressor</t>
  </si>
  <si>
    <t>MRIDSLGWSNVDVLDRVCLAYGFSQKIQLANHFDIASSSLSNRYTRGAISYDFAAHCALETGASLRWLLTGEGQQFEGKSSSSDTKRIEKFTLCEEILKSDGYLSIDVQLFGKPLSDGIAVRTDGKLHFIDKAASLSDGLWLVDIDESISIRELTKLPGKKLHVAGGKVPFECGIDEIKLIGRVTGIYSEVN</t>
  </si>
  <si>
    <t>PL78_1020 chr1</t>
  </si>
  <si>
    <t>ANI28424</t>
  </si>
  <si>
    <t>MNRNEALSFLRHNQPMPDDDVLTQELINKYDEARKFFIAHPDKEAISLFLNSYGNGDGWGVYQLVEDFFYKCHRDDVVLEIQKTLENPSVTDNVRYWVTQVSAAFADAKLKKGLEISLKSKNEDIREAAQLSLDMIDD</t>
  </si>
  <si>
    <t>PL78_10200</t>
  </si>
  <si>
    <t>PL78_10200 chr1</t>
  </si>
  <si>
    <t>ANI30192</t>
  </si>
  <si>
    <t>xerC integarse</t>
  </si>
  <si>
    <t>MAVRKNPAGGWICELYPNGSNGKRIRKKFATKGEALAFEQYTVQNPWQEEKEERRTLKELIDAWYSAHGITLKDGLRRQQAMHHAFDCMGEPLARDFDAQMFSRYREKRLKGEHARSNRVKVVSPRTLNLELAYFRAVFNELNRLGEWKGENPLKNMRPFRTEEMEMAWLTQDQIALLLGECKRHDHPDLETVVRICLATGARWSEAESLRKSQLAKYKITYTNTKGRKNRTVPISQELYDSLPDDKKGRLFSECYGAFRSALERTDIELPAGQLTHVLRHTFASHFMMNGGNILVLQRILGHTDIKMTMRYAHFAPEHLEDAKLLNPLVKK</t>
  </si>
  <si>
    <t>PL78_10205</t>
  </si>
  <si>
    <t>PL78_10205 chr1</t>
  </si>
  <si>
    <t>ANI30193</t>
  </si>
  <si>
    <t>MTTLEKIIQFIKEHKFLSVMVALITTFILAIPLILYITKFNASLSTDPNKWAAFGTYVGGVYGPIATIISIAVLILTVVEINQSNKISIAEARNNNFINEIVKLTEILSNCLDKNPLIIDRTYLFKWFNKQMVSKFEKNHPADEYDIWKECIKKFTNDELSLFENEVAITEEILLRIHFIVDEDLKARARGIFKGIITNNERFWLECYIRRFNFPLVHFLSLWNSFSIVPKTLSDMIIDKELEEFIQEYSGDIVAIDMANKR</t>
  </si>
  <si>
    <t>PL78_1021 chr1</t>
  </si>
  <si>
    <t>Rhs element</t>
  </si>
  <si>
    <t>MAETDCRYPVSSSRSHSQPEPGLKFAGQLLDEESGLHYNRFRYYDPQACCYLSPDPIGLAGGLNTYGYVHNPLGWIDPLGLAGCSTLDRIIADANKVASPGGHITPKQAEILKGNLPVVQRRSAFQNRLSRKEFVRDQKYLMSQWEANTGRVWPTGATPHHIIPLESGGANKWWNLMPTHGTLPNHSLPGIPGPHAAGGVLRTTVQQGRKALPPGTITDLRF</t>
  </si>
  <si>
    <t>PL78_10210</t>
  </si>
  <si>
    <t>PL78_10210 chr1</t>
  </si>
  <si>
    <t>ANI30194</t>
  </si>
  <si>
    <t>MLWKLGMAAMSLCVFQASASDYVCENQMFDSKVEHLEMTRDANLLSLQRPGHEIFYAKKEDGSIYYHVLGSGQPEAIQVISDNELWYYVQGKLYEKCYRAEGS</t>
  </si>
  <si>
    <t>PL78_10215</t>
  </si>
  <si>
    <t>PL78_10215 chr1</t>
  </si>
  <si>
    <t>ANI30195</t>
  </si>
  <si>
    <t>peptidase C56</t>
  </si>
  <si>
    <t>MKKKILVVVTSVEKYPTLERATGLWLGEAVHFVKKLQNAGYEIDYVSPKGGYTPIDPHSLSMADKTDWEWYQNKDFMNKLGATLKPEEIKPEDYDVIYYAGGHGVVWDFPDNKPLQEISRKIYENGGIVSSVCHGAVGLLNIKLSDGSLLIKDKTVTGFSNEEEKLAELDKYVPYLTETEMVKRGAQYQKADKAWDAFAVADRRVITGQNPASGGAVADEVLKALGK</t>
  </si>
  <si>
    <t>PL78_10220</t>
  </si>
  <si>
    <t>PL78_10220 chr1</t>
  </si>
  <si>
    <t>ANI30196</t>
  </si>
  <si>
    <t>Antitoxin component YwqK of the YwqJK toxin-antitoxin module</t>
  </si>
  <si>
    <t>MKHWNLCVGSALSIALMWPAAARLETHHPAIIVGMEANAKLPASMDYSGPALRLTLSSKHACGNNIAYITPESIGAPAKEFGSVAGKLKALMDDQTPMLMFLADCQGSVAMVHGADDCNAQTCPEFAPKAVTKGMLYLSEELEPVREADAQYVQKMPMPYDQKLKAWKMEVYDVNTGKLHVEGYIDAEDFASGKMVHPYKTYFSNGKVSVDSSLDANGLREGLTTLYHENGRKATSSTFHNDKPVDGIDESYDEKGKLSAKFSYRGGVFDGTNLEYYPNGKVRSSNPYVKGQPHGPTKSYYEDGTLRNEQVFADGKLEGWSISYYPNGKVESKDFYVKGAQRSLGQWNEEGVQTLQWQWDNDHKEVGVLKQWHSNGQLKEEKPYKDGELNGAVKRWYADGKKEMVTNYVAGKQEGASQVWNEEGKLVSNCIYKNDVRINDCKS</t>
  </si>
  <si>
    <t>PL78_10225</t>
  </si>
  <si>
    <t>PL78_10225 chr1</t>
  </si>
  <si>
    <t>ANI30197</t>
  </si>
  <si>
    <t>intracellular growth attenuator protein IgaA</t>
  </si>
  <si>
    <t>MSFNEFLPLVICAISLISVLIYGGRRFRDRFKLRQARQLPVVRSLTSAELAAIEITFGPVTDKLLLLDPFRQPPNLSDLNNHDVRIIEGEYSSHGLSGGGQVKHETLGGVEVYLPFDPDAFLQPHNRAEVIFIGNIGLVVSLNNSFRIEEGLERLIGAETVRENWAKGTPGTIAEDSSSEPIKLIRQRKETESEFILRKGSGWRIFPTFLILLGLGALLASTLTTEWIIAWWGAAACLLPLGYFLLLRRRGLPGAVNIMRGKVYEQEGLLWLGDHLLLVFPESWGAVTAPAGEVEVHLSTEDFTVLRFNGRAIDQGMNNVRPRFWRHHVSIMIVALLVLGVAWSEWRAPLARIALGYHQLAGSEPVHFTSSTALRDAQLPPGERVTVEGTARCEMILPETINVTDETRSQKPYREVYADCSRLIWDAPHPLPIIPLDETVARLATGEFYVDDTHYGFLANIPQALAMINTACTNVDCNYMKDRLRISINDAYGTESDDWYDLLAMSELGAFEQPAAFPSNHKVEMLDQSADAMGIYIRPVLRKQVASFVPSEHAVKIVGLNREDLLVQPPEKVGGWLPILAFFRSQASSAGEHHVSFIGATGLSKDAIPVVLVQPEEHPWQVIGAFWLALIVLSMLTVHGTLVIRAFLHRNHK</t>
  </si>
  <si>
    <t>PL78_10230</t>
  </si>
  <si>
    <t>PL78_10230 chr1</t>
  </si>
  <si>
    <t>ANI30198</t>
  </si>
  <si>
    <t>fadH 2,4-dienoyl-CoA reductase or related NADH-dependent reductase</t>
  </si>
  <si>
    <t>MIAYPNLLAPLDLGFTTLKNRVLMGSMHTGLEELPDGPERMARFYAERAAAGVGLIVTGGIAPNKKGVVYQGGSMLSDEGQVAHHQIVTDAVHQAGGKIALQILHAGRYSYQKQPVAPSALQAPINPFSPQALTTEEIEQTIADFARCARLAQLAGYDGVEIMGSEGYLINQFLAARTNQRTDEWGGSFEKRMRFAVEIVQAVRQATGEKFILIYRLSMLDLVDEGSDWHEIEQLALAIEQAGATLINTGIGWHEARIPTIATMVPRAGFSWVTRKLMGKVTIPLITTNRINDPAVAEKVLADGCADMVSMARPFLADPEFVRKAAENRADEINTCIGCNQACLDQIFEGKLTSCLVNPRACRESEMPIQVTPVPKRLAVIGSGPAGLAFATTAASRGHQVTLYDAADRIGGQFNIARQIPGKEEFNETLRYFRRQLEIQGVNTMLGKHIQAAELAEFDEVILACGIVPRLPVIEGIEHPKVLTYLDVLRDKKPVGQRVAIIGAGGIGFDTAEYLSQSGESTSLNSEAFNAEWGIDQSLNHRGGLAPQGPELSPSPRQIFLLQRKASKVGEGLGKTTGWIHRTSLTMRGVKMLNGVSYDRIDDEGLHMTRGEQSTCLPVDNVIICAGQEPRRELYQPLLDMGKKVHLIGGADVAAELDARRAIDQGTRLALAI</t>
  </si>
  <si>
    <t>PL78_10235</t>
  </si>
  <si>
    <t>PL78_10235 chr1</t>
  </si>
  <si>
    <t>ANI30199</t>
  </si>
  <si>
    <t>prmC 23S rRNA methyltransferase</t>
  </si>
  <si>
    <t>MSQLDLETQSLRLERFPQQEDSSNLQAWEAADEYLLKNIDISKVGGRPVLLFNDQFGALACALHASNPYSVSDSYMSQLGTAHNLHLNRLDDNAVTLLSSMDALPEAPALVVIKIPKALALLEHQLQALRRVVAPDTIIIAGAKARDVHNSTLQLFERILGPTKTSLAWKKARLIHCEVADLPLTETPETTDWKLGGTDYVIHNHANVFSRNNLDIGARFFMENLPYNLSGKMADLGCGNGVVGLIAVEQNPDAEMLFVDESYMAVASSRLNIERNLPQDLARCEFMVSHGLAGVERESLQMVFCNPPFHQQHTVSDHVAWQMFCDAKRCLKTGGELMIVGNRHLDYYHKLNRLFGNCETIDSNQKFVVLKAVKTSSSSRSEGGGSGSLDMSYSDF</t>
  </si>
  <si>
    <t>PL78_10240</t>
  </si>
  <si>
    <t>PL78_10240 chr1</t>
  </si>
  <si>
    <t>ANI30200</t>
  </si>
  <si>
    <t>outer membrane autotransporter barrel domain- containing protein</t>
  </si>
  <si>
    <t>MDLFSALPYTIPPSSRLYQTQHSKAFHRNWCARGIAIALLAMSSANASTTSWASLPTFEPPSALSIQPQAVYLSAATPHWPTATPRWPAAAPRWPASRIDTPVNDVVEIITSGVEHIHEFLIKEFNNELYLQFKIAGALSSITPLNHLSPALGINVTDDLITEENIYNHINSSASPKSIDASSDEDMNQNKTTEVAVNTPPQHVDVVPNDVIHPVVINPNLNNDIWTIDDESIIESLSLSNNSKIVILPSSELGSYIFYMNEYQSDNSQNEIHFHTQIGNNEYPGGYLWINSDSAGTTFVTIHNHRVNESINKHDQDIQLIEVSGEIKGNFIQRGRVISGAYDYRLLRDGPAGKSWYLTNKVSLDPKVANSTARVYRPEAAGYIANQIAANKLFISDIHDRFNQTDYVDPLSGQKMTPPMWMKTSAGIHRFKDSSGQLASKSTYSSIQLGDILNQWSTNDNDVGYFGITGGYGKANANSESNITGYRAHSNTHGYNLGLYTTWFADRSTKLGAYIDILGQYSWFKNSVETQGEGNESYKSKGFTTSIETGFKHPLIDQEQFGLFIQPKAQAVWQGIKAKNHVDAYGTLISPKDNHHWMTNVGLRSYMQINSGTLSEKRTLSVKPYLETNWIHNSKAAGIIMDNAKIDRSGGKHIAEVKLGIEGIFNKDLNIWGNLGHQMGKQGYSDTNAGLGMKYQF</t>
  </si>
  <si>
    <t>PL78_10245</t>
  </si>
  <si>
    <t>PL78_10245 chr1</t>
  </si>
  <si>
    <t>ANI30201</t>
  </si>
  <si>
    <t>metal-dependent hydrolase</t>
  </si>
  <si>
    <t>MQELTYLQGYPEQLQTQVRQLITEQRLGQVLRSRYPQPHDYNTDKSLYQYTMDLKNQYLRNAQPLSKVAYDSKIQVMKHALGLHTAISRIQGGKLKAKAEIRVATVFKNAPEPFLKMIVVHELAHLKEKEHNKAFYSLCCHMEPQYHQLEFDTRLYLTQLSLFGDIY</t>
  </si>
  <si>
    <t>PL78_1025 chr1</t>
  </si>
  <si>
    <t>ANI28425</t>
  </si>
  <si>
    <t>MIDINKVLEEIDKARFFSNMGVSDIQNENVILIKDVEKVFINPSDVEFNGLYASAEWLPTSPTQDDPFYKGQTTSKELAELRIKVNKAVLNATKGLPKDKFICLPHDFSQAARNGICFAFRQYVSEKYQNLGTRWEDVVRIYYAGHWPVGFAQEKIIAI</t>
  </si>
  <si>
    <t>PL78_10250</t>
  </si>
  <si>
    <t>PL78_10250 chr1</t>
  </si>
  <si>
    <t>ANI30202</t>
  </si>
  <si>
    <t>iolG dehydrogenase</t>
  </si>
  <si>
    <t>MIRFAVIGTNWITERFIDAAHASGKMSLAAVYSRQLEQAQNFGNKFGVSACFHSLEHLAQSNEVDAVYIASPNSLHYSQALLLLSHKKHVICEKSLASNLAEVEALIACAKKYQVILFEAFKTAYLPNFIQLQNALPKLGQLRKAFINFCQYSSRYQRYLNGENPNTFNPAFSNGSIMDIGYYCLASAIALWGEPQSVQASATLLPSGVDAHGTVCLNYGEFDVVLFHSKVSQSHIPSEIQGEDGTLVIERISECHSITYTPRGQEIQDLTLPQYENNMRYEAEAFADLIAKNQVEHPGLALSVSTARLQTEIRRQTGVVFPADSQQASSLK</t>
  </si>
  <si>
    <t>PL78_10255</t>
  </si>
  <si>
    <t>PL78_10255 chr1</t>
  </si>
  <si>
    <t>ANI30203</t>
  </si>
  <si>
    <t>membrane protein possibly involved in tellurium resistance</t>
  </si>
  <si>
    <t>MMNSVGTPVLWVGFAVVVAIMLAVDLFLQGRRGSQTMTLRQAAAWSLVWVSLAMLFNAGFWWYLSESVGREIADKQALAFLTGYLIEKALAVDNVFVWLMLFSYFAVPANLQRRILIYGVLGAIVLRTAMIFAGSWLVSQFSWILYLFGAFLLFTGLKMAFGKEDNSPIGDKPLVRWIRNHLRMTDELHGERFVIRKNGLLYATPLVLVLILVELSDVIFAVDSIPAIFAITTDPFIVLTSNLFAILGLRAMYFLLANVAERFSLLKYGLAAILVFIGIKMMIIDLFHIPIGISLGVVAGILALTLLVNAWVNHRADQNTPH</t>
  </si>
  <si>
    <t>PL78_10260</t>
  </si>
  <si>
    <t>PL78_10260 chr1</t>
  </si>
  <si>
    <t>ANI30204</t>
  </si>
  <si>
    <t>serine/threonine transporter SstT</t>
  </si>
  <si>
    <t>MENKKSGLFHYLSHGSLVKQILVGLVAGIILASVSQSAAVAVGLLGTLFVGALKAVAPVLVLMLVMASIANHKQGQKTSIRPILFLYLLGTFSAALIAVAVSFMFPSTLVLATNNADISPPGGIVEVLRGLLLSIVANPIHALLNGNYIGILAWAVGLGFALRHGSETTKSLISDMSHAVTFVVRVVIRFAPLGIFGLVASTLAETGFGVLLGYVQLLVVLIGCMLLVALVVNPLIVFWKIRRNPYPLVFACLRESGVTAFFTRSSAANIPVNMELCKKLNLNEDTYSVSIPLGATINMAGAAITITVLTLAAVHTLGIAVDLPTALLLSVVAAVCACGASGVAGGSLLLIPLACGLFGIPNEIAMQVVAVGFIIGVLQDSAETALNSSTDVLFTAAACQADDAKLANPDPLATR</t>
  </si>
  <si>
    <t>PL78_10261</t>
  </si>
  <si>
    <t>PL78_10261 chr1</t>
  </si>
  <si>
    <t>PL78_10265</t>
  </si>
  <si>
    <t>PL78_10265 chr1</t>
  </si>
  <si>
    <t>ANI30205</t>
  </si>
  <si>
    <t>MTFYWFAQAVGVLAFFVGITMFFNRDERRFKLQLSAYSAIIGGHFFLMGASAAGSSALLNALRTLISTKTRSSIVMVVFIILTLTLGLWRMHHVVELLPIIGTVASTWALFRTHGLTTRCIMWCSTACWVIHNIWLGSIGGSLIEGSFLLINGFNIIRFRRLQLQGIDPFLVEKKG</t>
  </si>
  <si>
    <t>PL78_10270</t>
  </si>
  <si>
    <t>PL78_10270 chr1</t>
  </si>
  <si>
    <t>ANI30206</t>
  </si>
  <si>
    <t>garD altronate hydrolase</t>
  </si>
  <si>
    <t>MQKTIKIHPLDNVAVALQDLAQGEVIKIDGDAITLAQPVTRGHKFALTLIQPDQMIVKYGLPIGHALSPIQTGEHIHSQNAKTNLSDLDEYQYQPEFSDLPVQMADREVRIYRRKNGDVGIRNELWIIPTVGCVNGIARQIQQRFLKETNEAEGIDGVHLFSHPFGCSQLGQDHENTRTMLQNMVRHPNAGAVLVIGLGCENNQVDVFQTTLGEVDNERVRFMVCQQQDDEVEAGLERLRELYQVMRSDPRVPGQLSELKFGLECGGSDGLSGITANPLLGRFSDYVIANGGTSVLTEVPEMFGAERILMSRCRDESTFEKTVSMVNDFKQYFIAHHQPIYENPSPGNKAGGITTLEEKSLGCTQKAGQSKVVDVLKYGERLQRPGLNLLSAPGNDAVATSALAGAGCHMVLFSTGRGTPYGGFVPTVKLATNSELAAKKPHWIDFDAGKLIKGTSMDVLLEEFVELIVAIANGKPARNEANDFRELAIFKSGVTL</t>
  </si>
  <si>
    <t>PL78_10275</t>
  </si>
  <si>
    <t>PL78_10275 chr1</t>
  </si>
  <si>
    <t>ANI30207</t>
  </si>
  <si>
    <t>altronate oxidoreductase</t>
  </si>
  <si>
    <t>MLTLNRRDFPGRSYPDKVIQFGEGNFLRAFVDWQLDLLNEHTDLNAGIVVIRPIDTDFPPSLSTQDGLYTTVIRGLNEQGEAVRESRLIRSVNREINIYRQFDEYLALARDANIRFVFSNTTEAGIAWNEQDKPDDAPPASFPAKLTRLLFERYTHFDGAADKGWVLLPCELIDYNGEALRELVLRYAEHWQLPSGFTRWLTENNTFCSTLVDRIVTGYPRDEVTALQAELGYQDSFLDTAEYFYLFVIQGPQWLAKELRLDQLDLNVCIVDDIKPYKERKVAILNGAHTALVPIAYLAGLDTVGQTMNDSEISQFVEKTMIEEIVPVLDLPEDELLSFSQAVLSRFRNPFIQHQLLSIALNGMTKFRTRILPQLLAYQQQKGKLPPRLTFALAALLAFYRGERQGESYPLQDDAHWLETYSRLWSSVKQYETTPAALVQTVLSDANHWGQDLTAVPQLAEQVTEQLQTILDRGMRAAVAAYS</t>
  </si>
  <si>
    <t>PL78_10280</t>
  </si>
  <si>
    <t>PL78_10280 chr1</t>
  </si>
  <si>
    <t>ANI30208</t>
  </si>
  <si>
    <t>uronate isomerase</t>
  </si>
  <si>
    <t>MSQFLTEDFLLDTEFARRLYHDYAKDQPIYDYHCHLPPEQIAEDYRFKNLYDIWLKGDHYKWRAMRTNGVAERFCTGDASDREKFEAWAATVPHTIGNPLYHWTHLELRRPFGITGKLLSPKTSEEIWQRGNELLAQPAFSARGIMQQMNVKMVGTTDDPIDDLRHHKAIAADGSFNIKVLPSWRPDKAFNIEAAGFRDYLKLLEAAADTSISKFSDLCDALNKRMDHFAAHGCKVSDHALDVVVYGEADETTLDGILARRLTGTQPTLEEVAQFKTAVLLFLSGEYHRREWVQQYHIGALRNNNSRMFNLVGPDIGFDSINDQPLAQPLSRLLDAQGLRNALPKTILYCLNPRDNEVIGTMVGNFQGEGAAGKMQFGSGWWFNDQKDGMQRQMTQLAQLGLLSRFVGMLTDSRSFLSYTRHEYFRRILCQMIGRWVAGGEAPADIELLGAMVKNICFDNAKQYFTIEL</t>
  </si>
  <si>
    <t>PL78_10285</t>
  </si>
  <si>
    <t>PL78_10285 chr1</t>
  </si>
  <si>
    <t>ANI30209</t>
  </si>
  <si>
    <t>hexuronate transporter</t>
  </si>
  <si>
    <t>MRKIKGLRWYMIALVTMGTILGYLTRNAIAVAAPTLQEQLHITTQQYSYIIAAYSAAYTLMQPVAGYVLDVMGTKIGYAMFAVMWAIFCMGTALASSWGGLAIARGAVGAAEAAMIPAGLKASSEWFPAKERSIAVGYFNVGSSIGGMIAPPLVVWAIVMHSWQMAFIITGVLSLIWAICWLIFYKHPKDQKRLTDEERDYILSGQEAHHSTSNSKKMSAMQIIRNRQFWGIAIPRFLAEPAWGTFNAWIPLFMFKAYGFNLKEIAMFAWMPMLFADLGCILGGYLPPLFQKYLKVNLIVSRKLVVTMGGLLMIAPGTIGLFTSPYVAIALLCIGGFAHQSLSGALITLSSDVFGRNEVATANGLTGMAAWTASTLFALVVGALADTLGFSPLFAALAVFDVLAVIVIWTVLQNRPADDSQTDPIQQAPAEQN</t>
  </si>
  <si>
    <t>PL78_10286</t>
  </si>
  <si>
    <t>PL78_10286 chr1</t>
  </si>
  <si>
    <t>MDTHHESSGETKSKKLQVVGEGIHRQCHFSNGLGPW</t>
  </si>
  <si>
    <t>PL78_10290</t>
  </si>
  <si>
    <t>PL78_10290 chr1</t>
  </si>
  <si>
    <t>ANI30210</t>
  </si>
  <si>
    <t>phnF transcriptional regulator FadR family</t>
  </si>
  <si>
    <t>MEFTDTRRLYQQLAAELKRRIEAGVYQVGDKLPAERYISEEMNVSRTVVREAIIMLEVEGYVEVRKGSGIHVMSNQQKHLVMPSNEIEFAAAGPFELLQARQLIESNIAEFAATQITRQDIVKLIEIQEHARQEDRFRDSQWDLKFHVQVALATQNTAMATIVEKMWSQRVHNPYWIKLHEHIDDKSIESWCEDHDQILKALMRKDPYASKLAMWQHLENTKQMLFHATTDDFEFNVDRYLFAENPVVHLDNLAANNMTINSKA</t>
  </si>
  <si>
    <t>PL78_10295</t>
  </si>
  <si>
    <t>PL78_10295 chr1</t>
  </si>
  <si>
    <t>ANI30211</t>
  </si>
  <si>
    <t>MRWLLILLIAVSCWTGSVASKPLLAGHSDSTQDVSYTALQRAAIQYINVEFITQNVFRHNAPLPDQLRLGKRIKNFSIKNRLSTSKFTGTGNTLWVNLSWHPSWFLTSRNAQAKEIYKQSRQPSPLRQSGRWMLHSAAQQNRVGGWKESNILYSGALTYHDAAILFPLS</t>
  </si>
  <si>
    <t>PL78_10300</t>
  </si>
  <si>
    <t>PL78_10300 chr1</t>
  </si>
  <si>
    <t>ANI30212</t>
  </si>
  <si>
    <t>MDIIKELLHALWQQDYETLANPSLVWAIYILLFVILFLENGLLPAAFLPGDSLLILVGVLIAKGAMSFPVTLVVLTTAASLGCWVSYIQGRWLGNTKIVQGWLSHLPAHYHTRAHNLFHRHGLSALLIGRFLAFVRTLLPTIAGLSGLSNARFQFFNWVSGLLWVLILTTLGFALGKTPVFRKYEDEVMFFLMLLPLALLFIGLFGSLYVLWRKKRSVQGDKGNQA</t>
  </si>
  <si>
    <t>PL78_10305</t>
  </si>
  <si>
    <t>PL78_10305 chr1</t>
  </si>
  <si>
    <t>ANI30213</t>
  </si>
  <si>
    <t>modulator protein</t>
  </si>
  <si>
    <t>PL78_10310</t>
  </si>
  <si>
    <t>PL78_10310 chr1</t>
  </si>
  <si>
    <t>ANI30214</t>
  </si>
  <si>
    <t>periplasmic protein YqjC</t>
  </si>
  <si>
    <t>MKGIPQYNPIENLGDVLFSAMLNLSAVIAITDMSHLLSGMELRHTVVFRLQKGRNIMLLRHSLLLVLPVVAFCGLAQAATANGCDIKAKEIQQQIDYAKQHGNTQRVAGLETALKEVKSNCTEAGLQAEHQQKVAQKQQKVAERQQELKQAQETGDAKKIAKKQKKLDEAQTELKQLQAE</t>
  </si>
  <si>
    <t>PL78_10315</t>
  </si>
  <si>
    <t>PL78_10315 chr1</t>
  </si>
  <si>
    <t>ANI30215</t>
  </si>
  <si>
    <t>Membrane-anchored ribosome- binding protein ElaB/YqjD family</t>
  </si>
  <si>
    <t>MAQDKNAENLRAELKSLADTLEEVLHSSSDKPKAELDKLRSKAESALKDTRERLSETGDKIAAQTKEIADKADNYVHDNPWTGVGIGAAVGVVLGVLLSRR</t>
  </si>
  <si>
    <t>PL78_10320</t>
  </si>
  <si>
    <t>PL78_10320 chr1</t>
  </si>
  <si>
    <t>ANI30216</t>
  </si>
  <si>
    <t>MAEQPRTQGPGKGVLDTIHRIATIVVGMVETRVRLAVIELEEEKATLIQLLIMAGITLLLTAFGLMSLLVLMMWAVDPVYRFMALAITTGVLLGLALIGVIWTLVKARRSTFLGSTRQQLEIDRELLEKDQ</t>
  </si>
  <si>
    <t>PL78_10325</t>
  </si>
  <si>
    <t>PL78_10325 chr1</t>
  </si>
  <si>
    <t>ANI30217</t>
  </si>
  <si>
    <t>cell division protein FtsH</t>
  </si>
  <si>
    <t>PL78_10330</t>
  </si>
  <si>
    <t>PL78_10330 chr1</t>
  </si>
  <si>
    <t>ANI30218</t>
  </si>
  <si>
    <t>MNKLQDTGLLVARILMPILFIVAGYGKMGDAYAGTQQYMQMMGVPGFFLPLTILLEFGGGLAILFGFLTRTTALFTAGFTLLTALIFHTNFAEGVNQLMFMKNLTIAGGFLVLAVAGPGAFSIDRLLGKKW</t>
  </si>
  <si>
    <t>PL78_10335</t>
  </si>
  <si>
    <t>PL78_10335 chr1</t>
  </si>
  <si>
    <t>ANI30219</t>
  </si>
  <si>
    <t>glutathione-dependent reductase</t>
  </si>
  <si>
    <t>MGQLVDGVWQDIWYDTKSTGGHFKRSTSQFRHWITPDGQPGPHGRGGFNAEKDRYHLYVSLACPWAHRALLMRSLKGLESLIPVSVVHPLMLDKGWTFSTDVPDTTGDSLYQSDYLYQLYLRAEPTYSGRVTVPILWDKQQQTIVSNESADIMRIFNSAFDGVGAAKGDYYPEALREEIEEINGWVYDAVNNGVYKAGFATSQNAYDEAVNTLFVALDKLELILDQQRYLTGNQLTEADLRLWTTLVRFDPVYVTHFKCDKRRISDYPNLFGFLRDIYQMPGIAGTVSLPHIRNHYYRSHATINPYGIISVGPEQDLLSAHGRDVRFGSE</t>
  </si>
  <si>
    <t>PL78_10340</t>
  </si>
  <si>
    <t>PL78_10340 chr1</t>
  </si>
  <si>
    <t>ANI30220</t>
  </si>
  <si>
    <t>LysR family transcriptional regulator</t>
  </si>
  <si>
    <t>MAKDRALTLEALRVMDAIDRRGSFAAAADELGRVPSALSYTMQKLEEELDVVLFDRSGHRTKFTNVGRMLLDRGRVLLEAADKLTTDAEALARGWETHITIVSEALSPAWKLFPLIDKLSLKANTQVSILTEVLAGAWERLEQGRADIVIAPDMHFRASSEINSRKLYKVTSVYVASPDHPIHQEPEPLSEVTRVKYRGIAVADTARERPVITVQLLDKQQRLTVSTIEDKRRALLAGLGVATMPYEMVEKDIEAGRLRVVGPEYSREVDIIMAWRRDSMGEAKSWCLREIPKLLGRG</t>
  </si>
  <si>
    <t>PL78_10345</t>
  </si>
  <si>
    <t>PL78_10345 chr1</t>
  </si>
  <si>
    <t>ANI30221</t>
  </si>
  <si>
    <t>MITCRTAKQCGQADFGWLQARYTFSFGHYFDPKLLGYASLRVLNQEVLAPGAAFQPRTYPQVDILNLILQGEAEYRDSLGNHVQGKEGDVILFSPQSEVSYSEHNLSGCKPLTRIQLWLNACPEQDTDSSQRLALGNESYRLLASPDGDQGSLKLRQQMWIHHLDMAAGDEHSIQLHGQRAYLQSIHGTVEVEGSQTSDLQRLTCGDGAFVQEEQQLTIKAKTPLRALLIDLPV</t>
  </si>
  <si>
    <t>PL78_1035 chr1</t>
  </si>
  <si>
    <t>ANI28427</t>
  </si>
  <si>
    <t>MENDLYPVETRDELIKLILSLASEARNNPDEWENNDLPSFLEAMASWMEDMDGFYKNMNKPCPDNASWSVLADVLMAARIYE</t>
  </si>
  <si>
    <t>PL78_10350</t>
  </si>
  <si>
    <t>PL78_10350 chr1</t>
  </si>
  <si>
    <t>ANI30222</t>
  </si>
  <si>
    <t>MKSIALFIAPLAAIFLLSSCVVEPARYRESEFVVPPGIVYVAPEYPMPGPGYVWRYHEGHSWGWYHPGHGWHHGWK</t>
  </si>
  <si>
    <t>PL78_10355</t>
  </si>
  <si>
    <t>PL78_10355 chr1</t>
  </si>
  <si>
    <t>ANI30223</t>
  </si>
  <si>
    <t>rsmI 16S rRNA methyltransferase</t>
  </si>
  <si>
    <t>MNQHDRAVISASTLYVVPTPIGNLGDITHRALEVLKSVDLIAAEDTRHTGLLLQHFAINARLFALHDHNEQQKADQLLAKLQEGQSIALVSDAGTPLINDPGYHLVRRCREAGIRVVPLPGACAAIAALSAAGIASDRFCYEGFLPAKTKGRKDTLQALIEEPRTLIFYESTHRLLESLQDMVTVLGPQRYVVLARELTKTWESIHGAPVGELLAWVQEDDMRRRGEMVLIVEGHKALADDALPAEVLRTLALLQKELPLKKAAALAAEIHGVKKNALYRYALNQQSDAEETEEDAAQ</t>
  </si>
  <si>
    <t>PL78_10360</t>
  </si>
  <si>
    <t>PL78_10360 chr1</t>
  </si>
  <si>
    <t>ANI30224</t>
  </si>
  <si>
    <t>penicillin-binding protein</t>
  </si>
  <si>
    <t>MLSSTSVRTKAGIFIPAVLAALVLAGCSGLAPQTPPPSNIQDEASANSDYYLQQLQQSSDDNKADWQLLAIRALLREGKLPQASEQLNTLPEKMSDTQRQEQQLLAAELLVAQKNAPAAAAILAKLDASTLSANQQVRYYQALIGASQGKPTLPLIRAYIAQEPLLKDKAHQDNIDATWLALAQLTPQDLNTLVINANENVLQGWLDLLHVYQDNRQNPDLLKAAIKDWQTRYPQNPAAKSLPAQLTQIVNFTQASTAKIALLLPLSGQAKVFGEAIQQGFMAAQSGLPAPAPTAEPTIDASAPVDGEAAATPEAPAPVAAPVAASNAQVKVYDTTSQPIAALLAQAQQDGATLVVGPLLKPDVEQLTATPTTLNILALNQPETAKDSPNICYFALSPEDEARDAAHHLWQQQKQMPLLLTPRGAFGDRIAKAFAEEWQKQGGQTVLQQSFGSTAELKQSINSGAGIRLTGQPISVTPTAAPQSVTIAGLTIPAPPVDAPVVSTSAGGNVDAVYIVATPDELTLIKPMIDMATTTRSKPSLYASSRSYQAGAGPDYRLEMEGVQFSDIPLMAGANPALMQQASSKFANDYSLVRLYAMGMDAWTLSNHFAEMRQIPGFKVSGSTGELTASSNCVVNRKLPWLLYRQGMVVPAQ</t>
  </si>
  <si>
    <t>PL78_10365</t>
  </si>
  <si>
    <t>PL78_10365 chr1</t>
  </si>
  <si>
    <t>ANI30225</t>
  </si>
  <si>
    <t>MSQRDIGANYERLARRHLEQAGLVFHSANVSVRGGEIDLIMRDGATWVFVEVRFRRNATFGGAAASVTHTKQQRLLRAAAVWLAQRGASFDTSSCRFDVFAITGNQLEWLPNAFNTD</t>
  </si>
  <si>
    <t>PL78_10370</t>
  </si>
  <si>
    <t>PL78_10370 chr1</t>
  </si>
  <si>
    <t>ANI30226</t>
  </si>
  <si>
    <t>gmhA Phosphoheptose isomerase</t>
  </si>
  <si>
    <t>PL78_10375</t>
  </si>
  <si>
    <t>PL78_10375 chr1</t>
  </si>
  <si>
    <t>ANI30227</t>
  </si>
  <si>
    <t>BON domain-containing protein</t>
  </si>
  <si>
    <t>MKVSFPFFAVLFSALLLQGCVGAVVVGSAAVATKSATDPRSVGTQVDDGTLEARVTNALSKDQQLKKEARVVATAYQGKVLLTGQAPTTELATRAKQIAAGVEGTSEVYNEIRLGKPVDLGTASSDTWITTKVRSQILTSDSVKSSNVKVTTENGEVFLLGLVTQQEGQSAAQIASKVGGVKHVTTAFTYVQ</t>
  </si>
  <si>
    <t>PL78_10380</t>
  </si>
  <si>
    <t>PL78_10380 chr1</t>
  </si>
  <si>
    <t>ANI30228</t>
  </si>
  <si>
    <t>mtgA Membrane carboxypeptidase (penicillin-binding protein)</t>
  </si>
  <si>
    <t>MKLGKYGIGWIWRGLKRGILALLGFWLAAILIFAFLPVPFSMVMVERQLGAWFSGDFSYVAHSDWVPMSEISPYMALAVMAAEDQKFPDHWGFDMGAIESALAHNQRNQKRIRGASTLSQQTAKNLFLWDGRSWVRKGLEAGLTAGIELVWTKRRTLTVYLNIVEFGDGIFGVEAAAQRFFHKPASRLSASEAAMLAAVLPNPHRFKANAPSGYVISRQQWILRQMRQLGGKTFLQENAL</t>
  </si>
  <si>
    <t>PL78_10385</t>
  </si>
  <si>
    <t>PL78_10385 chr1</t>
  </si>
  <si>
    <t>ANI30229</t>
  </si>
  <si>
    <t>glutamine amidotransferase</t>
  </si>
  <si>
    <t>MKRVGVVLSGCGVFDGAEIHESVLTLLALDRAGAEAVCFAPDKTQLHVINHLSGEITDENRNVLVESARIARGKIQPLSAADPAQLDALIVPGGFGAAKNLSRFATEGTACSVDEDLYKLTQTMHKSGKPIGFMCIAPALLPKLLGERIRLTIGNDIDTADAIEAMGGEHIVCPVEDVVVDAEHKVVTTPAYMLAGSISEAAVGINKLVSKVLGLIE</t>
  </si>
  <si>
    <t>PL78_10390</t>
  </si>
  <si>
    <t>PL78_10390 chr1</t>
  </si>
  <si>
    <t>ANI30230</t>
  </si>
  <si>
    <t>torS aerobic respiration control sensor protein</t>
  </si>
  <si>
    <t>MKQIRVLAQYYVDLMVKLGLVRFSLLLASVLVILAMVVQMAVTLVLRGSVESIDFVRSIFFGLLITPWAVYFLSVVVEQLEESRQRLSRLVDKLEIMRYRDRELNQQLQENISQLNLEIIEREKAEKAHLQVVDKLKEEMGHREQAQVELGQQSALLRSFLDASPDLVYYRNEDNEFSGCNRAMELLTGKSEKQLVGLTPQEVYAPDIAEKVMETDEKVFRHNVSLTYEQWLVYPDGRKACFELRKVPFYDRVGKRHGLMGFGRDITERKRYQDALENASRDKTTFISTISHELRTPLNGIVGLSRILLDTDLNDEQLKYLKTIHVSAITLGNIFNDIIEMDKLERRKVQLDNQPIDFTGFMTDLENLSGLLVQPKGLKFLMEPQGSLPEKIITDGTRLRQILWNLIGNAVKFTQEGQIVVRIRRENPDRLIFEVEDSGMGIPQDEQDKIFAMYYQVKDSNGGRPATGTGIGLAVSKRLAQSMGGDITVKSTQGIGSCFTLSIKAPAVQDEAASVLSDEDMPLPALHVLLVEDIELNVIVARSVLEKLGNSVEVAMNGQDALDMFNPDDFDLVLLDIQLPDMTGLDIARKIRADYGHCHLPPLVALTANVLKDKKEYLDAGMDDVLSKPLSVPALTAMIKQLWDHQPSHSTKKQEHKPMQTNESLLDTVMLEQYIDLVGPQLIHQSLEMFEQMMPGYLAVLDSNMTARDQKGIAEEAHKIKGAAGSVGLRHLQQLAQQIQTPSLPAWWDNVQDWIDELKLEWRNDVQVLREWTAEAEKK</t>
  </si>
  <si>
    <t>PL78_10395</t>
  </si>
  <si>
    <t>PL78_10395 chr1</t>
  </si>
  <si>
    <t>ANI30231</t>
  </si>
  <si>
    <t>radical SAM protein</t>
  </si>
  <si>
    <t>MQLQQLVNMFGADLQRRYGEKIHKLTLHGGFSCPNRDGTLGRGGCTFCQVASFADEQMQLRTISEQLEAQAKKVNRANRYLAYFQAYTSTYAEVNALAAMYQQALAEADIVGVCVGTRPDCVPDAVLDLLSGYHRQGYEVWLELGLQTANDKTLKRINRGHDFASYQQTARRASARGLKVCCHLIVGLPGENQAQCLQTLQQVVDTGVDGLKLHPLHIVEGSTMAKAWRAGRLPELALEDYVVTAGEMIRHTPADIVYHRISASARRPTLLAPLWCENRWTGMVELNRYMLAHGGQASAL</t>
  </si>
  <si>
    <t>PL78_1040 chr1</t>
  </si>
  <si>
    <t>ANI28428</t>
  </si>
  <si>
    <t>YD repeat- PAAR containing protein</t>
  </si>
  <si>
    <t>MAETACRYPVSSSRNHSQPEPGLKFAGQLLDEESGLHYNRFRYYDPQACCYLSPDSIGLAGGMNLYAYVKNPLTWIDPLGLAGCNLNPKDIHYMQSSIKNQTGAHTVLDNAAALANGTLKAADLPAIKVWRDATGKIWTLDHRRLAAFKIAGLESVPVQ</t>
  </si>
  <si>
    <t>PL78_10400</t>
  </si>
  <si>
    <t>PL78_10400 chr1</t>
  </si>
  <si>
    <t>ANI30232</t>
  </si>
  <si>
    <t>gltB glutamate synthase</t>
  </si>
  <si>
    <t>MLYDKSQEKDNCGFGLIAHIEGEPSHKVVRTAIHALARMQHRGAILADGKTGDGCGLLLQKPDRFFRMVAEERGWRLAKNYAVGMIFLSQNDELANASRRIVEEELQNETLSVVGWREVPTNPDVLGEIALSSLPRIEQIFVNAPAGWRPRDMERRLFVARRRIEKRISDLDFYVCSFSNLVTIYKGLCMPADLPRFYLDLADLRLESAICLFHQRFSTNTVPRWPLAQPFRYLAHNGEINTIAGNRQWARARAYKFKTPLIPDLQDAAPFVNETGSDSSSLDNMLELFLSGGMDLIRAMRLLVPPAWQNNPDMDTDLRAFFDFNSMHMEPWDGPAGIVMSDGRYAACNLDRNGLRPARYVITKDKLITCASEVGIWDYQPDEVVEKGRVGPGELMVIDTRSGKILHSAETDNDLKSRHPYKEWMEKNVKRLVPFEDLPEDQVGSRELDDTQLETYQKQFGYTNEELDQIIRVLGENGQEATGSMGDDTPFAVLSSGPRIIYDYFRQQFAQVTNPPIDPLREAHVMSLATSIGREMNVFCEAEGQAHRLSFKSPILLYSDFQQLTTLEGEYYRADRLDLTFDPSQQDLQQRVLSLCDEAERKVRDGAVMLVLSDRSISQTRLPVPAPMAVGAIQTRLVEKNLRCDANIIVETASARDPHHFAVLLGFGATAIYPYLAYESLAKLVDTQAIDKKYRDVMLNYRNGINKGLYKIMSKMGISTIASYRCAKLFEAVGLHKELSELCFQGVVSRIGGANFSDFQQDLQNLSKRAWLKRKPLDQGGLLKFVHNGEYHAYNPDVVNTLQKAVHSGEYSDYEAYSKLVNERPVATLRDLLAIKPQGTPIPVDQVEPAESLFTRFDTAAMSIGALSPEAHESLAIAMNSLGGFSNSGEGGEDPVRYGTNKVSRIKQVASGRFGVTPAYLVNADVIQIKVAQGAKPGEGGQLPGDKVTPYIAKLRYSVPGVTLISPPPHHDIYSIEDLAQLIFDLKQVNPKAMISVKLVSEPGVGTIATGVAKAYADLITIAGYDGGTGASPLSSVKYAGCPWELGLVETQQALVANGLRHKIRLQVDGGLKTGVDIVKAAILGAESFGFGTGPMVALGCKYLRICHLNNCATGVATQDEKLRRDHYHGLPERVVNYFQFIARETRQIMAELGVSQLVDLIGRTDMLIELDGISAKQNKLDLSSLLATAKPHPGKALYCTENNPPFDKGSLNKALLEQAEPHIEAKQSKTFYFDIRNTDRSVGAALSGAIAAKHGDQGLATDPIKAHFSGTAGQSFGVWNAGGVELTLTGDANDYVGKGMAGGRIAVRPPVGSAFRSHEASIVGNTCLYGATGGKLFAAGRAGERFAVRNSGAITVVEGIGDNGCEYMTGGIVCVLGRTGINFGAGMTGGFAYVLDEDGEFRKRVNPELVEVLDVDELAIHEEHLRGLITEHVQLTGSSRGEEILANWPDWVSKFALVKPKSSDVKALLGHRSRSAAELRVQAQ</t>
  </si>
  <si>
    <t>PL78_10405</t>
  </si>
  <si>
    <t>PL78_10405 chr1</t>
  </si>
  <si>
    <t>ANI30233</t>
  </si>
  <si>
    <t>glutamate synthase</t>
  </si>
  <si>
    <t>MSQNVYQFIDLQRVDPPKKPLKIRKIEFVEIYEPFSETQAKAQADRCLSCGNPYCEWKCPVHNYIPNWLKLANEGRIMEAADLAHQTNSLPEVCGRVCPQDRLCEGSCTLNDEFGAVTIGNIERYISDKAIEMGWKPDMSHVHPTGKRVAIIGAGPAGLACADVLTRNGVQAVVFDRHPEIGGLLTFGIPAFKLEKEVMIKRRKIFSEMGIEFRLNTEIGKDVAMETLLNDYDAVFLGVGTYQSMRGGLENEGAAGVYDALPFLIANTKQLMGYAATSDEPYVNMEGKRVVVLGGGDTAMDCVRTSIRQGATHVTCAYRRDEVNMPGSKREVKNAREEGVEFKFNLQPLSIEVNDAGKVCGVKMVRTQLGAPDAQGRRQAEHIAGSEHILDADAVVTAFGFRPHNMEWLAAHAVNLDKQGRVVAPESADNAFQTSNPKIFAGGDIVRGSDLVVTAIAEGRKAAEGIMGYLEV</t>
  </si>
  <si>
    <t>PL78_1041 chr1</t>
  </si>
  <si>
    <t>Rhs, YD repeat-containing protein</t>
  </si>
  <si>
    <t>MAETDCRYPVSSSRNHSQPEPGLNFAGQLLDEESGLHYNRFRYYDPQACCYLSPDPIGLAGGENTYGYVHNPLSWVDPLGLAGCSTTLGRNMMEAMGLPRSTKWTGHQAHHIIPKELANHPALKKIKYYIDDAGNGIFLRRVDDGTSAMARHQGSHDGYTQAVKNALDKIDLNQSKGAILNQVKEIQGISRKGLENGHPIRPLDMDKAGGALGNGKVNAVWTNIFTKGGW</t>
  </si>
  <si>
    <t>PL78_10410</t>
  </si>
  <si>
    <t>PL78_10410 chr1</t>
  </si>
  <si>
    <t>ANI30234</t>
  </si>
  <si>
    <t>MKSNRIAKPLAVCISFILSGQVYALGVGEVTAGNAIIGEKSPENTTIITQNSDRAVIDWTNFGIAPGETVKFEQPNTNSAVLNRVHEQFETYIQGNLLSNGQVFVVNPRGVTITDGAKIDVGSLVLSSLNSTNDNFMATPGGNIAFSGDARGGLVVNLGKITAKDNVVMMGAAVGNEGVIDSGNEVLLAAGDDMTLSVGDSGMSVKVDTTSWNNQDKRHAFSNIRLIPEAPYARYSVVNRNVINAGVVESNNGRIKLIGESVEHLAGSLNSPNGTIDLNSGISTNIKSMINAKDVVLNSEGSVVQSSNAGAEIIAKTITVGNEMTKGGDYYLENHFNKTDTLKGVVNSASSGFVANADSGINSVKYRSGSRNPLLVKDIRAEQDITMKTFGKLNATALEANGTINLAPVDNLVTEGSISGGNVYLASMSGDISTNGLSARQKVIMSAGKSITKTRSDASVNATNIKMTAKENITLGELNFAEHAIVKAKEMTFERIQGSDNREIELLAEDRVNIGERMIGGKAYFSGIFNGSLSLLPIPGKRTEILHISEKVSPSDDQGKIIFPKD</t>
  </si>
  <si>
    <t>PL78_10415</t>
  </si>
  <si>
    <t>PL78_10415 chr1</t>
  </si>
  <si>
    <t>ANI30235</t>
  </si>
  <si>
    <t>surface-exposed protein _2878</t>
  </si>
  <si>
    <t>MTGYSPMRENNRFITHSIHYFLFYFVLLGLNQKSWANTPSLSGVVTGSAAILQDNEQLLSQETTRVQQKPVIDQREKSNSKSDTGQMLRVATLGVKSLPERYREQVNTLLAARQNQNMSLSQLQAIPLEIERIMRKSGDLLSFAYLPEQDITEGHVYIQVVQGQLEKIHLHNNQSNVRDSLINKFLQAGNKQPEDISQMESALLRLGDQPGIGPLTSILSPGEQVGSSQLSVSVASEPVISGRLMMDNHGGRYSGRIRTFARMTINNPTGSADRLQGMVLYVPQFLQNKDSNDAKTILGNIAYDLPLGYQGARGGISYSRVESQPGGRFTGFIDSNADVLSIYSSWPVIRTAGNNLSLGVQGDYKWMRDKILTFISHREQDSISLSLNGDFRHRWFGQPNIFNYRAGLTRGKLRDAQQDNPNRGEFWKWEAQGMGLQRLNDYFGASLRASGQFSHQNMDGVEKMALGGPSIVRAYDVNTISVDRGFSLSPALRLDLTTLYPGISTHAFYDYAQGSLLANKGIGQSNHVLLQGYGAGLTYQHDRGNIDITYARRAGAVDNLLGATDRGRWWLTGSINF</t>
  </si>
  <si>
    <t>PL78_10420</t>
  </si>
  <si>
    <t>PL78_10420 chr1</t>
  </si>
  <si>
    <t>ANI30236</t>
  </si>
  <si>
    <t>MMKTPLLLLAGGLLVTSFSSLAMSLNYQEVGYNIEARGAKAVVAELAKSGQLSAVENNIKLGDDNWIAMAPKLVEGGNQKFAQGVKSALSSALIYNPAAVLKAVGDSHSLTLSDVCTAPTDATDSTAKINFKQRASRTLSTIRNSDMMTTRDSCIAELQKLS</t>
  </si>
  <si>
    <t>PL78_10425</t>
  </si>
  <si>
    <t>PL78_10425 chr1</t>
  </si>
  <si>
    <t>ANI30237</t>
  </si>
  <si>
    <t>stringent starvation protein B</t>
  </si>
  <si>
    <t>MSPRRPYLLRAFYDWLIDNELTPHLVVDVTLPDVEVPMEFARDGQIVLNVAPRAVGNLELGNEDVRFNARFGGVPRQVVVPMGAVLAIYARENGAGTMFEPEAAYDADAEGYFAEMDDQNEENAPSESLVLVTDETQAKLDSSKPDDEPPQPPRGGRPALRVVK</t>
  </si>
  <si>
    <t>PL78_10430</t>
  </si>
  <si>
    <t>PL78_10430 chr1</t>
  </si>
  <si>
    <t>ANI30238</t>
  </si>
  <si>
    <t>Glutathione S-transferase</t>
  </si>
  <si>
    <t>MAVAANKRSVMTLFSGPTDIFSHQVRIVLAEKGVSVEIEQVEMDNLPQDLIDLNPYQTVPTLVDRELTLYESRIIMEYLDERFPHPPLMPVYPVARGESRLMMLRIEKNWYSLMYKIEQKTGQEAESARRQLREELLAIAPIFGQTPYFMSEEFSLVDCYLAPLLWRLPELGIELSGAGSKELKGYMTRVFERDAFLASLTEPEREMRLRIQG</t>
  </si>
  <si>
    <t>PL78_10435</t>
  </si>
  <si>
    <t>PL78_10435 chr1</t>
  </si>
  <si>
    <t>ANI30239</t>
  </si>
  <si>
    <t>30S ribosomal protein S9</t>
  </si>
  <si>
    <t>MAENQYYGTGRRKSSSARVFIKPGSGNIVINQRSIEQYFGRETGRMVVMQPLVLLDMVGKFDLYITVKGGGISGQAGAIRHGITRALMEYDESLRGELRKAGFVTRDAREVERKKVGLRKARRRPQFSKR</t>
  </si>
  <si>
    <t>PL78_10440</t>
  </si>
  <si>
    <t>PL78_10440 chr1</t>
  </si>
  <si>
    <t>ANI30240</t>
  </si>
  <si>
    <t>rplM ribosomal protein L13</t>
  </si>
  <si>
    <t>MKTFTAKPETVKRDWYVVDANGKTLGRLATELARRLRGKHKAEYTPHVDTGDYIIVLNADKVAVTGNKRTDKIYYHHTGHIGGIKQATFEEMIARRPERVIEIAVKGMLPKGPLGRAMFRKLKVYAGTEHTHAAQQPQVLDI</t>
  </si>
  <si>
    <t>PL78_10445</t>
  </si>
  <si>
    <t>PL78_10445 chr1</t>
  </si>
  <si>
    <t>ANI30241</t>
  </si>
  <si>
    <t>AFG1 family ATPase</t>
  </si>
  <si>
    <t>MQPSTPTARYQQALAAGEYQPDEVQRQAVEQLEQIYLALCERANRPTPTLGLRGRLSRLLGRNHALAVTPPVQGLYMWGGVGRGKTWLMDLFFHSLPGDRKLRLHFHRFMLRVHQELAELQGHENPLEIIADGFKAQTDVLCFDEFFVSDITDAMLLATLLQALFARGITLIATSNIPPDNLYQNGLQRARFIPAIALIKEYCEVMNVDAGIDYRLRTLTQAHLYLTPLNPQTEQNMRQMFIKLAGKVGEEKPVLEINHRPLAAISAADGVLAVDFHTLCEEARSQLDYIALSREYHTVLLHNLRLMTAKEENAARRFLALVDEFYERRVKLIISAEASMFEIYQGERLKFEYQRCLSRLQEMQSEEYLKLPHLP</t>
  </si>
  <si>
    <t>PL78_1045 chr1</t>
  </si>
  <si>
    <t>ANI28429</t>
  </si>
  <si>
    <t>MDQRYIIEPIEFAFTNALFKGLSEAISQKVIVINNVDDAYKYAFEQNLPSGYKVWNDTIEQCRKSLRKNKKFQEAYDFVNGNLESLQVKNASSLIEFRKKRIKKTNTAHDDFIFSEAKEDAFFVLSTVAVNRYLDNFIKDSFLEDIYALYKAGAWPCGMKGSVILVFDPASLS</t>
  </si>
  <si>
    <t>PL78_10450</t>
  </si>
  <si>
    <t>PL78_10450 chr1</t>
  </si>
  <si>
    <t>ANI30242</t>
  </si>
  <si>
    <t>cytochrome D ubiquinol oxidase subunit III</t>
  </si>
  <si>
    <t>MTWEYALIGLVVGIAIGAVAMRFGNRKLRQQQVLQNELEKSKSDLEEYRQELVGHFARSAELLDNMARDYRQLYQHMAKSSNNLLPDLPMQDNPFRYRLTESEADNDQAPVKMPPRDYSEGASGLLRPEHQTRD</t>
  </si>
  <si>
    <t>PL78_10455</t>
  </si>
  <si>
    <t>PL78_10455 chr1</t>
  </si>
  <si>
    <t>ANI30243</t>
  </si>
  <si>
    <t>serine endoprotease DegQ</t>
  </si>
  <si>
    <t>MKKKSLLLSALAISVGLSLAAAPAVTAAPLPMAVAGQPLPSLAPMLEKVLPAVVSVHVTGTQAQQQRLPEEFKFFFGPNAPMSKESIRPFEGLGSGVIINAEKGYVLTNNHVINNADKIRVQLNDGREYDAKLLGRDEQTDIALLQITDAKNLKAIPIADSDNLRVGDFAVAVGNPFGLGQTATSGIISALGRSGLNLEGLENFIQTDASINRGNSGGALVNLNGELIGINTAILAPGGGNIGIGFAIPSNMAQNLSQQLIEFGEVKRGVLGIKGSEMTADMAKAFNIDAQRGAFVSEVMPKSAAAKAGIKAGDVLVSVDGKPINSFAELRAKVGTTGPGKTIKVGLLRGGKPLEVSVTLENSNPTSTSAETLSSSLQGASLSNTEIKGVGKGVKVDNVAKGSPAAQAGLQKDDVIIGINRQQTKDISELRKALATKPAVMALNIIRGNETIYLLLR</t>
  </si>
  <si>
    <t>PL78_10460</t>
  </si>
  <si>
    <t>PL78_10460 chr1</t>
  </si>
  <si>
    <t>ANI30244</t>
  </si>
  <si>
    <t>degS serine endoprotease</t>
  </si>
  <si>
    <t>MFIKLLRSTIIGLIVAGILLAALPVLRSPGYLFAGKAESTDSEVPVSYNLGVRRAAPAVVNVYNRSMGATAQDGLAIRTLGSGVIMSDKGYILTNKHVVNNAEQIIVALQDGRVSEALLVGSDNMTDLAVLKIDAGNLPVIPINNHRIPHVGDVVLAIGNPYNLGQTITQGIISATGRIGLSSSGRQNFLQTDASINQGNSGGALVNSLGELVGINTLSFDKSNNGETPEGIGFAIPTVLATKVMEKLIRDGRVIRGFIGITGGDYPPFHANTRNASSNLERIHGIKVNQVSPNGPAAAANMQVGDIILSVNNKPAISAVETMDQVAEVRPGTTIPVVILRNGEQITLNLTISEYPDS</t>
  </si>
  <si>
    <t>PL78_10465</t>
  </si>
  <si>
    <t>PL78_10465 chr1</t>
  </si>
  <si>
    <t>ANI30245</t>
  </si>
  <si>
    <t>murA UDP-N-acetylglucosamine 1-carboxyvinyltransferase</t>
  </si>
  <si>
    <t>MEKFRVQGRTRLSGEVTISGAKNAALPIMFAALLAEEPVELQNVPHLKDIDTTIKLLSQLGTKIERNGSIFVDASGVDVFCAPYDLVKTMRASIWALGPLVARFGRGQVSLPGGCAIGARPVDLHISGLEQLGAEIKLEEGYVKASVDGRLKGAHIVMDKVSVGATVTIMSAATLAEGTTIIENAAREPEIVDTANFLNTLGAKITGAGTDRITIEGVARLGGGVYRVLPDRIETGTFLVAAAISGGKVVCRKTRPDTLDAVLAKLREAGADIEVGEDWISLDMHGERPKAVTLRTSPHPGFPTDMQAQFSLLNLVAEGTGVITETIFENRFMHVPELIRMGARAEIESNTVICHGVKQLSGAQVMATDLRASASLVLAGCIADGVTIVDRIYHIDRGYERIEDKLRALGANIERVQGE</t>
  </si>
  <si>
    <t>PL78_10470</t>
  </si>
  <si>
    <t>PL78_10470 chr1</t>
  </si>
  <si>
    <t>ANI30246</t>
  </si>
  <si>
    <t>BolA-like protein</t>
  </si>
  <si>
    <t>MNIMDTNEIKDVLMNALALQEAHVTGDGSHFQVIAVGELFADMSRVKKQQAVYAPLMEYIADNRIHALSIKAYTPQEWQRDRKLNGF</t>
  </si>
  <si>
    <t>PL78_10475</t>
  </si>
  <si>
    <t>PL78_10475 chr1</t>
  </si>
  <si>
    <t>ANI30247</t>
  </si>
  <si>
    <t>anti-sigma B factor antagonist</t>
  </si>
  <si>
    <t>MADELRWESQGSTLWLIGDLDRETLLPLWQQRNALLADKTCLNVAQLQRVDSSGLALLVHLREALHQRGVELKISGVSDRLATLITLYNLQEIIPVTAAT</t>
  </si>
  <si>
    <t>PL78_10480</t>
  </si>
  <si>
    <t>PL78_10480 chr1</t>
  </si>
  <si>
    <t>ANI30248</t>
  </si>
  <si>
    <t>hpnM ABC transporter substrate-binding protein</t>
  </si>
  <si>
    <t>MFKRLLMVALLVVAPLANAVDQTNPYRLMDDAAQKTFTRLKNEQPKIKQNPDYLRTIVHEELMPFVQIKYAGALVLGTYYKSATPAQREAYFNAFGQYLEQAYGQALALYHGQTYQIAPEHPLGDANIIAIRVTILDPNGRPPVRLDFQWRKNSQTGHWQAFDMIAEGVSMISTKQNEWASILRTQGVDGLTKQLLIAAKQPITLDQK</t>
  </si>
  <si>
    <t>PL78_10485</t>
  </si>
  <si>
    <t>PL78_10485 chr1</t>
  </si>
  <si>
    <t>ANI30249</t>
  </si>
  <si>
    <t>mlaD phospholipid ABC transporter substrate-binding protein</t>
  </si>
  <si>
    <t>MQTKKTEVWVGLFIVIALAAIIFLCLKVADIKSVGNQPTYRIYATFDNIGGLKASSPVKIGGVVVGRVADITLDTKNYSPRVAIDIEDQYNRIPDTSSLAIRTSGLLGEQYLALNVGFEDPEMGTSILKEGGTIQDTKSALVLEDLIGQFLYKSGGNNQETPETAPAGGSTPPAAQIH</t>
  </si>
  <si>
    <t>PL78_10490</t>
  </si>
  <si>
    <t>PL78_10490 chr1</t>
  </si>
  <si>
    <t>ANI30250</t>
  </si>
  <si>
    <t>ABC transporter permease</t>
  </si>
  <si>
    <t>MLVQTLASVGRKGINICATFGRAGLMLFNAIIGCPQPRKQLPLLVKQLYSVGVQSLLIIVVSGLFIGMVLGLQGYLILTTYSAEASLGMMVSLSLLRELGPVVTALLFAGRAGSALTAEIGLMKATEQISSLEMMAIDPLRRVVAPRFWAGLISMPLLTAIFVAVGIWGGSVVGVDWKGIDSGFFWSAMQGAVDWRTDLLNCLIKSLVFAITVTWIALFNGYDAIPTSEGISRATTRTVVHSSLAVLGLDFVLTALMFGN</t>
  </si>
  <si>
    <t>PL78_10495</t>
  </si>
  <si>
    <t>PL78_10495 chr1</t>
  </si>
  <si>
    <t>ANI30251</t>
  </si>
  <si>
    <t>MNQPVSNLIEIRRMSFTRGERPIFTDINMTVPKGKVTAIMGPSGIGKTTLLRLIGGQLTPDAGEIWFDGDNIPSLSRHRLYDVRKKMSMLFQSGALFTDLTVFENVAFPLREHGHLPEELLHSTVMMKLEAVGLRGAANLMPAELSGGMARRAALARAIALDPELIMFDEPFVGQDPITMGVLVKLIDELNHALGVTCVVVSHDVPEVLSIADYAYIVADQHVIAEGTPKQLQTNSDPRVRQFLDGIADGPVPFRFPAGDYKTELLG</t>
  </si>
  <si>
    <t>PL78_1050 chr1</t>
  </si>
  <si>
    <t>ANI28430</t>
  </si>
  <si>
    <t>MRNVGLHALKSLSCFSAVTFYSASKTCSDSCFLSGEVMSILYFLSIIATPLFFMIIGYIDSIEEITRQDILRKIKSILTIIIFWNVLFYFINEDGFKKGYFLQSWLLFSIALIYVINPIISKILKNNRQTFFTLGGLLIFSVSIDIISTFTERPYLIDFPQYFRLWTWVFYYMVGRFLCSTKGREITKNIKVRIAAKLLIVPTAISMYFYESFMSLHVYKTVNAGYFLDNFHVLILSLCLFVIFDNFDTKYEWIRKTLAYISPSMIGVYILHDGIFYFISSAYNLSDITLRFTLLFSVFIASVLLSRVLLLNKLTSRFISF</t>
  </si>
  <si>
    <t>PL78_10500</t>
  </si>
  <si>
    <t>PL78_10500 chr1</t>
  </si>
  <si>
    <t>ANI30252</t>
  </si>
  <si>
    <t>calcium/sodium antiporter</t>
  </si>
  <si>
    <t>MFLAIALLIVGLVLLVYGADRLVYGAAVLSRSLGVPPLIIGMTIVGIGTSLPELIVSVTAALNNQTDMAVGNVIGSNITNLLLIIGGAAFIRPLTVRSEILQRELPLMLVVTVLCGFVLSNNYLSQWDGVILLTAAAAFITLMLKIARLAHNEGNDILTREQLSELPQDSSNTVACLWLVLAFIILPLSAKIVVDNATVIARFFGLSELVIGLTVIAIGTSLPELATSIAGALKGEDDMAIGNIIGSNIFNIVIVLGVPALLSPGAINPEAFQRDYWVMLVVSVIFTLLCLGRKQRIGHLAGALLLCGFIAYLAVLFFAPFSAVL</t>
  </si>
  <si>
    <t>PL78_10505</t>
  </si>
  <si>
    <t>PL78_10505 chr1</t>
  </si>
  <si>
    <t>ANI30253</t>
  </si>
  <si>
    <t>D-arabinose 5-phosphate isomerase</t>
  </si>
  <si>
    <t>MSNVALHPDVDFQQAGKQVLQIERDGLAELDQYINEDFARACEKMFHCQGKIVVMGMGKSGHIGCKIAATFASTGSPAFFVHPGEASHGDLGMVTPQDIVLAISNSGESNEILALIPVLKRQRIPLICMTNNPNSTMGKAADIHLCIKVPQEACPLGLAPTTSTTATLVMGDALAVALLKARGFTQEDFALSHPGGALGRKLLLRISDIMHTGDDIPHVSPDASLRDALLEITRKNLGLTVICNDLMKIEGIFTDGDLRRVFDMGIDLNNAKIADVMTRGGVRVRPNILAVDALNLMESRHITALLVADGDQLLGVVHMHDMLRAGVV</t>
  </si>
  <si>
    <t>PL78_10510</t>
  </si>
  <si>
    <t>PL78_10510 chr1</t>
  </si>
  <si>
    <t>ANI30254</t>
  </si>
  <si>
    <t>3-deoxy-D-manno-octulosonate 8-phosphate phosphatase</t>
  </si>
  <si>
    <t>MSNTEYADTCYGPVTADVMQRAAKIRLLICDVDGVMSDGLIFMGNDGEELKSFNVRDGYGIRCLLTSGIEVAIITGRSAKLLEDRAKTLGITHLYQGQPNKLLAYGELLDTLSCQPEEVAYIGDDLIDWPVMAQVGLSVAVADAHPLLLPKAHYVTRINGGRGAVRELCDLILLAQDKLEGAEGLSI</t>
  </si>
  <si>
    <t>PL78_10515</t>
  </si>
  <si>
    <t>PL78_10515 chr1</t>
  </si>
  <si>
    <t>ANI30255</t>
  </si>
  <si>
    <t>lptC lipopolysaccharide transporter</t>
  </si>
  <si>
    <t>MSKTKFWITLILALITLSLIGWNFSGFNQKDQNIPVDDNEPTYQSQHTVTVVYNPVGKLNYKLVAEDVKNYTTKEVTWFTKPVMTMFDENAVATWSVRADRAKLTDDRMLYLYGNVVVDSLTTTSQLQKIKTDNAQVNLITQDVSSDDEVTLYGIGFTSNGMKMRGNLRNKTAELIEKVKTYYEIQK</t>
  </si>
  <si>
    <t>PL78_10520</t>
  </si>
  <si>
    <t>PL78_10520 chr1</t>
  </si>
  <si>
    <t>ANI30256</t>
  </si>
  <si>
    <t>lptA lipopolysaccharide transporter</t>
  </si>
  <si>
    <t>MKSKNKMRHLLIASSLLVASVPALALTGDTDQPINITSDKQALDMTGNTATFTDNVIVKQGSIEIKADKMVITRPGGDQSKTVIEGFGNPVTFYQMQDNGKPVKGHGQKLRYEVAKEFVILTGNAYLEQLDSNIKGDKITYLVKEQQMEAFSDKGKRVTTVLLPSQLQDKGPNANGQKKSK</t>
  </si>
  <si>
    <t>PL78_10525</t>
  </si>
  <si>
    <t>PL78_10525 chr1</t>
  </si>
  <si>
    <t>ANI30257</t>
  </si>
  <si>
    <t>lptB LPS export ABC transporter ATP-binding protein</t>
  </si>
  <si>
    <t>MATLIAEKLAKAYKGRKVVEDVSLKVNSGEIVGLLGPNGAGKTTTFYMVVGIVQRDAGRIVIDEEDISLLPLHERARRGIGYLPQEASIFRRLSVYNNLMAVLEIRNDLSGEQRKERAEELMEEFHITHLRDSLGQSLSGGERRRVEIARALAANPKFILLDEPFAGVDPISVIDIKKIIEHLRDSGLGVLITDHNVRETLDVCERAYIVSQGHLIAHGTPQEILADEQVKRVYLGEEFRL</t>
  </si>
  <si>
    <t>PL78_10530</t>
  </si>
  <si>
    <t>PL78_10530 chr1</t>
  </si>
  <si>
    <t>ANI30258</t>
  </si>
  <si>
    <t>rpoN RNA polymerase factor sigma-54</t>
  </si>
  <si>
    <t>MKQGLQLRFSQQLAMTPQLQQAIRLLQLSTLELQQEIQLALESNPLLEQTDVHEEVDAKEVEERDDLDTREALEQKDMPEELPLDATWDEIYTAGTPSGMGNDYSDDELPVYQGETTQSLQDYLMWQVELTPFSDTDSAIATSIVDAVDNTGYLTVPLEDILESMGDESLTLEEVEAVLKRIQHFDPIGVAARNLRECLLVQLSQYAKETPYLNEAKLIVSDYLDLLGNHDFRTMIRLSRLKEDTLKEAIALIQSLDPRPGQSINTGESEYVIPDVLVRKERSGWTVELNADSIPRLKINQQYAAMGGSARNDSDGQFIRSNLQEAKWLIKSLESRNETLLKVARCIVEQQIEFFENGEEHMKPMVLADIAQAVDMHESTISRVTTQKFLHSPRGIFELKYFFSSHVNTESGGEASSTAIRALVKKLVAAENPAKPLSDSKLTTLLCEQGIMVARRTVAKYRESLSIPPSNQRKQLV</t>
  </si>
  <si>
    <t>PL78_10535</t>
  </si>
  <si>
    <t>PL78_10535 chr1</t>
  </si>
  <si>
    <t>ANI30259</t>
  </si>
  <si>
    <t>raiA ribosome hibernation promoting factor HPF</t>
  </si>
  <si>
    <t>MQLNITGHHVEITEPLREFVTTKFAKLEQYFDRINQVYVVLSLEKVQQIAEATVHVNGGELHATSEHQDMYAAIDGLIDKLARQLNKHKDKLKQH</t>
  </si>
  <si>
    <t>PL78_10540</t>
  </si>
  <si>
    <t>PL78_10540 chr1</t>
  </si>
  <si>
    <t>ANI30260</t>
  </si>
  <si>
    <t>ptsN PTS system nitrogen regulatory protein IIA(Ntr)</t>
  </si>
  <si>
    <t>MTNDLAMQLDSVLNIECTKSSVHCSSKKRALEIISELAAKQLNLPSQVVFDAVLTRERMGSTGIGNGIAIPHGKLEEDTLRAVGVFIRLDQPIAFDAIDNQPVDLLFALLVPADQCKTHLHTLSLVAKRLADKTVCRRLRAAQSDDELYQIITEVPAETQ</t>
  </si>
  <si>
    <t>PL78_10545</t>
  </si>
  <si>
    <t>PL78_10545 chr1</t>
  </si>
  <si>
    <t>ANI30261</t>
  </si>
  <si>
    <t>glmZ(sRNA)-inactivating NTPase</t>
  </si>
  <si>
    <t>MVLMIVSGRSGSGKSVALRALEDMGFYCVDNLPVVLLPQLAQTLADLNISAAVSIDVRNMPESPEVFEHAMAQLPDTFSPQLLFLDADRNTLIRRYSDTRRLHPLSNKNLSLESAIDEESALLEPLRSRADLIIDTSEMSVHELAEMLRTRLLGKRERELTIVFESFGFKHGLPIDADYVFDVRFLPNPHWDPKLRPMTGLDRPVAAFLDRHTEVHNFIYQTRSYLEQWLPMLETNNRSYLTVAIGCTGGKHRSVYVAEQLADYFRSRGKNVQSRHRTLEKRK</t>
  </si>
  <si>
    <t>PL78_1055 chr1</t>
  </si>
  <si>
    <t>ANI28431</t>
  </si>
  <si>
    <t>LuxR family regulatory protein</t>
  </si>
  <si>
    <t>MISCMVVDNDRYLTLGIISMVKKIFTGMGSKEDIKFYKRPFHPVDVVFIGVDESNFFEALARLEKIALDTKVFLIADLRLSSFFQGIPGFHNVTMIYREETIDSLESKITGVIKRTFRILTEAASDRKVDQHEVVQNDEQNFLTPSENAVLALFNEGFSGGDIAKILKKSQKTVSGQKRSAMRKLGVRTDVELIKMFMFK</t>
  </si>
  <si>
    <t>PL78_10550</t>
  </si>
  <si>
    <t>PL78_10550 chr1</t>
  </si>
  <si>
    <t>ANI30262</t>
  </si>
  <si>
    <t>phosphohistidinoprotein-hexose phosphotransferase</t>
  </si>
  <si>
    <t>MTVKQTVEIKNKLGMHARPAMKLFELVQSFDAEVMLRNDSGTEAEASSVIALLMLDSAKGRQIEVEATGPDEVSALAAVIELFNSGFDED</t>
  </si>
  <si>
    <t>PL78_10555</t>
  </si>
  <si>
    <t>PL78_10555 chr1</t>
  </si>
  <si>
    <t>ANI30263</t>
  </si>
  <si>
    <t>pyrB aspartate carbamoyltransferase catalytic subunit</t>
  </si>
  <si>
    <t>MANPLYQKHIISINDLSREELELVLRTAASLKSHPQPELLKHKVIASCFFEASTRTRLSFETAIHRLGASVVGFSDSSNTSLGKKGETLADTLSVISTYVDAIVMRHPQEGAARLGAEFSGNVPVLNAGDGANQHPTQTLLDLFTIQETQGRLDNINIAMVGDLKYGRTVHSLTQALAKFNGNRFFFIAPDALAMPTYILKMLEEKGIQYSLHASIEEVVPELDILYMTRVQKERLDPSEYANVKAQFVLRAADLADARDHLKVLHPLPRIDEITTDVDKTPYAYYFQQAGNGIFARQALLALVLNAELAL</t>
  </si>
  <si>
    <t>PL78_10557</t>
  </si>
  <si>
    <t>PL78_10557 chr1</t>
  </si>
  <si>
    <t>MHGLPLAENAGTSIIRHNLPGESMKNSERFVEYHQIENRQNRLPIGGQLPWFLPLPNRSYQAPR</t>
  </si>
  <si>
    <t>PL78_10560</t>
  </si>
  <si>
    <t>PL78_10560 chr1</t>
  </si>
  <si>
    <t>ANI30264</t>
  </si>
  <si>
    <t>pyrI aspartate carbamoyltransferase regulatory subunit</t>
  </si>
  <si>
    <t>MTQDYKLQVEAIKCGTVIDHIPAQIGFKLLSLFKLTATDQRITIGLNLPSNQLGRKDLIKIENTFLTEQQANQLAMYAPHATVNRIDNYNVVKKLTLSLPDRIDGVLTCPNGNCISRNEPVDSSFQVKALRDEVLLKCKYCEKEFDHQVVMQAD</t>
  </si>
  <si>
    <t>PL78_10565</t>
  </si>
  <si>
    <t>PL78_10565 chr1</t>
  </si>
  <si>
    <t>ANI30265</t>
  </si>
  <si>
    <t>1endoribonuclease L-PSP</t>
  </si>
  <si>
    <t>MSRIISTELAPAAIGPYVQGVDLGSMIITSGQIPVDPKTGAVAEDVSAQARQSLENVKAIVEAAGLKVADIVKTTVFVKDLNDFSTVNATYEAFFAEHNAPFPARSCVEVARLPKDVKIEIEAIAVRR</t>
  </si>
  <si>
    <t>PL78_10570</t>
  </si>
  <si>
    <t>PL78_10570 chr1</t>
  </si>
  <si>
    <t>ANI30266</t>
  </si>
  <si>
    <t>treC trehalose-6-phosphate hydrolase</t>
  </si>
  <si>
    <t>MNNPIPWWQNGVIYQIYPKSFQDTTGNGYGDLAGVTSRLDYLQKLGVDAIWLTPVYLSPQVDNGYDVADYCAIDPAYGTLEDFKTLVEAAHQRGIRIVMDMVFNHTSTEHAWFQAAKDPASPYRQFYLWRDGEGDQLPNNWRSKFGGNAWQWHAESGQYYLHLFATEQADLNWEHQPVRDELKKVCEFWADLGVDGLRLDVINLVSKQQDFPNDFDGDGRRFYTDGPRIHEFLQEMSRDVFQPRGLMTVGEMSSTRLEHCQRYAALNGGELSMTFNFHHLKVDYLNGEKWSLAEPDLVELKSIFSTWQQGMHNQAWNALFWCNHDQPRIVSRFGDEGPLRVPAAKMLGMVLHGMQGTPYIYQGEEIGMTNPGFTSIEQYRDVESLNMFAELSESGRQADELLAILATKSRDNGRTPMQWDNSANAGFSQATPWISPCNNYPEVNVSAALADENSVFYAYQRLIALRKQQDIFTYGDYQDLCPEHPSLWCYLRSWQDKRLLVVANLSNKPMGWQPENLELGGWSLLMSSYDDAPVHPEAMELRPYEGIYWIKK</t>
  </si>
  <si>
    <t>PL78_10575</t>
  </si>
  <si>
    <t>PL78_10575 chr1</t>
  </si>
  <si>
    <t>ANI30267</t>
  </si>
  <si>
    <t>treP PTS system trehalose(maltose)-specific transporter subunits IIBC</t>
  </si>
  <si>
    <t>MSKVKQQDIDQLIVLVGGRENIATVSHCITRLRFVLNDPAKADPKAIENLRMVKGCFTNAGQFQVVIGPDVDDYYKALIATIGHAEADKEQTKLAARQNMTWFERGISHFAEIFFPLLPALISGGLILGFRNVIGDIPMSDGMTLAQAHPAWKTIYDFLWLLGEAIFFYLPVAICWSTVKKMGGTPVLGIVLGITLVSPQLMNSYMLGQQLPEVWNFGWFTIEKVGYQAQVIPSILAGLALGWIEVNLKKIIPAYLYLVIVPVVSLLLAVFLAHTLIGPFGRMIGDGVAWGVKAVMTGSFAPIGAALFGFLYAPLVITGVHQTTLAIDMQMVQSMGGTPVWPLIALSNIAQASAVLGIIIISRKVNEREISVPAAISAYLGVTEPAMYGINLKYRFPMLCAMVGSGIAGLICGLSGVMANGIGVGGLPGILSIQPKFWAIYSLAMLVAIIVPLFLTILVYKRKDSRGELPV</t>
  </si>
  <si>
    <t>PL78_10580</t>
  </si>
  <si>
    <t>PL78_10580 chr1</t>
  </si>
  <si>
    <t>ANI30268</t>
  </si>
  <si>
    <t>treR trehalose repressor</t>
  </si>
  <si>
    <t>MQNRLTIKDIARMSGVGKSTVSRVLNNEGSVSPQTRERVEAVIRQQGFTPSKSARAMRGQSDKVVGIIVSRLDSASENQAVRTMLPLFYQQGYDPILMESQFDAELVTEHLNILRQRNVDGVIVFGFTGLTAEMLAPWQDKMVVLAREYPGFSSVCYDDDGAVTLLMDKLRKAGHQHISYIGVQPSDATTGMRRHQSYLNYCQRHGLTPTVTLGELSYQSGFQQAAQVIKPDTSALVCASDTIALGVSKYLQQQGKQHIQVCGIGNAPLLNFLFPNSFSVELGYGSAGVQAAQQLLGQLNNGLAIQQIIIPGKLI</t>
  </si>
  <si>
    <t>PL78_10585</t>
  </si>
  <si>
    <t>PL78_10585 chr1</t>
  </si>
  <si>
    <t>ANI30269</t>
  </si>
  <si>
    <t>mgtA magnesium ABC transporter ATPase</t>
  </si>
  <si>
    <t>MKVKNLARQMLNALSRSLPRRLIRREAMLDGLPQKGVAKELPAELAQQRLHCANETPQQLYDRFSSHPEGLTEPEANAIRQRLGDNTIENQQAVPWWLHLWHCYRNPFNLLLTLLALISYATEDLTAALVIGAMVLISTLMHFIQEARSNQAADALKAMVSNTATVIRSDAHTGKSEHREIPISQLVTGDIIKLSAGDMIPADLRILLAKDLFISQAALTGESLPVEKIATSRYPDESNPLERDTLCFMGTNVVSGSALAIVIGTGNQTYFGQLAERVTHQDEQPNAFQSGISKVSWLLIRFMLVMTPIVLLINGFTKGDWWEAALFALSVAVGLTPEMLPMIVTSTLARGAVKLSQQKVIVKRLDAIQNFGAMDILCTDKTGTLTQDKIVLESHTDVFGANSERVLHYAWLNSYHQTGLKNLLDVAVLSAMAESASTKALLDYRKVDEIPFDFERRRMSVVVAIQADYHELICKGALEEMLTICSHVRQGNEVIPLTEMLLTRIRRITDELNQQGLRVVAVANKILPANHLDYGVADESDLILEGYIAFLDPPKESTEPALRALKQNGVTVKILTGDNELVARKVCKEVGLSVDQVLLGSDIEQMSDEELTAAAHATTVFAKLTPLHKERIVQILRNAGHVVGFMGDGINDAPALRAADIGISVDSAVDIAKEAADIILLEKSLMVLEQGVIEGRRTFANMLKYIKMTASSNFGNVFSVLIASAFLPFLPMLPLHLLVQNLMYDISQIAIPFDNVDEDQLTKPQRWNAGDLGRFMVFFGPISSIFDVLTFSLMWWVFKANTPEMQTLFQSGWFVEGLLSQTLIVHMIRTKKIPFIQSRASWPLCLMTLAVVVVGIGLTFSPLAGFLQLQALPLSYFPWLIVILTGYMVTTQLVKGWFVRRYGWQ</t>
  </si>
  <si>
    <t>PL78_10590</t>
  </si>
  <si>
    <t>PL78_10590 chr1</t>
  </si>
  <si>
    <t>ANI30270</t>
  </si>
  <si>
    <t>mgaA Mga helix-turn-helix domain regulatory</t>
  </si>
  <si>
    <t>-RFPYQRLAYMFDALQSETLPQDELAKRFAVSTRTVRADITALNDILEHYGARFIHNRGFGYRLMIDDAERFQVLQQQTPKTNLTPRTAAERVQYLLIRFLTSAFALKLEDLADEWFVSRGTLQSDMAEVRERLGSYHLTIEAKPRYGMKLFGTELAIRSCLTDLLFQLHVQDSDNPLLKNVFLSDAAMPALTDLLHQLLSQYAVRLSDEGEQYLIFYCAVAVKRIAEGYPLSDFDAEDVDEAVKLASGRLANELQLLAGKEISAAEEAYLRVNIAARRMEISEPSTSQPSEINADDEETLVDYILSYINSHYNYNLQDDKQLRIDLLTHIKTMITRVKYQITIPNPLLSNIKQHYPMAYDVTLAAVSSWGKYSPYSLSENEIGYLVLHIGVGLERHYNIGYERHPQVMLVCDTGNSTIRMIQAQISRKYPQIVVTRTVSLREYENIATIAEDFIISNARLTEKNRPVVVMSPFPTEYQLEQLGKLVLVDRTRPYMLEKFFDENHFVRVNEPLTQAQLFSKVCQQLELEGFVDADFYPSVVEREAIVSTMLGEGIALPHSLGLLAKKTVVVTLLAPQGIAWGEGETAYVIFLLAISKSDYEEAMAIYDLFVTFVRERSMSRLLSSQNFESFKGIAIDCLGRI</t>
  </si>
  <si>
    <t>PL78_10595</t>
  </si>
  <si>
    <t>PL78_10595 chr1</t>
  </si>
  <si>
    <t>ANI30271</t>
  </si>
  <si>
    <t>6-phosphogluconolactonase</t>
  </si>
  <si>
    <t>MRNRPFLSETYPASNVIPPRLLAVGLSLALLAGFHPSSYGAEKSSGAENLKQFAYVGTYNPNGQGVYRLQLDPASGELKNKTLVSELANPAQLVADAQGKTLYVASEVSDYNGGKHGSIAAYRVDPQDGGLTLLNQVDAQGAGPVYLSLTPSGSHLFVANYVSGSVAVFPLATDGKIEAASSVHQDEGPAGAAKPAAAVEGSFAASDHNGPHAHMIACDPSGKFVFSTDLGLDRIYQWHFDPTTGALTPNEPPYISASSAGAGPRHFVFHPNGKALFLINEEASTLTSYRLDTQKGTLEQVVSVSSLPKAFRGTNFAAGLTLSKDGRFLYVANRLHNSIGQFAVNGEGDLKAIEEVWTRGDYPRTLVLDPGGHYLYAMNQRSDNITRFKVDQSSGKLSFIPGYIPVGSPSQMIFTPLAKE</t>
  </si>
  <si>
    <t>PL78_1060 chr1</t>
  </si>
  <si>
    <t>ANI28432</t>
  </si>
  <si>
    <t>cold-shock protein cspA</t>
  </si>
  <si>
    <t>MNGRITTFFEDKGFGFITDENGDNRYFHVIKVANPEMIKKNAEVTFEPTTNSKGLSAFAVKVAIESKYIFIANERIKLTSIKSFKTFTKEVPAQAEVDKANTVLSVGLLMNKIRPQEENIAEKTVPLKMLSVTTHQNVTYTFSDHEIDIDSTVAKLKNI</t>
  </si>
  <si>
    <t>PL78_10600</t>
  </si>
  <si>
    <t>PL78_10600 chr1</t>
  </si>
  <si>
    <t>ANI30272</t>
  </si>
  <si>
    <t>2-dehydro-3-deoxyphosphooctonate aldolase</t>
  </si>
  <si>
    <t>MKLTPNYYRNRVCLNVLAGSKSNAQAIWQAAEGHVLVGVLSKNYPDVESAVSDMREYAERIDNALSVGLGAGDPNQSAMVSLIAQQVQPQHVNQVFTGVGPSRALLGQWETIVNGLISPTGKVGYVKISTGPLSAAAPDGIVPVETAIAMLKDMGGSSIKFFPMGGLKHIEEYRCVAEACAKHDFWLEPTGGIDLENFETILQIALDAGVSKIIPHIYSSIIDSETGDTRPQDVITLLNIVKRIVA</t>
  </si>
  <si>
    <t>PL78_10605</t>
  </si>
  <si>
    <t>PL78_10605 chr1</t>
  </si>
  <si>
    <t>ANI30273</t>
  </si>
  <si>
    <t>L-seryl-tRNA selenium transferase</t>
  </si>
  <si>
    <t>MSSIYEKYQLKSVINASGRMTILGVSTPRQDVVEAVAFGLNHFFEVKDLVNKTGAYIAERLNVESAVVVSCASAGIAQSVAAVIVKDNANLLVNLQAAVLQVPHEIVLPKGHNVNFGAPVDTMVTLGGGKVVEAGYANECSADQLEAAITPNTAAILYIKSHHCVQKSILSVEQAVVVARKHQLPLIVDAAAEEDLACYYQMGADLVIYSGAKAIEGPTSGLVLGKKTYVDWVKLQSNGIGRAMKVGKESIIGLTQAIESYIQQEQTTGQQMVEKMTPFISHLNALPGISAKVVWDSAGRDIARTEISFDEVKIGRSTPELVAALMDGDPAIYFRAYKANEGKIEVDVRSVTSAQLEVISTCIQRLVQGD</t>
  </si>
  <si>
    <t>PL78_10610</t>
  </si>
  <si>
    <t>PL78_10610 chr1</t>
  </si>
  <si>
    <t>ANI30274</t>
  </si>
  <si>
    <t>dihydroorotase</t>
  </si>
  <si>
    <t>MHDFIIKRARLVEGHQVDIVIDDGKITSVSLCNENPIDFLSAKATIDLAGQYFVSAGWIDSHVHCYPASPIYHDDADLIGVASGVTTVIDAGSTGANDVDDFYTLTRAAKTQVYAFLNIAKTGIVTQNELADMEQIDKSSVSEAIARNPGFIIGIKARMSSSVVGKNGIKPLVRAKEIQQENNQLPLMVHIGNNPPDLDEIADLLTQGDIITHCYNGKPNRILTPSGTLRESIQRALKRGVLLDVGHGSASFSFDVAEQAIKQGIYPHTISSDIYCRNRITGPVHSLATVMSKFFTIGLNLEQVIRCVTENAAQALRLTGKGVLAAGFDADLTIFEVKQRPQVFVDSEGKSVTGEKYLLPLAAVVAGDLVLTDEGKSHDVFDL</t>
  </si>
  <si>
    <t>PL78_10615</t>
  </si>
  <si>
    <t>PL78_10615 chr1</t>
  </si>
  <si>
    <t>ANI30275</t>
  </si>
  <si>
    <t>MDEQTKDGFWYADWSFPIFVGVLSSGVFAGTHMYYLYGIGAFNEVAFVSMLRAGMDTGVYGAVAAFGASFLFARIIEGSLVGILDIGGAIQTGVGLGVPALLLGAGFVFPVANFAASLVTGLVIGIAIGYLIILARKFTINQSDSTYGADVMMGAGNSSGRFLGPLIILSAMAASIPIGIGSLAGALLFYLWSKPITGGAILGAMILGSLFPVAIS</t>
  </si>
  <si>
    <t>PL78_10620</t>
  </si>
  <si>
    <t>PL78_10620 chr1</t>
  </si>
  <si>
    <t>ANI30276</t>
  </si>
  <si>
    <t>MFLIILFKSIIIGGLVGVGVGAGAARMFHAPTVQGMGAFRTLGELNSCEGDPASHFSFGLGFFFNAWASSVAAGAFTQDVDHRIIPNWGAAALMIKNRNVAETMHNPKKMAIACGIIGVIVVSFLNTTASAVPEALQVTAIKVLVPAANILVNTVMPVIFWLAAIDAGRRSGFWATIFGGLAQLIMGNAVPGLVLGILIGKGVEESGWNKVTKIMMAVIVLLFVLSGFFRGFDMKFLESFSLGVPVWLDSIHNALSGK</t>
  </si>
  <si>
    <t>PL78_10625</t>
  </si>
  <si>
    <t>PL78_10625 chr1</t>
  </si>
  <si>
    <t>ANI30277</t>
  </si>
  <si>
    <t>cytoplasmic protein</t>
  </si>
  <si>
    <t>MKEQYTTQVKVKGKGDTKAKAFASALGHVQNTVLKSTQNILLRIEPQDVKVLSAEESVKKEKFLFFFLPREKRTYTVALDITVSVTIINTDKVVFVSK</t>
  </si>
  <si>
    <t>PL78_10630</t>
  </si>
  <si>
    <t>PL78_10630 chr1</t>
  </si>
  <si>
    <t>ANI30278</t>
  </si>
  <si>
    <t>MSQITVVIGDRLGKGQKVGQGIELAGAKSIVIPGVAADMKLGDVMNKEQADLGISFCGSGGAGAITAQTKYGYKAKYGMRSIEEGVTAINEGCKVLGFGFMDKEELGQKLVEAYIKKHGNP</t>
  </si>
  <si>
    <t>PL78_10635</t>
  </si>
  <si>
    <t>PL78_10635 chr1</t>
  </si>
  <si>
    <t>ANI30279</t>
  </si>
  <si>
    <t>glycine dehydrogenase</t>
  </si>
  <si>
    <t>PL78_10640</t>
  </si>
  <si>
    <t>PL78_10640 chr1</t>
  </si>
  <si>
    <t>ANI30280</t>
  </si>
  <si>
    <t>greA nucleoside diphosphate kinase regulator</t>
  </si>
  <si>
    <t>MTKPTITINELDAERLDALLAQPAFADTAIADALNEELDRADILPPSEIPADVVTMNSRVRFRDLNNQEEHIRTLVYPASLKDSNEQISVMAPLGAALLGLHVDNEINWKLPGGDEARIKVLELLYQPEAAGEYHR</t>
  </si>
  <si>
    <t>PL78_10645</t>
  </si>
  <si>
    <t>PL78_10645 chr1</t>
  </si>
  <si>
    <t>ANI30281</t>
  </si>
  <si>
    <t>cytochrome B562</t>
  </si>
  <si>
    <t>MSQKIKVLVAAILLSASTLAMANDIAEDMDTIASNYSAVLKTDSLESFKQGLQGMRSAALDAQKGIPPKLKGKAPDSAEVQDYRHGLTILIGQIDQSLALADQGKLEEARKVAQEFKDTRNTYHKKYR</t>
  </si>
  <si>
    <t>PL78_1065 chr1</t>
  </si>
  <si>
    <t>ANI28433</t>
  </si>
  <si>
    <t>cold-shock protein cspE</t>
  </si>
  <si>
    <t>MGRVFKNIGYLDSDNISSRWPFGTVRDFKFYTLAFSKSFETIASDGREMNENVLTAIFWGNEAETFGFIEPLNATFNLRHQTYLYVNSWTQQPCQLQYSN</t>
  </si>
  <si>
    <t>PL78_10650</t>
  </si>
  <si>
    <t>PL78_10650 chr1</t>
  </si>
  <si>
    <t>ANI30282</t>
  </si>
  <si>
    <t>pmbA peptidase</t>
  </si>
  <si>
    <t>MKVVTQVAEQRKTLEQAVAQALELARASSDAAEVAVTKTTGISVSTRFGEVENVEFNSDGALGITVYHQQRKGSASTTDLNPDAVARTVQAALDIARYTSPDPYAGPADKSLLAFDAPELDLFHPAELDADRGIQLAARAEQAALKADKRITNTEGGSFNSHYGIKVFGNSHGMLKSYCSSRHSISSSVIAEFDGDMERDYAYSISRRLEDLASPEWVGAECARRTLSRLSPRKLPTMKAPVLFAAEVATGLFGHLVSAISGGNIYRKSTFLLDHLGKQILPEWLTIEEHPHLLGGLASTPFDSEGVRTQRREIVKDGVLQTYLLTSYSARKLGLKSTGHAGGIHNWRIAGQGLDFAGMLKKMGRGLVVTELMGQGVSTVTGDYSRGAAGFWVENGEIQYPVSEITIAGNLKDMLRNMVSAGSDIETRSNIQCGSILLPEMKIAGE</t>
  </si>
  <si>
    <t>PL78_10655</t>
  </si>
  <si>
    <t>PL78_10655 chr1</t>
  </si>
  <si>
    <t>ANI30283</t>
  </si>
  <si>
    <t>MNKQPEDWLDEVPEDKNEDDDEIIWVSKSEIKRDAEALKDLGTELVELGKNALEKIPLDEDLLAAIELAQKIKKEGRRRQIQLIGKMLRARDVEPIQIALDKLKNRHNQQVSLFHKLEVLRDRLVEEGDDAVPTVLDLYPDADRQQLRSLIRNAQKEKAANKPPKAFRQIFQYLRELSEKQL</t>
  </si>
  <si>
    <t>PL78_10660</t>
  </si>
  <si>
    <t>PL78_10660 chr1</t>
  </si>
  <si>
    <t>ANI30284</t>
  </si>
  <si>
    <t>RNAse inhibitor</t>
  </si>
  <si>
    <t>MVKVTFDFDHIADLPAFYHDFSQKFSLGEDFGANLDALWDTVTGAISLPVEIEFIHLNHRRKRRFGAIILLFEEAEEELSGSLRFNIC</t>
  </si>
  <si>
    <t>PL78_10665</t>
  </si>
  <si>
    <t>PL78_10665 chr1</t>
  </si>
  <si>
    <t>ANI30285</t>
  </si>
  <si>
    <t>ribonuclease</t>
  </si>
  <si>
    <t>MNKRLVGILAAAVVLIVAVIQGNERGTAPASVPTSTPVIAQADSQEQTRSHQQSNKVSRTDSIDQLTQHEKVVKYLKQNNRLPDFYITKKQAREQGWNPKDGNLCQVLPGKAIGGDRFSNREGSLPKANNRIWREADVNYQCGHRGTDRLLYSNDGLIYLTQDHYKNFVRVE</t>
  </si>
  <si>
    <t>PL78_10670</t>
  </si>
  <si>
    <t>PL78_10670 chr1</t>
  </si>
  <si>
    <t>ANI30286</t>
  </si>
  <si>
    <t>gabD succinate-semialdehyde dehydrogenase</t>
  </si>
  <si>
    <t>MSASTHLDNPLQKHELFKTGYYVGGKWYQAAETFDVLNPATGELVAQVAKAGKSETEAAIKAAHEAFPAWRKTPAKQRAEILQRWYQLIVENRQYLAELMVAEQGKPLKEALGEVDYAASFIQWFSEQAKRANGEIIPPAKTGARIFATREPVGVVAAITPWNFPLAMLTRKLGPALAAGCTGLIKPANNTPLSAFALLALAEKAGVPAGVLNGVAGDTHAISDVIMASPKVRKISFTGSTEVGKTLMRNAAETMKKISMELGGNAPYIVFDDADLDAAVAGAMACKFRNAGQVCVCVNRFYIQDGIYEQFVTRLAAEVKKLKVGNGMDEGVNLGPLINSAGVKKVEDHVKDALAKGGRLLAGGERHALGGNFFQPTVIAEATEEMKVASEETFGPLAACFRFKTEEEVIERANNTPFGLAAYFYTQNLKRVFRVSETLESGMIGINDSSVSTELAPFGGVKESGLGREGSVLGLDEFMEVKTLHLGNL</t>
  </si>
  <si>
    <t>PL78_10675</t>
  </si>
  <si>
    <t>PL78_10675 chr1</t>
  </si>
  <si>
    <t>ANI30287</t>
  </si>
  <si>
    <t>FUSC, Fusaric acid resistance protein family</t>
  </si>
  <si>
    <t>MFTSQRFIRYRFAFKLSFAIIAALFLGFHFQLETPRWSVMTAAIVAAGPAFAAGGEPFSGAIRHRGWLRIIGTFIGCIGGLIIIVLTIRAPVLTLILCCVWAGVCTWISSLVKVENSYAFGLAGYTALIIIVTTGETPLLTPQFAVERCSEIVLGIVCAVIADLLFSPRSIKQDIDRLIDKLLVDQYHLLHLCIHSADKEDIDRAWNDLVKNTSALKGMRSYLMMESSRWQRCDRRLQALHGQSLAMITQACETYLILINHPDYLTDELKALLSTPADNCGDIHKQMKVLRQHFAGSHSSAVPLTISSWVGAATRYLLLAKGIHTNSSISSVEEELLTTEPEIKHTSAEGHHAMINGLRTGIATAIGGLFWLWTGWTSGAGCMVMIAVVTSLAMRTPNPRMVAMDFLIGMLMALPMGALYFMFILPSTQQSLLLLCISLGLLAFIIGVEVQKRRLGSLGTLAGTINILVLSNPMEFNVSLFLDSALGQMVGCFVSLIVLLLIRDNAKVRTGRTLLNRFVYSAVAALTTNQARRSDNHLPALYQQLNQLLMMFPGDIAKYRLALLLIVAHQRLNNTEIPVNAELSAFHKQIRHTADRVMTSKNEQKRRHYFFRLLQELSDYQQKLVEYHAPVSVTQTVKRLADMLHRYQHALIQ</t>
  </si>
  <si>
    <t>PL78_10680</t>
  </si>
  <si>
    <t>PL78_10680 chr1</t>
  </si>
  <si>
    <t>ANI30288</t>
  </si>
  <si>
    <t>p-hydroxybenzoic acid efflux subunit AaeA</t>
  </si>
  <si>
    <t>-STFLIKIIRIGITLVVVLLAVMAIFKIWAFYTESPWTRDAKFTADVVAIAPDVSGLITDVPVVDNQLVEKGQVLFVIDRPRYEQALASAEADVAYYQTLAAEKQRESSRRLRLGVQALSQEEIDQSTNVLQTVRHQLAKAIAVRDLAKLDLERTTVRAPAQGWVTNLNVHAGEFITRGATAVALVKKDTFYVLAYLEETKLEGVRRGDRVEITPLGSHRIMHGTVDSVSAGVTNSSSKADSKGLATIDNNLEWVRLAQRVPVKVRLDEEDQQHPYPAGTTATVVITGPNGREPSHASGLIQLMHRLREFG</t>
  </si>
  <si>
    <t>PL78_10685</t>
  </si>
  <si>
    <t>PL78_10685 chr1</t>
  </si>
  <si>
    <t>ANI30289</t>
  </si>
  <si>
    <t>MSLLPVMVVFGLSFPPIFLELLISLALFFLLRRVLQPTGIYEFVWHPALFNTALFCCLFYLTSRFFS</t>
  </si>
  <si>
    <t>PL78_10690</t>
  </si>
  <si>
    <t>PL78_10690 chr1</t>
  </si>
  <si>
    <t>ANI30290</t>
  </si>
  <si>
    <t>MERLKRMSVFAKVVECGSFTAAARQLGISVSSISQTVSKLENELQVKLLNRSTRSIGLTEAGRIYYQGCRRMLQEVQEVHEQLYAFNNTPTGTLRIGCSSTMAQNVLATMTADMLKAYPGLSVNLVTGIPAPDLISDGLDVVIRVGALQDSGLFSRRLGSMPMVVCAAKSYLAQHGTPEKPADMANFSWLEYSVRPDSNFELTAPEGISTQISPQGRFVTNDSQTMIRWLKAGAGIAYAPLMWVIDEIKRGDVEVLFNRYHSEPRPVYALYTEKDKMPLKVQVCIDYLTEYFKRVAEIYQGYR</t>
  </si>
  <si>
    <t>PL78_10695</t>
  </si>
  <si>
    <t>PL78_10695 chr1</t>
  </si>
  <si>
    <t>ANI30291</t>
  </si>
  <si>
    <t>tldD protease TldD</t>
  </si>
  <si>
    <t>MSLSFVSEQLLAANKLTHQDLSSVLGQLAERRLDYADLYFQSSYHEAWVLEDSIIKDGSYNIDQGVGVRAVSGEKTGFAYADQITLNALHQSAQAARSIVRDNGNGKVHTLGEIAHASLYPLLDPLQSLPREEKIALLHRVDKVARAADARVQEVSASLTGVYELILVAATDGTLAADVRPLVRLSVSVLVEDNGKRERGASGGGGRFGYDYFLEPVDGDVRADAYAKEAVRMALVNLFAVAAPAGAMPVVLGAGWPGVLLHEAVGHGLEGDFNRRGSSVFSGQMGQLVASELCTVVDDGTLQGRRGSLAIDDEGVPGQYNVLIENGILKGYMQDKLNARLMGVAPTGNGRRESYAHLPMPRMTNTYMLAGKSTPEDIIASVEYGLYAPNFGGGQVDITSGKFVFSTSEAYMIENGRITNAVKGATLIGSGIEAMQQISMVGNDLALDKGVGVCGKEGQSLPVGVGQPTLKLDNLTVGGTA</t>
  </si>
  <si>
    <t>PL78_1070 chr1</t>
  </si>
  <si>
    <t>ANI28434</t>
  </si>
  <si>
    <t>crcB camphor resistance protein</t>
  </si>
  <si>
    <t>MFPTLLAVFIGGGVGSTLRWLISMKLNGLSPNVPIGTLTVNLVGAFIIGLTLALFNRMTHLDPVWKMLITTGFCGGLTTFSTFSLEVVYLLQDSKFIWAGLTILFNLAGSLAMTMLAFMLVNMWSAQ</t>
  </si>
  <si>
    <t>PL78_10700</t>
  </si>
  <si>
    <t>PL78_10700 chr1</t>
  </si>
  <si>
    <t>ANI30292</t>
  </si>
  <si>
    <t>aguB amidohydrolase</t>
  </si>
  <si>
    <t>MKNANVALLQLCSGEQTRSNLAQIEQQIKQLNSGIKLVMTPENALLFADSAAYRKQAERHNDGPLQQAIREMARRYGVWLLVGSMPMISRESPDRITTSSLLFDDQGELQARYDKIHMFDVDINDTHGHYRESDTYQPGEHLTVVDTPVGRLGMTICYDLRFPGLFQALRAQGAEIISVPAAFTRVTGEAHWEVLLRARAIENQCMILAPAQVGSHGLTRRTWGHSMAVDAWGKVLIENPDNVSALKVRVEANGLQKIRKQMPVMQHNRFQPSLVPPFNEVSSNKE</t>
  </si>
  <si>
    <t>PL78_10705</t>
  </si>
  <si>
    <t>PL78_10705 chr1</t>
  </si>
  <si>
    <t>ANI30293</t>
  </si>
  <si>
    <t>MIVVVALLVSGLRLMLPQLNDYRAQLQAKIQAVSGIPLEIGFIQGSWETFGPTLEVRDLRAQLPDTKLQVQRITLALDVWQSLLHWRWQLRDMTFHQLQLDLDRPLINPGDQNRSFESSHFTDIFLRQLDHFDLRNSRISFLTPSGSSAELEIPQLTWLNSRNRHRAEGQISLSTINGQHGVVQVRMDLHDDQGILNNGTVYMQADNIDVKPWISRWLHNNTGLDSAEFSLAAWLTLKGGDIYSGNVLLKQGQAAWTTQGEPHQLAVDQLVVDARRQGNGWQIDAPQLNLTTDGQAWPQGSLSALWLPENNKLLGPDQPEELRLRAKDLQLERIGPLLPTISLFTPDLLARWGDLKPQGHLNALALDIPLKQPELTRFQAKWQDVSWQHWELLPGVNHFSGTLSGSVSHGRLAVNLHDSILPYGDMFGAPLEVSSAQGDIDWRMDDKGWELWSDKLDVKAKSLWANGSFRYQQPEKGQPWLNILAGIRLYDGADAWRYFPQPLMGKALVDYLTGAIQGGQVDNATLVYNGNPHYFPYTHNEGQFQVYVPLRNATFQFQPEWPALENLAIDLNFLNDGLWMNAPRAMLGNVTGTNISANIPDYLKERLFVDAQVAGLGSDVHDYFNDTPLHDSVGSALDELQVGGGVSGRLHLDIPLVEGNITHATGEVTLHNNSLLIKPLQSQLENVSGKFRFSDGNLSSDEISANWFGQPLTVNFTTEEQKDNFQVGVNLRGDWIPAKITEIPAEIAKQLKGSFGWQGKVAVQLPKHGEPSYLVDVNADLKKVSSRLPPPLDTQGGESLPVSVQAKGGLNGFTLSGSAAGTNHFNSQWLLKDQKVELSKAVWQTDSKKVPPLPAEKGLVVNLPPLDGERWLALIGPALASASPQASSMIGKKSASQSQFTLPSRIELQTPELLLGGQAWHNLTLRIEPQLNGTNISAKGREVDGSVRVASSGPWRADIRYLYYNPQWTAQDVDKPLSKAALQDSPLSHDVSFRDWPALQLRCQECWVMGQNIGKVSADISHNNKVLSLKNGLIEVAKAHMAVNGEWQQSAEGNNTSVRMKVSGSKIDDTLSFFGISTPLKDAPFDGNATLAWQGVPWQPRIETLNGNLSAKLSKGAMVNLGGGRAGQLLRLVSFDALLRKLQLDFSDTFSRDFAFDSIRGTASVKSGVVHTNDLLIDGLAADIAMNGSVDLVKRQINMEAVITPEISATVGVATAFVINPVIGAAVFAATKVLGPLWSKISLIRYQITGSLDQPDIHEVLRQLKENKAP</t>
  </si>
  <si>
    <t>PL78_10710</t>
  </si>
  <si>
    <t>PL78_10710 chr1</t>
  </si>
  <si>
    <t>ANI30294</t>
  </si>
  <si>
    <t>ribonuclease G</t>
  </si>
  <si>
    <t>MTAELLVNITPSETRVAYIDGGILQEIHIEREAKRGIVGNIYKGRVSRVLPGMQAAFVDIGLDKAAFLHASDIMPHTECVAGDEQKNFNVRDIAELVRQGQDLMVQVVKDPLGTKGARLTTDITLPSRYLVLMPGAAHVGVSQRIESEAERDRLKNTVASYCDEQGGFIIRTAAEGIGEEELSADAAFLKRLWAKVQLRKKRDKTKCKLYGEMALAQRILRDFAGAALDRIRVDSRQTYEQLIEFTREYIPEMTNKLEHYSGKQPIFDLYDVENEIQRSLERKVELKSGGYLIIDQTEAMTTIDINTGAFVGHRNLDETIFNTNIEATQAIARQLRMRNLGGIIIIDFIDMSNEEHRRRVLHSLEQALSKDRVKTSINGFSQLGLVEMTRKRTRESIEHVLCNDCPTCHGRGTVKSVETVCYEILREIVRVHHAYDTDRFLVYASPAVGEALKSEESHALAEVEIFVGKQVKVQIEPLYSQEQFDVVMM</t>
  </si>
  <si>
    <t>PL78_10715</t>
  </si>
  <si>
    <t>PL78_10715 chr1</t>
  </si>
  <si>
    <t>ANI30295</t>
  </si>
  <si>
    <t>maf septum formation inhibitor</t>
  </si>
  <si>
    <t>MTALYLASGSPRRRELLALLDLPFEILKTEVEEQRNPGEAAEDYVRRLAEDKARAGVAVAEWDLPVLGADTIVVLNGQVLEKPRDAVHAAQMLGALSGQQHQVMTAVALADKQDLLGTMVVTDVTFRVLSQQEISDYIATGEPMDKAGAYGIQGKGGCFVRAIKGSYHAVVGLPLVETHELLSHFFALRDVRGIHDS</t>
  </si>
  <si>
    <t>PL78_10720</t>
  </si>
  <si>
    <t>PL78_10720 chr1</t>
  </si>
  <si>
    <t>ANI30296</t>
  </si>
  <si>
    <t>mreD rod shape-determining protein</t>
  </si>
  <si>
    <t>MNRYTSNGRWVIWLSFLIAMVLQVMPWPKEIYMFRPSWLTLILIYWVMALPHRVNVGSGFILGLILDLILGSTLGVRALALSIIAYLVAFKFQLFRNMALWQQALIVMLLSLTMDVVVFWSEFLVINVSFRPEVFWSSLINGILWPWLFLLMRKIRRKFAVQ</t>
  </si>
  <si>
    <t>PL78_10725</t>
  </si>
  <si>
    <t>PL78_10725 chr1</t>
  </si>
  <si>
    <t>ANI30297</t>
  </si>
  <si>
    <t>mreC rod shape-determining protein</t>
  </si>
  <si>
    <t>MKPIFSRGPSLQLRLFFAVLAAIALVIVDSRLGTFVKIRTYMDTAVSPFYFLANGPRKVLDSVSETIATRQQLELENRALRQELLLKNTDLQLLGQFKQENSRLRELLGSPLRQDEQKMVTQVISSGTDPYSDQVVIDKGTDNGVYEGQPVISDKGVVGQVVAVSKFTSRVLLICDASHALPIQVLRNDIRVIAAGGGCSDDLLLEHLPSNTDIRVGDVLVTSGLGGRFPEGYPVAVVSSVKVDNQRAYTVIQARPMADLQRLRYLLLLWGADRNGDLPLPPNEVHRVANERLMQMMPQVLPSASEMVGPPAPASLNPPPANAPAVRATP</t>
  </si>
  <si>
    <t>PL78_10730</t>
  </si>
  <si>
    <t>PL78_10730 chr1</t>
  </si>
  <si>
    <t>ANI30298</t>
  </si>
  <si>
    <t>rod shape-determining protein</t>
  </si>
  <si>
    <t>MFKKFRGMFSNDLSIDLGTANTLIYVKGQGIVLNEPSVVAIRQDRAGSPKSVAAVGHDAKQMLGRTPGNIAAIRPMKDGVIADFFVTEKMLQHFIKQVHSNSFMRPSPRVLVCVPVGATQVERRAIRESAQGAGAREVFLIEEPMAAAIGAGLPVSEATGSMVVDIGGGTTEVAVISLNGVVYSSSVRIGGDRFDEAIINYVRRNYGSLIGEATAERIKHSIGSAYPGDEVLEIEVRGRNLAEGVPRGFTLNSNEILEALQEPLTGIVSAVMVALEQCPPELASDISERGMVLTGGGALLRNLDRLLMEETGIPVVVAEDPLTCVARGGGKALEMIDMHGGDLFSEE</t>
  </si>
  <si>
    <t>PL78_10735</t>
  </si>
  <si>
    <t>PL78_10735 chr1</t>
  </si>
  <si>
    <t>ANI30299</t>
  </si>
  <si>
    <t>RNase E specificity factor CsrD</t>
  </si>
  <si>
    <t>MRFTTKLSAFMALLVVLAMCLMLLGSTFSFFYLCQKKMEHRLNTIVTAYDQSLLTDPPEVPRSWLPLMMGAIGVVEISVENSQHQLFYLKVLPTYTAWDTNSGYRELSLPLLQQPGSSMRLTYIDPLTSYTRSMYAAVILSLAVAMIAVILFLSFRWLREQTAGEEQLENRARRILNGERENVLRGETHEWPPYASHALDRLLLDLAEMREERSQLDTLIRSYAAQDAKTGLNNALFFDNQLTTQLEEPGAHGVVMMVHLPDFDALSEVYDKSRVQELMHSMVNLLSTFVDRYPSALLAHYANSDFAILLPHKTLKDADVMAAQLVHVAGAMPAPQIIDRDALLNIGIVAYRHGQAAEQIMDNAGQATKNAALYGGNSWYVYDNQVPEKGRGSVKWRTLLEKTLVNGGPRLYQKPVITCDGKIHHREIISRIFDGEQELIAAEFTPLVRLLGLAERYDRQKIGRIIPLLALWPDETLAFSISVDSLLQRSFKRWLRDTLLQCRKSYRQRIIFELAEADVCQHIEALRPVIRLLLGLGCRLMVSQAGLTVVSTSYIKSLRVEMIKLHPGLVRSIDVRLENQLFVQSLTGACAGTNVKVFAAEVVTREEWETLLQKGVYGGQGNFFAAPMLLNPEQKKYS</t>
  </si>
  <si>
    <t>PL78_10740</t>
  </si>
  <si>
    <t>PL78_10740 chr1</t>
  </si>
  <si>
    <t>ANI30300</t>
  </si>
  <si>
    <t>quinone oxidoreductase</t>
  </si>
  <si>
    <t>MRALLLEQHDGKTLANVRDISPEQLPAGEVTVDVSWSSLNYKDALAITGKGKIIRQFPMVPGIDFAGTVHSSEDPRFHIGQRVLLTGWGVGENHWGGLAEQARVQGEWLVPLPAGLDARKAMIIGTAGFTAMLCVMALEEGGVTPESGEIVVTGASGGVGSTAIALLSALGYQVAAISGREANNDYLLSLGAKRVLPRSDFSDASRPLEKQLWAGAIDTVGDTLLAKVLAQMNYNSTVAACGLAGGYKLPTTVMPFILRNVRLQGVDSVMTPQPRRRAAWERLLKTLPESFYQQAGREITLEQAPAVAAELMENQVTGRTLVKVR</t>
  </si>
  <si>
    <t>PL78_10745</t>
  </si>
  <si>
    <t>PL78_10745 chr1</t>
  </si>
  <si>
    <t>ANI30301</t>
  </si>
  <si>
    <t>soxC TMAO/DMSO reductase</t>
  </si>
  <si>
    <t>MSKQRKLTESDVTPESVFYQRRKVLQALGITAASLALPVSAQADLLSWFKGKDQPKAPAGKPLTFSKPPAYHPDWELTPEDKVTGYNNFYEFGLDKADPAANAGGLKTGDWQIRIDGDVAKPMTLSIDDLLKRFPLEERIYRMRCVEAWSMVVPWIGFELGKLLKLVEPTSNARYVAFQTLYDPDQMPGQKDRFVGGGLKYPYVEGLRLDEAMHPLAFMTLGVYGKTLPPQNGAPLRLITPWKYGFKGIKSIVHIRLTREQPPTTWNLSAPNEYGFYANVNPNVDHPRWSQATERFIGSGGILDVKRQPTLLFNGYADQVASLYRGMDLRENF</t>
  </si>
  <si>
    <t>PL78_1075 chr1</t>
  </si>
  <si>
    <t>ANI28435</t>
  </si>
  <si>
    <t>rimI GNAT family acetyltransferase</t>
  </si>
  <si>
    <t>PL78_10750</t>
  </si>
  <si>
    <t>PL78_10750 chr1</t>
  </si>
  <si>
    <t>ANI30302</t>
  </si>
  <si>
    <t>sulfoxide reductase heme-binding subunit YedZ</t>
  </si>
  <si>
    <t>MRLSLKQVKGLKVAIWLAASLPFFWLILSVDQGWFSADPSKDIQHFTGRMTLKLLLATLLVTPLARYGKQPLLMRCRRLLGVWCFAWGTLHLASYSVLELGLSNIGLLGKELVTRPYLTLGIISWLLLFALAVTSTQWAQRKMGPNWQKLHNFVYLIAILAPIHYLWSVKTLSPLPIIYAIAAIILLALRYKKFRQWCR</t>
  </si>
  <si>
    <t>PL78_10755</t>
  </si>
  <si>
    <t>PL78_10755 chr1</t>
  </si>
  <si>
    <t>ANI30303</t>
  </si>
  <si>
    <t>aroQ 3-dehydroquinate dehydratase</t>
  </si>
  <si>
    <t>MADKFHILLLNGPNLNLLGSREPEKYGYTTLAEIVNGLETQAQNLGVALSHLQSNAEHALIDRIHQARGNTDFILINPAAFTHTSVALRDALLGVQIPFIEIHLSNVHAREPFRHHSYLSDIAVGVICGLGADGYNFALQAAVNRLSKSN</t>
  </si>
  <si>
    <t>PL78_10760</t>
  </si>
  <si>
    <t>PL78_10760 chr1</t>
  </si>
  <si>
    <t>ANI30304</t>
  </si>
  <si>
    <t>accB Biotin carboxyl carrier protein</t>
  </si>
  <si>
    <t>MDIRKIKKLIELVEESGISELEISEGEESVRISRATAAPSYPMMQQPYAFAAPQQPALANAVAPAPAAEAAAPAAISGHIVRSPMVGTFYRTPSPDAKAFIEVGQKVSAGDTLCIVEAMKMMNQIEADKSGTIKAILVENGQPVEFDEPLVVIE</t>
  </si>
  <si>
    <t>PL78_10765</t>
  </si>
  <si>
    <t>PL78_10765 chr1</t>
  </si>
  <si>
    <t>ANI30305</t>
  </si>
  <si>
    <t>accC acetyl-CoA carboxylase</t>
  </si>
  <si>
    <t>MLDKIVIANRGEIALRILRACKELGIKTVAVHSSADRDLKHVLLADETVCIGPAASVKSYLNIPAIISAAEITGAVAIHPGYGFLSENADFAEQVERSGFIFIGPRAETIRLMGDKVSAISAMKKAGVPCVPGSDGPLSDDTTQNKAFAKRIGYPVIIKASGGGGGRGMRVVRNDKDLEESINMTRAEAKAAFNNDMVYMEKYLENPRHIEIQILADGQGNAIYLAERDCSMQRRHQKVVEEAPAPGITSEMRRYIGERCAKACVEIGYRGAGTFEFLYENGEFYFIEMNTRIQVEHPVTEMITGVDLIKEQLRIAAGQPLSIKQDEVKVHGHAVECRINAEDPNTFLPSPGKITRFHAPGGFGVRWESHIYAGYTVPPYYDSMIGKLITYGENRDVAISRMKNALAELIIDGIKTNVELQQRIMNDENFQHGGTNIHYLEKKLGLQET</t>
  </si>
  <si>
    <t>PL78_10770</t>
  </si>
  <si>
    <t>PL78_10770 chr1</t>
  </si>
  <si>
    <t>ANI30306</t>
  </si>
  <si>
    <t>MDTRFVQAHKEARWAFGLTLAYLAGWLLCAYFPGDVPGMTGLPAWFEMACLALPLLFIVLCWLMVRFIFRDIPLEDSDAN</t>
  </si>
  <si>
    <t>PL78_10775</t>
  </si>
  <si>
    <t>PL78_10775 chr1</t>
  </si>
  <si>
    <t>ANI30307</t>
  </si>
  <si>
    <t>panF sodium/panthothenate symporter</t>
  </si>
  <si>
    <t>MQTDVVLPLVAYLALVFGLSIYAYTRRQTGNFLNEYFIGNRSMGGFVLAMTLTATYISASSFIGGPGAAYKYGLGWVLLAMIQLPAVWLSLGVLGKKFAILARRYNAVTLNDMLYARYQSRLLVWLASLSLLVAFVGAMTVQFIGGARLLETAAGIPYDTGLLIFGVSIALYTSFGGFRASVLNDALQGLVMLVGTILLLVAVVHAAGGLHKAVDTLQHIDPALVSPQGGDGILDLPFMASFWILVCFGVIGLPHTAVRCISYRDSKAVHRGIILGTIVVAILMFGMHLAGALGRAILPDLKIPDQVIPTLMITVLPPFAAGIFLAAPMAAIMSTINAQLLQSSATIVKDLYLNFRPEQIKNERKLARISSMATLVLGLLLLLAAWRPPEMIIWLNLLAFGGLEAVFLWPLVLGLYWERANAHGALSSMIVGAVCYTLLASFDIKIAGLHPIVPSLVLNLLAFYIGNRFGDRARARQPVVANAE</t>
  </si>
  <si>
    <t>PL78_10780</t>
  </si>
  <si>
    <t>PL78_10780 chr1</t>
  </si>
  <si>
    <t>ANI30308</t>
  </si>
  <si>
    <t>prmA ribosomal protein L11 methyltransferase</t>
  </si>
  <si>
    <t>MPWIQLKLNTSGNQAESLGDALVESGAVSVTFQDTHDNPVFEPLPGETRLWGDTDVIGLYDAETDMAEVIAVLEYNPQLGKGFAHKIEQLEDKDWEREWMDNFHPMRFGERLWICPSWRDVPDPTAVNVMLDPGLAFGTGTHPTTSLCLQWLDGLDLEGKTIIDFGCGSGILAIAALKLGASRAIGIDIDPQAIQASRDNAQRNGVSERLELYLPKDQPTDLSADVVVANILAGPLRELAPLISVLPKVGGHLGLSGVLATQAASVAQAYEDKFALDPVAEKEEWCRITGVRK</t>
  </si>
  <si>
    <t>PL78_10785</t>
  </si>
  <si>
    <t>PL78_10785 chr1</t>
  </si>
  <si>
    <t>ANI30309</t>
  </si>
  <si>
    <t>tRNA-dihydrouridine synthase B</t>
  </si>
  <si>
    <t>MAVSEMLSSNPEVWRTDKSRLRMVHSDEPGIRTVQIAGCDPDDMAAAARINVAGGAQIIDINMGCPAKKVNRKLAGSALLQYPDLVKQILSAVVNAVDVPVTLKIRTGWAPEHRNCIEIAQLAESCGIQALTIHGRTRACLFNGEAEYDSIRAVKQSVSIPIIANGDITDPHKARAVLDYTGADALMIGRAAQGRPWIFREIQHYLDTGELLPPMPLGEVQRLLNGHIRELHDFYGPGKGFRIARKHVSWYLQEHAPNDQFRRTFNAIEDASEQLEALEAYFENLA</t>
  </si>
  <si>
    <t>PL78_10790</t>
  </si>
  <si>
    <t>PL78_10790 chr1</t>
  </si>
  <si>
    <t>ANI30310</t>
  </si>
  <si>
    <t>fis Fis family transcriptional regulator</t>
  </si>
  <si>
    <t>MFEQRVNSDVLTVATVNSQDQVTQKPLRDSVKQALKNYFAQLNGQDVSDLYELVLAEVEQPLLDMVMQYTRGNQTRAALMMGINRGTLRKKLKKYGMN</t>
  </si>
  <si>
    <t>PL78_10792</t>
  </si>
  <si>
    <t>PL78_10792 chr1</t>
  </si>
  <si>
    <t>PL78_10795</t>
  </si>
  <si>
    <t>PL78_10795 chr1</t>
  </si>
  <si>
    <t>ANI30311</t>
  </si>
  <si>
    <t>lpxL lipid A biosynthesis palmitoleoyl acyltransferase</t>
  </si>
  <si>
    <t>MIKPQKFQLSLLHPRYWLTWFGLGVLFLLVQLPYPLLQKLGVWLGRTSMRFLKRRVSIARRNLELCFPDMDKQVLERTIVGNFESLGMGLMETGMAWFWPDSRVKRWFTVSGLNHLKKAQEGNRGVLVIGVHFMSLELGGRVMGQCQPMMAMYRPHNNKAMEFVQTWGRMRSNKAMLDRKDLRGMVHALKKGEAVWFAPDQDYGPRGSVFAPFFAVNQAATTSGTFMLARLAKPALLPLVLLRKPDGSGYDLLIQPALEDYPIDDEQAAACYMNKVLEKEILRAPEQYLWLHRRFKTRPAGAPSLY</t>
  </si>
  <si>
    <t>PL78_10796</t>
  </si>
  <si>
    <t>PL78_10796 chr1</t>
  </si>
  <si>
    <t>MTLSDLLRDCRCSDFSLINKISSHSDKNNCRGAGVFSCGNQIENIKMTIYLYYLSLLFISVIYLHYLTPLFNSINKLNYLTIGVIGRC</t>
  </si>
  <si>
    <t>PL78_1080 chr1</t>
  </si>
  <si>
    <t>ANI28436</t>
  </si>
  <si>
    <t>adrA diguanylate cyclase</t>
  </si>
  <si>
    <t>MSLYSRANSREAGLSFARRIYLPRIFGLGIGMLCVLSVLITRQTPLWMWALLVINGLIWPHLAYQLSLRANSPHRQEMLNLSLDSISGGVWVAVMSFNALPSVVILSMMSMNNIASGGKSFFLKGLGLQIIGCLLVAWIFQLPFQPQTTPIQVYSCLPMIFIYPSLLGWVTYRTAKRLADNKEELLRISVRDGLTGLYNRRHWEHQLHNQFDSCRRYKHSASLVLLDIDKFKTINDTFGHAVGDDAITALAEELLLGLRAVDIVGRYGGDEFGAILPNTSAEQACEVLGRIQEKLAGIVFNQSPGLQLKVSAGVSEFKPEMTNYQQWLKAADSALYHAKDNGRDRIELAS</t>
  </si>
  <si>
    <t>PL78_10800</t>
  </si>
  <si>
    <t>PL78_10800 chr1</t>
  </si>
  <si>
    <t>ANI30312</t>
  </si>
  <si>
    <t>carbonic anhydrase</t>
  </si>
  <si>
    <t>MQDIIDGFLKFQREVFPQRSELFKQLADTQSPGALFVTCSDSRVVPELLTQREPGELFVIRNAGNIVPSYGPEPGGVSATVEYAVAVLGVTDVVICGHSNCGAMSAIAECQCLDHLPAVAAWLRHADSAKLVNAALPHVSPKDRLNSLVRENVIAQLANIKTHPSVALATAQGRLRLHGWVYDIETGSIDVLDEATRTFSSLSDYRVEDKTAK</t>
  </si>
  <si>
    <t>PL78_10805</t>
  </si>
  <si>
    <t>PL78_10805 chr1</t>
  </si>
  <si>
    <t>ANI30313</t>
  </si>
  <si>
    <t>murein hydrolase effector protein</t>
  </si>
  <si>
    <t>MNDFIISILCFLATLGLYFANKKLYLRRCSLLLMPLVLTPMILVLLLVVTHISYQDYIGETHWLLWLLGPATIAFAVPVYENLSIIRRHWLSLSAGVITAITVAVASSVWLAKLLTLSEEVQRSLAVRSITTPFALEAAKQLGGQPDLVALFVVITGVFGMAVGDLLFLRLSVRSGLAKGAGLGASSHGAGTAKAYEMGQQEGVVASLVMMLAGIITVIGAPLIGYLLW</t>
  </si>
  <si>
    <t>PL78_10810</t>
  </si>
  <si>
    <t>PL78_10810 chr1</t>
  </si>
  <si>
    <t>ANI30314</t>
  </si>
  <si>
    <t>murein hydrolase regulator LrgA</t>
  </si>
  <si>
    <t>MSLALRSFAPSFLQRIQVPVQVALYVGLFVIADQLVRVFHLPLPANIVGMLLLLTLIVLRIMPMGWVKAGSRWLLAEMLLFFVPAVVAVVNYSQLLMVEGWKIFAVIAVSTMLTLAATGLVVDRVYRFEIWLQRRKSAHHE</t>
  </si>
  <si>
    <t>PL78_10815</t>
  </si>
  <si>
    <t>PL78_10815 chr1</t>
  </si>
  <si>
    <t>ANI30315</t>
  </si>
  <si>
    <t>MDIRTLRYFVEVVRQQSFTRAAEKLFVTQPTISKMLRNLEEELECSLLIREGRRLHLTDSGQAVYQRGVAILDQFQQLEAELEDIGSLKKGRLRLGIPPMVGTQMAVLISEFRQSYPGVELRIAEFGGLTVQQAVLSGELDLALTALPANADLPLTSLPLFSHPLCVVVPRTPFWLNRTTISIPELAEQSILIYNEDFALYRQLMDAFSANGFSPKIAVRSGQWDFLAAMVQANIGIAILPEPICQRLDKSTLLWLPLEPLLPWQLGLIWRQGSYLSHSAQAWIARCREFWPNGSLLGKKRES</t>
  </si>
  <si>
    <t>PL78_10820</t>
  </si>
  <si>
    <t>PL78_10820 chr1</t>
  </si>
  <si>
    <t>ANI30316</t>
  </si>
  <si>
    <t>Na /H antiporter</t>
  </si>
  <si>
    <t>MEIFFTILILILVVSLSGVVTRMLPFQIPLPLMQIVCGALLAWPHFGLHVNFDPELFLVLFIPPLLFADGWKTPTREFIHHGREIFGLALALVLVTVVGVGYLIYWMVPGIPLVAAFALAAVLSPTDAVALSGIVGKGRIPKSIMGVLEGEALMNDASGLVALKFAIAVAMGTMIFSVSGATLEFLKVAIGGLLAGVAVTWLYSKSLRIMSRWSGDDPATQIVFLLLLPFASYLIAEHIGVSGILAAVAAGMTISQSGVIRNAPLAMRLRADSVWSMLEFVFNGMVFIMLGLQLPGILETSILQAELDPTIQTWNLFADVAIIYVALLMLRFSWLWLMKRISKRVMKKRPLLFSEYTTRELWVASFAGVRGAITLAGVLSIPLLLSDGTAFPSRYQLVFIATGVILFSLIMGVIALPLLLRGVVVGDKSVSREEIRAAKAAMAEVAIVSLNKMEERLAASTEENIDEQLLKEVSSRVIGTLRRRTGSKDEIENTLLIENLERRFRLTALRAERGELYHLRATQKISNETLQKLLHDLDLLEALLIEKEG</t>
  </si>
  <si>
    <t>PL78_10821</t>
  </si>
  <si>
    <t>PL78_10821 chr1</t>
  </si>
  <si>
    <t>ANI31705</t>
  </si>
  <si>
    <t>permease</t>
  </si>
  <si>
    <t>PL78_10825</t>
  </si>
  <si>
    <t>PL78_10825 chr1</t>
  </si>
  <si>
    <t>ANI30317</t>
  </si>
  <si>
    <t>MSSTNPQANDGIKPKGALDAFFKLSERNTNVRQEVLAGLTTFLAMVYSVIVVPAMLGKAGFPPTAVFVATCLVAGLGSLLMGLWANLPMAIGCAISLTAFTAFSLVLGQHISIPVALGAVFLMGVLFTIISVTGIRSWILRNLPMGVAHGTGIGIGLFLLLIAANGVGLVIKNPLEGLPVALGAFTSFPVIMTLLGLAVIFGLEKLRVPGGILLVIIAISIIGLIFDPSVTYQGLFAMPSLADANGDSLIFSLDIMGALQPVVLPSVLALVMTAVFDATGTIRAVAGQANLLDKDGQIINGGKALTSDSVSSIFAGLVGAAPAAVYIESAAGTAAGGKTGLTATVVGILFLLILFLSPLSYLVPGYATAPALMYVGLLMLSNVAKLDFSDFVDAMSGLLCAVFIVLTCNIVTGIMLGFSSLVIGRIFSGEWRKLNIGTVIIAIALVAFYAGGWAI</t>
  </si>
  <si>
    <t>PL78_10830</t>
  </si>
  <si>
    <t>PL78_10830 chr1</t>
  </si>
  <si>
    <t>ANI30318</t>
  </si>
  <si>
    <t>maiA glutathione S-transferase</t>
  </si>
  <si>
    <t>MVIVHHLNNSRSQRILWMLEELQVPYDLKRYQRDAGSLLAPRELKKVHPLGKAPVITDGDMTLAESGAIIEYLQETYDAQGEFKPTDHYDRQQYRYWMHYAEGSLMPPLVMKLIFGRLGHPPMPWLLRPVAGAIGKGVQKNYLDKQIATHLDYLEQHLSTNKWFAGKDFSAADVQMSFPIEAIDAGKGLSRYPKLQDFLARIHRRPAYQRAVERGGKFELVR</t>
  </si>
  <si>
    <t>PL78_10835</t>
  </si>
  <si>
    <t>PL78_10835 chr1</t>
  </si>
  <si>
    <t>ANI30319</t>
  </si>
  <si>
    <t>MISGMEELDDLEGILASFCASFNADLSAGLRAKLIYELKGRRIYLSAASVDKVQIELLQLTYIKGKKGWKYIWKNSLVEWRDLVGISATLQGALTMLSDKKYLIEQEFIDLPSSK</t>
  </si>
  <si>
    <t>PL78_10840</t>
  </si>
  <si>
    <t>PL78_10840 chr1</t>
  </si>
  <si>
    <t>ANI30320</t>
  </si>
  <si>
    <t>HAD family hydrolase</t>
  </si>
  <si>
    <t>MTDDFNRTAKVLSVFDFDGTLTHHDSFIPFLQFAFGKRYFVRRLVKLVLPTIKCLRRELTRDELKEVLIKTYLTEVEDTWVRQKAEEFCSLYWSKLMRPAGLLAVATEVNSGAEVTLCSASPAMVLQPFADKLGVKLIGTQLEVKDGLLTGRISGHNCRCAQKIKRLESVYGNLADYHLRAWGDTRGDYELLAAAQEPHWRHFHPVWSKKKSRLAKLRQTSLNPPHQ</t>
  </si>
  <si>
    <t>PL78_10845</t>
  </si>
  <si>
    <t>PL78_10845 chr1</t>
  </si>
  <si>
    <t>ANI30321</t>
  </si>
  <si>
    <t>tellurium resistance protein TerF</t>
  </si>
  <si>
    <t>MHLQAGQNIALTQNSLKLTLSYPTTPSFRSEVDTSAFLLTASGKVRGDDDFFFFNHPVAADGSLTLQSAAQNSVITLDLSKIDAEISKVAITLVIDGQDSIASLQQLHFSAETETDNVALFTVETSGRSEKALIVAEIYRYSGHWKLRALGQGFNGGLEPLAINFGVDIATTPPPARSTSTSTSTPTVSLEKKLEQKAPRLVNLAKNAVVSLNKYKLQSVQAKVAFVLDASGSMKGQFNRGNVQAVLDRIAVLAVQFDDDGSMDVWGFAERHRKYPDVTLDNLDGYIDSIQNTSKRTTWENLPGLGGVNNEPPVMEEIVDFFKSSELPVYVVFITDGGISKTREIKNAIRRSANYPIFWKFVGLGGTNYGILEKLDSFTERRMDNTHFFAIDNFATLKEDRLYDLLLEEFKDWHDAAVAERIL</t>
  </si>
  <si>
    <t>PL78_1085 chr1</t>
  </si>
  <si>
    <t>ANI28437</t>
  </si>
  <si>
    <t>tatA preprotein translocase subunit TatA</t>
  </si>
  <si>
    <t>MEGISITKLLVVGILIVLLFGTSKLRTLGADLGAALKGFKKAMGDDKAPPADIAETKVVPPVEHKD</t>
  </si>
  <si>
    <t>PL78_10850</t>
  </si>
  <si>
    <t>PL78_10850 chr1</t>
  </si>
  <si>
    <t>ANI30322</t>
  </si>
  <si>
    <t>chemical-damaging agent resistance protein C</t>
  </si>
  <si>
    <t>MAVSLVKGGNVSLTKEAPTMNIAMVGLGWDSRVTDGQGFDLDASVFMVGEDGKVLSDAHFIFFNNKLSPCASVEHQGDNRTGEGDGDDEQVKIDLAKVPADVKKLVFAVTIYDAEGRKQNFGMVSNSFMRVYNNDSGAEIARFDLSEDASTETAMVFGELYRHGAEWKFKAVGQGFAGGLSALASQHGVNV</t>
  </si>
  <si>
    <t>PL78_10855</t>
  </si>
  <si>
    <t>PL78_10855 chr1</t>
  </si>
  <si>
    <t>ANI30323</t>
  </si>
  <si>
    <t>MSVSLSKGGNVSLSKAAPTMKNVLIGLGWDARSTDGQDFDLDASAFLLAANGKVRGDADFIFYNNLKSADGSVVHTGDNRTGEGDGDDESLKIKLDHIPADVDKIVFVVTIHDAQTRRQNFGQVSGAFIRLVNDDNQTQVARYDLTEDASTETAMLFGELYRHGAEWKFRAVGQGYAGGLASVCAQYGINAF</t>
  </si>
  <si>
    <t>PL78_10860</t>
  </si>
  <si>
    <t>PL78_10860 chr1</t>
  </si>
  <si>
    <t>ANI30324</t>
  </si>
  <si>
    <t>tellurium resistance protein TerC</t>
  </si>
  <si>
    <t>MVSTHIGFPTETVIVFIALSVGAIFIDLFMHRHDKPISLKSAALWSIFWIFVAMVFAGFLYLHHGAEVASLFVTGYALEKVLSVDNLFVMMAIFSWFSVPDRYRHRVLYWGIIGAIFFRGIFVAIGTGLLSLGPYVEIVFALIVAWTAVMMLRSGGESDEIEDYSQHLAYRMVKRFFPIWPKLKGHAFLLNQKEVDEELAKPENQDVTVGRGTKAALYATPLMLCVAVVELSDVMFAFDSVPAIIAVSREPLIVYSAMMFAILGLRTLYFVLEALKQYLVHLEKAVVALLFFIAAKLGLNATDHIWHHGYNISATTSLFVVLGVLAVGIIASVMFPGKPDPEEEKGN</t>
  </si>
  <si>
    <t>PL78_10865</t>
  </si>
  <si>
    <t>PL78_10865 chr1</t>
  </si>
  <si>
    <t>ANI30325</t>
  </si>
  <si>
    <t>Tellurium resistance protein TerB</t>
  </si>
  <si>
    <t>MSFFNKVKGAFNTGRAELTKQVSRFKNKKFMQGTVAVCARIAVSSDGVSAEEKQKMIGFLRASDELSVFDTSEVIEFFNKLVSSFDFDLEIGKGETMKHILALKDQPEAAQLAIRVGIAVAKSDGDFDQNEQQAVREIAVALGFEPAEFGL</t>
  </si>
  <si>
    <t>PL78_10870</t>
  </si>
  <si>
    <t>PL78_10870 chr1</t>
  </si>
  <si>
    <t>ANI30326</t>
  </si>
  <si>
    <t>tellurium resistance protein TerA</t>
  </si>
  <si>
    <t>MNMTPGGNAPVPSKSLTVRVLSGAPVDASAFRLFANGKVQGDADMVFYGQPVNNDNTVSLVAQGNDTLFTVDVTRLRSDVEKVAFTVTCDGNQTVSGLQRLSVQVEDGNDVLICGNVELTGRQEAALILGELYRRNGEWKFRFIAQGFNGGLKPLAEHFGVDIADTPAPAPAPIPAPAPTPAPAKINLSKVSLTKDKPAISLAKRDNFGEIRINLNWHRGSSSSGLRSMFSAKKGVDLDLGAFVELDDGHKSVVQALGNGFGSYHQEPFVQLQGDDRTGDVSEGEWLHINGREWKNIRQVLVFAFIYEGVASWDNTDGVVTIHIPDQPPIETRMTEGKNSRNMCAIARLVNEQGTIKVERINQFFKDHSDMDKALGWGFRWKAGSK</t>
  </si>
  <si>
    <t>PL78_10875</t>
  </si>
  <si>
    <t>PL78_10875 chr1</t>
  </si>
  <si>
    <t>ANI30327</t>
  </si>
  <si>
    <t>tellurium resistance protein TerZ</t>
  </si>
  <si>
    <t>MVSLSKNQTVSLSKQSSSLSQLQFGLGWDPIKKKGLLGSLFGGNNSIDLDAGCVLMDKSGNTIDTIWFRKLESSCGSVVHTGDNLTGEGDGDDEVIRVDLNRLPHQVEYLAFTVNSFRGQTFNDVDNAFCRVVDRGNNKEMARYQLTDQGAHTGIVIASLRRNNGQWDFTAHGHACRGRTIDDMHSDIVATVVR</t>
  </si>
  <si>
    <t>PL78_10880</t>
  </si>
  <si>
    <t>PL78_10880 chr1</t>
  </si>
  <si>
    <t>ANI30328</t>
  </si>
  <si>
    <t>carbamoyl-phosphate synthase large chain</t>
  </si>
  <si>
    <t>MAHKIWLMEGLSSQRDIIQGINTFAKNKDTDIFVIASHRNERNEILSQADLAVLEPKEEEQRLSFILSLVKRLDIQAIHTGRNSLWFESHRNEIECSGVKLTTGAHSVARLELADDKVSFAQFMEQQNLPVVPSIRVESLSELFHFITHSPFGLKPLCVKPVKGIYGMGFWRFDDKVSAMAAFTHPENRRVNPHLYLRALEESDSFEPLVLMPYLPGPEYSVDMLVERGKVLAAVARRKEGALQSLENAGEAYELGRACAEAMQADGLVNVQTRHNDSGKPELLEINMRPSGGIGYTRFSGVNLPGLFALRQLGLMSQQEVMDELRSAFTPAIVRSITDVVRYSPTLTNLLPQE</t>
  </si>
  <si>
    <t>PL78_10885</t>
  </si>
  <si>
    <t>PL78_10885 chr1</t>
  </si>
  <si>
    <t>ANI30329</t>
  </si>
  <si>
    <t>adenine/guanine phosphoribosyltransferase</t>
  </si>
  <si>
    <t>MNNHSGLQIYRRELSCGTLSVTPTGGITTFDDLFEIAERRNPKRAFLFVSKVLGRHIPVSPTVMRSVYRQLGEQIPSLTTGPVLFIGMAETAVGLGAGVFDEIRHRVAEPVYLTSTRHPVEGELLCEFKENHSHATDHLIYLPQDAELRRRVLQAKTVVLIDDEATTGNTFINLLAALRETAGLHHIQQVITVTLTDWSGSSIAERCPLPVQTVSLAQGNWHWEKNPDAPVPIMPSVNITASGNVPITGKQSWGRIGMNEPENDLGLSIQTTEGEKLLVLGSSEFVWEPFLLAERLEKQGAEVKYSSTTRSPIATSFAIESAIAFTDNYGLGIPNFVYNVAHQRFDRILLCIETPTESVDPALLEALKKVAPSVEVISYE</t>
  </si>
  <si>
    <t>PL78_10890</t>
  </si>
  <si>
    <t>PL78_10890 chr1</t>
  </si>
  <si>
    <t>ANI30330</t>
  </si>
  <si>
    <t>Hydroxymethylpyrimidine pyrophosphatase and other HAD family phosphatases</t>
  </si>
  <si>
    <t>MNKPVIFSDLDDTLFQTRRKMVNELDLQPYRTGALDRSLEPRSFMTEEQTMLVDWMLEHAELIPVTARGTEEIARVTIPFRSWAVTTHGAVILDPQGQPDEGWKTQMLAALQPYAEKLVTMQRQMTELMEARNINGWARLNYEYNHTPIYLVMKHRDSTKLDELNAIGDEIEQIFSTDGFYIHRNSNNIAWLPEPVEKGLAVTYLLNKLREERGVFPVIGLGDSLSDHRFMKLCTWYGLPRQSQFAESIASKIFGEK</t>
  </si>
  <si>
    <t>PL78_10895</t>
  </si>
  <si>
    <t>PL78_10895 chr1</t>
  </si>
  <si>
    <t>ANI30331</t>
  </si>
  <si>
    <t>Ribosomal protein L7Ae or related RNA K-turn-binding</t>
  </si>
  <si>
    <t>MHDFIPFSGSYLPEDVHFLLKPVEIEMTPVEQKERLIQSGARHYSEMLSQEPEPTSWHLDLFTRALDNGADRLAKEVVMLAKALIQRFGDTPIVLTSLVRAGVPLGVMLHQTLRAMGKESHHYGISIIRDRGIDTVALDWIEARHGTEGIVFIDGWTGKGAITGELVRSLKDRPGYPEQPRLVVLADPCGCSWLAASDDDWLIPFGIMGAPVSGLISRSIWSAEGLHGCVQCDHLSQYECSRKLVNTVAASRQTLDLAAIPASDWDSQQKTYLKQRSAQVISALAEKYQISSVNRIKPGIAEATRAVLRRVPDHVLVRSVNDPDVALLVYLAREKGITITEVGDEIGQYRAVTIIKKVL</t>
  </si>
  <si>
    <t>PL78_1090 chr1</t>
  </si>
  <si>
    <t>ANI28438</t>
  </si>
  <si>
    <t>lipA lipoyl synthase</t>
  </si>
  <si>
    <t>MSKPIQMERGVKYRDADKMALIPVKTVVTERQELLRKPEWMKIKLPADSSRIQGIKAAMRKNGLHSVCEEASCPNLSECFNHGTATFMILGAICTRRCPFCDVAHGRPTLPDANEPEKLAQTIKDMGLRYVVITSVDRDDLRDGGAQHFADCIAAIRAKNPTIKIETLVPDFRGRMDRALDILTATPPDVFNHNLENVPRVYRQVRPGANYEWSLKLLERFKEAHPNIPTKSGLMVGLGETNAEIVEVMRDLRRHGVTMLTLGQYLQPSRHHLPVQRYVSPDEFDEMKAEAMAMGFTHAACGPFVRSSYHADLQAKGEEVK</t>
  </si>
  <si>
    <t>PL78_10900</t>
  </si>
  <si>
    <t>PL78_10900 chr1</t>
  </si>
  <si>
    <t>ANI30332</t>
  </si>
  <si>
    <t>Citrate lyase beta subunit</t>
  </si>
  <si>
    <t>MNKRLSPWHLGATLYMPATRTDIAEAILHNKISGLRSLVICLEDAVNEADIPTALINLRELLAVLAQAKATDGNSHWPLVFIRPRHIEMGQWLTESLDLSPIDGLVLPKFTLASLPEWWAIIRDSHLCMMPTLETEEVFDVVQMRQLASELQAHPCHQRIIALRIGGNDLMNVISLRRTRDFTLYDGPMGYVIKMLVAVFSSRDFALTAPVCEHIDDHQVMNKELALDMAHGLVGKTAIHPNQISKIEQALMVSPTDYADALRILNSTQAVFKSQGSMCEPATHRRWASGILARAQVYGISAEPGQDGVRLMTVTQNS</t>
  </si>
  <si>
    <t>PL78_10905</t>
  </si>
  <si>
    <t>PL78_10905 chr1</t>
  </si>
  <si>
    <t>ANI30333</t>
  </si>
  <si>
    <t>PL78_10910</t>
  </si>
  <si>
    <t>PL78_10910 chr1</t>
  </si>
  <si>
    <t>ANI30334</t>
  </si>
  <si>
    <t>tellurium resistance protein TerW</t>
  </si>
  <si>
    <t>MQLSTKQARIFTLANILGSGKPVSAIRIISSLDCSEPTLTRALKELRESYSAEIKYSKATHSYQLVSPGNLDKKALRSMAKVLTAHAESKNNEVVSRVFLDKDKKRAVSLSLKGSILRKIDKLSRLIESTRSEAVEMLANNCIDDLIRHLQTAKKEK</t>
  </si>
  <si>
    <t>PL78_10915</t>
  </si>
  <si>
    <t>PL78_10915 chr1</t>
  </si>
  <si>
    <t>ANI30335</t>
  </si>
  <si>
    <t>ssb single-stranded DNA-binding protein</t>
  </si>
  <si>
    <t>MASRGVNKVILVGNLGQDPEVRYMPNGGAVANITLATSESWRDKQTGEQKEKTEWHRVVLFGKLAEVAGEYLRKGSQVYIEGALQTRKWQDQSGQERYTTEVVVNVGGTMQMLGGRQGGGAPAGGAQGGSNDGAQGGWGQPQQPQGGNQFSGGQAPRQAQSAPAPQQQGGNEPPMDFDDDIPF</t>
  </si>
  <si>
    <t>PL78_10920</t>
  </si>
  <si>
    <t>PL78_10920 chr1</t>
  </si>
  <si>
    <t>ANI30336</t>
  </si>
  <si>
    <t>uvrA excinuclease ABC subunit A</t>
  </si>
  <si>
    <t>MDNIEVRGARTHNLKNINLIIPRDKLIVVTGLSGSGKSSLAFDTLYAEGQRRYVESLSAYARQFLSLMEKPDVDHIEGLSPAISIEQKSTSHNPRSTVGTITEIHDYLRLLFARVGEPRCPDHDVPLAAQTVSQMVDNVLAQPEGRRLMLLAPVVQDRKGEHTKTLENLATQGYIRARIDGEVCDLSDPPKLELQKKHTIEVVVDRFKVREDLAQRLAESFETALELSGGTAIVADMDDANAEELLFSANFACPICGYSMSELEPRLFSFNNPAGACPTCDGLGVQQFFDPDRVLQNPELSLAGGAIRGWDRRNFYYFQMLRSLAEHYKFDIEAPFNSLSAETQKAVLYGSGKESIEFKYMNDRGDTTVRRHPFEGVLHNMERRYKETESSAVREELAKFISNRSCASCHGTRLRREARYVFVENTTLPEISELSIGHALTFFQNMKLSGQRAQIAEKVLKEIGDRLKFLVNVGLNYLSLSRSADTLSGGEAQRIRLASQIGAGLVGVMYVLDEPSIGLHQRDNERLLETLIHLRNLGNTVIVVEHDEDAIRAADHVIDIGPGAGVHGGQVVAEGTVDDIMAAPESLTGQFLSGKREIAVPAQRVPGDPSKVLKLIGATGNNLKDVTLTLPVGLFSCITGVSGSGKSTLINDTLYSIAQRQLNGATITEPAPYRDIQGLEHFDKVIDIDQSPIGRTPRSNPATYTGIFTPVRELFAGVPESRTRGYNPGRFSFNVKGGRCEACQGDGVIKVEMHFLPDIYVPCDQCKGKRYNRETLEVKYKGKNIHEVLEMTIEEAREFFDAVPALARKLQTLIDVGLSYICLGQSATTLSGGEAQRVKLSRELSKRGTGQTLYILDEPTTGLHFADIQQLLAVLHQLRDQGNTIVVIEHNLDVIKTADWIVDLGPEGGSGGGEILVSGTPETVAECEASHTARFLKPLLTRK</t>
  </si>
  <si>
    <t>PL78_10925</t>
  </si>
  <si>
    <t>PL78_10925 chr1</t>
  </si>
  <si>
    <t>ANI30337</t>
  </si>
  <si>
    <t>MNNSTLLEYCMSKPGAEQSDHEEWQANQIKVGDVMFAMVSEVRGRPAISLKSSPELAEQLRGKHPEIVPSDHLNKAHWNTVFLDGKLPNSQFYALIDGSYQLVLQGLSEQIRQELRA</t>
  </si>
  <si>
    <t>PL78_10930</t>
  </si>
  <si>
    <t>PL78_10930 chr1</t>
  </si>
  <si>
    <t>ANI30338</t>
  </si>
  <si>
    <t>aromatic amino acid aminotransferase</t>
  </si>
  <si>
    <t>-FQNVDAYAGDPILSLMESFKADTREHKVNLSIGLYYDAQGVIPQLQAVATAEAQMSAQPQAASVYLPMEGLQAYRSAIQHLLFGQDHPMLEQSRIATIQTVGGSGALNVGADFLYHYFPDSQVWVSDPTWENHIAIFSGAGFKVNTYPYFDNEKLAVNFEAMSATLQQLPARSIVLLHPCCHNPTGSDLTNDQWDQIIRIAKERELIPFLDIAYQGFGAGLNEDAYAIRQMAAEGLPCLVSNSFSKIFSMYGERVGGLSVVCESEEAAGRVLGQLKATVRRNYSSPPNFGAQVVAKVLNDEELSSQWRNEVEQMRTRILEMRNTLVAALKVALPQRNFDYLLTQRGMFSYTGFTEQQVDRLREEFGVYLIASGRVCMAGVNHQNVQQVAAAFAAVQ</t>
  </si>
  <si>
    <t>PL78_10935</t>
  </si>
  <si>
    <t>PL78_10935 chr1</t>
  </si>
  <si>
    <t>ANI30339</t>
  </si>
  <si>
    <t>alr alanine racemase</t>
  </si>
  <si>
    <t>MKAATAVIDRRALRHNLQQVRRLAPQSRLIAVVKANAYGHGLLETARTLQDADCYGVARIGEALMLRSGGIVKPILLLEGFFSAEDLPVLVVNHIETAIHSVEQLEALEQADLPYPINVWMKLDTGMHRLGVRPEEAEAFYQRLSACSNVVQPVNIMSHFSRADEPEVSATTLQIQCIDEFATGKPGKQSIAASGGILLWPESHRDWVRPGIILYGVSPMEQKTGADFGLQPVMTLKSSLIAVREHKTGEPVGYGGTWISPRDTRLGVVAMGYGDGYPRSAPSGTPVWVNGREVPLVGRVSMDMISVDLGPDSRDKVGDEVELWGADLPVEKVAIATGISAYELITKLTSRVSMEYIGE</t>
  </si>
  <si>
    <t>PL78_10940</t>
  </si>
  <si>
    <t>PL78_10940 chr1</t>
  </si>
  <si>
    <t>ANI30340</t>
  </si>
  <si>
    <t>dnaB DNA helicase</t>
  </si>
  <si>
    <t>MEGLKLPPHSLEAEQSVLGGLMLDNERWDNVSERVTSNDFFSRPHRRIFTEMQRLLEMSKPIDLITLSESLEQKGDLESVGGFAYLAELSKNTPSAANIGAYADIVRERAVVREMISVANEIADAGYDPQGRTSEDLLDLAESKVFQIAENRVNKDEGPKSIDRILEDTVARIEQLYQRPHDGVTGVSTGYQDLDKKTAGLQKSDLIIVAARPSMGKTTFAMNLCENAAMMQDKPVLIFSLEMPGNQIMMRMLASLSRVDQTRIRTGQLDDEDWARISSTMGILLEKRNMYIDDSSGLTPTEVRSRARRIYRENGGLSMIMIDYLQLMRVPALSDNRTLEIAEISRSLKALAKELQVPVVALSQLNRSLEQRADKRPVNSDLRESGSIEQDADLIMFIYRDEVYHENSDMKGIAEIILGKQRNGPIGSVRLTFNGQWSRFDNYAGPQYDDE</t>
  </si>
  <si>
    <t>PL78_10945</t>
  </si>
  <si>
    <t>PL78_10945 chr1</t>
  </si>
  <si>
    <t>ANI30341</t>
  </si>
  <si>
    <t>MAKRIQFSTTGGPDVLQYIDFTPKDPEEHEVQVENKAIGINYIDTYIRSGLYPPAQLPSSLGTEGAGVIKKVGSAVSTLKVGDRVVYAQSALGAYSEIHNVPAEKIALLPDNISFEQAAASFLKGLTVQYLLRQTYEIKPGETFLFHAAAGGVGLIACQWAKALGARLIGTVGSDEKAELAKAAGAWATINYAKENISQRVIELTQGEKVKVVYDSVGKSTWIDSLSSLQKRGLLVSFGNASGPVTGVDLGILNQKGGLYVTRPSLNWYVTNRQELEQASSELFSLIACGAINVDVAPEQKFPLSQAQRAHLMLEGRKTTGSSLLIPGN</t>
  </si>
  <si>
    <t>PL78_1095 chr1</t>
  </si>
  <si>
    <t>ANI28439</t>
  </si>
  <si>
    <t>lipB lipoate--protein ligase</t>
  </si>
  <si>
    <t>MSRLQQHKIILRQLGLQPYAPVSQAMHAFTECRDETTPDEIWLVEHHQVFTQGQAGKAEHLLMPGDIPVIQSDRGGQVTYHGPGQQVMYVLINLKRAKIGVRQLVTAIENTVVETLAHFGIEAHARPDAPGVYIGQKKVCSLGLRIRQGCSFHGLALNIDMDLSPFQRINPCGNAGMEMTQVSAYRPGTTLSDVQPILVQEFIRQLGYVDAVLQPWQAEDYHPL</t>
  </si>
  <si>
    <t>PL78_10950</t>
  </si>
  <si>
    <t>PL78_10950 chr1</t>
  </si>
  <si>
    <t>ANI30342</t>
  </si>
  <si>
    <t>pspG phage-shock protein</t>
  </si>
  <si>
    <t>MLEIFFVIGFFIMLMVTGISLLGILGALLVAAAFMMVGGLFVMMIKLLPWLILAVAIVWIWRAMQNPTIRRY</t>
  </si>
  <si>
    <t>PL78_10955</t>
  </si>
  <si>
    <t>PL78_10955 chr1</t>
  </si>
  <si>
    <t>ANI30343</t>
  </si>
  <si>
    <t>dusA tRNA-dihydrouridine synthase A</t>
  </si>
  <si>
    <t>MHENQTVSNAQTGHSGYPLQRFSVAPMLDWTDRHCRYFHRLLTKQALLYTEMVTTGAIIHGKADYLAYSEQDHPVALQLGGSDPQALAHCAKLAEQRGYNEINLNVGCPSDRVQNGRFGACLMGEAELVADCVKAMRDVVSIPVTVKTRIGIDDQDSYEFLCDFVQKVSEQGGCDMFTIHARKAWLSGLSPKENREVPPLDYPRVYQLKRDFPELTIAINGGVKTLDEAKEHLKYLDGVMIGREAYQNPSILTQVDRELFDPQAAITDSVAAVEALYPYIEQELARGAYLGHITRHILGIFQGIPGARQWRRHLSENAHKPGADVSVVEKALSLVKQPQHNSL</t>
  </si>
  <si>
    <t>PL78_10960</t>
  </si>
  <si>
    <t>PL78_10960 chr1</t>
  </si>
  <si>
    <t>ANI30344</t>
  </si>
  <si>
    <t>Fe2+ or Zn2+ uptake regulation protein</t>
  </si>
  <si>
    <t>MTSINQEKLLAQAESLCKQRNVRLTPQRLEVLRLMAQQPGAISAYDLLDLLRVSEPQAKPPTVYRALDFLLEQGFIHKVESANSYVLCHHFEEPLHTSALFICDRCGLVTEKTTVGIEEALALLAKQSGFALRHSVVEAHGLCATCGEVEACDSHEHCDHDHSLVAKRK</t>
  </si>
  <si>
    <t>PL78_10965</t>
  </si>
  <si>
    <t>PL78_10965 chr1</t>
  </si>
  <si>
    <t>ANI30345</t>
  </si>
  <si>
    <t>MNKDQADGNWKQFKGKIKEKWGKLTDDDLKVIEGKREQLVGKIQEKYGYQKEAAEKEVKAWEDHTKYRW</t>
  </si>
  <si>
    <t>PL78_10970</t>
  </si>
  <si>
    <t>PL78_10970 chr1</t>
  </si>
  <si>
    <t>ANI30346</t>
  </si>
  <si>
    <t>lexA repressor</t>
  </si>
  <si>
    <t>MKALTTRQQQVYDLVRDHISQTGMPPTRAEIAQRLGFRSPNAAEEHLKALARKGVIEIVSGASRGIRLLMEDEEGLPLIGRVAAGEPLLAQQHIEGHYKVDPSLFKPNADFLLRVNGMSMRDIGILDGDLLAVHKTQDVRNGQVVVARIDDEVTVKRLKKQGNIVQLLPENSEFQPIVVDLREQTFTIEGLAVGVIRNGDWI</t>
  </si>
  <si>
    <t>PL78_10971</t>
  </si>
  <si>
    <t>PL78_10971 chr1</t>
  </si>
  <si>
    <t>MAKLVLWNSNEIVGRLRKPHIILYLNQQVTRYYRIVLNITKTLSCE</t>
  </si>
  <si>
    <t>PL78_10975</t>
  </si>
  <si>
    <t>PL78_10975 chr1</t>
  </si>
  <si>
    <t>ANI30347</t>
  </si>
  <si>
    <t>diacylglycerol kinase</t>
  </si>
  <si>
    <t>MANQSTGLTRIYKAAGYSVKGLTAAWKNEAAFRQEAVVAVIAIILAFWLDVGVIERILLIGSVVLVVVVEIINSAIEAVVDRIGSELHDLSGRAKDMGSAAVLITILLAVFIWATVLWQYLNLA</t>
  </si>
  <si>
    <t>PL78_10980</t>
  </si>
  <si>
    <t>PL78_10980 chr1</t>
  </si>
  <si>
    <t>ANI30348</t>
  </si>
  <si>
    <t>plsB glycerol-3-phosphate acyltransferase</t>
  </si>
  <si>
    <t>MSGWRKIYYKLLNLPLKLLVKSKVIPADPVTELGLDPSRPILYVLPYNSKADLLTLRAQCLAQDLPDPLIPLEIDGAQLPSHVFIDNGPRVFRYYAPKQESVKLFHDYLDLHRNNPELDIQMLPVSVMFGRSPGREGHGTPHLRVLNGVQKFFAVLWLGRDSFVRFSTTVSLRRMASEHGTDKTIAHKLARVARMHFSRQRLAAVGPSLPARQELFKKLLASKAIEKAVADEARTKKISHEKAQQNAINLMEEIAANFSYEAVRLSDRVLSWTWNRLYQGINVHNAERVRQLAQDGHEIVYVPCHRSHMDYLLLSYVLYHQGLVPPHIAAGINLNFWPAGPIFRRLGAFFIRRTFKGNKLYSTVFREYLGELFTRGYSVEYFVEGGRSRTGRLLEPKTGTLSMTIQAMLRGGSRPITLVPIYIGYEHVMEVGTYAKELRGATKEKESLMQMLRGLRKLRNLGQGYVNFGEPLPLTTYLNNNVPDWRDAIDPIEAQRPSWLTPAVNDLAAKIMVRINNAAAANAMNLCSTALLASRQRSLTREQLLEQLDCYLQLLRNVPYAKDVTVPDKTPEELLNHALKMNKFEVEKDNIGDIIILPREQAVLMTYYRNNIQHLLMLPSLIASMVMYHRRITRSELLRKIGMIYPMLKAELFLHYTKEELAPTLDTLVNELARQQLICDKGDELVLNPARIRPLQLLAAGVRETLQRYAITLSLLSANPSINRGALEKESRIMAQRLSVLHGINAPEFFDKAVFSTLVATLREEGYINDIGDAVQEHTLEVYNMLSNLMTPEVKLTIESVSMPAETNQLPAPDKPAE</t>
  </si>
  <si>
    <t>PL78_10985</t>
  </si>
  <si>
    <t>PL78_10985 chr1</t>
  </si>
  <si>
    <t>ANI30349</t>
  </si>
  <si>
    <t>ubiA 4-hydroxybenzoate polyprenyltransferase</t>
  </si>
  <si>
    <t>MDGSVLQSKWRAYCRLMRIDKPIGSLLLLWPTLWALWLAGRGIPDAKILIVFVLGVFMMRAAGCVVNDFADRKIDGHVKRTASRPLPSGAVSEKESKILFGVLVLISFGLVLTLNSMTIWLSLVGLALAWIYPFMKRVTNLPQVVLGTAFGWSIPMGFAAVSESLPLVCWLLLLANICWTVAYDTLYAMVDRDDDLKIGVKSTAILFGQYDRLIVGLLQLATLLLMVIIGYLMHLGGAFYWSVLLAGALFIHQQKMIAKRQREPCFQAFLNNNYVGLVLFLGILLSYWSLN</t>
  </si>
  <si>
    <t>PL78_10990</t>
  </si>
  <si>
    <t>PL78_10990 chr1</t>
  </si>
  <si>
    <t>ANI30350</t>
  </si>
  <si>
    <t>chorismate lyase</t>
  </si>
  <si>
    <t>MSYGEVSILKPIQWRSIDQPNLSADIADWLMELGSMTRRFEQHCQRVHIEPKLECFITRDELGEEAEHLPISQRYWLREVILFGDAQPWLLGRTVVPEETLSGSDRALVDLGTVPLGRYLFSGDALTRDYIQTGLQEKLWARRSLLRLSGKPLLLTEVFLPASPLYQLSRV</t>
  </si>
  <si>
    <t>PL78_10995</t>
  </si>
  <si>
    <t>PL78_10995 chr1</t>
  </si>
  <si>
    <t>ANI30351</t>
  </si>
  <si>
    <t>maltose operon protein MalM</t>
  </si>
  <si>
    <t>MKKNLLSLCLSLALGLTAPLAVQAASTISPANVSVAPSISPSTLQSLPWQPLVPPASQEIKLTNASPHISQGEIEGAVAAFALPADRGSMEVTLSSQVVDNKLYSPSVVVLDEQMRPAAYYPASYFTYEKAGIMSFDRLEGVLKLTPALGQKQIYLLVYTTKQDLAKTTQLLDPAKAYAQGVGNAVPNIPDPIASHAPTGVLKIKATAEQSMGNIMIGFTQPAAPAPVVVGNTQPVVAAAPATVSKPTEPMLNDTESYFNQAIKDAVKAGDVDKALKLLNEAEKLGSTSARQTFIGSVKGKG</t>
  </si>
  <si>
    <t>PL78_1100 chr1</t>
  </si>
  <si>
    <t>ANI28440</t>
  </si>
  <si>
    <t>lipoic acid-binding regulatory protein</t>
  </si>
  <si>
    <t>MKTKLNELLEFPCSFTYKVMGIAEPQLVDQVVEVVQRHAPGDYTPEVKPSSKGNYHSVSITINAEHIEQVETLYEELGKIELVRMVL</t>
  </si>
  <si>
    <t>PL78_11000</t>
  </si>
  <si>
    <t>PL78_11000 chr1</t>
  </si>
  <si>
    <t>ANI30352</t>
  </si>
  <si>
    <t>lamB maltoporin</t>
  </si>
  <si>
    <t>MTTLRKLPIALAVAAGVLSTQAMAVDFHGYARSGIGWTGSGGEQQCFKTTGAQTKYRLGNECETYAEIKLGQELWKEGDKSFYFDTNVAYSVSQRDDWESTDPAFREANVQGKNLIEWLPGSTMWAGKRFYQRHDVHMIDFYYWDISGPGAGLENIDLGFGKLSLAATRNSEAGGSSAWIDNQRKDADKTINDVFDVRLAGLETNPGGTLEFGVDYGRANTQDGYALAQDATKDGVLLTAEHTQSMFGGFNKFVVQYATDSMTSWNSGHSQGSLVNNNGSMLRIIDHGAINLAEKWDMMYVALYQDTDWDNKNGTTWYSVGVRPMYKWTPIMSTLLEAGYDNVKSQRTGDRNGQYKLTLAQQWQAGDSIWSRPAIRVFATYANWDEKWGYDNVKGSPDLGLAQNGTIGTDSRGKNNEVTFGAQFEAWW</t>
  </si>
  <si>
    <t>PL78_11005</t>
  </si>
  <si>
    <t>PL78_11005 chr1</t>
  </si>
  <si>
    <t>ANI30353</t>
  </si>
  <si>
    <t>maltose/maltodextrin transporter ATP-binding protein</t>
  </si>
  <si>
    <t>MANVTLSGVYKAFGEVVISKDVNLEIEDGEFVVFVGPSGCGKSTLLRMIAGLEDITAGELLIGGKRMNEVPPAERGIGMVFQSYALYPHLSVAENMSFGLKLAGAKKTEINQRVNQVAEVLQLAHLLDRRPKALSGGQRQRVAIGRTLVAEPDVFLLDEPLSNLDAALRVQMRIEISRLHKRLQRTMIYVTHDQVEAMTLADKIVVLDAGNVAQVGKPLELYHYPANRFVAGFIGSPKMNFLPVKVTAVEPRQVQIELPNRQLVWLPVEGDRVQVGANMSLGIRPEHLLPSSESEVTLEGPIQVVEQLGNETQIHIQIPAIRQNLVYRQNDVVLVEEGATFAIGLPPYRCHLFREDGSACQRLHQEPGVY</t>
  </si>
  <si>
    <t>PL78_11010</t>
  </si>
  <si>
    <t>PL78_11010 chr1</t>
  </si>
  <si>
    <t>ANI30354</t>
  </si>
  <si>
    <t>Glycosidase</t>
  </si>
  <si>
    <t>MLPARAVPHPTLYRVHPISFRDGNGDGMGDYRGLLRALTYLNALSIDGLVVPQDMQPCEQTARRLAEQGLAVWINPQSNAGSEALQQPLLQGALAQQVVPFSSEKLVSVLAERRATLSQSVWSTGDAERPRVVSNWGQGDLRSADAFLTLLALLPAPIALYQGEELGLPHAASLQEPQGAQTPMPWHEAPEQATSGEIHWYQRVAIEHRAMAISRQQQDPDSTLRFCQTLLALRRQPVIQQGQLAEISQQNGVIRLFITQQDQCVEALINLQPYTQTATPSEATLPVAWRHGAQRESHQSAGSHRWVMPGFASAIFLQSDSHEKVVCASKGVTHG</t>
  </si>
  <si>
    <t>PL78_11015</t>
  </si>
  <si>
    <t>PL78_11015 chr1</t>
  </si>
  <si>
    <t>ANI30355</t>
  </si>
  <si>
    <t>malE sugar ABC transporter substrate-binding protein</t>
  </si>
  <si>
    <t>MTHSFMKSGVGKTARVLALSALTTLVLSSSAFAKIEEGKLVIWINGDKGYNGLAEVGKKFEKDTGIKVTIEHPDKLEEKFPQVAATGDGPDIIFWAHDRFGGYAQSGLLAEVHPSKAFQDKLFPFTWDAVRFNGKLIAYPIAVEALSLIYNKDIIKDAPKTWEEIPALDKELRAKGKSAIMWNLQEPYFTWPVIAADGGYAFKFENGIYNVKDVGVNNAGAKAGLQFIVDLVKNKHINADTDYSIAEAAFNKGQTAMTINGPWAWSNIDKSKINYGVTLLPTFHGQPSKPFVGVLSAGINAASPNKELATEFLENYLLTDQGLAEVNKDKPLGAVALKSFQEQLAKDPKIAATMDNATKGEIMPNIPQMSAFWYATRSAVLNAINGRQTVEAALNDAATRITK</t>
  </si>
  <si>
    <t>PL78_11020</t>
  </si>
  <si>
    <t>PL78_11020 chr1</t>
  </si>
  <si>
    <t>ANI30356</t>
  </si>
  <si>
    <t>malF maltose transporter membrane protein</t>
  </si>
  <si>
    <t>MQLSQTESYGRKKKVAWWQSDALKWLAIGLISLFTCYLIILMYAQGEYLFAIVTLILVSLGLYVFANRRAYAWRYVYPGVAGMGLFVLFPLICTIAIAFTNYSSTNQLTFERAQSVLMDRQFQTGKTYGFGLYPAGNQWRLQLTTPDSDQLLISEPFSLDGLSEQRVNVAPANTEAQGERASLRVITQNRQALNQLVAVLPDGGELRMSSLRQFAGTSPLYALGADGRELINKQTGVIYRPNIAEGFYQAVNADGQWENEKLSPGFTVTIGWKNFLRVLHDEGIQKPFISIFVWTIIFSVLSVTFTVAVGMVLACAVQWDALKGKAIYRVMLILPYAVPSFISILIFKGLFNQSFGEINLMLSHLFGIKPAWFNDPLTAKSMILIVNTWLGYPYMMILCMGLLKAIPDDLYEASAMDGAGPWQNFTKITFPLLIKPLTPLMIASFAFNFNNFVLIQLLTNGGPDMIGTTTPAGYTDLLVNYTYRIAFEGGGGQDFGLAAAIATLIFILVGALAILNLKASKMNFD</t>
  </si>
  <si>
    <t>PL78_11025</t>
  </si>
  <si>
    <t>PL78_11025 chr1</t>
  </si>
  <si>
    <t>ANI30357</t>
  </si>
  <si>
    <t>malG maltose transporter permease</t>
  </si>
  <si>
    <t>MAMVQPKSQRLRLLGTHFLMLCFIALIMFPLLMVIAISLRPGNFATGSLIPDQISWEHWKLALGMSVTHADGSVTPPPFPVMLWLWNSIKIAVITAAGIVTLSTTCAYAFARMRFKGKSSLLKGMLIFQMFPAVLSLVALYALFDRLGQYLPFIGLNTHGGVIFAYMGGIALHVWTIKGYFETIDNSLEEAAALDGATPWQAFRLVLLPLSVPILAVVFILSFIAAITEVPVASLLLRDVNSYTLAVGMQQYLNPQNYLWGDFAAAAVLSAIPITAVFLLAQRWLVGGLTAGGVKG</t>
  </si>
  <si>
    <t>PL78_11030</t>
  </si>
  <si>
    <t>PL78_11030 chr1</t>
  </si>
  <si>
    <t>ANI30358</t>
  </si>
  <si>
    <t>phosphate-starvation-inducible protein PsiE</t>
  </si>
  <si>
    <t>MAKNSRSQWVAKNLQRLLNVGLIALAAILVVFLIKETFHLGQVLFTNNQETSSYKLIEGIVIYFLYFEFIALIVKYFESGYHFPLRYFIYIGITAIIRLIIVDHENPIDTLVYSASILLLVVTLYLANTERLKRE</t>
  </si>
  <si>
    <t>PL78_11035</t>
  </si>
  <si>
    <t>PL78_11035 chr1</t>
  </si>
  <si>
    <t>ANI30359</t>
  </si>
  <si>
    <t>pgi glucose-6-phosphate isomerase</t>
  </si>
  <si>
    <t>MKNVNPSQTAAWKALEQHFEQMKDVQIRDLFAEDKQRFEKFSATFDDQMLVDFSKNRITTETMEKLQALAKETDLAGAINSMFSGEKINRTEDRAVLHVALRNRSNTPILVDGKDVMPEVNAVLAKMKQFCDRVIGGEWKGYTGKAITDVVNIGIGGSDLGPYMVTEALRPYKNHLNMHFVSNVDGTHMAEALKPLNPETTLFLVASKTFTTQETMTNAHSARDWFLAAAQDEAHVAKHFAALSTNGKAVAEFGIDTDNMFEFWDWVGGRYSLWSAIGLSIALSVGFENFEQLLSGAHAMDRHFAETPAEKNLPVLLALIGIWYNNFFGAETEAILPYDQYMHRFPAYFQQGNMESNGKYVDRNGNPVDYQTGPIIWGEPGTNGQHAFYQLIHQGTKLVPCDFIAPAISHNPLSDHHAKLLSNFFAQTEALAFGKSRAEVEAEFAAAGKTPEQVAHVAPFKVFEGNRPTNSILLREITPFSLGMLIALYEHKIFTQGAILNIFTFDQWGVELGKQLANRILPELADDAPVTSHDSSTNALINRFKNWR</t>
  </si>
  <si>
    <t>PL78_11040</t>
  </si>
  <si>
    <t>PL78_11040 chr1</t>
  </si>
  <si>
    <t>ANI30360</t>
  </si>
  <si>
    <t>nhe sodium:proton exchanger</t>
  </si>
  <si>
    <t>MELSPPLMLVVIGLSSLLAQWVAWLLRLPAILPLLLMGIVLGPLVHWVQPDLLFGDLLFPLVSLSVAIILFEGALTLRVEEIRGLGGVVRNLVTVGMLVTFSVISVACWWLLNFPPELAALIGAVTVVTGPTVIAPLMRVVRPKSTINQVLRWEGIVIDPVGAIFTLLVFEFIVLKQNAESYTHLFWTLGITAAVGLIAGALFGYLLGLALRRVWLPRYLQNLAVLAIMLAAFGISNAIADESGLLTVTVMGIWLANMRDVDTSDILAFKEELSAILISALFIILAARLDIHALWNMGWPLLILLAVVQFIARPLCIAVSTWRSSLHWRDRLLLCWIAPRGIVAAAVSSLFALTLQRNGYEGADKLVTVVFAIIIGTVVLQSLTSGMMARWLRVQQQKPRGVLIVGANSVARMLAQALLKLNIPVLVTDSSWEYYRLARMEGIPAYYGHAYSEHAENYLDLSETAQVLALSPNRHQNALAVYHFGHIFGDSHVFAIRSGTLQKGRTNAESSRFRRHEVLFAPEATYGRLSSQIAKGATIKATKLSENFGWLEYLEKHQGIIPLFYQREDGTLQPISAGVAPAVPCTLIALVQDDNSSASR</t>
  </si>
  <si>
    <t>PL78_11045</t>
  </si>
  <si>
    <t>PL78_11045 chr1</t>
  </si>
  <si>
    <t>ANI30361</t>
  </si>
  <si>
    <t>lysine-sensitive aspartokinase 3</t>
  </si>
  <si>
    <t>MIHAASQQATVVAKFGGTSVADFTAMSRSADVVLSHPDVRLVVLSASAGVTNLLVALAEGCEPEQRAFHLDEIRHIQYAILDNLKESSVVRDEIDRMLDNIAMLSEAASLATSTALTDELVSHGELMSTLLFVEIIRQRDVAVEWFDVRKVMRTNDRFGRAEPDTQALAELARAQLAPRLAEAIIVTQGFIGSEAKGRTTTLGRGGSDYTAALLGEALSLSRVDIWTDVPGIYTTDPRVVPQAQRIDKIAFEEAAEMATFGAKVLHPATLLPAVRSDIPVFVGSSKDPAAGGTLVCNKTENPPLFRALALRRKQTLVTLHSLNMLHARGFLAEVFNILARHNISVDLITTSEVSVALTLDTTGSTSTGESLLTTSLLTELSSLCRVEVEENLALVAIIGNQLSQAYGVGKEVFGVLDPFNIRMICYGASSNNLCFLVPGDDAEQVVKTLHHNLFE</t>
  </si>
  <si>
    <t>PL78_1105 chr1</t>
  </si>
  <si>
    <t>ANI28441</t>
  </si>
  <si>
    <t>D-alanyl-D-alanine carboxypeptidase</t>
  </si>
  <si>
    <t>MKYVTTSRFIKSITLGTVIVMSAASVANADDVNMKTMIPGVPQIDAEAYVLIDYNSGKVLAEMNADARRNPASLTKMMTSYVIGQAIKSGKIGPEDMVTVGKDAWATGNPVFQGSSLMFLKPGDQVPVSKLTRGINLQSGNDACVAMADYVAGSQDSFVNLMNNYVNALGLKNTHFKTVHGLDAEGQYSSARDMALIGQALIRDVPDEYAIYKEKEFTFNNIRQMNRNGLLWDTSLNVDGIKTGHTEAAGYNLVASATEGQMRLISAVLGGHTYKGRETESKKLLTWGFRFFETVAPLKVGKEFASEPVWFGDTDRVQLGVDKDVYLTIPRGRMKDLKASYVLNTPEIHAPLAKNQVVGSINFQLDGKTIEQRPLVVMNEVKEGGFFSRMVDYIKLMFHHWFG</t>
  </si>
  <si>
    <t>PL78_11050</t>
  </si>
  <si>
    <t>PL78_11050 chr1</t>
  </si>
  <si>
    <t>ANI30362</t>
  </si>
  <si>
    <t>bile acid:sodium symporter</t>
  </si>
  <si>
    <t>MIYLAKGDVALSVTISAVSTLVGVFATPLLTRLYVDATISVDVMGMLKSILQIVVIPITAGLVIHHCFTKTVKRIEPYLPALSMVCILTIISAVVAGSQGHIASVGFVVIMAVILHNGIGLLSGYWGEKLFGFDESTCRTLAIEVGMQNSGLAATLGKIYFSPLAAFPGALFSVWHTLSGYLLAGYWSGRAIKKAASNDKLTK</t>
  </si>
  <si>
    <t>PL78_11053</t>
  </si>
  <si>
    <t>PL78_11053 chr1</t>
  </si>
  <si>
    <t>MLAKVTRLFPLWPVLLSIAAYYTPSTFTPIGPYIGP</t>
  </si>
  <si>
    <t>PL78_11055</t>
  </si>
  <si>
    <t>PL78_11055 chr1</t>
  </si>
  <si>
    <t>ANI30363</t>
  </si>
  <si>
    <t>ShlB, Haemolysin secretion/activation protein ShlB/FhaC/HecB</t>
  </si>
  <si>
    <t>MIKRYSAFLLLLSASAQGNTLPNMGDFSPMSESRRALQDSSRTVHEIMDERRYQQLKKQNLLDSEAEMHHMALPMSAQCLPINGVYLRGVTLLKNSDLESIATLPENCISSNDINQLTREITHLYISKGYVTARVQFIQPNQDGELGINVTEGFIEKIIGGDHWVNSDLLFPDLVGKPLNLTQLDQGLDQANRLQSNTTKLDILPGKKDGGSIVRLNNVHTKSWLLSGSMDNYGQKNTGKWLARTSASYDSPLGLSDFVSLNVSSTLKDPQQRYSRAYTMLYSIPYGAWTFSGFASFSDYLNHQKLAINTVKLDGNTKQYGLRTDYVFHRDQDQIDSLSAQLTYKNVNNYFESSKLHISSPTLTVLELGASHMQILPRGLLSLNATVEQGMPWFGSERSSGRKPAGYPDAQFTKAKVFASLSQRFTLFDNPYQLTNSFYGQHSKNSLPGVEWISLTDRSAVRGFSHSTLSGDNGWYLQNTLSRTVPVGNTTFTPRLGADVGRVQARLSQQSWQSSAGLSAGVTFRYQRSLIDVEASRGWILSEHKTPVDPVQVLARFSYTF</t>
  </si>
  <si>
    <t>PL78_11060</t>
  </si>
  <si>
    <t>PL78_11060 chr1</t>
  </si>
  <si>
    <t>ANI30364</t>
  </si>
  <si>
    <t>filamentous hemagglutinin family N- terminal domain protein</t>
  </si>
  <si>
    <t>MKTKKFKLSPAGKLVASLAIIFASLGAAYAADIVGAGDAAHNPTISSAANGAAVVDIVAPSASGLSHNQYDSFNVNKPGAVLNNSLTDGTSQLAGQLNANANLGSNAAKIILNEVISRNPSLLLGKQEIFGMAADYVLANPNGITCDGCGFINTNRSSLVVGNPLVEKGELNGFNTFNNTHALSIGKGGLDADSALDLIAPRISAEGHISSPEQVYALTGENRVSAKGEILESRNTQKAGALDSYYLGSMQAGRIRLISTAEGSGVKIGNEIDTFRLANGQVTVGDIDVASKGNLELEAAKLKGADIRLTGKNIVSKGKIISDSHSRNDSDNYDTWWSGKYVNNRDSSQRLQETSISGNDISIVAKQNNTLTGAYVQGRDVTLQGANLKLDGQKLTQTDGHTDNRDRGAWRRNTNKENEKVEQVGTEIHAHRNAKLMADEGDIVISGSQVYANNDLSINAKNDLHLSGLTESQTVRENGKRKNDTSKLLTGSWSNSTTTENLKTAKLNAVTGNLGLSAGGNITSKGAEVRAKKDLIVTADKQINIDVQKTANQKTVKNDIVVWGGIGGGDDKDNGNKKEVSHASDFSSNGKLLVSGNQGVKVTGSKVTAKEGAFVETKNGGLVIDNAISLTTEKVDQRTGTVFNITKDSKKANNSTEQSTGSELKSDADLKLFSQQDTTIVGSLVNSADELGIKTLGNLNVKSAVEQQKIDEKTTSLKVDAYAKEHSDKQYRAGLRIEHTSETEKTDSTKNKAATLSGGSVKIESDKDVTFTGSKLETTKDDAKISGNNVAFLAAEDKTTSDKTSTKVGGGVYYTGGIDKAGSGVEVGYENSKTHTDANKAAASSSNVAGNFTVEAKGDLTNQGTQHKVGEKLTQEAANVNNLAAKNTKNSKTETLTIGAEVGANVDYSGITRPAEKAIDKIAKLDILGAANDLGDIGLPNLGIDVGANGSSSDVTKNSSKALVTSVQAGSVATKTTGTVKDQGTQYEATKGGVTIEAQSHTSEAAANTETVNSRETKGNADLRVYTSTGSDISADAKGEGGTTRSEKDASNAVTGKIKAADGISIKVKEDATYQGTSLDAGAGKTSVKAGGDIKFDQATDTSSENHKGFNVKLSAKGGSTPESNNFGIGLGGGIDNGSSSTSDAKVSQLAGKQGVELDSGRDLTLKGSQIGSKEQPTGNVTLKAAGKVDLQAAESTSSKENTKLSGNINVGTSSTDSETKSGGGFNLGGDVNFDKVDESATTRQGSKIDSKGTLKIESGSDDKQAIHLQGTEVTSKATVLDAKKGGIVLESAQNEEKKNNWNLGLKGSAGISQSYDKNDKGVVDSESGKDSHNVSAGINVGVEKKDAVKQQNTKINTGNLTLNSGKDTTLAGATVTADKVSGDVGGDLRVESRKDRETGVNVGVDLGLSHTNKKEDNLVTRVSDASPVGKEKIKNALETKANKAFDKVEDKYNKFAHKNDPKQDTTNAVSFSKANDKVTLPEKLVEEKTDSAVWDKGARWAGNKVKNKVVGPAEEIGLDGHFKVNANVVNNDAINETSAISGKEGVTLNVKGNTLLNGGKLSSDQGKVELKTKALELQEVKGNNYQGGGGFNLAPTVSGLLTGGAKDVLSGNTPFIQAHTKSENRDVKGGIEEGKKDDKAEETE</t>
  </si>
  <si>
    <t>PL78_11065</t>
  </si>
  <si>
    <t>PL78_11065 chr1</t>
  </si>
  <si>
    <t>ANI30365</t>
  </si>
  <si>
    <t>metH B12-dependent methionine synthase</t>
  </si>
  <si>
    <t>-TNRVEKLHQQLAKRILVLDGGMGTMIQSYRLEEADYRGERFADWPSDLKGNNDLLVLSKPEVITAIHNAYLEAGADILETNTFNSTTIAMADYQMESLSAEINYEAARLARLCADEWTARTPDKPRYVAGVLGPTNRTASISPKVNDPAFRNVSFDQLVEAYRESTRALVEGGVDIIMIETVFDTLNAKAATFAVETEFEALGVVLPVMVSGTITDASGRTLSGQTTEAFYNSLRHVKPLSFGLNCALGPDELRQYVAELSRISECYVSAHPNAGLPNAFGEYDLDAKEMAEHIAEWARSGFLNIVGGCCGTTPRHIAAMVKAVAGMPPRALPQIPVACRLAGLEPLTIDANTLFVNVGERTNVTGSARFKRLIKEEKYAEALDVARQQVESGAQIIDINMDEGMLDAEAAMVRFLNLIAGEPDIARVPIMIDSSKWDVIEKGLKCIQGKGIVNSISMKEGEAAFIHHAKLVRRYGAAMVVMAFDEAGQADTRARKIEICRRAYKLLTETVGFPPEDIIFDPNIFAVATGIEEHNNYAVDFIEACADIKGELPHALISGGVSNVSFSFRGNDPVREAIHAVFLYYAIRSGMDMGIVNAGQLAIYDDLSDELRDAVEDVILNRRNDSTERLLDIAEKFRGSKSDEVAVQQAEWRGWPVVKRLEYSLVKGITEFIELDTEEARQEADRPIEVIEGPLMAGMNVVGDLFGEGKMFLPQVVKSARVMKQAVAYLEPYIEASKQKGTTAGKILLATVKGDVHDIGKNIVGVVLQCNNYEIIDLGVMVPTEKILRTAREEKVDIIGLSGLITPSLDEMVNVAKEMERQGFTLPLLIGGATTSKAHTAVKIEQNYSGSTTYVSNASRSVGVVSALLSDAQRDEFIAKTRKEYETVRIQHARKKPRTPPVSLQAARDNATVIDWENYTPPVVHKLGVQQVEASIETLRNYIDWTPFFMTWSLAGKYPRILEDEVVGEEAKRLFADANQMLDKLSSEGSLHPKGVVGLFPANRVGDDIEIYRDERRDDVLLVSHHLRQQTEKNDFPNYCLADYVAPKTSGKADYIGAFAVTGGLEEDALAEAYDAQHDDYNKIMIKALSDRLAEAFAEYLHERVRKVYWGFAPNENLSNEELVRENYQGIRPAPGYPACPEHTEKGQIWKLLDVETHTGMKLTESYAMWPGASVSGWYFSHPESKYFAVAQIQRDQVEDYAARKGMPIAEVERWLAPNLGYDAD</t>
  </si>
  <si>
    <t>PL78_11070</t>
  </si>
  <si>
    <t>PL78_11070 chr1</t>
  </si>
  <si>
    <t>ANI30366</t>
  </si>
  <si>
    <t>transcriptional repressor IclR</t>
  </si>
  <si>
    <t>MTIPIPIKRGKKTKASGATSAAATGQVQSLTRGLKLLEYISESQGQVALTDLAQQAGLPNSTTHRLLTTMQQQGFVRQVGDLGLWTMGAQAFVVGSSFLQSRNLLAMVHPILRRLMDESGETVNLAVLDHSDYQAIIIDQVQCTALMRMSAPIGGKLPMHASGAGKAFLSTLSDEKLVQLLHKKGLHAYTQHTRTNPVSLKENLAQIRKQGYSFDDEEHALGLRCIAACLYDEHHEAFAAISISGPVSRITDDRVTELGALVIHAAKEITQSYGGGNR</t>
  </si>
  <si>
    <t>PL78_11071</t>
  </si>
  <si>
    <t>PL78_11071 chr1</t>
  </si>
  <si>
    <t>MSRREVETFSGRNLHTSDERFGPLACIIIKRK</t>
  </si>
  <si>
    <t>PL78_11075</t>
  </si>
  <si>
    <t>PL78_11075 chr1</t>
  </si>
  <si>
    <t>ANI30367</t>
  </si>
  <si>
    <t>aceK isocitrate dehydrogenase</t>
  </si>
  <si>
    <t>MAISLEQLIAQTILQGFDAQYGRFLEVTAGAQQRFEQADWQAIQQAMKKRIHLYDHHVGLVVEQLKRITGSGSFDAEFLARVKAIYTDLLPDYPRFEIAESFFNSVYCRLFKHRELTQDKLFVFSSQPERRFRDIPRPLARDFTPEQGLSAMLQTILNDLPLRLPWENLPRDIEYIVAALQQAFSPQQLATARFQIANELFYRNKAAWLVGKLRLSDGVHPFLLPIHHNESAALFIDTCLTSKAEASIVFGFARSYFMVYAPLPAAMVEWLREILPGKSTAELYMAIGCQKHGKTESYREYLTYVHQSDEQFIVAPGVKGMVMLVFTLPSFDRVFKVIKDQFAPQKEVSQARVQECYQLVKEHDRVGRMADTQEFENFVIDKNRISQELLAELRLEVPEKLEDLGDQIVIKHLYMERRMIPLNIYMEQANERQLWDAIEEYGNAIKQLAAANIFPGDMLFKNFGVTRHGRVVFYDYDEICYMTEVNFRDIPPPRYPEDEMASEPWYSVSPNDVFPEEFRHFLCSDPQVRACFEEMHEDLFHAEYWRGLQQRIRHGHVEDVFAYRRKQRFSQRIIG</t>
  </si>
  <si>
    <t>PL78_11080</t>
  </si>
  <si>
    <t>PL78_11080 chr1</t>
  </si>
  <si>
    <t>ANI30368</t>
  </si>
  <si>
    <t>aceA isocitrate lyase</t>
  </si>
  <si>
    <t>MTTSRAQQIKQLEQDWKSARWEGITRPYSAEEVIKLRGSVNPECTLAQHGAQKLWDLLHGGARKGYINCLGALTGGQALQQAKAGVEAIYLSGWQVAADANTASSMYPDQSLYPVDSVPAVVKRINNSFRRADQIQWSNNIEPGTQGYTDYFLPIVADAEAGFGGVLNAFELMKAMIEAGAAGVHFEDQLAAVKKCGHMGGKVLVPTQEAIQKLVAARLAADVLGVPTLLIARTDADAADLLTSDCDPYDREFISGERTAEGFFRTHAGIEQAISRGLAYAPYADLVWCETSTPDLALAKRFADAVHAKFPGKLLAYNCSPSFNWKKNLSDKQIASFQEDLAAMGYKYQFITLAGIHSMWFNMFDLAHAYAQGEGMKHYVEKVQQPEFASVDRGYTFASHQQEVGTGYFDKVTNIIQGGESSVTALTGSTEEQQF</t>
  </si>
  <si>
    <t>PL78_11085</t>
  </si>
  <si>
    <t>PL78_11085 chr1</t>
  </si>
  <si>
    <t>ANI30369</t>
  </si>
  <si>
    <t>aceB malate synthase</t>
  </si>
  <si>
    <t>MTQQLVGTELVFTQKFSTAERQVLTAQAIEFLTELVAEFSERRCQLLAAREKWQHGIDNGGLPDFISETTSIRNGDWKIQNIPADLQDRRVEITGPVERKMVINALNANVKVFMADFEDSLAPSWDKVIEGQINLHDAVKGTISYTNESGKIYQLKPNPAVLIARVRGLHLPEKHVTYQGEAISGGLFDFALYFLHNYEHLLANGSGPYFYLPKMQSYQEAAWWSDVFTFTEQRFGLPQGTIKATVLIETLPAVFQMDEILYHLRHHIVGLNCGRWDYIFSYIKTLKNHSDRVLPDRQSVTMTQPFLSAYSRLLIKTCHKRGALAMGGMAAFIPSKDAEKNAWVLDKVRADKELEATNGHDGTWVAHPGLADTVMEVFNRVLGNRPNQLEVSRAQDKPITAAELLEPCSGERTEEGMRANIRVAVQYIEAWISGNGCVPIYGLMEDAATAEISRTSIWQWIHHQKSLSNGKKVTKELFRTMLSEEMQVVKQELGSERFDSGRFKEAAQLMERITTQDELIDFLTLPGYALLA</t>
  </si>
  <si>
    <t>PL78_11090</t>
  </si>
  <si>
    <t>PL78_11090 chr1</t>
  </si>
  <si>
    <t>ANI30370</t>
  </si>
  <si>
    <t>metA homoserine O-succinyltransferase</t>
  </si>
  <si>
    <t>MPIRVPDELPAVSFLRNENVFVMTSSRAKTQEIRPLKVLVLNLMPKKIETENQFLRLLSNSPLQVDIQLLRVDSRESKNTPAEHLNNFYCDFEEIKNQNFDGLIVTGAPLGLVDFSDVAYWPQIERIITWAKDHVTSTLFVCWAVQAALNILYGIPKLTRKEKLSGIYRHQTLKPLALLTRGFDESFFAPHSRYADFPIEILQQYTDLDILAASDEAGAYLFASKDKRVAFVTGHPEYDVDTLAGEYARDRAAGLEPAVPLNYFPQNDPTQRPLASWRSHGHLLFANWLNYYVYQITPFDLRQMNPTLD</t>
  </si>
  <si>
    <t>PL78_1110 chr1</t>
  </si>
  <si>
    <t>ANI28442</t>
  </si>
  <si>
    <t>rlpA rare lipoprotein A</t>
  </si>
  <si>
    <t>MRKEWLWIGVVSVLLSACTTENQAPIEQTQQTYNGPIEEIGGAEPRYEPFNPNFNQDYKVNGKSYSVIKDPQNFSQTGLAAWYGEEANGNTTATGETFDPNALTAAHPTLPIPSYVRVTNVSNGRQIVVRVNDRGPYTPGRVIDLSKAAADRLNISNNTKVKIDFINVSPDGSLSGPGMVGTTIAKQSYALPSRPDLTSGAMGNPIQQDAPVNDAPVRPIENSNLSGADAAQPVAAQSSGFLRAPSSLPSGVLESAEPVTPPVVSPPGPITSVAPAASSASASGAYIVQVGALSDAQRASTWQQALSQRFGVPGKVSSAGNVHRVQLGPFSSRQQAAELQQRLSSEAQQQSFIITAP</t>
  </si>
  <si>
    <t>PL78_11130</t>
  </si>
  <si>
    <t>PL78_11130 chr1</t>
  </si>
  <si>
    <t>ANI30371</t>
  </si>
  <si>
    <t>paaY Carbonic anhydrase or acetyltransferase</t>
  </si>
  <si>
    <t>MILLRGFVMSDSIRRYLNYTPILGQKVMIDKSSVVIGNVLLGDDVSVWPLVAIRGDVNQVKIGARTNIQDGSVLHVTHQSEYNPTGHPLIIGEDVTVGHKAMLHGCTIGNRVLVGMGSILLDGAVIEDDVMIGAGSLVAPGKRLVSGYLYMGSPAKQIRPLTPAELEGLIYSANNYVRWKDDYLAEEK</t>
  </si>
  <si>
    <t>PL78_11135</t>
  </si>
  <si>
    <t>PL78_11135 chr1</t>
  </si>
  <si>
    <t>ANI30372</t>
  </si>
  <si>
    <t>aroE shikimate dehydrogenase</t>
  </si>
  <si>
    <t>-EQPFAVFGNPIAHSKSPRIHALFAAQTGIEHHYGTVLAPHDEFETTLATFFAQGAKGANITTPFKERAYAASAELTERAEFAGAVNTLKVLEDGRLLGDNTDGIGLLSDLERLELIKPQDRILLVGAGGAARGVILPLLSFGCKIVITNRTFSRAQQLSEVFRHLGEIEAVEMADLEGQCFDLVINATASGIHGDVPALPASLIAPNTRCYDMFYQQGDTPFLTWASALGATQYADGLGMLVGQAAHAFYLWHGVMPEITPVLALLSEELGH</t>
  </si>
  <si>
    <t>PL78_11140</t>
  </si>
  <si>
    <t>PL78_11140 chr1</t>
  </si>
  <si>
    <t>ANI30373</t>
  </si>
  <si>
    <t>L-threonylcarbamoyladenylate synthase TsaC</t>
  </si>
  <si>
    <t>MCKEDISLFEGVLQALQQEDVIAYPTEAVFGLGCDPDSEKAVNALLALKQRPWQKGLILIAANYEQLLPYIDDSQLDETQRATIFASWPGPVTWVIPARKTTPRWLTGHFDSLAVRVSDHPLVQQLCTYYGKPLVSTSANLSGLEPCRTEEEVRKQLGTDLAVLSGLVGGRLNPSEIRDALTGERFRQG</t>
  </si>
  <si>
    <t>PL78_11145</t>
  </si>
  <si>
    <t>PL78_11145 chr1</t>
  </si>
  <si>
    <t>ANI30374</t>
  </si>
  <si>
    <t>topA topoisomerase 1</t>
  </si>
  <si>
    <t>MTKTATAKDNGSCPECGSALVIRRGGHGPFLGCSHYPECQYMRPLKAQADGHIVKVLEGQECPKCQAVLVLRQGRYGMFIGCSKYPECDHTEVIDKPDETSITCPQCGKGKLLQRKSRFGKVFHACNRYPDCQFALNQQPIAGECAHCHYPLLMEKRTAQGVKRFCASKLCGKPVAIE</t>
  </si>
  <si>
    <t>PL78_1115 chr1</t>
  </si>
  <si>
    <t>ANI28443</t>
  </si>
  <si>
    <t>mrdB Bacterial cell division protein FtsW, lipid II flippase</t>
  </si>
  <si>
    <t>MTERQQKGSLWSKMHIDLPFLICILSLLAYSAFVMWSASGQDVGMMERKLGQIAIGLCVMIVMAQIPPRVYESWAPYLYIVCVILLVLVDAFGQISKGAQRWLDLGFVRFQPSEIAKIAVPLMVARFMNRDVCPPTLKNTGIALILIFMPTLLVAAQPDLGTSILVAASGLFVLFLAGMSWRLIAIAAVLVACFIPILWFFLMHGYQQDRVMMLLDPESDPLGAGYHIIQSKIAIGSGGLVGKGWLQGTQSQLEFLPERHTDFIFAVLAEELGLVGVLVLLGLYLCTIMRGLVIAAHAQTTFGRVMVGGLMLILFVYVFVNIGMVSGILPVVGVPLPLVSYGGSALIVLMAGFGIVMSIHTHRKMLSKNL</t>
  </si>
  <si>
    <t>PL78_11150</t>
  </si>
  <si>
    <t>PL78_11150 chr1</t>
  </si>
  <si>
    <t>ANI30375</t>
  </si>
  <si>
    <t>MFDVLMYLFETYMHNDTEMLADQDKITDDLADAGFYREDIYNALNWLEALADLQEGEIAPYQYSADPLALRIYTPEEIMKLDVECRGFILFLEQINVLKLDTREMVIDRIMALDSAEFDLEDLKWVVLMVLFNVPEYENAYQQMEELLFEVNEGYLH</t>
  </si>
  <si>
    <t>PL78_11155</t>
  </si>
  <si>
    <t>PL78_11155 chr1</t>
  </si>
  <si>
    <t>ANI30376</t>
  </si>
  <si>
    <t>dprA DNA processing protein DprA</t>
  </si>
  <si>
    <t>MLATELWLRINGVQGLDTSKSRLLGIGLLKLSDISAEALRKSGLYDKQIQQFWSLNPRYIEKTLSWLEQPGHHLLVYGQPGYPAQLMAILSPPLLLFVSGNKELLLASQIAMVGSRSYSHYGERWARYFAAELAQSGLAITSGLALGIDGICHQAVLGCGGKTIAVLGSGLANIYPKRHGRLAQEIEANGGALVSEFLSTALPIAAHFPRRNRIISGLSAGVIVIEATRKSGSLITARYALEQGREVFSLPGSLDSSGSEGTHWLIQQGANLVCHPREVIEQLGSSLHWLPLPMEEIISAPEPQLELPFPDVLANVEYEVTPIDVVAERAGHTVPEIVVKLLELELAGWIAAVPGGYVRIRRAGHVRRFDVPI</t>
  </si>
  <si>
    <t>PL78_11160</t>
  </si>
  <si>
    <t>PL78_11160 chr1</t>
  </si>
  <si>
    <t>ANI30377</t>
  </si>
  <si>
    <t>def peptide deformylase</t>
  </si>
  <si>
    <t>MSVLQVLHYPDDRLRKVAAPVKEVNAEIQRIVDDMFDTMYAEEGIGLAATQVDVHQQIIVIDVSENRDQRLVLINPELLEKSGETGIEEGCLSIPEQRALVPRAEKVKVRALDRDGKPFELEADDLLAICIQHEMDHLVGKLFVDYLSPLKRQRIRQKLEKLAKLNARAN</t>
  </si>
  <si>
    <t>PL78_11165</t>
  </si>
  <si>
    <t>PL78_11165 chr1</t>
  </si>
  <si>
    <t>ANI30378</t>
  </si>
  <si>
    <t>fmt methionyl-tRNA formyltransferase</t>
  </si>
  <si>
    <t>-SDSLRIIFAGTPDFAARHLDALLSSKHQIIGVFTQPDRPAGRGNKLTPSPVKVLAEQHDIPVFQPKSLRPEENQHLVADLNADIMVVVAYGLILPKAVLDMPRLGCINVHGSLLPRWRGAAPIQRSLWAGDKETGVTIMQMDVGLDTGDMLYKIACDIQPEDTSASLYDKLAELGPQGMLATLQLLAEGKAKPEVQDESLVTYAEKLSKEEARLNWSLSAAQLERCIRAFNPWPVSYFVIDEQPIKVWQAHVLPAASNTLPGTIVQADKQGIQVATADGVLNITQLQPAGKKPMSAADLLNSRREWFTVGNQLA</t>
  </si>
  <si>
    <t>PL78_11170</t>
  </si>
  <si>
    <t>PL78_11170 chr1</t>
  </si>
  <si>
    <t>ANI30379</t>
  </si>
  <si>
    <t>rsmB 16S rRNA methyltransferase</t>
  </si>
  <si>
    <t>MKNTYNLRSIAAKAISQVLDQGQSLSTVLPGLQKNISDKDRALLQELCFGTLRVLPQLEWCIQQLMARPMTGKQRVFHYLIMVGIYQLLYTRIPPHAALAETVEGAVALKRPQLKGLINGVLRQFQRQQVELLERAANHDSRYLHPSWLLARIKKAYPEQWQQIIDANNQKPPMWLRVSRLHHSRADYLELMQQAGIEAEPHAEYADAVRLITPCAVNDLPGFAQGWVTVQDASAQGCVDLLDPQNGEQILDLCAAPGGKTTHILEAAPKAHVLAVDIDEQRLSRVKENLQRLQLNAVVKVGDGRTPDDWCEDKLFDRILLDAPCSATGVIRRHPDIKWLRRDSDIADLAQLQSEILEAIWPKLKKDGVMVYATCSILPEENQQQIAAFLQRHPEARLVETGSAAHPGKQNLPHPEDGDGFFYAKLIKS</t>
  </si>
  <si>
    <t>PL78_11175</t>
  </si>
  <si>
    <t>PL78_11175 chr1</t>
  </si>
  <si>
    <t>ANI30380</t>
  </si>
  <si>
    <t>trkA potassium transporter peripheral membrane component</t>
  </si>
  <si>
    <t>MKIIILGAGQVGGTLAENLVGENNDITVVDTNTNRLRQLQDKFDLRVVQGHGSHPRVLREAGAEDADMLVAVTNSDETNMIACQIAYSLFNTPNRIARIRSPEYIRESEKLFLPEAVPIDHLISPEQLVIDYIYKLIEYPGALQVVNFAEGKVSIAAVKAYYGGPLVGNALSSLREHMPHIDTRVAAIFRQDRPIRPQGSTIIEAGDEVFFVAASQHIRAVMSELQRLEKPYKRIMIVGGGNVGAGLALRLEKDYSVKLIERDQQRAAELAEMLHDTIVFYGDASDQELLAEEHIEQVDVFIAITNDDEANIMSAMLAKRMGAKKAMVLIQRSAYVDLVQGSVIDIAISPQQATISALLGHVRKADIVSVSSLRRGVAEAIEAVAHGDESTSKVVGRVVEDIKLPPGTTIGAIVRGDEVLIANSSSVIQQGDHVVMFITDKKFVPDVERLFQPSPFFL</t>
  </si>
  <si>
    <t>PL78_11180</t>
  </si>
  <si>
    <t>PL78_11180 chr1</t>
  </si>
  <si>
    <t>ANI30381</t>
  </si>
  <si>
    <t>mscL large-conductance mechanosensitive channel</t>
  </si>
  <si>
    <t>MSFMKEFREFAMRGNVVDLAVGVIIGAAFGKIVSSLVADIIMPPLGLLLGGVDFKQFHFVLREAQGAIPAVVMNYGSFIQSIFDFVIVALAIFSAIKLMNKMRREKAEEPAVPPAPTTEEKLLAEIRDLLKEQQTK</t>
  </si>
  <si>
    <t>PL78_11185</t>
  </si>
  <si>
    <t>PL78_11185 chr1</t>
  </si>
  <si>
    <t>ANI30382</t>
  </si>
  <si>
    <t>MTTYRHTKGKIKDNALEALLHDPLFRQRIEKNSKGKGSYQRKTKHAKGGNWEASGKQSADSLPLAFWF</t>
  </si>
  <si>
    <t>PL78_11190</t>
  </si>
  <si>
    <t>PL78_11190 chr1</t>
  </si>
  <si>
    <t>ANI30383</t>
  </si>
  <si>
    <t>zntR MerR family regulatory protein</t>
  </si>
  <si>
    <t>MLKIGQLAKLADVTPDTVRYYEKQGMMEHGIRTEGGYRLYNEQDLQRLRFIRYAKQLGFTLETIAELLSIRVDPEHHTCQESKSIVDSRLSEVEGKIKELQKMRESLKRLSDACCGSHHTSTYCSILEALEQGATDETSRN</t>
  </si>
  <si>
    <t>PL78_11195</t>
  </si>
  <si>
    <t>PL78_11195 chr1</t>
  </si>
  <si>
    <t>ANI30384</t>
  </si>
  <si>
    <t>MELDDDTHIPTELRVSYRILKNAGYIPVELQDRQEALTIIHLLAQLDHNEAEYQKLSKRLGLLELKLKQAGLNTDFLHGDYQLPLSEKLSGESGC</t>
  </si>
  <si>
    <t>PL78_1120 chr1</t>
  </si>
  <si>
    <t>ANI28444</t>
  </si>
  <si>
    <t>mrdA Cell division protein FtsI/penicillin-binding protein 2</t>
  </si>
  <si>
    <t>MKKERNPFRDYTAESALFVRRALVAFLGIVLLIGVLIANLYNLQIVRFEDYRTRSNENRIKLVPIAPSRGMIYDRNGIPLAMNRTIYQLELMPEKIENLKATLDALRPIVDLTDEDIANFEKERKRSRRFTSIAVKTPLTEVQVARFAVNQFRFPGIEVKGYQRRFYPYGSALTHVIGYVSKINDKDVERLDKEGILANYAATHDIGKLGIERYYEPVLHGKTGYEEVEVNNRGRVIRQLHEQPPQAGKDIYLTLDLHLQTYIEQLLSGSRAAVVVTDPRTGGILALVSNPSYDPNLFVDGISNKDYQGLLNDPNRPLINRATQGVYPPASTVKPYIAVSALSAGVINKNTSLFDPGWWQLPGSEKRYRDWKKWGHGRLNVTKAIEESADTFFYQVAYDMGIDRLSEWMSKFGYGEYTGIDLSEERAGIMPTREWKQKRHKKPWYQGDTIPVGIGQGYWTATPIQMAKALMTLINDGDVKNPHLLLNTKVDGVLVPYRQEKQIQIGDIHSGFWELAKDGMYGVANRPNGTGRKFFEGTPYKAAAKSGTAQVYSYETYNAHKVAEHLRDHKLMTAFAPYDNPTVAVAIILENGGAGPAVGTITRQILDHILLGDNNTELPDAAPTPPGTEGD</t>
  </si>
  <si>
    <t>PL78_11200</t>
  </si>
  <si>
    <t>PL78_11200 chr1</t>
  </si>
  <si>
    <t>ANI30385</t>
  </si>
  <si>
    <t>rplQ ribosomal protein L17</t>
  </si>
  <si>
    <t>MRHRKSGRQLNRNSSHRQAMFRNMAGSLVRHEIIKTTLPKAKELRRVVEPLITLAKTDSVANRRLAFARTRDNEIVAKLFNELGPRFASRAGGYTRILKCGFRAGDNAPMAYIELVDRAASEAEVVAAE</t>
  </si>
  <si>
    <t>PL78_11205</t>
  </si>
  <si>
    <t>PL78_11205 chr1</t>
  </si>
  <si>
    <t>ANI30386</t>
  </si>
  <si>
    <t>rpoA DNA-directed RNA polymerase subunit alpha</t>
  </si>
  <si>
    <t>MQGSVTEFLKPRLVDIEQVSSTHAKVTLEPLERGFGHTLGNALRRILLSSMPGCAVTEVEIDGVLHEYSTKEGVQEDILEILLNLKGLAVRVQGKDEVILTLNKSGIGPVTAADITHDGDVEIVKPQHVICHLTDENASISMRIKVQRGRGYVPASARIHSEEDERPIGRLLVDACYSPVERIAYNVEAARVEQRTDLDKLVIEMETNGTIDPEEAIRRAATILAEQLEAFVDLRDVRQPEVKEEKPEFDPILLRPVDDLELTVRSANCLKAEAIHYIGDLVQRTEVELLKTPNLGKKSLTEIKDVLASRGLSLGMRLENWPPASIADE</t>
  </si>
  <si>
    <t>PL78_11210</t>
  </si>
  <si>
    <t>PL78_11210 chr1</t>
  </si>
  <si>
    <t>ANI30387</t>
  </si>
  <si>
    <t>rpsD ribosomal protein S4</t>
  </si>
  <si>
    <t>MARYLGPKLKLSRREGTDLFLKSGVRAIDTKCKIEQPPGQHGARKPRLSDYGVQLREKQKVRRIYGVLERQFRNYYKEAARLKGNTGANLLQLLEGRLDNVVYRMGFGATRAESRQLVSHKAIMVNGRVVNIASYQVSPNDVVSIREKAKKQSRVKAALELAEQREKPTWLEVDAVKMEGVFKRIPERTDLSADINEHLIVELYSK</t>
  </si>
  <si>
    <t>PL78_11215</t>
  </si>
  <si>
    <t>PL78_11215 chr1</t>
  </si>
  <si>
    <t>ANI30388</t>
  </si>
  <si>
    <t>rpsK ribosomal protein S11</t>
  </si>
  <si>
    <t>MAKAPIRARKRVRKTVSDGVAHIHASFNNTIVTITDRQGNALGWATAGGSGFRGSRKSTPFAAQVAAERCAEAVKEYGIKNLEVMVKGPGPGRESTIRALNAAGFRITNITDVTPIPHNGCRPPKKRRV</t>
  </si>
  <si>
    <t>PL78_11220</t>
  </si>
  <si>
    <t>PL78_11220 chr1</t>
  </si>
  <si>
    <t>ANI30389</t>
  </si>
  <si>
    <t>rpsM ribosomal protein S13</t>
  </si>
  <si>
    <t>PL78_11226</t>
  </si>
  <si>
    <t>PL78_11226 chr1</t>
  </si>
  <si>
    <t>rpmJ ribosomal protein L36</t>
  </si>
  <si>
    <t>MKVRASVKKLCRNCKIVKRNGVVRVICSAEPKHKQRQG</t>
  </si>
  <si>
    <t>PL78_11230</t>
  </si>
  <si>
    <t>PL78_11230 chr1</t>
  </si>
  <si>
    <t>ANI30391</t>
  </si>
  <si>
    <t>secY preprotein translocase subunit</t>
  </si>
  <si>
    <t>MAKQPGLDFQSAKGGLGELKRRLLFVIGALIVFRIGSFIPIPGIDATVLAKLLEQQRGTIIEMFNMFSGGALSRASIFALGIMPYISASIIIQLLTVVHPALAEIKKEGEAGRRKISQYTRYGTLVLAIFQSIGIATGLPNMPGMQGLVLNPGFAFYFTAVVSLVTGTMFLMWLGEQITERGIGNGISIIIFAGIVAGLPPAVGHTIEQARQGDLHFLLLLLVAVLVFAVTFFVVFIERGQRRIVVNYAKRQQGRRVYAAQSTHLPLKVNMAGVIPAIFASSIILFPATIASWFGGGTGWNWLTTISMYLQPGQPLYVLLYASAIIFFCFFYTALVFNPRETADNLKKSGAFVPGIRPGEQTAKYIDKVMTRLTLIGAMYITFICLIPEFMRDAMKVPFYFGGTSLLIVVVVIMDFMAQVQTLMMSSQYESALKKANLKGYNR</t>
  </si>
  <si>
    <t>PL78_11235</t>
  </si>
  <si>
    <t>PL78_11235 chr1</t>
  </si>
  <si>
    <t>ANI30392</t>
  </si>
  <si>
    <t>rplO ribosomal protein L15</t>
  </si>
  <si>
    <t>MRLNTLSPADGAKHAPKRVGRGIGSGLGKTAGRGHKGQNSRSGGGVRRGFEGGQMPLYRRLPKFGFTSRKAMITAEVRLSELALVEGDVIDLNTLKAANVVGTQIEFAKVMLSGEVTRPVTLRGLRVTKGARAAIEAAGGKIEE</t>
  </si>
  <si>
    <t>PL78_11240</t>
  </si>
  <si>
    <t>PL78_11240 chr1</t>
  </si>
  <si>
    <t>ANI30393</t>
  </si>
  <si>
    <t>rpmD ribosomal protein L30</t>
  </si>
  <si>
    <t>MAKTIKVTQTKSSIGRLPKHKATLLGLGLRRIGHTVEREDTPAVRGMVNLVSYMVKVEE</t>
  </si>
  <si>
    <t>PL78_11245</t>
  </si>
  <si>
    <t>PL78_11245 chr1</t>
  </si>
  <si>
    <t>ANI30394</t>
  </si>
  <si>
    <t>rpsE ribosomal protein S5</t>
  </si>
  <si>
    <t>MSHIEKQAGELQEKLIAVNRVSKTVKGGRIFSFTALTVVGDGNGRVGFGYGKAREVPAAIQKAMEKARRAMINVALDGGTLQHPVKGAHTGSRVFMQPASEGTGIIAGGAMRAVLEVAGVHNVLAKAYGSTNPINVVRATISALEDMKSPEMVAAKRGKSVEEILGK</t>
  </si>
  <si>
    <t>PL78_1125 chr1</t>
  </si>
  <si>
    <t>ANI28445</t>
  </si>
  <si>
    <t>rlmH 50S rRNA methyltransferase</t>
  </si>
  <si>
    <t>PL78_11250</t>
  </si>
  <si>
    <t>PL78_11250 chr1</t>
  </si>
  <si>
    <t>ANI30395</t>
  </si>
  <si>
    <t>rplR ribosomal protein L18</t>
  </si>
  <si>
    <t>MDKKAARIRRATRARRKLKELGATRLVVHRTPRHIYAQVIAPNGSEILVAASTLEKAINEQLKYSGNKDAAAAVGKSIAERALEKGITKVSFDRSGFQYHGRVQALADAAREAGLQF</t>
  </si>
  <si>
    <t>PL78_11255</t>
  </si>
  <si>
    <t>PL78_11255 chr1</t>
  </si>
  <si>
    <t>ANI30396</t>
  </si>
  <si>
    <t>rplF ribosomal protein L6</t>
  </si>
  <si>
    <t>MSRVAKAPVVIPAGVEVKLNGQVISIKGKNGELTRTIHSSVVVKQEENTLTFAPREGAVDGWAQAGTTRALLNSMVIGVTDGFTKKLQLVGVGYRAAVKGNVVNLALGFSHPVDHELPAGITAECPTQTEIVLKGADKQVIGQVAADLRAYRRPEPYKGKGVRYADEVVRTKEAKKK</t>
  </si>
  <si>
    <t>PL78_11260</t>
  </si>
  <si>
    <t>PL78_11260 chr1</t>
  </si>
  <si>
    <t>ANI30397</t>
  </si>
  <si>
    <t>30S ribosomal protein S8</t>
  </si>
  <si>
    <t>MSMQDPIADMLTRIRNGQAANKVAVTMPSSKLKLAIAKVLKEEGFIEDFKIEGDTKPELVLVLKYFQGKAVVESIQRISRPGLRIYKKKDELPKVMAGLGIAVISTSKGVMTDRAARQAGLGGEIICYVA</t>
  </si>
  <si>
    <t>PL78_11265</t>
  </si>
  <si>
    <t>PL78_11265 chr1</t>
  </si>
  <si>
    <t>ANI30398</t>
  </si>
  <si>
    <t>rpsN ribosomal protein S14</t>
  </si>
  <si>
    <t>MAKQSMKAREVVRVKLANKYRAKREELKAIISGVNSSDEERWDAVLKLQSLPRDSSPSRQRNRCNQTGRPHGFLRKFGLSRIKVRETAMRGEIPGLKKASW</t>
  </si>
  <si>
    <t>PL78_11270</t>
  </si>
  <si>
    <t>PL78_11270 chr1</t>
  </si>
  <si>
    <t>ANI30399</t>
  </si>
  <si>
    <t>50S ribosomal protein L5</t>
  </si>
  <si>
    <t>MAKLHDYYKDEVVKQLMSQFGYNSVMQVPRVEKITLNMGVGEAIADKKLLDNAAADLTAISGQKPLITKARKSVAGFKIRQGYPIGCKVTLRGERMWEFLERLISIAVPRIRDFRGLSAKSFDGRGNYSMGVREQIIFPEVDYDKVDRVRGLDITITTTAKSDDEGRALLAAFNFPFRK</t>
  </si>
  <si>
    <t>PL78_11275</t>
  </si>
  <si>
    <t>PL78_11275 chr1</t>
  </si>
  <si>
    <t>ANI30400</t>
  </si>
  <si>
    <t>rplX ribosomal protein L24</t>
  </si>
  <si>
    <t>MAAKIRRDDEVIVLTGKDKGKRGKVKNVLSAGKVIVEGINLVKKHQKPVPALNQPGGIVEKEAAIQVSNIALFNATTGKADRVGFRFEDGKKVRFFKSNSETIK</t>
  </si>
  <si>
    <t>PL78_11280</t>
  </si>
  <si>
    <t>PL78_11280 chr1</t>
  </si>
  <si>
    <t>ANI30401</t>
  </si>
  <si>
    <t>rplN ribosomal protein L14</t>
  </si>
  <si>
    <t>MIQEQTMLNVADNSGARRVMCIKVLGGSHRRYAGIGDIIKITIKEAIPRGKVKKGDVLKAVVVRTKKGVRRPDGSVIRFDGNSCVILNNNSEQPIGTRIFGPVTRELRNEKFMKIISLAPEVL</t>
  </si>
  <si>
    <t>PL78_11285</t>
  </si>
  <si>
    <t>PL78_11285 chr1</t>
  </si>
  <si>
    <t>ANI30402</t>
  </si>
  <si>
    <t>rpsQ ribosomal protein S17</t>
  </si>
  <si>
    <t>MTDQTRTLQGRVVSDKMEKSMVVAIERVVKHPIYGKFIRRTTKLHVHDENNECGIGDVVEIRECRPLSKTKSWTLVRVVEKAIL</t>
  </si>
  <si>
    <t>PL78_11290</t>
  </si>
  <si>
    <t>PL78_11290 chr1</t>
  </si>
  <si>
    <t>ANI30403</t>
  </si>
  <si>
    <t>rpmC ribosomal protein L29</t>
  </si>
  <si>
    <t>MKAQELREKSVEELNTELLNLLREQFNLRMQAASGQLQQTHLSKQVRRNIARVKTLLTEKAGA</t>
  </si>
  <si>
    <t>PL78_11295</t>
  </si>
  <si>
    <t>PL78_11295 chr1</t>
  </si>
  <si>
    <t>ANI30404</t>
  </si>
  <si>
    <t>rplP ribosomal protein L16</t>
  </si>
  <si>
    <t>MLQPKRTKFRKMHKGRNRGLAQGTDVSFGEFGLKACGRCRLTARQIEAARRAMTRAIKRQGKVWIRVFPDKPITEKPLEVRMGKGKGNVEYWVALIQPGKMLFEMAGVPEETAREAFKLAAAKLPVGTTFVTKTVM</t>
  </si>
  <si>
    <t>PL78_1130 chr1</t>
  </si>
  <si>
    <t>ANI28446</t>
  </si>
  <si>
    <t>rsfS Ribosomal silencing factor</t>
  </si>
  <si>
    <t>MQGKALQEFVIDKLDDLKGQDILSIDVKGKSSITDCMIICTGTSTRHVMALADNLVQESRKAGMIPLGIEGQGVSDWIVVDLGDVIVHVMQEESRRLYELEKLWG</t>
  </si>
  <si>
    <t>PL78_11300</t>
  </si>
  <si>
    <t>PL78_11300 chr1</t>
  </si>
  <si>
    <t>ANI30405</t>
  </si>
  <si>
    <t>rpsC ribosomal protein S3</t>
  </si>
  <si>
    <t>MGQKVHPNGIRLGIVKPWNSTWYANTKEFADNLDSDFKVRQFLTKELVKASVSRIVIERPAKSIRVTIHTARPGIVIGKKGEDVEKLRKVVADIAGVPAQINIAEVRKPELDAKLVADSITSQLERRVMFRRAMKRAVQNAMRLGAKGIKVEVSGRLGGAEIARTEWYREGRVPLHTLRADIDYNTSEAHTTYGVIGVKVWIFKGEILGGMAAVEQPEPAAQPKKQQRKGRK</t>
  </si>
  <si>
    <t>PL78_11305</t>
  </si>
  <si>
    <t>PL78_11305 chr1</t>
  </si>
  <si>
    <t>ANI30406</t>
  </si>
  <si>
    <t>rplV ribosomal protein L22</t>
  </si>
  <si>
    <t>METIAKHRHARSSAQKVRLVADLIRGKKVSQALETLAYTNKKAAGLVKKVLESAIANAEHNDGADIDDLKVTKIFVDEGPSMKRIMPRAKGRADRILKRTSHITVVVSDR</t>
  </si>
  <si>
    <t>PL78_11310</t>
  </si>
  <si>
    <t>PL78_11310 chr1</t>
  </si>
  <si>
    <t>ANI30407</t>
  </si>
  <si>
    <t>rpsS ribosomal protein S19</t>
  </si>
  <si>
    <t>MPRSLKKGPFIDLHLLKKVEKAVESGDKKPIRTWSRRSTVFPNMIGLTIAVHNGRQHVPVFVSDEMVGHKLGEFAPTRTYRGHAADKKAKKR</t>
  </si>
  <si>
    <t>PL78_11315</t>
  </si>
  <si>
    <t>PL78_11315 chr1</t>
  </si>
  <si>
    <t>ANI30408</t>
  </si>
  <si>
    <t>rplB ribosomal protein L2</t>
  </si>
  <si>
    <t>MAIVKCKPTSPGRRHVVKVVNPELHKGKPYAPLLEKLSKSGGRNNNGRITTRHIGGGHKQHYRLVDFKRNKDGIPAVVERLEYDPNRSANIALVLYKDGERRYILAPKGLKAGDQIQSGVDAAIKTGNTLPMRNIPVGSTVHNVEMKPGKGGQMARSAGAYVQIVARDGSYVTLRLRSGEMRKVQADCRATLGEVGNAEHMLRVLGKAGASRWRGIRPTVRGTAMNPVDHPHGGGEGRNFGKHPVTPWGVQTKGKKTRSNKRTDKFIVRRRSKK</t>
  </si>
  <si>
    <t>PL78_11320</t>
  </si>
  <si>
    <t>PL78_11320 chr1</t>
  </si>
  <si>
    <t>ANI30409</t>
  </si>
  <si>
    <t>rplW ribosomal protein L23</t>
  </si>
  <si>
    <t>MIREERLLKVLRAPHVSEKASAAMEKSNTIVLKVAIDATKAEIKAAVQKLFEVEVEDVNTLLVKGKSKRHGQRVGRRSDWKKAYVTLKEGQNLDFIGGAE</t>
  </si>
  <si>
    <t>PL78_11325</t>
  </si>
  <si>
    <t>PL78_11325 chr1</t>
  </si>
  <si>
    <t>ANI30410</t>
  </si>
  <si>
    <t>rplD ribosomal protein L4</t>
  </si>
  <si>
    <t>MELVLKDAQGALTVSETTFGRDFNEALVHQVVVAYAAGARQGTRAQKTRAEVTGSGKKPWRQKGTGRARAGSVKSPIWRSGGVTFAAKPQDHSQKVNKKMYRGALKSILSELVRQDRLIIVEKFSVEAPKTKLLAQKLKDMALEDVLIVTGEVDENLFLAARNLYKVDVRDVAGIDPVSLIAFDKVVMTADAVKQVEEMLA</t>
  </si>
  <si>
    <t>PL78_11330</t>
  </si>
  <si>
    <t>PL78_11330 chr1</t>
  </si>
  <si>
    <t>ANI30411</t>
  </si>
  <si>
    <t>rplC ribosomal protein L3</t>
  </si>
  <si>
    <t>MIGLVGKKVGMTRIFTEDGVSIPVTVIEIEANRVTQVKDLENDGYRAVQVTTGAKKANRVTKPEAGHFAKAGVEAGRGLWEFRLAEGQEFTAGQEISVEIFADVKKVDVTGTSKGKGFAGTVKRWNFRTQDATHGNSLSHRVPGSIGQNQTPGKVFKGKKMAGHLGDERVTVQSLDVVRVDAERNLLLVKGAVPGATGGNLIVKPAVKA</t>
  </si>
  <si>
    <t>PL78_11335</t>
  </si>
  <si>
    <t>PL78_11335 chr1</t>
  </si>
  <si>
    <t>ANI30412</t>
  </si>
  <si>
    <t>rpsJ ribosomal protein S10</t>
  </si>
  <si>
    <t>MQNQRIRIRLKAFDHRLIDQSTAEIVETAKRTGAQVTGPIPLPTRKERFTVLVSPHVNKDARDQYEIRTHKRLVDIVEPTEKTVDALMRLDLAAGVDVQISLG</t>
  </si>
  <si>
    <t>PL78_11340</t>
  </si>
  <si>
    <t>PL78_11340 chr1</t>
  </si>
  <si>
    <t>ANI30413</t>
  </si>
  <si>
    <t>Cell wall-associated hydrolase, NlpC family</t>
  </si>
  <si>
    <t>MAHNCRSILLLVIVCFMTQAIASTRSIFPLQAYNQSPTYWFPPNAPDYTKPLVSAKLQQQAHQNLLKHYFGGSPTSSSPWDEHYVQQKLSDKGTDSIASSIKKVLERFDNVDAKGDSINYGSNYRPYTQTWIDSIRTNVPLTQFKKLHFHAAQRGITVSQTMVRVLPTNDPSFYSDAIAGEGYPFDNLQESRLHIGTPIYVIGHSADTLWSFIMSPDLQGWVLSNSIAYADEAFIQLWRSAAKKKMAVITDFNVALTEPHQSRIYASDDMGSILPQLDAQHLMIPVVNNRQQAVIHIARVAPDKISTLPLAASRKNFALLIQRSLGRPYGWGGLYGYNDCSSELKNLMTAFGFWLPTHSSKQITQGKTVDLSQYPPNERLDFLAKHGRPFMTLIHIRGHIMLYVGNTDEERPMTFQNIWGLGPKDRSRRSIIGQAVLFPLLLSYPEDRSLASLAAGPIFQISYLDQPSYIDKS</t>
  </si>
  <si>
    <t>PL78_11345</t>
  </si>
  <si>
    <t>PL78_11345 chr1</t>
  </si>
  <si>
    <t>ANI30414</t>
  </si>
  <si>
    <t>bfr bacterioferritin</t>
  </si>
  <si>
    <t>MKGDKKIISHLNKLLGNELVAINQYFLHARMFKNWGLIRLNDKEYHESIDEMKHADRYIERILFLEGIPNLQDLGKINIGEDVEEMLRSDLALELSGAKDLREGIAYADSIHDYVTRDLLKEILTDEEEHIDWLETELSLIERLGIQNYSQAQLGKLN</t>
  </si>
  <si>
    <t>PL78_1135 chr1</t>
  </si>
  <si>
    <t>ANI28447</t>
  </si>
  <si>
    <t>nadD nicotinate-nucleotide adenylyltransferase</t>
  </si>
  <si>
    <t>MLDKQADSAKPERSLHALFGGTFDPIHYGHLRPVEALAQQVRLQQVILLPNHVPPHRPQPEASAQQRLEMVKLAIEGNPLFQVDDRELQRTTPSYTIDTLESLRAERGPELALAFIIGQDSLLSLHKWHRWQSLLDVCHLLVCARPGYAKKLDTPELQNWLEQHQVTQPEKLSQQPNGFIYLADTPLLDISATEIRRRRREGLSCDDLLPRAIQRYIELQGLYREP</t>
  </si>
  <si>
    <t>PL78_11350</t>
  </si>
  <si>
    <t>PL78_11350 chr1</t>
  </si>
  <si>
    <t>ANI30415</t>
  </si>
  <si>
    <t>tuf elongation factor Tu</t>
  </si>
  <si>
    <t>-SKEKFERTKPHVNVGTIGHVDHGKTTLTAAITSVLAKTYGGNARAFDQIDNAPEEKARGITINTSHVEYDTPTRHYAHVDCPGHADYVKNMITGAAQMDGAILVVAATDGPMPQTREHILLGRQVGVPYMIVFMNKCDMVDDEELLELVEMEVRELLSTYDFPGDDIPVVRGSALKALEGAPEWEAKIIELAGFLDSYIPEPERAIDKPFLLPIEDVFSISGRGTVVTGRVERGIVKVGEEVEIVGIKDTVKSTCTGVEMFRKLLDEGRAGENVGVLLRGIKREDIERGQVLAKPGSIKPHTTFDSEVYILSKDEGGRHTPFFKGYRPQFYFRTTDVTGTIELPEGVEMVMPGDNINMKVTLIHPIAMDDGLRFAIREGGRTVGAGVVAKVIS</t>
  </si>
  <si>
    <t>PL78_11352</t>
  </si>
  <si>
    <t>PL78_11352 chr1</t>
  </si>
  <si>
    <t>nifU bacterioferritin-associated ferredoxin</t>
  </si>
  <si>
    <t>MYVCLCNGVSDKVIRNAVRQHHPHTLKQLRQLVPIGTDCGKCIRQAREILIEECANIPEMNDVA</t>
  </si>
  <si>
    <t>PL78_11355</t>
  </si>
  <si>
    <t>PL78_11355 chr1</t>
  </si>
  <si>
    <t>ANI30416</t>
  </si>
  <si>
    <t>fusA elongation factor G</t>
  </si>
  <si>
    <t>MARTTPIERYRNIGISAHIDAGKTTTTERILFYTGVNHKIGEVHDGAATMDWMEQEQERGITITSAATTAFWSGMAKQFEPHRVNIIDTPGHVDFTIEVERSMRVLDGAVMVYCAVGGVQPQSETVWRQANKYKVPRIAFVNKMDRMGANFLKVVGQIKSRLGANPVPLQLAIGAEEKFTGVIDLVKMKAINWNDADQGVTFEYEDIPADMVELAKEWHQNLVESAAEASDELMDKYLGGEELTEAEVKKALRQRVLNNEIILVTCGSAFKNKGVQAMLDAVIEYLPAPTDVEAINGILDDGKDTPAVRHSSDNEPFSALAFKIATDPFVGNLTFFRVYSGVVNSGDTVLNSVRSQRERLGRIVQMHANKREEIKEVRAGDIAAAIGLKDVTTGDTLCDPANPIILERMEFPEPVISVAVEPKTKADQEKMGMALGRLAKEDPSFRVWTDEESGQTIIAGMGELHLDILVDRMRREFNVEANVGKPQVAYRETIRDTVKDVEGKHAKQSGGRGQYGHVVIDMSPLPPGGVGYEFVNEIVGGSIPKEFIPAVDKGIQEQLKAGPLAGYPVVDVKIRLHYGSYHDVDSSELAFKLAGSIAFKEGFKRAKPVLLEPIMKVEVETPEDYMGDVMGDLNRRRGIIEGMEDTATGKTVRVKVPLSEMFGYATDLRSQTQGRASYSMEFLEYAEAPSNVAKAVIEARGK</t>
  </si>
  <si>
    <t>PL78_11360</t>
  </si>
  <si>
    <t>PL78_11360 chr1</t>
  </si>
  <si>
    <t>ANI30417</t>
  </si>
  <si>
    <t>rpsG Ribosomal protein S7</t>
  </si>
  <si>
    <t>MPRRRVIGQRKILPDPKFGSELLAKFVNILMVDGKKSTAEAIVYTALETLAQRSGKDYLEAFETALDNVRPTVEVKSRRVGGSTYQVPVEVRPVRRNALAMRWIVDAARKRGDKSMALRLANELSDAAENKGSAVKKREDVHRMAEANKAFAHYRW</t>
  </si>
  <si>
    <t>PL78_11365</t>
  </si>
  <si>
    <t>PL78_11365 chr1</t>
  </si>
  <si>
    <t>ANI30418</t>
  </si>
  <si>
    <t>rpsL 30S ribosomal protein S12</t>
  </si>
  <si>
    <t>MATINQLVRKPRSMKVAKSNVPALEACPQKRGVCTRVYTTTPKKPNSALRKVCRVRLTNGFEVTSYIGGEGHNLQEHSVILIRGGRVKDLPGVRYHTVRGALDCSGVKDRKQARSKYGVKKPKA</t>
  </si>
  <si>
    <t>PL78_11370</t>
  </si>
  <si>
    <t>PL78_11370 chr1</t>
  </si>
  <si>
    <t>ANI30419</t>
  </si>
  <si>
    <t>tusB sulfur relay protein</t>
  </si>
  <si>
    <t>MLYTFSRSPFQCDLSALLRLTTDEDAILFLQDGVLATLKDADVLNILLNNLASLYVLENDLAARGLVGQNSDKILAIGYTHFVDLTTKHRQHLAW</t>
  </si>
  <si>
    <t>PL78_11375</t>
  </si>
  <si>
    <t>PL78_11375 chr1</t>
  </si>
  <si>
    <t>ANI30420</t>
  </si>
  <si>
    <t>tusC Sulfur relay sulfurtransferase complex</t>
  </si>
  <si>
    <t>MKSIAFVFTQGPHGNASGREGLDALLAASALSEDIGVFFVSDGVFQLLPQQQPEKILARNYIATFGVLPLYDVEKCYMCAEALRQRGLAQAKDWVLDVEVLAPEKLRQQLAAYDVVLTF</t>
  </si>
  <si>
    <t>PL78_11380</t>
  </si>
  <si>
    <t>PL78_11380 chr1</t>
  </si>
  <si>
    <t>ANI30421</t>
  </si>
  <si>
    <t>tusD sulfur transfer complex subunit</t>
  </si>
  <si>
    <t>MLRYCLLVTGPAYGTQQASSAYQFAQALLAAGHQLVSIFFYREGVLNANQLTSPASDEFDLVRAWQQLAQQNGIELNVCVAAALRRGICDRHEAEQLDLAAANLQPGFTLSGLGSLAEAALTCDRVVQF</t>
  </si>
  <si>
    <t>PL78_11385</t>
  </si>
  <si>
    <t>PL78_11385 chr1</t>
  </si>
  <si>
    <t>ANI30422</t>
  </si>
  <si>
    <t>Predicted transcriptional regulator YheO</t>
  </si>
  <si>
    <t>MSNSLLTGETSELDLLDERPFSQTDYEILKSYEAVVDGLAMLIGGHCEIVLHSLEDLKCSAVRIANGEHTGRQIGSPITDLALRMLHDMAGADSSVSRAYFTRAKSGVLMKSVTIAIRNRVQRVIGLLCINMNLDVPFSQIIQTFMPPETQEVPSSVNFASSVDDLVAQTLEFTIEEVNADRNVSNNAKNRQVVLNLYEKGIFDIKDAINQVAERLNISKHTVYLYIRQFKSGDLIGHER</t>
  </si>
  <si>
    <t>PL78_11390</t>
  </si>
  <si>
    <t>PL78_11390 chr1</t>
  </si>
  <si>
    <t>ANI30423</t>
  </si>
  <si>
    <t>gldI peptidylprolyl isomerase</t>
  </si>
  <si>
    <t>MKSLFKVTLLATTMALTLNATQAMAADAVKTPDAAATTNSKFKNDDQQSAYALGASLGRYMDNSLKEQEKLGIKLDKDQLIAGVQDAFANKSKLTDEEIEKTLQGFEARVKSSAQAKMAQDAKENSDKGTKYRDTFAKEKGVKKTASGLLYKVEKPGAGDALKDSDTVVVNYKGTLTDGTVFDDSYKRGEPLSFRLDGVIPGWTEGLKQIKKGGKITLVIPPELAYGKTGVPGIPANSTLVFDVELLDVKAAPKADVAAEKTAAEAEAKAQK</t>
  </si>
  <si>
    <t>PL78_11395</t>
  </si>
  <si>
    <t>PL78_11395 chr1</t>
  </si>
  <si>
    <t>ANI30424</t>
  </si>
  <si>
    <t>Uncharacterized coiled-coil protein SlyX</t>
  </si>
  <si>
    <t>MEASLFEQRLEMLESRLAFQEVTIEELNLIVTEHQMEMTKLREHLRLLTDKLRASQPSMLASQADETPPPHY</t>
  </si>
  <si>
    <t>PL78_1140 chr1</t>
  </si>
  <si>
    <t>ANI28448</t>
  </si>
  <si>
    <t>holA DNA polymerase III subunit delta</t>
  </si>
  <si>
    <t>MIRIYPEQLAAQLQEGLRACYLLCGNEPLLLQESQDRIRQAASQQGFTEHYTVALDTHTEWENIFSICQALSLFSSRQTLLLVFPDSGLTAAMNEQLAKLTSLLHPDILLILRANKLTKAQENSAWFKALSPKGALISCQTPEQAQLPRWVQTRAKSLNLEVDDAAIQLLCYCYEGNLLALSQALERLSLLYPDGKLTLPRVEQAVNDAAHFTPYHWLDALLAGKSKRAWHILQQLRLEDSEPIILLRTIQRELLLLLNLKRQMATTPLRTLFDQHKVWQNRRHLMTQALQRLTLQQLQRSVHLLTQMEIRLKQDYGQSVWPELESLSMLICGKTLPESFFDAG</t>
  </si>
  <si>
    <t>PL78_11400</t>
  </si>
  <si>
    <t>PL78_11400 chr1</t>
  </si>
  <si>
    <t>ANI30425</t>
  </si>
  <si>
    <t>MKVAKDLVVSLAYQVRTEDGVLVDESPVSAPLDYLHGHGSLISGLEKALEGHEAGDRFDVRVSADDGYGNYDENLVQRVPKDVFMGVDELEVGMRFLADTDQGPVPVEITAVEDEHVVVDGNHMLAGQDLNFNVEVVAIREATAEELQHGHVHGEHDHHHEHGGGCCGGHDHDHDHDHGHDHAQQGGGCGKGGCGCH</t>
  </si>
  <si>
    <t>PL78_11405</t>
  </si>
  <si>
    <t>PL78_11405 chr1</t>
  </si>
  <si>
    <t>ANI30426</t>
  </si>
  <si>
    <t>MSVTRKRFIAGATCPQCKAMDTLALWREDQVEVVECVKCGHHQRQTDEQVNQHVRPKEQVIGIFDPK</t>
  </si>
  <si>
    <t>PL78_11410</t>
  </si>
  <si>
    <t>PL78_11410 chr1</t>
  </si>
  <si>
    <t>ANI30427</t>
  </si>
  <si>
    <t>glutathione-regulated potassium-efflux system protein KefB</t>
  </si>
  <si>
    <t>MEGSALLTAILLFLFAAVVAVPIAQRLGIGAVLGYLIAGIAIGPWGLGFIRDVDEILHFSELGVVFLMFIIGLELNPAKLWQLRRSIFGVGAGQVIITATVLGALLYFTQFAWQAAVIGGIGLAMSSTAMALQLMREKGMNRNEGGQLGFSVLLFQDMAVIPALALIPILAGGGGGANDWARIALKVAAFAGMLIGGRYLLRPLFRYIVASGVREVFTAAALLVVLGSAIFMDALGLSMALGTFIAGILLAESEFQHELEIAIEPFKGLLLGLFFISVGMALNIGVIFTHLLEVLLGVLALVSIKATVLYGLARAFGLRRSVRLQFAGVLSQGGEFAFVLFSAAFSQHVLSVDQLALLLVVVTLSMMTTPLLMQGIDRILSRRYNAPEESDEKPFVEDNDPQVIVVGFGRFGQVIGRLLMANKMRITVLERDVSAVGVMRKYGYKVYYGDATELELLRAAGAEKAKAIVITCNEPEDTMTLVHLCQQHFPNLHILARARGRVEAHELLQSGVKDFTRETFSSALELGRKTLRQLGMHPHQAYRAQQHFRRLDMRMLRELMPPHHGDVAQISRVKEARRELEDIFQREMLHESRQLDGWDEHE</t>
  </si>
  <si>
    <t>PL78_11415</t>
  </si>
  <si>
    <t>PL78_11415 chr1</t>
  </si>
  <si>
    <t>ANI30428</t>
  </si>
  <si>
    <t>glutathione-regulated potassium-efflux system ancillary protein KefG</t>
  </si>
  <si>
    <t>MSQPPKVLLLYAHPESQDSVANRVLLQPVKQLAHVTVHDLYAHYPDFFIDVHHEQQLLREHQVIVFQHPLYTYSCPALLKEWLDRVLARGFANGVGGHALRGKYWRSVITTGEPEGTYRVGGYNQYPMDDILRPFELTASMCHMHWINPMIVYWARRQKPEVLSNHAQAYAEWLASPLPQGRP</t>
  </si>
  <si>
    <t>PL78_11420</t>
  </si>
  <si>
    <t>PL78_11420 chr1</t>
  </si>
  <si>
    <t>ANI30429</t>
  </si>
  <si>
    <t>MIVFSSLQIRRGTRVLLDNATATVNPGQKVGLVGKNGCGKSTLLALLKGEMSADGGNATFPNNWALAWVNQETPALDMPAIEYVIDGDREFRQLESELQAANEKNDGHAIATVHGKLDAIQAWTIQSRAASLLNGLGFSQDQLQQPVHSFSGGWRMRLNLAQALVCRSDLLLLDEPTNHLDLDAVIWLEKWLKSYSGTLILISHDRDFLDPIIDKILHIEQQSLNEYTGNYSSFERQRATKLAQQQSMYQHQQEKVAHLQHYIDRFRAQATKAKQAQSRIKMLERMEMIAPAHVDNPFRFSFRTPESLPDPLLRMEKVSAGYGDKTILQSIKLNLVPGSRIGLLGRNGAGKSTLIKLLAGTLEPQSGEIGLSKGIKLGYFAQHQLEFLRADESPLQHMSRLAPKEPEQQLRDYLGGYGFQGDQVTDPTARFSGGEKARLVLALIIWQRPNLLLLDEPTNHLDLDMRQALTEALIDFEGALVVVSHDRHLLRSTTDDLYLVHDGKVEQFDGDLEDYQQWLVDLQRQQSQQGSPEKEVSGNSAQQRKDQKRRDAEFRTQTQPLRKQIMTLEKQMDKLSAELAAVEDELADSALYDISRKSELTECLQRQNQVKSKLEETEMNWLDAQEQLEHLTKEFEEN</t>
  </si>
  <si>
    <t>PL78_11425</t>
  </si>
  <si>
    <t>PL78_11425 chr1</t>
  </si>
  <si>
    <t>ANI30430</t>
  </si>
  <si>
    <t>pgaC glycosyl transferase</t>
  </si>
  <si>
    <t>MEKIDISIIVPVFNGEAYLATLLDSLSSQSGVSFEIIAINDGSSDGSAAILTDRARRHSFLRVIHQPNQGLSIARNQGIAQAKGQWVAFADCDDWLAPNALQIWLQQATEQQLDLLIGNGYRFCGEPTQQSVKPLLPEQRWQKTLTGKQWIIHSVAQNNWLHFCWLQLIRRELIQAHQLTFTPHQLHEDILWTTRLALAAQRVNYCPEPLYGYRTAPHSITRKHCFHLRMLRAASYLDIISELVRIAAQSEPVLSKALLRHANRESGQLLGLTRWQTRTCAERSQLARRFKELGLEMPLIRGAIGLRDFWRALRCIIIFRRYARQKPSLKADKRVCHRGSWPDA</t>
  </si>
  <si>
    <t>PL78_11430</t>
  </si>
  <si>
    <t>PL78_11430 chr1</t>
  </si>
  <si>
    <t>ANI30431</t>
  </si>
  <si>
    <t>tauD taurine dioxygenase</t>
  </si>
  <si>
    <t>MNERLVVNPLGPYIGAQIENIDISRPLGDSQFEQLYHALLKHQVLFLRNQPITPLQQRDLAGRFGDLHIHPVYPHVKECEEIIVLDTHDDNPPDNDNWHTDVTFIANPPLGAILAAKHLPATGGDTLWTSGIAAYEALSAPFKQLLAGLQAEHDFTKSFPEHKHRATLEDHQRWLLAKEKNPPLLHPVVRTHPVSGRQALFVNEGFTTKINELSAKESEALLGFLFAHATKPEFQVRWRWQQDDVAIWDNRVTQHYANADYLPERRIMHRATILGDKPFYRP</t>
  </si>
  <si>
    <t>PL78_11435</t>
  </si>
  <si>
    <t>PL78_11435 chr1</t>
  </si>
  <si>
    <t>ANI30432</t>
  </si>
  <si>
    <t>ntrB ABC-type nitrate/sulfonate/bicarbonate transport system, permease component</t>
  </si>
  <si>
    <t>MSLHSTLRSSAPNTASSGRISRRFVRSIGQLLPRSLGLSLLTLALILVIWWSVTALQLISPLFLPAPQQVLHQLMTIASPQGFMDATLWQHLAASLGRIMLALLAAIALGIPTGIAMGLSPTVRGILDPLIEIYRPVPPLAYLPLMVIWFGIGETSKILLIYLAIFAPITLAAVAGVRSVAQVRVRAAQALGANRWQVLRHVVLPSALPEILTGIRIGLGVGWSTLVAAELIAATRGLGFMVQSAGEFLATDVVIAGIGVIAIIAFSMELGLRAIQRRLTPWYGVQQ</t>
  </si>
  <si>
    <t>PL78_11440</t>
  </si>
  <si>
    <t>PL78_11440 chr1</t>
  </si>
  <si>
    <t>ANI30433</t>
  </si>
  <si>
    <t>tauB taurine transporter ATP-binding subunit</t>
  </si>
  <si>
    <t>MLNVSGLSAEYQGKAALKNVSLNIASGELVVVLGPSGCGKTTLLNLIAGFIQPSAGSITLDGVPITGPGADRGVVFQHEGLLPWRDVISNVEFGLQLAGMDPSQRRETALKMLGEVGLSGFEHHFIWQLSGGMRQRVGIARALAVDPRLLLLDEPFGALDAFTREQMQELLLNIWRDTGKQVLLITHDIEEAVFLASELLLLSSGPGQVVERLTLNFGQRYANGEACRSIKSDPEFIAQREYVLSKVFQQREALI</t>
  </si>
  <si>
    <t>PL78_11445</t>
  </si>
  <si>
    <t>PL78_11445 chr1</t>
  </si>
  <si>
    <t>ANI30434</t>
  </si>
  <si>
    <t>tauA taurine transporter ATP-binding subunit</t>
  </si>
  <si>
    <t>MSLSLLGTTVDTERLCAPAAVMSLNGNFIQVEQTMAFKPFSLSLLVLSLATTAAHAVDVTVAYQTAAEPAKVAQAENSFAKLSGAKVDWRKFDSGSSVVRALASGDVQIGNLGSSPLAVAASQQVPIEVFLLASQLGSSEALVVKKDIKTPQELIGKRIAVPFISTTHYSLLAALKHWGIKPDQVTILNLQPPAIAAAWQRGDIDGAYVWAPAVNELAKTGKVLTDSAEVGRWGAPTLDVWVVRKDFAKAHPEVVTAFARSALDAQQAYLSQPNQWLINAQNLQQLSRLSGVPEAQIPELVKGNTYLPVAEQITQLSKPVDKAIADTAAFLKAQGKIPQVAEDYSDYVTDRFVKAVQAAPQS</t>
  </si>
  <si>
    <t>PL78_1145 chr1</t>
  </si>
  <si>
    <t>ANI28449</t>
  </si>
  <si>
    <t>Outer membrane lipoprotein LptE/RlpB</t>
  </si>
  <si>
    <t>PL78_11450</t>
  </si>
  <si>
    <t>PL78_11450 chr1</t>
  </si>
  <si>
    <t>ANI30435</t>
  </si>
  <si>
    <t>PhzF family phenazine biosynthesis protein</t>
  </si>
  <si>
    <t>MSDFNYFHVDAFVGEGLLGNPAGVCLLKRPLTTEHMQAIAAELHLPETSFIWDDGDQTAIRWFTPTREVDLCGHGTLAAAHVMFSHVNPALSDIVFRSASGELYVKREAEDFELLSLNFPSLPPQAIATPDILTKLLDVDIQLVLQAKSLLVVLASEQQVHDLQPDIGELIEKMGRGVIVTAPGDKVDFVSRFFTLGGNEDPVTGSAHCTLMPYWAARLGKNSLHARQISHRGGELFCTLKGDRTVIAGYAKIFLQGAIVL</t>
  </si>
  <si>
    <t>PL78_11455</t>
  </si>
  <si>
    <t>PL78_11455 chr1</t>
  </si>
  <si>
    <t>ANI30436</t>
  </si>
  <si>
    <t>Threonine/homoserine/homoserine lactone efflux protein</t>
  </si>
  <si>
    <t>MELSLFLSMLGFLWVAAITPGPNNMLLTASGANFGFTRSIWLMLGIMLGMQSVLLFVAFGVGSLILIYPSLHLALKVLGSLYLLWLAWKVATSAYQKLETDVAPPKPMRLYQGWLLQFLNPKAWLMGLGSVASFSLAGAAYDHSIVMISLGMFLVNLVCGIVWLGFGSVIGQMLRSRRAWFTFNVSMGILTAACVLLIWH</t>
  </si>
  <si>
    <t>PL78_11460</t>
  </si>
  <si>
    <t>PL78_11460 chr1</t>
  </si>
  <si>
    <t>ANI30437</t>
  </si>
  <si>
    <t>hydrolase</t>
  </si>
  <si>
    <t>MYEIFRPLAGASNPHLQTLLPRLIRRRIRLQPFWQRLNLPDGDFVDLAWSEDPDLAREKPRVVLFHGLEGSFYSPYAHGLLHACREQGWLSVVMHFRGCSGEPNRKSRIYHSGETEDARFFLQWLRDSYGQVPTAAVGVSLGGNMLACYLAQQGENSLLEAAVVVSAPLMLEPCAYRLEQGFSRVYQRYLLDQLKLNATRKLLSYPGSLPLDLSQLKNLRRIRDFDDVITARIHGFTDALDYYRRCSALPLLPQIRTPLLIIHAKDDPFMTPDVIPVQTALPSNIEYQLTEHGGHVGFVGGSIKQPKMWLEQRIPAWLSPYLEQK</t>
  </si>
  <si>
    <t>PL78_11465</t>
  </si>
  <si>
    <t>PL78_11465 chr1</t>
  </si>
  <si>
    <t>ANI30438</t>
  </si>
  <si>
    <t>MIIPWQQIDSATLENLIEAFVLREGTDYGEQERSLEQKVADVRRQLVSGEAVLVWSELHETINIMPKALFRAGSEEQE</t>
  </si>
  <si>
    <t>PL78_11470</t>
  </si>
  <si>
    <t>PL78_11470 chr1</t>
  </si>
  <si>
    <t>ANI30439</t>
  </si>
  <si>
    <t>udk phosphoribulokinase</t>
  </si>
  <si>
    <t>MSAKHPVIAVTGSSGAGTTTTSLAFRKIFQQLNIRAAQIEGDSFHRYTRPEMDAAIRKARDLGRHISYFGPEANDFGLLEQSVSEYGEHGRGRSRKYLHTYDEAVPYHQVPGTFTPWEPLPEPTDVLFYEGLHGGVVTEHHDVAKHVDLLVGVVPIVNLEWIQKLVRDTGERGHSREAVMDSVVRSMDDYINYITPQFSRTHINFQRVPTVDTSNPFAAKAIPSLDESFVVIHFRGLDQIDFPYLLAMLQGSFISNINTLVVPGGKMGLAMELIMAPLVQQLLEGKKIG</t>
  </si>
  <si>
    <t>PL78_11475</t>
  </si>
  <si>
    <t>PL78_11475 chr1</t>
  </si>
  <si>
    <t>ANI30440</t>
  </si>
  <si>
    <t>purD Phosphoribosylamine-glycine ligase</t>
  </si>
  <si>
    <t>MIKVVIVDGFSSGKFLAKELFDAGCLLLHISSSADLHDYYYYGFDYSIYSSLLTHQNLSDTNQDVALFAPDYIIAGAESGLLLCDELNHRFGLPFANDYNHSEARRNKYAMIETITHAGLAAARQTTASEWPAAERWIKSHHGYPVVLKSLASAGSEGVFICHSQAEAEDAFVQIMGSYSKLNAVNQQVLIQEYLEGAEYVVNMVSLMGRPLVTEVVRYTKLRLASGRILYDIDEILDASFEHYQALVSYTRQVIESLGIRNGPSHAEVMLTTSGPKLVEVAARTDGILRPTISARTTGLGQICATVMAITAPTQFLSFTECHPSYQLQNYSYNIGLINRHKGIFHQQDFLSELLTLPSFSLADFYVEEGDAIGVTQDVFSQPGAIYLVHSDAETIRNDYLTIRRLENDGVYLKNV</t>
  </si>
  <si>
    <t>PL78_11476</t>
  </si>
  <si>
    <t>PL78_11476 chr1</t>
  </si>
  <si>
    <t>pyridoxal-5'-phosphate-dependent protein</t>
  </si>
  <si>
    <t>MEIADIGRTALIETDRLRRNGSCVFSTCEYSNPTGSHTDRIFIHAINELENNIIFFPTG</t>
  </si>
  <si>
    <t>PL78_11480</t>
  </si>
  <si>
    <t>PL78_11480 chr1</t>
  </si>
  <si>
    <t>ANI30441</t>
  </si>
  <si>
    <t>MQARVKWVEGLTFLGESASGHQVLMDGNAGDKAPSPMEMLLMAAGGCSAIDVVSILQKGRNDVHDCEVKLTSERREEAPRLFTLINLHFVVSGKDLTEKAVERAVELSAEKYCSVALMLGKAAKITHSFEIRSLT</t>
  </si>
  <si>
    <t>PL78_11481</t>
  </si>
  <si>
    <t>PL78_11481 chr1</t>
  </si>
  <si>
    <t>MYHCLFIRKLLLKDSKTQRLKDSKTQRLKDSKTQRLKDSKTQRLKDSKTQRLKDSKTQRLKDSKTQRLKHLKSLNPPLFPYSPRFIFRSQSPRFNFLIFYQAVIVFIPIHF</t>
  </si>
  <si>
    <t>PL78_11485</t>
  </si>
  <si>
    <t>PL78_11485 chr1</t>
  </si>
  <si>
    <t>ANI30442</t>
  </si>
  <si>
    <t>ntcA Crp/Fnr family transcriptional regulator</t>
  </si>
  <si>
    <t>MVLGKPQTDPTLEWFLSHCHIHKYPSKSTLIHQGEKAETLYYIVKGSVAVLIKDEEGKEMILSYLNQGDFIGELGLFEEGQERSAWVRAKTACEVAEISYKKFRQLIQVNPDILMRLSSQMANRLQITSEKVGNLAFLDVTGRIAQTLLNLAKQPDAMTHPDGMQIKITRQEIGQIVGCSRETVGRILKMLEDQNLISAHGKTIVVYGTR</t>
  </si>
  <si>
    <t>PL78_11490</t>
  </si>
  <si>
    <t>PL78_11490 chr1</t>
  </si>
  <si>
    <t>ANI30443</t>
  </si>
  <si>
    <t>MWRRLIYHPEVNYALRQTLVLCLPVAIGLLLGNLQLGLLFSLVPACCNIAGLDTPHKHFTKRLVVGGTLFALSSFLIQQFLLWHIPLPLIMFGLTLILGVNGAISPLHARLLPAALVAAIFTLSMIGRFPIWHTPLLFIVGTAWYGLFTGLWFRLWKEQPMRETLSQLYRQLADYLEAKYSLLTQHIDPETALPPLLQRQQGVMDLITQLYQQLNMLPHTHKREQKRLRLMFQVALDLQEHITVSLHQPEEVQKLVEQSHAEAVIRRNAQVIAHRLRVVADNLLYHRHELQRFTMTNELAALEKIAGQHPDNPVGQFCYYHFRRIARLLRNQRPLYRRDLMSDQHRLPFWPALASYLSFKSVALRNAGRLAVTLAVGSSLGMAFNLPKPYWILLTVMLVTQNGYNATRVRIQHRALGTLVGLVIAAGLLQLQLPQGTTLTIMLFITLAAYLVLRKNYGLAVIGLTITAVYTLQLLALNGLHFLVPRLIDTLIGCALAFGSTIWLWPQWQSGLLRKNAHQALESDQNILQLLLKKTPNLGELANERMQVNQAHNAVFTSLNQAMQEPGFNSRYLADMRLWVTHSQFIVEHINAMTILARDHYMLTEKLAEEYLQRCEIALQSCQQRLEYDGPSSENSFMRPPELHPDMPITEMERHLRRILSHLSVMHTISSLAWRQRPHHGIWLSRKLRDS</t>
  </si>
  <si>
    <t>PL78_11495</t>
  </si>
  <si>
    <t>PL78_11495 chr1</t>
  </si>
  <si>
    <t>ANI30444</t>
  </si>
  <si>
    <t>argD acetylornithine aminotransferase</t>
  </si>
  <si>
    <t>MTEKSAVNRSTFDRVILPVYAPAQFIPVKGKGSRVWDQQGNEYIDFAGGIAVTALGHCHPALVAALHQQGEALWHTSNVFTNEPALRLAEKLIDATFADRVFFANSGGEANEAAFKLARHYAIERHSPYKTKIIAFHNAFHGRTLFTVSVGGQPKYSDGFGPKPADIIHVPFNDLAAVKAVMDDHTCAVVLEPIQGEGGITAADPVFMQGLRELCDRHQALLVFDEVQSGMGRSGKLFTYMHYGITPDILTTAKALGGGFPISAMLTTEEIASVMTVGTHGTTYGGNPLACAVAEAALDVINTPQVLDGIAQRHDLFAEALTAIGKQYDLFTDIRGMGLLIGAELKPQYHGRARDFLTAAAANGLMILNAGPNVLRFAPSLVIELEDIEQGMARFAQAVAAVLDAE</t>
  </si>
  <si>
    <t>PL78_1150 chr1</t>
  </si>
  <si>
    <t>ANI28450</t>
  </si>
  <si>
    <t>leuS leucine--tRNA ligase</t>
  </si>
  <si>
    <t>MQEQYRPEDIESHVQLHWQKKQTFKVTEDASKEKYYCLSMLPYPSGRLHMGHVRNYTIGDVISRYQRMLGKNVLQPIGWDAFGLPAEGAAVKNNTAPAPWTYDNIEYMKNQLKLLGFGYDWDREIATCKPDYYRWEQWFFTKLYEKGMVYKKTSAVNWCPHDLTVLANEQVIDGCCWRCDTKVERKEIPQWFIKITDYADQLLNDLDKLESWPEQVKTMQRNWIGRSEGVEITFDVANSAEKLTVYTTRPDTFFGVTYVAVAAGHPLALEAAKTNPALAEFVDECRNTKVAEAEMATMEKKGMATGLSAIHPLTGEEVAIWVANFVLMDYGTGAVMAVPGHDQRDWEFATKYNLPIQPVILTAEGTAPDLSAAPLPEKGTLFNSGEFDGLDYQAAFDAIADKLVALGVGQRKVNYRLRDWGVSRQRYWGAPIPMITLEDGTVVPTPEDQLPVILPEDVVMDGITSPIKADAEWAKTTVNGLPGLRETDTFDTFMESSWYYARYTCPQYDDGMLDPAAANYWLPVDQYVGGIEHAIMHLMYFRFFHKLMRDAGLVDSDEPAKRLLCQGMVLADAFYYTGSNGERIWVSPVDAIVERDDKGRITKAVDGEGHELVYAGMSKMSKSKNNGIDPQVMVEKYGADTVRLFMMFASPAEMTLEWQESGVEGANRFLKRVWRLVFEHTSKGATQPLDIASLTEDLKSLRRDLHKTIAKVTDDVGRRQTFNTAIAAVMELMNKLGRAPQETEQDRAFMQEALLAVVRMLYPFTPHVCFTLWQELGGEGDIDTAPWPMADEQAMVEDSKLVVVQVNGKVRGKITVPADATEEYVRECASQERLVAKYLDGVTIRKVIYVPGKLLNLVVG</t>
  </si>
  <si>
    <t>PL78_11500</t>
  </si>
  <si>
    <t>PL78_11500 chr1</t>
  </si>
  <si>
    <t>ANI30445</t>
  </si>
  <si>
    <t>MLLLIDNYDSFTYNLYQYFCELGTEVLVKRNDELQLSDIEELAPSHLVISPGPCTPNEAGISLAAIGHFAGKMPILGVCLGHQALGQALGASIVRARQVMHGKTTAINHNNQGVFRGLNQPLTVTRYHSLVIAPETLPDCFEVTAWTERNGAFDEIMGIRHRTLPLEGVQFHPESILSEQGHQLLDNFLKN</t>
  </si>
  <si>
    <t>PL78_11505</t>
  </si>
  <si>
    <t>PL78_11505 chr1</t>
  </si>
  <si>
    <t>ANI30446</t>
  </si>
  <si>
    <t>ATP-binding protein</t>
  </si>
  <si>
    <t>MSEQPLVIAKTGGRTASATGELAILPALANRHGLITGATGTGKTVTLQKMAEQFSRIGVPVFLADVKGDLSGIGAEGAGSEKLLARLAAIGVNDWEPQACSIIPWDIFGEKGHPVRATISDLGPLLLGRLLDLNDVQSGVLQLVFKIADDRGLLLLDMKDLRAVVQFVGDNAKDFRTQYGNISPASIGSIQRGLLTLEQQGANQFFGEPMLDIQDLMRVDSNGRGIINLLAADKLINQPKLYSIFLLWLLAELFEQLPEVGDVEKPKLVFFFDEAHLLFNDAPTALLDKIEQVVRLIRSKGVGIYFVTQNPLDIPDKILGQLGNRVQHALRAFTPRDQKTVKSAAQTMRANPAFSAEQAITELGVGDALVSFLDEKGRPNVVERAMVIAPQSKMGALDDAARNHALNHSPLYGRYEEMVDRESAYEKLAADGFSTVGQAAEAGKTVPSSPNEPAAGGGLMAGLNDLLFGSTGPRGGKRDGIVQTAAKSMARDLGRQILRGVLGSITGGRKR</t>
  </si>
  <si>
    <t>PL78_11510</t>
  </si>
  <si>
    <t>PL78_11510 chr1</t>
  </si>
  <si>
    <t>ANI30447</t>
  </si>
  <si>
    <t>phosphatidate cytidylyltransferase</t>
  </si>
  <si>
    <t>MMAFDNELKLLLCGLFGLLTIASLIGFILSRVNVSPAARSTILNLNARIRAWWLMCIISVLAMALGTIGSVVLFALMSFFALRECITLTPTRRGDHEALFWCFFIMLPVQYLLVGMEAYGIFAVFIPVYAFLFIPTRIALSGDTQHFLERTAKIQWSMMIAVYCISHAPALLMLNIPGYENQNIKLLLFLMIVVQLSDVLQYVFGKLFGKRPIVPKLSPNKTVEGFIGGILSASLIGASLWWATPFSFWQAGLISLLITLLGFAGGLCMSAIKRDRGIKDFGAMIEGHGGMMDRIDSLCFAAPVFFHVVRYFYS</t>
  </si>
  <si>
    <t>PL78_11515</t>
  </si>
  <si>
    <t>PL78_11515 chr1</t>
  </si>
  <si>
    <t>ANI30448</t>
  </si>
  <si>
    <t>acyl-phosphate glycerol 3-phosphate acyltransferase</t>
  </si>
  <si>
    <t>MIKFPFILSSKLVATILVSLCRLLTGIRARWLAPLPDKQVRIYYANHSSHLDGLVIWASMPRHLRSQVHPVAAADYWSKTRLRRYLAKYVFHAVLVERRTVEGRAEARKNPLTPLLETLENNQSLILFPEGTRGDGENIQSFKSGIYHLARQCPDVELVPVWLENLNRVLPKGSKLVVPFICSATFGVPVTGLQAGEDKAAFLARIKAALEEMAP</t>
  </si>
  <si>
    <t>PL78_11520</t>
  </si>
  <si>
    <t>PL78_11520 chr1</t>
  </si>
  <si>
    <t>ANI30449</t>
  </si>
  <si>
    <t>CDP-alcohol phosphatidyltransferase</t>
  </si>
  <si>
    <t>MNQDIKDRRPIRARNTAWATTFARVLQQRGATPNGISLFSILFSALAGLSFFCAFRQDSALVSGLLLIAAAFMIQARLICNLLDGMVAVEGGLRSPVGAVYNDLPDRISDTLILIGVGYGLTAFTDAITLSWAAALFAAMTAYVRVLGGSCGLAQQFSGPMAKQHRMALLTLGTVIAAVVPAYNQWILYLCLWIIGLGTIVTAILRTRAVMNELQRKELPPND</t>
  </si>
  <si>
    <t>PL78_11525</t>
  </si>
  <si>
    <t>PL78_11525 chr1</t>
  </si>
  <si>
    <t>ANI30450</t>
  </si>
  <si>
    <t>MFKRTLVTFATLISLTAMAPAASAAAAPHVLLTTSAGNIELALDNQKAPVSTQNFVNYVNSGYYNNTVFHRVIPGFMVQGGGFTADLQQKATNQPIKNEADNGLRNLRGTISMARTADKDSATSQFFLNVADNAFLDHGQRDFGYAVFGKVVKGMDVVDKISQVQTENIGPYQNVPVKPITILSAKVLP</t>
  </si>
  <si>
    <t>PL78_11530</t>
  </si>
  <si>
    <t>PL78_11530 chr1</t>
  </si>
  <si>
    <t>ANI30451</t>
  </si>
  <si>
    <t>6-phospho-beta-glucosidase</t>
  </si>
  <si>
    <t>-KKFKIAIIGGGSSYTPELVDGLIQRINELPVTELALVDVEQGRQKVEIIAALTERMLARHGLEQVKVSVHFSLDDAIRDADFVLTQFRVGQLPARATDERLGLKYNLIGQETTGVGGFAKALRTIPVMMDIAHRVERLAPNAWIINFTNPAGIVTEAVSRYTKAKIIGLCNVPISMHHMIANLLHAPYEDIQLRFAGLNHMVWVHEVLQRGKDVTADVLKMLCDGASLTMNNIKEAPWPPEFLRAMGAIPCPYHRYFYQTQDMLTEEVAAAAERGTRAEQVMQVEKELFELYADPELDTKPEQLSFRGGSFYSEVALELIRSIYNNLGTQLVVNTANRGAIRGLADDAVVETNCIVDAQGAHPLTFGQLPDSMHGLIQQVKAYERLTIEAAVHGDRGSALLALVTNPLVANASIAQPLLEEVLEANKPYLPQFK</t>
  </si>
  <si>
    <t>PL78_11535</t>
  </si>
  <si>
    <t>PL78_11535 chr1</t>
  </si>
  <si>
    <t>ANI30452</t>
  </si>
  <si>
    <t>ccpA LacI family transcriptional regulator</t>
  </si>
  <si>
    <t>MVTLEDVAVLAGVSRATVSRVVNGDTNVKPLTREKVEQAVAVLGYTPNPAARALASSHSNTLGLVTTSYRGGFFGALMDFVQTEAESHGKQLLVTQGRDNAEKEWQAIQRLFNLRCDGLILHVRFLSDERLRQLAATQRPFVLLDRLVSGLEERCVIFDHRRASQIATQVLIDAGHKRIACISGSAERQSSQLRLQGFLDAMAAADLTPVACLQGVYDLESGYLRADEALRQSQAPTAIYCCNEEMALGALLAINKHHLQVPQDISLLCYDSGERAPFVSPALTSLHFPIVEMAQYATRLLINPQTPAMSFVPTVITRESVLPPK</t>
  </si>
  <si>
    <t>PL78_11540</t>
  </si>
  <si>
    <t>PL78_11540 chr1</t>
  </si>
  <si>
    <t>ANI30453</t>
  </si>
  <si>
    <t>TonB-dependent copper receptor</t>
  </si>
  <si>
    <t>MSNKYNTCKKNKLAYAIASSCSLLAFSAISASDVRHQPASNVVNQPNDAEVITVTAPQYSPLTIVTSPKTPRQPVPASDGADYLKTIPGFSQIRNGGTNGDVVFRGMFGSRLKILTDGAETLGTCPSRMDAPTSYISPESYDLLTVVKGPQSVLWGAGASAGTVLFERERPRFEQTGVTGNGSLLVGSNGRWDKNLDLSLGGDQGYLRMMGNQSQAGDYKDGVGNRVPSRWDKWNADLALGWTPDEDTLLEMTMGKGDGEARYAGRGMDGSQFKRESLGLRLEKNHIGEVLDKIEAKIYYNYVNHVMDNSTLRTPPHMAMSSNLDRRTLGGRMMGTWLWQDIKLEAGGDAQTDTHRKNNKTHWSKNASFTHYGVFSELTWEMNEQDKAIVGARLDHHSVTNYKRADEPERTATLPAGFIRLEHNLADSPVMLYAGIGHTERFPDFWELFSPTFGPTGSASAFDGVKSEKTTQLDIGGQYSGEQFNAWVSAYAGKVNDFILFKYDPKNLRISQADNIDATIMGGEAGMAYAFNDRWKTDASLAYARGQNNTDGRPLPQISPLEARFGLTYENGNWSSTALWRLVSSQHRVAINEGNVVGKDFASSAGFGVLSANVAYKFNPQIKVSTGIDNLLNKDYSEHLNLAGNSGFGYSANTPVNEPGRTIWAKLNVTF</t>
  </si>
  <si>
    <t>PL78_11545</t>
  </si>
  <si>
    <t>PL78_11545 chr1</t>
  </si>
  <si>
    <t>ANI30454</t>
  </si>
  <si>
    <t>MLFIAPMVSITLASAQNADSAALLPNIDTDDSAMSDYHSHPSNSYHDSVAMAAMNHSDVMPMSNHSPMMNHAACDYCLLLIHLPLLNATDKPDIRSVSLLAATLPVLFISEPIVTKDVYSKLQPRAPPVFYS</t>
  </si>
  <si>
    <t>PL78_1155 chr1</t>
  </si>
  <si>
    <t>ANI28451</t>
  </si>
  <si>
    <t>RNA-binding protein involved in translation</t>
  </si>
  <si>
    <t>MNKVAQYYRELVASLTERLKNGERDIDQLVASAEQRLNTVEDLTRSEVDQITQAVRRDLEEFARSYEESKEEFTDSVFMRVIKESLWQELADITDKTQLEWREVFKDVSHHGVYHSGEVVGLGNLVCEKCHHHLAFYTPEVLPLCPKCGHDQFHRRPFQP</t>
  </si>
  <si>
    <t>PL78_11550</t>
  </si>
  <si>
    <t>PL78_11550 chr1</t>
  </si>
  <si>
    <t>ANI30455</t>
  </si>
  <si>
    <t>MFS transporter TsgA</t>
  </si>
  <si>
    <t>MNNSNRIRLTWISYFSYALTGALVIVTGMVMGNIAEYFNLPIASMSNTFTFLNAGILISIFLNAWLMEIIPLKRQLIFGFILMLIAIAGLMIGHSLMIFSASMFILGVVSGITMSIGTFLVTHMYEGRQRGSRLLFTDSFFSMAGMIFPVVAAMLLARSVEWYWVYACIGLLYLAIFVLTLFSEFPVLGHKATDAGKPVAKEKWGIGVLFLAIAALCYILGQLGFIQWVPEYATKTFGMDIGQAGQLVSNFWISYMIGMWVFSFILRFFDLQRIVTVLAALATGAMYMFVSAESPEYLSYYILTLGFVSSAIYTTLITLGSLQTKVSSPKLVNFILTCGTVGTMLTFVVTGPIVAEKGVHAALATANGLYLAVFVMCLALGFFTKHRSHGHVTH</t>
  </si>
  <si>
    <t>PL78_11555</t>
  </si>
  <si>
    <t>PL78_11555 chr1</t>
  </si>
  <si>
    <t>ANI30456</t>
  </si>
  <si>
    <t>hutI cytosine deaminase</t>
  </si>
  <si>
    <t>MTGKKVRIIHSVRRVDRPGLWQFNLSQGKIIGIDEQLTQPPSGDEVLDGEGGLILPPFIEPHIHLDTTQTAGEPAWNQSGTLFEGIERWAERKALLTHEDVKQRAWQTLKWQIANGIQHVRTHVDVSDPTLTALKAMLEIKQEVSPWVDMQIVAFPQEGILSYPDGEALLEEALRLGADVVGAIPHFEFTREYGVESLHKTFALAQKYQRLVDVHCDEIDDEQSRFVETVAALAHKEGMGARVTASHTTAMHSYNGAYTSRLFRLLKLSGINFVANPLVNIHLQGRFDTYPKRRGITRVKEMLESGINVCFGHDDVFDPWYPLGTANMLQVLHMGLHICQLMGYGQINDGLKLVTHNSARTLNLSGYGLAIGHQANLIILPAENGFEAVRRQVPVRYSLRAGEIIAQTLPAQSRIYVGNEEPIDFRREK</t>
  </si>
  <si>
    <t>PL78_11560</t>
  </si>
  <si>
    <t>PL78_11560 chr1</t>
  </si>
  <si>
    <t>ANI30457</t>
  </si>
  <si>
    <t>nirB nitrite reductase</t>
  </si>
  <si>
    <t>MSKVKLAVIGNGMVGHRFIEDLLDKADKDAFDITVFCEEPRIAYDRVHLSSYFSHHTAEELSLVREGFYEKHGIKVLVGERAITINRKEKVIHSNSGRTLYYDKLIMATGSYPWIPPIKGSEGQDCFVYRTIEDLNAIEACTRRSKRGAVVGGGLLGLEAAGALKNLGVETHVIEFAPVLMAEQLDPMGGDQLRQKIERMGVRVHTGKNTQEIAHSGTECRKTMIFADGTSLEVDFIVFSTGIRPQDKLAHQCGLATARRGGIAINDYCQTSDPDVYAIGECASWQERTFGLVAPGYKMAQVAVDHLLNRENAFQGADMSAKLKLLGVDVGGIGDAHGRTEGARSYVYLDESKEIYKRLVVSKDNKTLLGAVLVGDTSDYGNLLQLALNKITLPENPDSLILPSHAGSKPAIGVDSLPETAQICSCFDVTKGDIIQAVNNGCHTVAAIKSATKAGTGCGGCIPLVTQVLNAELSKQGIEVNHHLCEHFAYSRQELYHLIRVEGIKSFSELLSKYGKGYGCEVCKPTVGSLLASCWNDYVLQTELTPLQDTNDNFLGNIQKDGTYSIIPRSAGGEITPEGLVAIGNIGREYNLYTKITGSQRIGLFGAQKDDLPAIWAKLIDAGFETGHAYAKALRMAKTCVGSTWCRFGVGDSVGFGVKLEHRYKGIRTPHKMKFGVSGCTRECAEAQGKDVGIIATENGWNLYVCGNGGMKPRHADLLAADLDEATLMRYLDRFMMFYIRTADKLQRTSVWLESLEGGIAYLRSVIIDDKLGINDQLEADIARLREAVICEWKATVENPAAQVRFAHFINSPLRDPNVQVVSEREQHRPARPDERIPVRILELENNQ</t>
  </si>
  <si>
    <t>PL78_11565</t>
  </si>
  <si>
    <t>PL78_11565 chr1</t>
  </si>
  <si>
    <t>ANI30458</t>
  </si>
  <si>
    <t>nirD nitrite reductase</t>
  </si>
  <si>
    <t>MSQWITVCPLEVILTGTGVCALVGEEQVAIFRPYEDEQVFAISNIDPFTEASVLSRGLIAEHQGDLWVASPLKKQHFRLHDGFCLEDESRSVRHFDVRVRDGMVQVKA</t>
  </si>
  <si>
    <t>PL78_11570</t>
  </si>
  <si>
    <t>PL78_11570 chr1</t>
  </si>
  <si>
    <t>ANI30459</t>
  </si>
  <si>
    <t>fnt nitrite transporter NirC</t>
  </si>
  <si>
    <t>MYADTLNKCAANAARIVKLAKESPLGFWISSAMAGAYVGLAIILIFTLGNLIDPALRPLVMGATFGLALTLVIIAGSELFTGHTMFLTLGVKAGTIKSSQMWAVLPQTWLGNLLGSVFVALLYYYAGGSLLPVDTSLVHAAALAKTTAPAMALFFKGVLCNWLVCLAIWMAIRVEGAAKFLAIWWCLLAFIASGYEHSVANMTLFALSWFGNHSEAYTMSGIGHNLLWVTLGNTLSGAVFMGLGYWYATPKDQRPAAVSATAPQTAKS</t>
  </si>
  <si>
    <t>PL78_11575</t>
  </si>
  <si>
    <t>PL78_11575 chr1</t>
  </si>
  <si>
    <t>ANI30460</t>
  </si>
  <si>
    <t>cysG siroheme synthase</t>
  </si>
  <si>
    <t>MDYLPIFCQLHHKDCLLVGGGDIAERKARLLLDAGAWVTVNACEFSPQFHLWAEQNRITLVHGEFAPELLAEKWLVIAATDRVEVNALVYQSANQQRIFCNVVDDPKRASFIMPSIIDRSPIMIAISSGGKAPVLARLLREKLEAMLPQHLGQLARIAGNLRQRVKRQFSAMTARRRFWEKLLSHDRLAQSLANDDQTQANQLVEQLFSTPLEDRGEVVLVGAGPGDAGLLTLKGLQQIQQADVVVYDRLVSDEVMNLVRRDAERIFVGKRAGHHCVPQDQINQILLEQAQQGKRVVRLKGGDPFIFGRGGEELETLSDSGIPFSVVPGITAASGCSAYSGIPLTHRDHAQSVRLVTGHAKADGQLDWANLAAEEQTLVFYMGLSQASEIQRQLIRQGMSSETPVALVENGTSRRQRVVSGELSQLALLSQQVSSPSLIIVGSVVSLREKLNWFSSQEQTNPNMQQEQAEQAG</t>
  </si>
  <si>
    <t>PL78_11580</t>
  </si>
  <si>
    <t>PL78_11580 chr1</t>
  </si>
  <si>
    <t>ANI30461</t>
  </si>
  <si>
    <t>trpS tryptophanyl-tRNA synthetase</t>
  </si>
  <si>
    <t>MSKPIVFSGAQPSGELTIGNYMGALRQWVQMQDDYDCIYCIVDLHAITARQDATLLRKRTLDTLALYLACGIDPQKSTIFVQSHVPEHTQLGWALNCYTYFGELSRMTQFKDKSLRHADNINAGLFDYPVLMAADILLYQTNQVPVGEDQKQHLELSRDIAGRFNAIYGDIFKIPEPFIPKAGARVMSLQDPTKKMSKSDDNRNNVIELLEDTKSVVKKIKRAMTDSDEPAVIRYDVKEKAGVSNLLDILSGVTGQSIPELEAQFEGQMYGHLKGAVAEAVSGMLSELQERYHQYRNDEAYLQSVMRDGAAKARARAQETLAKVYEAIGFVAHP</t>
  </si>
  <si>
    <t>PL78_11585</t>
  </si>
  <si>
    <t>PL78_11585 chr1</t>
  </si>
  <si>
    <t>ANI30462</t>
  </si>
  <si>
    <t>gph phosphoglycolate phosphatase</t>
  </si>
  <si>
    <t>MTEFNSIRGLAFDLDGTLVDSAPGLASAMDMALEHQGLPKAGLERVSTWIGNGADVLVERALRWAGVEPQDEICQRTRVLFDGYYAQTVERGSQLFPQVKDTLAQLAASGLPMGLITNKPTPFVAPLLASLGIADYFSLVIGGDDVVEKKPHPAPLYLMLGKLGLRASELLFVGDSRNDIMAAQAAGCPCVGLTYGYNYGESIATSHPDRVLTHFADLLPTIGLSSLKNQEA</t>
  </si>
  <si>
    <t>PL78_11590</t>
  </si>
  <si>
    <t>PL78_11590 chr1</t>
  </si>
  <si>
    <t>ANI30463</t>
  </si>
  <si>
    <t>rpe ribulose-phosphate 3-epimerase</t>
  </si>
  <si>
    <t>MKKFLIAPSILSADFARLGEDTAKVIAAGADVVHFDVMDNHYVPNLTMGPMVCQALRDYGITAPIDVHLMVKPVDRIVPDFAKAGASYISFHPEASEHIDRTLQLIKDHGCKAGLVFNPATPLSYLDYVMDKLDVILLMSVNPGFGGQSFIPETLNKLRQVRQRIDASGYDIRLEVDGGVKVDNIREIAAAGADMFVAGSAIFGKSDYAAVIDAMRSELAMAAHD</t>
  </si>
  <si>
    <t>PL78_11595</t>
  </si>
  <si>
    <t>PL78_11595 chr1</t>
  </si>
  <si>
    <t>ANI30464</t>
  </si>
  <si>
    <t>dam DNA adenine methylase</t>
  </si>
  <si>
    <t>MKKNRAFLKWAGGKYPLVDDIRRHLPAGDCLIEPFVGAGSVFLNTEYESYILADINSDLINLYNIVKLRTDDFVRDSRLLFTDEYNNSDQFYLIRHEFNACEDPYRRALLFLYLNRHCYNGLCRYNLSGEFNVPFGRYKKPYFPEAELYWFAEKSKNAVFVCEHYQETLLKAASGSVVYCDPPYAPLSATANFTAYHTNNFGIADQKNLARLAYQLSSENRIPVLISNHDTELTRDWYHQASLHVVKARRTISRNILGRSKVNELLALYS</t>
  </si>
  <si>
    <t>PL78_1160 chr1</t>
  </si>
  <si>
    <t>ANI28452</t>
  </si>
  <si>
    <t>rihA ribonucleoside hydrolase</t>
  </si>
  <si>
    <t>MSRSIIIDCDPGHDDAMALILALASPELKIAAVTTSAGNQTPEKTLRNALRILTLLKRRDIPVAGGAQKPLLRELIIADNVHGESGLDGPVLPEPDFAPQAENAVELIARVLRASPRPVTLVATGPLTNIALFLASHTELTPKIERIVIMGGSVMLGNWTPAAEFNIYVDPEAAERVFQSGIPLTMAGLDVTHKAQVMSEDIERFRQLGNPVADVVAGLLDFFMLYHRQERWGFKGAPLHDPCTIAWLLAPELFQSVDRWVGIETQGKYTQGMTVTDFYQLTGKPANTQILMDIDRQGFIDLLVERVSRYGK</t>
  </si>
  <si>
    <t>PL78_11600</t>
  </si>
  <si>
    <t>PL78_11600 chr1</t>
  </si>
  <si>
    <t>ANI30465</t>
  </si>
  <si>
    <t>Cell division protein DamX</t>
  </si>
  <si>
    <t>MDELKPEDDLKPDTSDRRPTRSRKTSNGPKIALSRQHLMIGIGILVLLLIIIAIGSALKAPTQHEASQQNPNVAARDINLSDSSSLTNGSGAQPGTASNTSDGHDGNGVQNSGQPQELTAPPVSSTPTEAQPMANGNAPTQRVDLPGNMSDALSQQQGQVDSVSQNMNGAVTSTLPTAPATVSSSKEIKTPAVRDNTTRPAQKTAAKPVANAHKNTQAAGTGSTAAKNTAAPASSGGALKNAPGSHFTLQLSSASRSDTLNAYAKQQKLTHYQVYETKRDGKPWYVLVSGNYATSAEAKKAISSLPADVQAKKPWVKPVHQVQQDLKK</t>
  </si>
  <si>
    <t>PL78_11605</t>
  </si>
  <si>
    <t>PL78_11605 chr1</t>
  </si>
  <si>
    <t>ANI30466</t>
  </si>
  <si>
    <t>aroB 3-dehydroquinate synthase</t>
  </si>
  <si>
    <t>MEKITVTLGERSYPITIAAGLFNDPASFKPLKAGDQVMLVTNQTLAPLYLDSIRAVLEEGGIRVDQVILPDGEQYKSLSVLEQVFSALLEKPHGRDTTLIALGGGVVGDLTGFAAACYQRGVRFIQVPTTLLSQVDSSVGGKTAVNHPLGKNMIGAFYQPASVIVDLDCLKTLPSRELASGLAEVIKYGIILDSEFFVWLENNIDALLALDMDALGYCIRRCCELKAEVVAADEREENGLRALLNLGHTYGHAIEAEMGYGVWLHGEAVAAGMVMAAETARLIGQFSSSDIERIKRLLVRAGLPVSGPQEMAPESYLPHMMRDKKVLAGELRLVLPTAIGKSEVRGGISHEIVLASIAECLAG</t>
  </si>
  <si>
    <t>PL78_11610</t>
  </si>
  <si>
    <t>PL78_11610 chr1</t>
  </si>
  <si>
    <t>ANI30467</t>
  </si>
  <si>
    <t>aroK shikimate kinase</t>
  </si>
  <si>
    <t>MAEKRNIFLVGPMGAGKSTIGRQLAQQLNMEFFDSDQEIERRTGADVGWVFDVEGEEGFRDREEKVINELTEKQGIVLATGGGSVKSKETRNRLSARGVVVYLETTIEKQLARTQRDKKRPLLQVDAPPREVLEALAKERNPLYEEIADVTIRTDDQSAKVVANQIINMLESN</t>
  </si>
  <si>
    <t>PL78_11615</t>
  </si>
  <si>
    <t>PL78_11615 chr1</t>
  </si>
  <si>
    <t>ANI30468</t>
  </si>
  <si>
    <t>Type II secretory pathway, component HofQ</t>
  </si>
  <si>
    <t>MCLPILYLTTLYLITFLRWAGLSLLFILCLLTRSEAREPSVSLTFQQTPVSVILQALADYQYMNLVTSASVGGSLSLRLENVPWSQALKTVMRMGNLVAEQEGNVLLVMTRQEASERLMVDEAAAKARKAVQPDLLSNYSHILQHANVEDVAASLNNGQGGLLSDKGRVMADKRTNRLLIRDTAESIEVMKSWLAELDSPLQQVQLAAHIVTIGSESLHELGVRWGLPASEGQSAPLKINNFNVGLPIQNSALTAGFHVARISGRLLDLELSALEQENQVEIIASPRLMTSHQQTASIKQGTDIPYHVTNGKNGGTTIEFKEAVLGMEVTPRILAAGKITLKLKISQNMPGMAIKRGEGEALAIDKQEIKTQITVHDGETIVLGGIFQQKNTQGANKVPVLSNIPLLGNLFKQDANAQSRRELVIFITPRLINT</t>
  </si>
  <si>
    <t>PL78_11620</t>
  </si>
  <si>
    <t>PL78_11620 chr1</t>
  </si>
  <si>
    <t>ANI30469</t>
  </si>
  <si>
    <t>MAVSRATSEFVPLRNPFQPVITLSCRERADAAMSQWSLRGIVGAPGEYRVWLEKSDGEWRRLAEGEFIQSHWRVTHIGLRQINMSYSGMDGSCKMMSPPVSWFLMEPGNKG</t>
  </si>
  <si>
    <t>PL78_11625</t>
  </si>
  <si>
    <t>PL78_11625 chr1</t>
  </si>
  <si>
    <t>ANI30470</t>
  </si>
  <si>
    <t>MNNYYLRWMSQSGGVLYLWLIITTLFIGFTCYAVLIRPELLLRVNEREHIETQRISLAQRQQDIAQMPTLDQLGQQREAWHLYQQLKTAENPTKSLISHIGEWVVATGGQVLRWQQLEVKNKNKVGVSQWEGLLSMDYSGAIHLLGSLKALYPPFLIEHLHITAEASGLNLRLRLRGQYEEDENDKKRSEKLTINSVGDGNGIDDGGQSSHF</t>
  </si>
  <si>
    <t>PL78_11630</t>
  </si>
  <si>
    <t>PL78_11630 chr1</t>
  </si>
  <si>
    <t>ANI30471</t>
  </si>
  <si>
    <t>Tfp pilus assembly protein PilN</t>
  </si>
  <si>
    <t>MYQVNFLPWRVSRQQARYRLWRNLLIGHLAMTALILACITFLLRYERVERGAEIGKLSHRQSALDSLHQRIQKRVTELQKLKEHHHRDRQISRRTQHYLVLLNTLSQSMPTDCWITQLVHDQKTTDFDAICRDYPAIGQLYEKLTETKEKTANHWDNAQVHDIQQRENNGGFAIKVRWISGSLVDE</t>
  </si>
  <si>
    <t>PL78_11635</t>
  </si>
  <si>
    <t>PL78_11635 chr1</t>
  </si>
  <si>
    <t>ANI30472</t>
  </si>
  <si>
    <t>pilus assembly protein HofM</t>
  </si>
  <si>
    <t>MCAQKIWQVGLDIQMNCVRALAVLRRRYGWQLRHWWQQPLPDGVLLNGNLQHLEALSELLSHLRRQLPRHISLRIALPVQRILQQSFPRPDKRLREPERSQFIYNAAARQFPLSGQTLALDYRTNSADERQLLITAARQQDISRWQDCLQQANFMPDAIDISPCALRYMAVAAKLPPRHLLLHRIEREWLWTTSADMPFRYGLITAQEGSDTKAILTELHRLNPPTGEPAFGVYYSSIGDEPIPENTLPWSPFIAFRQQQPPLPILPGAFALAGGLAIRPEDTDVSS</t>
  </si>
  <si>
    <t>PL78_11640</t>
  </si>
  <si>
    <t>PL78_11640 chr1</t>
  </si>
  <si>
    <t>ANI30473</t>
  </si>
  <si>
    <t>mrcA penicillin-binding protein 1A</t>
  </si>
  <si>
    <t>MTLNGKSQVKFVKYFLILTVCCILLGAASIFGLYKYIEPQLPDVATLKDVRLQTPMLVYSADGELIAQFGEKRRIPLSLKQIPPEMVHAFIATEDSRFYEHHGVDPVGILRAASIALVSGRASQGASTITQQLARNFFLSPERTLMRKIKEAFLAVRIEQLLTKDEILELYLNKIYLGYRAYGVGAAAQVYFGKEINQLTLSEIAMIAGLPKAPSTFNPLYSHDRAVSRRNVVLSRMLDEKYITQAQYDQARSEPLVAHYHAPEIAFSAPYLAEMVRQEMIKRYGENAYTDGYQVYTTITKKLQLAAVDSLRANVLAYDMRHGYRGPSNVLWKVGEAAWTQQQIVDSLKTLPVYGPLRPAVVTQTTAEQATAILADGSSVTLPMAGMRWARAFKSDTAQGPTPKRVTDVVQAGQQIWVRQVGDIWWLAQVPDVNSALVSIDPNNGAIKALVGGFDFNQSKFNRATQALRQVGSNIKPFLYTAAMDKGLTLATILNDLPITRWDAGAGTDWRPKNSPPSYDGPIRLRQGLGQSKNVVMVRAMRAMGVDYAAEYLQRFGFPAQNIVHSESLALGSASFTPLQVARGYAVMANGGYLVDPYFITKITDEANNVLFEAKPKIVCNDCNLPVIYGDTQRSVVLSDDNVENVATSQNNTASTVPMPELEQVSPSQVKQDSDQQYAPHVISTPLAFLIKDAMNTNIFGEPGWMGTGWRAGRDLKRHDIGGKTGTTNSSKDAWFSGYGPDTVTSVWIGFDDHRRNLGRSTASGAIPDQIAGGEGGAKTAQPAWNDFMKVALEGIPEQKTTPPPGVVTVVIDKRTGKLSDGGSGSRPEYFIEGTQPTEHAVQEVGTTLMDNGQSQELF</t>
  </si>
  <si>
    <t>PL78_11645</t>
  </si>
  <si>
    <t>PL78_11645 chr1</t>
  </si>
  <si>
    <t>ANI30474</t>
  </si>
  <si>
    <t>nudE adenosine nucleotide hydrolase</t>
  </si>
  <si>
    <t>MKHLQKPKILNVETVARSRLFNVEAVDLEFSNGVRRLYERMRPSNREAVMIVPIIGEDLLLIREYAVGIESYELGFPKGLIDPGEEVLDAANRELMEEVGFGAKRFDYLTKLTMAPSYFSSKMNIVVARDLYPQSLEGDEPEPLPQVRWPIANMMALLKDPDFNEARNVSALFLAQAFFNSTLSR</t>
  </si>
  <si>
    <t>PL78_1165 chr1</t>
  </si>
  <si>
    <t>ANI28453</t>
  </si>
  <si>
    <t>artP arginine transporter ATP-binding subunit</t>
  </si>
  <si>
    <t>MISLKNVSKWYGHFQVLSDCSTEVKKGEVVVVCGPSGSGKSTLIKTVNGLEPIQQGNILVNGIAVNDKGTNLAQLRSKVGMVFQHFELFPHLSIIENLTLAQVKVLKRDKAASREKGLKLLERVGLTTHADKFPSQLSGGQQQRVAIARALCMDPIAMLFDEPTSALDPEMINEVLDVMVKLAHEGMTMMVVTHEMGFARKVAHRVIFMDEGKIVEDSNKDDFFNNPKSERAKDFLAKILH</t>
  </si>
  <si>
    <t>PL78_11650</t>
  </si>
  <si>
    <t>PL78_11650 chr1</t>
  </si>
  <si>
    <t>ANI30475</t>
  </si>
  <si>
    <t>intracellular growth attenuator protein igaA</t>
  </si>
  <si>
    <t>MSTIVLILALLLTSLVAVALLWWFKYHQISAVPVALPFVKPTHRTLTPEERVAVENYLLNQSENGTFKKLPGLDSHLDQGHSSSSNELALIPESDNVYAVTRAITRYGVASDEPNKWRYYLDATEVHLPPFWEQFIAQDNYVEVIQTKTIPLVISLNGHSLKDHTLEAPTPRVAQSAPQNASIRKEDSEHVALVNIRKETPEEHAIYGPTGLREAATICLALLLLFLSLISPGVVLPWLILVSIALLSWACWKLFRPLSESDLKEVHCLSGTPKRWGLFGESNQGQMNNISLGIIDLIYPPHWQAYFAHDLGKKTNVDIYLNRQVVRQGRYLSLHDEMKNFPLQRWGKNLTLMLGSLAILILLVVYVPLGLPLKLSMAWIQGAQSQQVTSVQALEKMPLRIGDMLKAQGTGMCYVPPNALGPHNFAFTPFDCSSIYWNTASTLPQPESETIEKAAALLATVNQQLHPQDSSDPNVNPQLATAIEKSGMILLNNFSDIVLKTKELCRSEADCVRLKNALVNLGNAKNWAALTKKAQSGALKGMNVLLRPVSADALESLVNTATSSFVYRETHLATEALNSPPPGGFLISSDEGKQLVNHPIPAVPLFDYSALEQWRELQRLSGLLLNTPFKAEGVITSITVDANGTRHVTLHSEPDVITLSRYLGTSLLLFALIICLSVNGYLVIKRMRQNRTRMEDIQRYYDSCFSTHLTATPYLR</t>
  </si>
  <si>
    <t>PL78_11655</t>
  </si>
  <si>
    <t>PL78_11655 chr1</t>
  </si>
  <si>
    <t>ANI30476</t>
  </si>
  <si>
    <t>nucleotidase</t>
  </si>
  <si>
    <t>MPLNVNWQDIDTVLLDMDGTLLDLEFDSYFWLKLVPEALSQQRNIPLEQAKAIINDEYHAVQHTMSWYCFDYWCQRLDLDIYAMTTQVGSRASLRQDTLPFLQELRDSGRKTILLTNAHPHSLNIKVQHTGLDQHLDLLLSTHIFGYPKEDQRLWQAVAQHIDFDPARTLFVDDSEAILDAAKTFGIRYCLGVENPDSSCAGKVFQSHPAISDYRQLLPAIRHHSAA</t>
  </si>
  <si>
    <t>PL78_11660</t>
  </si>
  <si>
    <t>PL78_11660 chr1</t>
  </si>
  <si>
    <t>ANI30477</t>
  </si>
  <si>
    <t>ribosome-associated heat shock protein Hsp15</t>
  </si>
  <si>
    <t>PL78_11665</t>
  </si>
  <si>
    <t>PL78_11665 chr1</t>
  </si>
  <si>
    <t>ANI30478</t>
  </si>
  <si>
    <t>hspA Hsp33-like chaperonin</t>
  </si>
  <si>
    <t>MSNHDQLHRYLFNHHAVRGELVTVNETYQQIIANHDYPAPVKKLLGELLVATSLLTATLKFDGDITVQLQGDGPLTLAVINGNNQQELRGVARTNGEIAEDSSLKQMIGNGYMVITITPAKGERYQGVVGLEGDTLAECLESYFMQSEQLPTRLFIRTGEVEGKAAAAGMLLQVLPAEERNEDEFDHLAQLTTTIKAEELFTLPANEVLYRLYHQEEVTIYDPQNVSFRCTCSRERCMDALVTLPVEEVQEMLEQDGQIDMHCEYCGTHHIFDAVDIANLLSGNSPSDDQIH</t>
  </si>
  <si>
    <t>PL78_11670</t>
  </si>
  <si>
    <t>PL78_11670 chr1</t>
  </si>
  <si>
    <t>ANI30479</t>
  </si>
  <si>
    <t>pckA phosphoenolpyruvate carboxykinase</t>
  </si>
  <si>
    <t>MSVKGITPQELADYGIHSVSEIVYNPSYELLFQEETKPDLQGYERGTVTNLGAVAVDTGIFTGRSPKDKYIVRDAITQDTVWWADQGKGKNDNKPLSQETWTQLKGLVTEQLSGKRLFVVDTFCGANADTRLKVRFITEVAWQAHFVKNMFIRPTDEELANFEPDFIVMNGAKCTNPNWKEQGLNSENFVAFNLTERMQLIGGTWYGGEMKKGMFSMMNYLLPLKGIASMHCSANVGEKGDVAIFFGLSGTGKTTLSTDPKRKLIGDDEHGWDDDGVFNFEGGCYAKTIKLSEEAEPDIYHAIKRDALLENVMVLADGTVDFNDGSKTENTRVSYPIYHIENIVKPVSKAGHATKVIFLTADAFGVLPPVSRLTADQTQYHFLSGFTAKLAGTERGVTEPTPTFSACFGAAFLSLHPTQYAEVLVKRMQAAGAQAYLVNTGWNGTGKRISIKDTRGIIDAILNGDIDKAETFTLPIFNLTVPTALPGVNPEILDPRQTYGSLEQWQEKAEDLAKRFVTNFDKYTDTPAGAALVSAGPKI</t>
  </si>
  <si>
    <t>PL78_11675</t>
  </si>
  <si>
    <t>PL78_11675 chr1</t>
  </si>
  <si>
    <t>ANI30480</t>
  </si>
  <si>
    <t>envZ osmolarity sensor protein</t>
  </si>
  <si>
    <t>MRRWRFSPRSSFARTLLLIVTLLFVSLVTTYLVVLNFAILPSLQQFNKVLAYEVRMLMTDRLQLEDGTLLEVPPAFRREIYRELGISLYTNAAAEESGLRWAQHYKFLSDQMAQQLGGPTDVRVEVNKNSPVVWLKTWLSPDIWVRVPLTEIHQGDFSPLFRYTLAIMLLAVGGAWLFIRIQNRPLVELEHAALQVGKGHIPPPLREYGASEVRSVTRAFNQMASGVKLLADDRTLLMAGVSHDLRTPLTRIRLATEMMAEEDGYLSESINKDIEECNAIIEQFIDYLRTGEEMPTETCDLNAILGEVIAAESGYEREIETDLCDGEVKVEVHPLSIKRALANMVVNAARYGNGWIKVSSGTELQRAWFQVEDDGPGIKPEELKHLFQPFVRGDSARSTSGTGLGLAIVQRILDAHSGMLDIGTSEKGGLCIRAYLPLPLDVKSVAPGKHG</t>
  </si>
  <si>
    <t>PL78_11680</t>
  </si>
  <si>
    <t>PL78_11680 chr1</t>
  </si>
  <si>
    <t>ANI30481</t>
  </si>
  <si>
    <t>osmolarity response regulator OmpR family</t>
  </si>
  <si>
    <t>MQENHKILVVDDDMRLRALLERYLTEQGFQVRSVANAEQMDRLLTRESFHLMVLDLMLPGEDGLSICRRLRSQSNPMPIIMVTAKGEEVDRIVGLEIGADDYIPKPFNPRELLARIRAVLRRQANELPGAPSQEEAIISFGKFKLNLGTREMFREDEPMPLTSGEFAVLKALVSHPREPLSRDKLMNLARGREYSAMERSIDVQISRLRRMVEEDPAHPRYIQTVWGLGYVFVPDGSKA</t>
  </si>
  <si>
    <t>PL78_11685</t>
  </si>
  <si>
    <t>PL78_11685 chr1</t>
  </si>
  <si>
    <t>ANI30482</t>
  </si>
  <si>
    <t>greB transcription elongation factor GreB</t>
  </si>
  <si>
    <t>MSKSNYITREGWQALDLELKYLWREERPRVTQAVSEAAAMGDRSENAEYIYGKKRLREIDRRVRFLSKRLDVLKIVDPDPRQEGKVYFGAWVRVENELGEERFFRLVGPDEFDPAKKWISIDSPVARALIGKQVDDEITVQTPNGEATYWILEIRYRPFDEKC</t>
  </si>
  <si>
    <t>PL78_11690</t>
  </si>
  <si>
    <t>PL78_11690 chr1</t>
  </si>
  <si>
    <t>ANI30483</t>
  </si>
  <si>
    <t>MEGINKPLLLPNTVVLDKTASRAGVTLTIADLNQWDNFKRLLECCDGTQTPQQIATHLSLDITTVNHTLASLESAGFIWCLPAYQAIPTPLFLTEFNRWLPIWVHKMYDQQIWQDLYDGKESPSVLIGWAQENMHYTRSVMSHMPRAIHYADDQIGHGIQFRHLSEEWDHYRLFMAACHDVGIDQAQLDQSPPLASTTSITRFMANVAQMGTLVYNACEALLEATTQNGQSVIDFYQTAGERLELPQAFTDKLIHHLMADQKFEHIDIFEHLLEGHSTLPAQKVTQIFTSCHRLANWFEIWHDDIYRHYHSLPLSGAQCVSTSSDQLSGTHYASSTI</t>
  </si>
  <si>
    <t>PL78_11695</t>
  </si>
  <si>
    <t>PL78_11695 chr1</t>
  </si>
  <si>
    <t>ANI30484</t>
  </si>
  <si>
    <t>MDNTATAPALPLLTPKDLSFPADAWNMIQPEEMNEQFIAVTTSLRGWLKGGAMSEYYGLTPHCCKLAVEMCHLLYGLDKALVRCAAETEDKQLQELFILHAFHAHRMKKTWDNICHELTQKPLAELEPLTSTLMLQLTLENIAAKDPLAFAYAIDLFGSPGYIESIEPVVAFFSELLDNPEIIAHLATWKSESIDNDTSFASIPLTKVYGYPLAGSYGKACCDFIGPRLQRDIDTSLINLAALGDQFHLFYRGVQVFYVEKAFSFPQLHMNWLHSA</t>
  </si>
  <si>
    <t>PL78_1170 chr1</t>
  </si>
  <si>
    <t>ANI28454</t>
  </si>
  <si>
    <t>ehuC amino acid ABC transporter permease</t>
  </si>
  <si>
    <t>MYEFDWSSIAPSMPYLLQGLAVTAKITVIAIVFGILWGTILAVMRLSSIKAISWFATLYVNLFRSVPLVMVLLWFYLVVPSLLQNVLGLSPKTDIRLISAMVAFSLFEAAYYSEIIRAGIQSISRGQSSAALALGMTQGQSMRLVILPQAFRAMVPLLLTQGIVLFQDTSLVYVLSLADFFRTATTIGERDGTQVEMVLFAGLVYFVISIAASMLVNYLKKRTV</t>
  </si>
  <si>
    <t>PL78_11700</t>
  </si>
  <si>
    <t>PL78_11700 chr1</t>
  </si>
  <si>
    <t>ANI30485</t>
  </si>
  <si>
    <t>MLLKDSVVVEYVRERVLRLTSRLQVVELVHDDINAFFVEMLSRNRDPESALIETGCSADFSRDFMAFLHKNVLLYAIPINADYIAAADAADLINNELNHWADILYFDPFWSTMENPTAATDLNTLYAWAIENYHHTHSVIRHLGAALSHTQNQLVADKLITHLSEEWDHPYLFKLSAIRFRRAHLLPALEETLLPLPCTQSLCALLQLAARRGCFAYKSCVAVLENTARRVNETRTFYRNIAERNALDYSVVEPFVIHAETDENYDHLNSLSQFSAHSPPLAVACVEEALGLAYRFAEALNLWQRHMMDLYLTRSLGEGHRTRQTA</t>
  </si>
  <si>
    <t>PL78_11705</t>
  </si>
  <si>
    <t>PL78_11705 chr1</t>
  </si>
  <si>
    <t>ANI30486</t>
  </si>
  <si>
    <t>MFS family transporter</t>
  </si>
  <si>
    <t>MPLWINTRPLLSISIIFAGSSLAYYMLMTTLATYLYDYLNLSVATVGTIIFGYVFTSRLAKVALGPWFDRLTLRTSLMLSLSIAAVGFLLAASDKLIGILAPWCLCIAGVGVSSIVLLTHSAIARQKQSSSDASHAPADYSFIYVLMHGSALIAPAIGFNILLNYPGQLYWVIASFYLALLLFCRFFLSEPHHQSVEKAKPIVIDFLIAFKKQHYCRFLLINSLLWMLYAQLFSTIPLYVREVLGAESHITRFYMVEALSVMVLQYWVSAHINPRIQAYFPKVTLAAFSLSFLLIYYAHNMFFILLAGCIFAFALMVFMPCSNAANASFAEPGRFATYFGLVSLSATLGDSLGSILGMVCFDLLLQNEMLKHYFLWLAGITAALAILCRNPYNCPF</t>
  </si>
  <si>
    <t>PL78_11710</t>
  </si>
  <si>
    <t>PL78_11710 chr1</t>
  </si>
  <si>
    <t>ANI30487</t>
  </si>
  <si>
    <t>rpsA transcription accessory protein</t>
  </si>
  <si>
    <t>MNEPLSRIIASELQARPEQVISAIRLLDEGNTVPFIARYRKEVTGGLDDTQLRQLETRLGYLRELEDRRQTILKSIEDQGKLTEQLAGAINGTMSKTELEDLYLPYKPKRRTRGQIAIEAGLEPLADSLWNNPQQEPESVAAAYIDAEKGVADTKAALDGARYILMERFAEDATLLAKVRQYLWKNAHLVSKVVEGKEQEGAKFRDYFEHHEPIAQVPSHRALAMFRGRNEGVLQLSLNADPQFEEPPRESQGEQIIINHLDLRLNNAPADAWRKAVINWTWRIKVLLHLETELMSTLRERAEEEAINVFARNMQDLLMAAPAGMRATMGLDPGLRTGVKVAVVDATGKLVAYDTVYPHTGQATKAAATVAALCIKHQVELVAIGNGTASRETERFFTELQQQYPAVTAQKVIVSEAGASVYSASELAALEFPDLDVSIRGAVSIARRLQDPLAELVKIDPKSIGVGQYQHDVSQSQLAKKLDAVVEDCVNAVGVDLNTASVPLLTRVAGLTRMMAQNIVNWRNENGRFRNREQLLKVSRLGPKAFEQCAGFLRINHGDNPLDASTVHPEAYPVVERILAATEQALQDLMGNPTVLRNLQARDFTTERFGVPTVTDILKELEKPGRDPRPEFKTATFADGVETMNDLTVGMILEGSVTNVTNFGAFVDIGVHQDGLVHISSLADKFVDDPHKVVKAGDIVKVKVMEVDLQRKRIALTMRLDEQPGETNARRGSADNSAKPRQGGRNSQDSRDRAPAKGRTASATGAGNSAMSDALAAALGKKR</t>
  </si>
  <si>
    <t>PL78_11715</t>
  </si>
  <si>
    <t>PL78_11715 chr1</t>
  </si>
  <si>
    <t>ANI30488</t>
  </si>
  <si>
    <t>Fe2+ transport system protein FeoA</t>
  </si>
  <si>
    <t>MHLLPQRAYKILGFSPEISPAYRQKLLSLGMLPGSSFNVVRLAPLGDPIQIETRRVSLVLRKKDLDFLNLDLQP</t>
  </si>
  <si>
    <t>PL78_11720</t>
  </si>
  <si>
    <t>PL78_11720 chr1</t>
  </si>
  <si>
    <t>ANI30489</t>
  </si>
  <si>
    <t>feoB ferrous iron transporter B</t>
  </si>
  <si>
    <t>MKALTIGLIGNPNAGKTTLFNQLTGARQRVGNWSGVTVERKEGHFSTAQHQVTLVDLPGTYSLTTISEQTSLDEQIACHYILSGEADLLINVIDASNLERNLYLTLQLLELGIPCIIALNMLDIAQSQRIKIDVDALSKRLGCPVIPLVSTRATGIAELKTSIDQYQPNTDNALVNYPPLLLEEVEKLTSAMPDSLPMQQRRWLALQMLEGDIYSLARSGVSPALLAESRQRLKDQQHEDPELVIADARYQSIATLCDAVSNAQQAEPNRLTQMLDKVILNRWLGVPIFLFVMYLMFVLAINIGGALQPIFDIGSSAIFIQGLQWVGYTLHFPEWLTIFLAQGIGGGINTVLPLVPQIGMMYLFLSFLEDSGYMARAAFVMDRLMQALGLPGKSFVPLIVGFGCNVPAIMGARTLDAQRERLITVMMAPFMSCGARLAIFAVFAAAFFGQDGASIVFSLYLLGIVVAILTGLLLKYTIMRGEASPFVMELPVYHVPHLKSLLLQTWQRLKGFVLRAGKVIVIASIFIGGLNSFTFGGKAADSINDSALASVSKVLTPLLTPMGVHADNWQATVGLVTGAMAKEVVVGTLNTLYTAEQIKNEPFDAEGFNLLDELGGAVNETWQGLKDTFSLSVLSNPIEASKGDGEMEAGSMGMMSSKFGSSVAAYSYLIFVLLYVPCVSVMGAIARETSRGWMTFSILWGLNVAYSLATLFYQAATFSSHPQQSLGIIAAVIVFNILIFFGLRRARSRVTFRLQNRQPASGCQNGGGHCH</t>
  </si>
  <si>
    <t>PL78_11725</t>
  </si>
  <si>
    <t>PL78_11725 chr1</t>
  </si>
  <si>
    <t>ANI30490</t>
  </si>
  <si>
    <t>FeoC like transcriptional regulator</t>
  </si>
  <si>
    <t>MASLMQLRDTLALNGCMEASQLSQQLAAPLPLVEAMLERLIAMGKLERIEQDNTGCLSGSCKSCPEGQKCNTVVYQLKTH</t>
  </si>
  <si>
    <t>PL78_11735</t>
  </si>
  <si>
    <t>PL78_11735 chr1</t>
  </si>
  <si>
    <t>ANI30492</t>
  </si>
  <si>
    <t>bioH imeloyl-ACP methyl ester carboxylesterase</t>
  </si>
  <si>
    <t>MTKLYWQTCGEGDRDLVLLHGWGLNAEVWRCMIERLAPHFRIHLVDLPGYGRSRDYGAMSLDEMADIVQKQAPAKALWLGWSMGGLVASQIALSHPERVSGLITVSSSPCFTAHDEWPGIRPEVLAGFQQQLTEDFQRTVERFLALQTLGTESARQDARLLKSVVLNHQMPEVEVLTGGLEILRTVDLRQELAACSVPLLRIYGYLDGLVPRKVAALLDDALPQSRSVVMKGSAHAPFISHPDDFAELIINFAAETAQSS</t>
  </si>
  <si>
    <t>PL78_11740</t>
  </si>
  <si>
    <t>PL78_11740 chr1</t>
  </si>
  <si>
    <t>ANI30493</t>
  </si>
  <si>
    <t>Predicted amidophosphoribosyl transferases</t>
  </si>
  <si>
    <t>MLTITGLCWLCRQPLHLAFHGICCFCLRHLPMPPPCCFRCGLPSSQPELPCGRCLQQPRPWQRILFIGDYQPPLSTLIKMLKFKGFSQLAPVLARLIFLRWRTIKYADSAAIKPQRLISVPLHHQRCWQRGFNQSDLLARPLARWLGCDYHPDSLKRLSAAPPQRQLTASARRKNLRGIFRLTEDFCGQHVVLLDDVVTTGSTVAEIGAMLREQKVSSLQVWCICRTL</t>
  </si>
  <si>
    <t>PL78_11745</t>
  </si>
  <si>
    <t>PL78_11745 chr1</t>
  </si>
  <si>
    <t>ANI30494</t>
  </si>
  <si>
    <t>yhgI Fe/S biogenesis protein NfuA</t>
  </si>
  <si>
    <t>MIKITDAAQSHFAKLLANQEEGTQIRVFVINPGTPTAECGVSYCPPDAVEATDTELKFEQLSAYVDELSVPYLQDAEIDFVTDQLGSQLTLKAPNAKMRKVDDSAPLMERVEYVLQSQINPQLAGHGGRVTLMEITDDGLAILQFGGGCNGCSMVDVTLKEGIEKELLQKFPELKGVRDLTEHQRGEHSYY</t>
  </si>
  <si>
    <t>PL78_1175 chr1</t>
  </si>
  <si>
    <t>ANI28455</t>
  </si>
  <si>
    <t>MSIDWNWGIFLQPAPFGNTTYLGWIWSGFQVTVALSLSAWVIAFFVGSLFGILRTVPNRLLSSIGTCYVELFRNVPLIVQFFTWYLVVPELLPTHIGMWFKTELDPNIQFFLSSMLCLGLFTAARVCEQVRAGIQSLPRGQKAAGLAMGLTLPQTYRYVLLPNAYRVIIPPMTSEMLNLVKNSAIASTIGLVDMAAQAGKLLDYSAHAYESFTAITLAYVLINAVIMLIMRLVEKKVQLPGNLGSK</t>
  </si>
  <si>
    <t>PL78_11750</t>
  </si>
  <si>
    <t>PL78_11750 chr1</t>
  </si>
  <si>
    <t>ANI30495</t>
  </si>
  <si>
    <t>malQ 4-alpha-glucanotransferase</t>
  </si>
  <si>
    <t>MDRKSLDQAATLAGIAASYINAHGKQQAIPMETKQKLLVAMGRSPDSVQPSLGEKTPLPVVKVFTHVSPMTLAIGGEGDYHWQLVTEEGISHQGRVSAQKTLTLPASLPLGYHHLALEQGTQQWQCSIIVAPKRCYEPDALLTGKKLWGACVQLYTLRSERNWGIGDFGDLDRMVEQVGGRGGAFIGLNPIHALYPANPNSASPYSPSSRRWLNVVYIDVNNVEEFQQSEAAQRWWHLPQTQSTLAAIRTAEWVDYAKVTELKLAGLRLAFPLFLARAANDKQMQDFRQFVEQGGKSLQQQAAFDALHAHLSQQDSAMWGWPVWPEQYRDGQGEGVAEFCQQHSDEVTFYLWLQWLAASQFSQCFRHSQQQKMPIGLYRDLAVGVAEGGAETWCDRELYCLKASVGAPPDILGPLGQNWGLPPMDPHVMVARAYQPFIDLLRANMTSCGALRIDHVMALLRLWWIPYGETADQGAYVKYPVDDLLAVLALESQRHRCMVIGEDLGTVPVEIVSKLRDSGVYSYKVLYFERDSENTFRAPQSYPVQAMATITTHDLPTLRGYWQSDDLTLGNKLGLYPDQQILKQLYADRERAKQGLLEGLHHYGCVPKKVGRKAALLAMSPTLNRGLQRYVADSASALLGLQPEDWLDMAAPVNIPGTSDEYPNWRRKLTHSLEEMFADQRVNRLLKDLDKRRKNVSAG</t>
  </si>
  <si>
    <t>PL78_11755</t>
  </si>
  <si>
    <t>PL78_11755 chr1</t>
  </si>
  <si>
    <t>ANI30496</t>
  </si>
  <si>
    <t>glgP maltose phosphorylase</t>
  </si>
  <si>
    <t>MSQPMLKKDDFLAALTRQWQRFGLSSAQQMTQHQWWQAVSAALAEQLAAQPAPTKVQKTQRHVNYISMEFLIGRLTANNLINLGWYETVEKLLAEQQVNLADLLEQETDPALGNGGLGRLAACFLDSMATVEQPATGYGLNYQYGLFRQSFSEGKQQEAPDNWERESYPWFRHNAALAVDVSFGGKLEKQADGRQLWRPDFTLRGEAWDLPVLGFRNGVTQPLRLWQATHVHPFDLTKFNDGKFLLAEQNGIDAEKLTKVLYPNDNHLAGKRLRLMQQYFQCACSVADILRKHHAAGRTLADLPEYEVIQLNDTHPTIAIPEMLRVLLDEHQLSWDAAWAITSKTFAYTNHTLMPEALECWDEKLVRSLLPRHFAIIKQINAQFKKRVDKQWPGDKAVWAKLAVHHDKQVRMANLCVVSGFAVNGVAQLHSDLVVKDLFPEYFQLWPEKFHNVTNGITPRRWLKQCNPALSSLIDETLKVEWANNLDVLEGLEPYAEDKKFRARYQQIKYDNKVKLAEYVHRTMGITLNPDAIFDVQIKRLHEYKRQHLNLLHILSLYRQIRDNPNLDIAPRVFLFGAKAAPGYYLAKNIIYAINQAAEKINNDPIVKDRLKVVFIPDYKVSVAELMIPAADVSEQISTAGKEASGTGNMKLALNGALTVGTLDGANVEIAEQVGDENIFIFGNTVEQVKAILAKGYQPLKVLKADAHLKSILDELASGAFSNGDKHAFDMMLHSLREGGDPYLVLADFASYCEAQQQIDALYRDKEEWTRRTILNTARVGMFSSDRSIRDYQQRIWQAKR</t>
  </si>
  <si>
    <t>PL78_11760</t>
  </si>
  <si>
    <t>PL78_11760 chr1</t>
  </si>
  <si>
    <t>ANI30497</t>
  </si>
  <si>
    <t>epsA transcriptional regulator MalT</t>
  </si>
  <si>
    <t>MLIPSKLSRPVRLQNTVVRDRLLAKLSAAANYRLTLVNCPAGYGKTTLVAQWAAGQSNLGWYSLDESDNQPERFATYLVAAVQQATGGHCSKSEALSQKHQYANLSALFAQLFVELSDWDGPLYLVIDDYHLITNDAIHEAMRFFLRHQPENLTLLILSRTLPPLGIANLRVRDQLLELGIQQLAFNHQEAQQFFDCRLPVPLDQGDSSRLCDEVEGWATALQLIALSSRQPNSSAQKSAKRLAGLNASHLSDYLVDEVLDQVDANARAFLLRCSVLRSMNDALIVRLTGEDNGQQRLEELERQGLFIHRMDDTGEWFCFHPLFATFLRQRCQWELALELPDLHHAAAEGWMALGYPAEAIHHALAAGDVGMLRDILLQHAWSLFNHSELALLEQCLSALPYSLLIQNPELALLQAWLAQSQHRYSEVNTLLGQAETAMLERKIPIDAALSAEFDALRAQVAINAGKPDEAEKLATDALKYLPMASYYSRIVATSVTGEVHHCKGELARALPMMQQTEQMARRHQAYHYALWALLQQSEILIAQGFLQAAFETQEKAFELIREQHLEQLPMHEFLLRIRAQVLWSWSRLDEAEEAARQGIAILANYQPQQQLQCLAMLSKCSLARGDLDNAHMYIQRCEALIHGTQYHRDWVTNADKPRVIYWQMTGDKTAAANWLRQAEKPGMADNHFLQGQWRNIARVQIMLGYFDEAEVVLDELNENARRLRLTSDLNRNLLLSNILYWQTERKGEAQKALIESLTLANRTGFISHFVIEGEAMAQQLRQLIQLNALPELEQHRAQRILKDINQHHRHKFAHFDERFVDKLLTHPQVPELIRTSPLTQREWQVLGLIYSGYSNEQIASELDVAATTIKTHIRNLYQKLGVAHRQEAVQQAQRLLQMMGYGV</t>
  </si>
  <si>
    <t>PL78_11765</t>
  </si>
  <si>
    <t>PL78_11765 chr1</t>
  </si>
  <si>
    <t>ANI30498</t>
  </si>
  <si>
    <t>glpE thiosulfate sulfurtransferase</t>
  </si>
  <si>
    <t>MEQFEAIDVEQAYTRWKEGQAVLVDIRDPQSYEAGHAPGAFHLTNGSLQTFMQQTDFDQPVMVMCYHGNSSRGASQYLLEQGFDAVYSINGGFEAWARNYPQDVATDKA</t>
  </si>
  <si>
    <t>PL78_11770</t>
  </si>
  <si>
    <t>PL78_11770 chr1</t>
  </si>
  <si>
    <t>ANI30499</t>
  </si>
  <si>
    <t>glpG intramembrane serine protease</t>
  </si>
  <si>
    <t>MIRVIVISNLRLAQAFVDYMATQKVILELRHQSQDAEIWLNEDEKLPQVQHELEQFLLDPLNPRYQAASWQSGNLHTDMPYQRVSLLQNLRSQAGPLTLGLMAVCIAVYILMQIVGDNAVMSWLAWPVNSSQYLEIWRWVSHAVLHFSLMHILFNLLWWWYLGGQMEKRLGTGKLVVLTLVSAVFSGWGQSLFSGSNFGGLSGVVYALMGYVWLTGQRAPERGVSLPNGLMAFSVLWLIAGYFDILGLSIANAAHVSGLVIGLLMAFWDTRNSTRTTQ</t>
  </si>
  <si>
    <t>PL78_11775</t>
  </si>
  <si>
    <t>PL78_11775 chr1</t>
  </si>
  <si>
    <t>ANI30500</t>
  </si>
  <si>
    <t>transcriptional regulator DeoR/GlpR family</t>
  </si>
  <si>
    <t>PL78_11780</t>
  </si>
  <si>
    <t>PL78_11780 chr1</t>
  </si>
  <si>
    <t>ANI30501</t>
  </si>
  <si>
    <t>glpD glycerol-3-phosphate dehydrogenase</t>
  </si>
  <si>
    <t>METKDLIVIGGGINGAGIAADAAGRGLSVLLLEAQDLACATSSASSKLIHGGLRYLEHYEFRLVSEALAEREVLLKMAPHIAFPMRFRLPHQPHLRPAWMIRAGLFLYDHLGKRTTLPASKGLRFGADSVLKPELVRGFEYSDCWVDDARLVVLNAQEVVERGGEVRTRTKVTRAWRENGLWMVEATDVNTGKTFTWRAKGLVNATGPWVKQFFDDGLKLKSPYGIRLIKGSHIVVPRVHNQPQAYILQNEDHRIVFVIPWLDDYSIIGTTDVEYHGDPKDVKIDDQEIDYLLKVYNDHFKKQLGRDDIVWTYSGVRPLCDDESDSPQAVTRDYTLDVADEQGKAPLLSVFGGKLTTYRKLAEHALEKLTQYYPKVGPAWTKNGSLPGGDIGGDRDSYTVKLRHHYNWLPEALARRYTRTYGSHSEIILANATSLKDLGEDFGHGLYEAELRYLVEKEWVVELDDAIWRRTKLGMWLDEAQKQRIAEWLAAVHAEKMNTLSLVS</t>
  </si>
  <si>
    <t>PL78_11785</t>
  </si>
  <si>
    <t>PL78_11785 chr1</t>
  </si>
  <si>
    <t>ANI30502</t>
  </si>
  <si>
    <t>glgP glucan phosphorylases</t>
  </si>
  <si>
    <t>MTTPFSYTSPVVSVEALKHSIAYKLMFIVGKDPSIATEHDWLNATLFAVRDRMVERWLRSNRAQLSQDVRQVYYLSMEFLLGRTLSNALLSMGIYDDIKAALDEMGIDFNELLAEESDPGLGNGGLGRLAACFLDSLATLAMPGRGYGIRYEYGMFSQKIVNGQQAESPDNWLEYGNAWEFPRHNTRYKVRFGGRIQQEGTKTRWLETEEILACAYDQIIPGFDTDATNTLRLWSARASNEINLGKFNQGDYFAAVEDKNHSENVSRVLYPDDSTYSGRELRLRQEYFLVSATVQDILARHWALHHTFDNLAEKIAIHLNDTHPVLSIPELMRLLIDEHKFTWIKAWGMVETIFSYTNHTLMAEALETWPIDMIGKILPRHLQIIFDINDHFLKQVQEAFPDDNELPSRVSIIDEGNGRRVRMAWLAVIACHKVNGVSALHSELMVQSLFADFARIFPTRFCNKTNGVTPRRWLGLANRPLAAVLDDSIGHNWRTDLSQLSDIKPNIDYPSFLQAIQKAKLENKKRLAIYVAQNLNIVLNPAALFDVQIKRMHEYKRQLLNVLHVITRYNRILQDPEAKWVPRVVIFAGKAASAYYNAKQIIRLINDVAKVINNDPRVNNLLKVVFIPNYGVSLAQMIIPAADLSEQISLAGTEASGTSNMKFALNGALTIGTLDGANVEIREHVGEDNIFIFGNTAEQVEELRRSGYNPRKYYDEDPELHQVLTQIATGIFSPEEPNRYTSLFDSLVNLGDYYQLLADYRSYVDTQDAVDELYLQPDEWTRRAVLNIANMGYFSSDRTIQEYADEIWHIKPIKL</t>
  </si>
  <si>
    <t>PL78_11790</t>
  </si>
  <si>
    <t>PL78_11790 chr1</t>
  </si>
  <si>
    <t>ANI30503</t>
  </si>
  <si>
    <t>glgA glycogen synthase</t>
  </si>
  <si>
    <t>MRVLHVCSEMFPLLKTGGLADVVGALPAAQIADGTDVRVILPAFPDLKNGIPHRVLVKEIDTFAGRVELSYGTYNGVGIYLIDVPGLYDRPGSPYHDQWLNAYGDNHRRFALLGWMACELACGLDSYWRPNIVHAHDWHAGLACAYLAARGRPARSVFTVHNLAYQGLFSAHHMAELQLPPSFFNIYGLEFYGQISFLKAGLFYADHVTTVSPTYAKEITQPAFGYGMEGLLQQRAREGRLSGILNGVDEEIWDPTTDALLGERYDSEDLRGKAVNKAHLQKAMGLQVTDKKPIFAVVSRLTAQKGLDLVLQALPELLRLGGQLVVLGAGDALLQEAFLAASADYPDQVGVQIGYHEAFSHRIIAGADVILVPSRFEPCGLTQLYGLKYGTLPLVRHTGGLADTVVDCALENLADGSASGFVFDECEAAELERAIRRAFVLWVRPKHWRHVQRHGMELDFGWQVAAADYRSLYQHLL</t>
  </si>
  <si>
    <t>PL78_11795</t>
  </si>
  <si>
    <t>PL78_11795 chr1</t>
  </si>
  <si>
    <t>ANI30504</t>
  </si>
  <si>
    <t>glgC glucose-1-phosphate adenylyltransferase</t>
  </si>
  <si>
    <t>MVKFENRDPLMLARLLPLKSVALILAGGRGSRLKDLTATRAKPAVHFGGKFRIIDFALSNCLNSGIRRIGVITQYQSHSLVQHIQRGWSFFNEEMNEFVDLLPAQQRLSTEEWYKGTADAVYQNLDIIHRYNAEYIVILAGDHIYKMDYSRMLIDHVEKGAKCSVACIPVPLSEASGFGVMEVSLDYQIKSFTEKPEVPASMPGNPDMALASMGIYIFNADYLYKLLLEDMNTLGSSHDFGKDLIPKITERGEAWAHPFTLSCVTSNGDLPPYWRDVGTLDAYWRANLDLASVTPELDMYDRSWPIRTHMEPLPPAKFVQDRSGSHGMTMNSLVSGGCIVSGSVVVHSVLFPRVRINSFCTIDSAVLLPDVNVGRSCRLRHCIIDRACQIPEGMVIGENAEEDSARFYRSEGGIVLVTREMLAQL</t>
  </si>
  <si>
    <t>PL78_1180 chr1</t>
  </si>
  <si>
    <t>ANI28456</t>
  </si>
  <si>
    <t>amino acid transporter</t>
  </si>
  <si>
    <t>MQMRKLALSLLLVGMASSVAHAEELAGTLKKIKDNGVIVVGHRESSVPFSYYDNQQKVVGYSQDYSNLIVDAVKKKLNLPDLQVKLIPVTSQNRIPLLQNGTFDFECGSTTNNVERQKQAAFSNTIFVVGTRLLTKKDSGVKDFKDLAGKAVVVTSGTTSEVLLNKLNEENKMNMRIISAKDHGDSFRTLESGRAVAFMMDDALLAGERAKAKKSGDWEIVGTPQSQEAYGCMLRKDDPQFKALMDETIANAQTSGVATKSFERWFTQPIPPKNLNLNFSLSDDMKKLFKEPNDKALN</t>
  </si>
  <si>
    <t>PL78_11800</t>
  </si>
  <si>
    <t>PL78_11800 chr1</t>
  </si>
  <si>
    <t>ANI30505</t>
  </si>
  <si>
    <t>glgX glycogen debranching protein</t>
  </si>
  <si>
    <t>MTTLQTGSPTPLGAYFDGSGINFTLFSAHAYDVELCLFDEAGREVRLPLPARSGDIWHGYLPGGQPGQRYGFRVSGPFDPQSGHRFNAQKLLLDPCARAVEGRVDDDPRLFGGMDHADQQDSADAMPKSVVVHEEYDWQGDCPPAVPWGNTIIYEAHVRGLTQLHPDIPETLRGSYGALAHPVMIDYLKKLGITALELLPIQHHVDEPRVQKLGLTNYWGYNVLAPYAVEPDYASGREGFSPLRELRDAVKALHRAGIEVILDVVFNHSAELDAEGPTLSLRGIDNASYYWLNAQGEYENQTGCGNALKLDHPEVVRWVIDCLCYWVESCHVDGFRFDLGAILGRTPEFHQDAPFFQALQAEPRLAHCKMIAEPWDIGWGGYQVGHFPRGFSEWNDQYRDGMRRFWLHNQFSLGQFAQRFSGSADIYAQRERLPSASINMITSHDGFTLLDLLCFNQKHNLANGEDNRDGTDSNFSNNFGNEGLTADEAVWHRRKACQRALLSTLLLSLGTPMLLAGDEHGHSQQGNNNAYCQNNAMTWLDWTQADSDLANFTAELIRLRQKIPALTQDRWWQEGDGSVQWLNMQGQEMSALAWEQGFQRKLQICLSQRWLVVINASDQACELTLPAGKWLPVPPFASRDVAEPQQTELLTGHSAAFSVRVFEQKI</t>
  </si>
  <si>
    <t>PL78_11805</t>
  </si>
  <si>
    <t>PL78_11805 chr1</t>
  </si>
  <si>
    <t>ANI30506</t>
  </si>
  <si>
    <t>glgB glycogen branching protein</t>
  </si>
  <si>
    <t>MSALPEQNVINQVICGNYSDPFSILGMHKVADMLQVRALLPDAKEVWVVDCKTNKKVTRLDCIDSRGFFAAVIPRRKNPFRYQLAVIWADSTEIIEDPYRFGPLLQDIDSWLLAEGTHLRPYERLGAHLMSLDGVEGVSFAVWAPNAKRVSVVGAFNFWDGRRQPMRLRKENGIWEVFLPGVQAGQLYKYEIIDSNGNIRLKADPYAFEAQMRPETASLISPLPDIVENSPIRQKANALNAPVSIYEVHLGSWRRHTENNFWLSYGELAEQLVDYVKYMGFTHIELLPMSEHPFDGSWGYQPLGMYAPTRRFGTPQDFRQFIEKAHQAGLNVILDWVPGHFPSDEYGLAQFDGTALYEYADPREGYHQDWNTLIYNYGRNEVRNYLAGNAFYWLERFGIDGLRIDAVASMIYRDYSRAEGEWVPNQYGGRDNLEAISFLRYTNHTLGVERPGAVTLAEESTDYPGVTLPPEANGLGFNYKWNLGWMHDTLNYMQLDPVHRKYHHNLMTFGMLYAYTENFVLPLSHDEVVHGKRSILDRMPGDAWQKFANLRAYYGFMWAHPGKKLLFMGCEFAQGREWNFDTSLDWHLLDDENGWHSGVQRLVRDLNHCYQDNAPLYELDYQPEGFEWLVVDDHENSVFAFLRRDAAGNELIAISNFTPVPRYNYRVGVPRAGRYREVLNTDSTYYCGSNLGNQGAIDTQQIGSHNQDQSLSLTLPPLATLYLLREG</t>
  </si>
  <si>
    <t>PL78_11810</t>
  </si>
  <si>
    <t>PL78_11810 chr1</t>
  </si>
  <si>
    <t>ANI30507</t>
  </si>
  <si>
    <t>MGVSQTELIFSLLQQMCVYLVIAYLLSKTPLFIPLMQVTIRLPHKLVCYLTFSMFCIMGTYFGLHIDDSIANTRAIGAVLGGVLGGPSVGFLVGLTGGLHRYSLGGMTATACMLSTVAEGLIGGFLHNYLIRRNRLDLLFQPLVIAGMTLVAEVLQMLIILAVSRPFSEAVELVENIALPMMITNTIGAAMFMRILLDRRAIFEKYTTAFSAKALQIAARAEGLLRHGFDQQNSMRVARILYEELGVGAVAITDREKLLAFIGTGSDHHIVGSAITSHHTHRAIGMDQVVYADGNAVPYTCSISPTCKLGSTLVIPLRGEEHRVIGSIKLYEPKTKLFSSINRTLGEGIAHLLSAQIMAGRFEQQKQLLAQSEIKLLHAQVNPHFLFNALNTLSVVIRRDPNHARKLVLSLSTFFRKNLKRSHDVVTLSDEIEHVNAYLEIEKARFADRLNVNIALPENILAARLPAFSLQPVVENAIKHGISQMFSNGNITLRGNMQDGILTLEVEDNAGLYESKPDGDGLGMNLVDRRIKVRYGQQYGVTVTCETDIYTRISIKLPFHTAAEN</t>
  </si>
  <si>
    <t>PL78_11815</t>
  </si>
  <si>
    <t>PL78_11815 chr1</t>
  </si>
  <si>
    <t>ANI30508</t>
  </si>
  <si>
    <t>asd aspartate-semialdehyde dehydrogenase</t>
  </si>
  <si>
    <t>MKNVGFIGWRGMVGSVLMQRMIEERDFDGIRPVFFSTSQHGQAAPTFTGQQGTLQDAYDIDALRALDIIISCQGGDYTNGIYPQLRASGWQGFWIDAASSLRMKDDAIIILDPVNNDVIQQGLNQGIKTFVGGNCTVSLMLMSLGGLFANDLVEWASVATYQAASGGGARHMRELLTQMGMLHAGVAKELQNPASAILDIERKVTAATRSGTLPTDNFGVPLAGSLIPWIDKALDNGQSREEWKGQAETNKILNTSSVIPVDGLCVRVGALRCHSQAFTLKLKKDLPLIEIEALLATHNDWVRVIPNDRELTMRELTPAAVTGTLNTPVGRLRKLNMGPEYLSAFTVGDQLLWGAAEPLRRMLRILA</t>
  </si>
  <si>
    <t>PL78_11820</t>
  </si>
  <si>
    <t>PL78_11820 chr1</t>
  </si>
  <si>
    <t>ANI30509</t>
  </si>
  <si>
    <t>antibiotic transporter</t>
  </si>
  <si>
    <t>MTEMIAATVLLFLIMDPLGNLPIFMSVLKHLEPKRRRVVLIRELLISLILMLIFLFAGENILAFLNLRTETVSISGGIILFLIAIKMIFPSNEGHSTDLPAGEEPFLVPLAIPLMAGPSILATLMLLSHQYPNRMSHLVLALLIAWGLSSVILLMSGVFLRLLGDKGVSALERLMGLILVMLSTQMFLDGVRAYLTA</t>
  </si>
  <si>
    <t>PL78_11825</t>
  </si>
  <si>
    <t>PL78_11825 chr1</t>
  </si>
  <si>
    <t>ANI30510</t>
  </si>
  <si>
    <t>idnK gluconate kinase</t>
  </si>
  <si>
    <t>MAGHSIIVMGVSGSGKTTVGEAVAHAIHAKFIDGDDLHPRANIQKMASGHPLNDDDRMPWLERLSDAAYSLNHKNETGIIVCSALKRRYRDCLREGNKDMVFLYLKGSFDVIMERLKARSGHFMPTDLLKSQFETLEEPLADEKDVICVDIDADIDEVVRRCVAALSHKV</t>
  </si>
  <si>
    <t>PL78_11830</t>
  </si>
  <si>
    <t>PL78_11830 chr1</t>
  </si>
  <si>
    <t>ANI30511</t>
  </si>
  <si>
    <t>gluconate transporter</t>
  </si>
  <si>
    <t>MPLVIVAVGVAMLLLLMIRFKLNGFISLILVALAVGIMQGMPVDKVVGSIKAGVGGTLGSLALIMGFGAMLGKLLADCGGAQRIATTLIDKFGRQHIQWAVVLTGFTVGFALFYEVGFVLLLPLVFSIAASARIPLLYIGVPMAAALSVTHGFLPPHPGPTAIATIFHADMGKTLLYGTLLAIPTVILAGPVYARFLKGIDKPVPEGLYNPKTFTDEEMPSFGVSVATALVPVILMALRAVAEMILPKGHPVLAYAEFFGDPVIATLIAVLIAIFTFGLNRGRSMESVMDTVTDSIKIIAMMLLVIGGGGAFKQVLVDSGVEQYIAGMMSGSGVSPILMAWSIAALLRIALGSATVAAITAGGIVAPLIATTGASPELMVIAVGSGSVIFSHVNDPGFWLFKEYFNLTIMETIKSWSVLETIISVCGLVGCLLLAMVI</t>
  </si>
  <si>
    <t>PL78_11835</t>
  </si>
  <si>
    <t>PL78_11835 chr1</t>
  </si>
  <si>
    <t>ANI30512</t>
  </si>
  <si>
    <t>ccpA DNA-binding transcriptional regulator, LacI/PurR family</t>
  </si>
  <si>
    <t>MKKKRPVLQDVADMVGVTKMTVSRYLRNPQQVSAVLQGKIAVALDELGYIPNRAPDILSNATSRAIGVLLPSLTNQVFAEVLRGIESVTDVHGYQTMLAHYGYQKELEEQRLTSLLSYNIDGLILSERNHTPRTLKMIQVSGIPVIELMDCVSPCIDLAVGFNNFEAARQMTQQIITQGHRHVVYFGARQDERTVIKQQGYEQAMRESGLEPVSIMTSRSSSYSAGGELLREAQVSYPQIDSIFCTNDDLAIGAFFECQRQGLSIPQDMAIAGFHGHDIGQSMVPRLASVLTPREKMGQIGAERLIARLRGESVSPKMVDVGFTILPGGSI</t>
  </si>
  <si>
    <t>PL78_11840</t>
  </si>
  <si>
    <t>PL78_11840 chr1</t>
  </si>
  <si>
    <t>ANI30513</t>
  </si>
  <si>
    <t>Redox-sensitive bicupin YhaK, pirin superfamily</t>
  </si>
  <si>
    <t>MIYLRKAEERGHANHGWLDSWHTFSFADYYDANFMGFSALRVINEDVIDAGQGFGTHPHKDMEILTYVLSGTVEHQDSMGNKEQIHAGEFQIMSAGTGVRHSEYNGRSDQPLHLYQIWIIPETNGLPPRYEQKRFDNPQGRQLVLSPDARDGSLKVFQDMTLSRWALKKDEQSVYQIQAERRIWIQVVRGKVAINGHHAGTSDAFAIWDETALSIHADEDSEILLFDLPPV</t>
  </si>
  <si>
    <t>PL78_11845</t>
  </si>
  <si>
    <t>PL78_11845 chr1</t>
  </si>
  <si>
    <t>ANI30514</t>
  </si>
  <si>
    <t>pseH GCN5 family acetyltransferase</t>
  </si>
  <si>
    <t>MSHAQIRPVEPSDYLALQQLYAHPKVYRDTLQLPLPAPDLWAKKLGTPAPGIYYYVACIDGQIAGQLSLETIQRPRRNHVATFGIAVDAGFLGQGVGSALMKTMIDLCDNWLNINRIELTVFVDNDTAVALYKKFGFEIEGTSKRYALRDGKYIDAYHMARVIDPK</t>
  </si>
  <si>
    <t>PL78_1185 chr1</t>
  </si>
  <si>
    <t>ANI28457</t>
  </si>
  <si>
    <t>pyridoxamine 5'-phosphate oxidase</t>
  </si>
  <si>
    <t>MQLNPEFILTTEDQLSQHYASPNKNVVQKQIDHLDSYARKLIAASPFAILGTFGANGVDCSPKGGEPGFMHVEDDKTLLFPDRPGNNRLDGIRNLLQNPFLGILFLIPGWNEGFRVNGRAKISVDPELCNRFAQNGQPARSVLVIEVTEVFIHCGRAITFAELWNPEKQLKKEQLPSALEVFKAHLAITQQITPTE</t>
  </si>
  <si>
    <t>PL78_11850</t>
  </si>
  <si>
    <t>PL78_11850 chr1</t>
  </si>
  <si>
    <t>ANI30515</t>
  </si>
  <si>
    <t>leucine efflux protein</t>
  </si>
  <si>
    <t>PL78_11860</t>
  </si>
  <si>
    <t>PL78_11860 chr1</t>
  </si>
  <si>
    <t>ANI30517</t>
  </si>
  <si>
    <t>MRDEKSLAHTRWNCKYHMVFAPKYRRKVFYGEKRKAIGSILRKLCEWKNVNILEAECCVDHIHMLLEIPPKMSVSGFMGYLKGKSSLMLYEQFGDLKFKYRNRECWCRGYYVDTVGKNTARIQEYIKHQLEEDKMGEQLSIPYPGSPFTGRK</t>
  </si>
  <si>
    <t>PL78_11865</t>
  </si>
  <si>
    <t>PL78_11865 chr1</t>
  </si>
  <si>
    <t>ANI30518</t>
  </si>
  <si>
    <t>-EQFDVVVVGAGAAGLFCAAQAGQLGRRVLLVDNGKKAGRKILMSGGGRCNFTNLYAEPAAYLSQNPHFCKSALARYTQWDFIDLINRHGIAYHEKTLGQLFCDDSAQQVVELLLKECESGQVTIRLRSEILAVEKIDAGFELQINEHKVSTSSLVIASGGLSMPGLGATPFGYKIAEQFGLKVLPTRAALVPFTLHKPLLEHLQTLSGVSVPAVVTAENGVSFRESILFTHRGLSGPAILQLSSYWQPGEYVSINLLPDTDLDAFLNSERQAHPNQSLKNTLAQLLPKRLVECLQLLGQIPDVTLKQLNVPQQAALAVTLQEWRVQPNGTEGYRTAEVTIGGVDTQELSSKTMEAHKVPGLYFIGEVVDVTGWLGGYNFQWAWSSAWACAQALASK</t>
  </si>
  <si>
    <t>PL78_11870</t>
  </si>
  <si>
    <t>PL78_11870 chr1</t>
  </si>
  <si>
    <t>ANI30519</t>
  </si>
  <si>
    <t>anion permease</t>
  </si>
  <si>
    <t>MLHLFAGLDFHTGLMLVLALLFVLFYEAINGFHDTANAVATVIYTRAMRSQIAVVMAGVFNFLGVMLGGLSVAYAIVHLLPTDLLLNVSSAHGLAMVFSMLLAAIIWNLGTWYFGIPASSSHTLIGAIIGIGLTNAVMTSTSVVDALNIPKMIQIFLSLILSPLVGLIIAGLMVFLLRRYWSGTKKRARIHLTPAEREKKDGKRKPPFWTRTALILSAIGVSFSHGANDGQKGIGLIMLVLIGVAPAGFVVNMSATGYDIARTRDAVTHLQQYYQQHSEALPHAIALKPLVPAPETLPDTPAQFHCDSSRAMIAIDHAQALLANLQSYDDLTVEQRSHMRRLLMCVAETAGTVAKLPETSSADRRFLNNLRKDLLETVEYAPTWIIVAVALALSLGTMVGWKRVAVTIGEKIGKKGMTYAQGVSAQMTAAVSIGIASYTGMPVSTTQVLSSAVAGTMLVDGGGVQGKTIKSIMLAWILTLPVSILLSGSLYWIALKFI</t>
  </si>
  <si>
    <t>PL78_11875</t>
  </si>
  <si>
    <t>PL78_11875 chr1</t>
  </si>
  <si>
    <t>ANI30520</t>
  </si>
  <si>
    <t>universal stress protein B</t>
  </si>
  <si>
    <t>MISTVALFWALCVVCVVNMARYYSSLRALLVVLRGCDPLLYQYVDGGGFFTSHGQPSKQIRLVRYIYAQRYTDHHDPEFIRRCERLRGQFILTSALCGLVVVSLMALALWY</t>
  </si>
  <si>
    <t>PL78_11880</t>
  </si>
  <si>
    <t>PL78_11880 chr1</t>
  </si>
  <si>
    <t>ANI30521</t>
  </si>
  <si>
    <t>universal stress global response regulator UspA</t>
  </si>
  <si>
    <t>MAYKHILIAVDLSPESKVLVEKAVSMAKPYNAKVSLIHVDVNYSDLYTGLIDVNLGDMQKRISEETHSALTELSQNAGYPITETLSGSGDLGQVLVDAIKKYDIDLVLCGHHQDFWSKLMSSARQLINTVHVDMLIVPLKDEDDE</t>
  </si>
  <si>
    <t>PL78_11885</t>
  </si>
  <si>
    <t>PL78_11885 chr1</t>
  </si>
  <si>
    <t>ANI30522</t>
  </si>
  <si>
    <t>glutamate dehydrogenase</t>
  </si>
  <si>
    <t>MNDLASLESFLESLQQRDAHQPEFLQAVREVFTSLWPFLEQNPRYREQSLLERLVEPERVIQFRVSWVDDKGQVQVNRAWRVQFSSAIGPYKGGMRFHPSVNLSILKFLGFEQTFKNALTTLPMGGGKGGSDFNPKGKSQAEVMRFCQALMTELYRHLGPDTDVPAGDIGVGSREVGFMTGMMKKLSNNTACVFTGKGLSFGGSLIRPEATGYGLVYFTDAMLKRHGLGFEGMKVAVSGAGNVAQYTIEKAMELGARVITVSDSGGTLVDEAGFTPEKLAHLSEIKNQRYGRVEDYARERNLTYLTGEQPWNVPVDIALPCATQNELDLPAARQLIANGVKAVAEGANMPTTIQATDAFIEAGVLFAPGKAANAGGVATSGLEMAQNAARLSWKSEKVDVRLRHIMLDIHQSCVEFGGEGKQTQYVHGANIAGFVKVADAMLAQGVL</t>
  </si>
  <si>
    <t>PL78_11890</t>
  </si>
  <si>
    <t>PL78_11890 chr1</t>
  </si>
  <si>
    <t>ANI30523</t>
  </si>
  <si>
    <t>16S rRNA (guanine(1516)-N(2))-methyltransferase</t>
  </si>
  <si>
    <t>PL78_11895</t>
  </si>
  <si>
    <t>PL78_11895 chr1</t>
  </si>
  <si>
    <t>ANI30524</t>
  </si>
  <si>
    <t>oligopeptidase A</t>
  </si>
  <si>
    <t>MTNPLLTPFSLPPFSAIRPEDIVPAVQSALDECRQSVERVVAQPGPFTWDNLCQPLAESDGRLSRIWSPVGHLNAVKNSPELRTAYEQSLPLLSEYGTWVGQHKGLYQAYVSLKEGPGFAELTPPQRKAVENALRDFQLSGIGLPEEQQKRYGEIVARLSELGSTYSNNVLDATMGWTKLITDEKELAGLPESALAAARAMAEAKELDGWLLTLDMPSYLPVMTYADNAALREEMYRAFATRASDQGPNAGKWDNSEIMAEILTLRHELAQLLGFESYADHSLATKMAEDPQQVLNFLNDLAKRARPQAEEELAQLRAFAKQHFGVSELAAWDIPYYSEKQKQHLFSISDEQLRPYFPEQRVVEGLFEVVKRIYGITAKERQGVDTWHPDVRFFDLFDAQGELRGSFYLDLYAREHKRGGAWMGDCIDSLRLANGELQKPVAYLVCNFNGPVGDKPALFTHNEVTTLFHEFGHGLHHMLTQIDTAGVSGISGVPWDAVELPSQFMENWCWEPEALAFISGHYQTNEPLPQEMLDKMLAAKNYQAALFILRQLEFGLFDFRMHFEFDPAKGAQILSTLQEVKKQVAVVPSPSWGRFPHAFSHIFAGGYAAGYYSYLWAEVLSADAFSRFEEEGIFNAETGQSFLDNILSRGGSEEPMTLFKRFRGREPQLDAMLRHYGIKG</t>
  </si>
  <si>
    <t>PL78_1190 chr1</t>
  </si>
  <si>
    <t>ANI28458</t>
  </si>
  <si>
    <t>lnt apolipoprotein acyltransferase</t>
  </si>
  <si>
    <t>MANASLFNRQWVRALLALFFGASGTLAFSPFDFWPASLVSLFGLLSLTLNRSTRQSAFIGFIWGMGLFGTGVNWVYVTIAEFGGMPTMVNLFLVVLLAAYLSLYTMLFAGALTRLCPKPTWWRLAIAAPVLWQLSEFLRGWVLTGFPWLQFGYTQINGPLKGIAPILGVDGVTFILVAISGLLAYAIHQRRWLPAVIATALLLLPWPLRQWHWFTPQPERAVNVAMVQGNIAQSLKWDPKALIDTLQVYLNASQPYMGKAPIIIWPESAIPDIETDQTAFLTMMDSLMRANHSSLITGIVDARNTPDGYRFFNSLIVLGDKEPYQYPTLNRYSKHHLVPFGEYVPLEALLRPLAPLFNLPMSSFSRGSYVQPQVTVAGFDMTAAICYEIILGQQVRDNFKANSDFLLTISNDAWFGHSIGPWQHFQMARMRALELGRPLLRSTNNGVTAAVGADGNVLAQIPQFTREVLEVKVTPTTGLTPYARFGGWPLWVITLIFGVITLGFVARSGKN</t>
  </si>
  <si>
    <t>PL78_11900</t>
  </si>
  <si>
    <t>PL78_11900 chr1</t>
  </si>
  <si>
    <t>ANI30525</t>
  </si>
  <si>
    <t>ribosomal RNA large subunit methyltransferase J</t>
  </si>
  <si>
    <t>MLSYRHSFHAGNHADVLKHTVQSLIIESLKEKEKPFLYLDTHAGAGRYQLSGEHAERTGEYLEGIAKIWQRDDLPADLAPYMSAINALNHNGQLRYYPGSPLIARHLLREYDKISLTELHPSDYPMLRKEFAKDERSKVQRADGYQQLKAQLPPQSRRGFVLMDPPYEMKTDYQDVVKGIQEGYKRFATGTYALWYPVVLRQQIKRLLRELEATGIRRILQIELAVRPDSDQHGMTASGMIVINPPWKLEKQMTDLLPWLHKALVPSGHGHTLVKWVVPE</t>
  </si>
  <si>
    <t>PL78_11905</t>
  </si>
  <si>
    <t>PL78_11905 chr1</t>
  </si>
  <si>
    <t>ANI30526</t>
  </si>
  <si>
    <t>gor glutathione reductase</t>
  </si>
  <si>
    <t>MTKHYDYLAIGGGSGGIASINRAAMYGKKCALIEAKQLGGTCVNVGCVPKKVMWHAAQIAEAIRMYGPDYGFDTTVNHFDWKTLIANRTAYIDRIHQSYERGLGNNKVDVIQGFARFVDAHTVEVNGEKITADHILIATGGRPSHPNIPGAEYGIDSDGFFELDEMPKRVAVIGAGYIAVEIAGVLNGLGTETHLFVRKHAPLRSFDPLIVETLVEVMNTEGPKLHTESVPKAVIKNADGSLTLQLENGTEVTVDHLIWAIGREPATDNLNLAACGVKTNEKGYIVVDKFQNTNVKGIYAVGDNTGAVELTPVAVAAGRRLSERLFNNKPDEHLDYSNIPTVVFSHPPIGTIGLTEPQAREQFGDDQVKVYKSSFTAMYSAVTQHRQPCRMKLVCVGAEEKIVGIHGIGFGMDEILQGFAVAVKMGATKKDFDNTVAIHPTAAEEFVTMR</t>
  </si>
  <si>
    <t>PL78_11910</t>
  </si>
  <si>
    <t>PL78_11910 chr1</t>
  </si>
  <si>
    <t>ANI30527</t>
  </si>
  <si>
    <t>glycosyl hydrolase family protein</t>
  </si>
  <si>
    <t>MKPINCKNSLITILTLCTLFGFSHSSAFAASVNDDASVMPSLVNKKIMAGFWHNWDSQESRGYQGGYPKNLKINETPAAFNVVIASFMKGSGIPTFKPYNATDAEFRAQIGELNKQGRAVLISLGGADAHVALNNGQEQAFADEIIRLVETYGFDGLDIDLEQTAINAANNTTVIPAALKIVRAHYEQQGKHFIISMAPEFPYLTTGRPYTTYINALDGVYDFIAPQLYNQGGDGVWVEEVNLWLAQNNDAKKYEFLYYMADSIVNGKRGFIKIPANKLVLGLPSNVDAAASGTVKNPQDVYRAFADLEKAGTPIKGLMTWSVNWDQGKDKAGNAYNQAFAKAYTDLIHGK</t>
  </si>
  <si>
    <t>PL78_11915</t>
  </si>
  <si>
    <t>PL78_11915 chr1</t>
  </si>
  <si>
    <t>ANI30528</t>
  </si>
  <si>
    <t>metC cystathionine beta-lyase</t>
  </si>
  <si>
    <t>MKSKKLETALVTAGRAKKFTQGSVNTIIQRASSLVFDSVKAKKFATANRAKGELFYGRRGTLTHFSFQEAMVELEGGAGCALYPCGAAAVTNAILSFVATGDHILMTGAAYEPTQDFCNKVLSKLGVTTTYYSPLIGAGIAELIQPNTKVVFLESPSSITMEVQDVPGMVQAIRAVNPNIVIMIDNTWAAGVLFNALEFGIDISIQAGTKYIVGHSDAMLGTAVSNARCWDQLREHSYLLGQMVDADTAYVASRGLRTLGVRLKQHETSSIQIAKWLAARPEVAQVNHPALPSCPGHEFYLRDFTGSCGLFSFVLKSRLSDEQVAHYLDNFEHFSMAYSWGGFESLILANQPEELDEIRPVGGVGFEGTLVRVHIGLENVDDLIADLEAGFNRLIG</t>
  </si>
  <si>
    <t>PL78_11920</t>
  </si>
  <si>
    <t>PL78_11920 chr1</t>
  </si>
  <si>
    <t>ANI30529</t>
  </si>
  <si>
    <t>sodium:dicarboxylate symporter</t>
  </si>
  <si>
    <t>MWKRLEPYKSSIILLFALILGGVIGIYAPSLALKLQPIGKIFLNLLFMIIVPLVSVSVMSSIAGMTDLKKLGRIMGLIFAVSIIMALIPAAGIVGLATLFDPAQGVTIELTQEFKAGSGEMNFVNMVTTNDFVGLLSKSNILALIIMSVIAGIAIGQSGEQGKQIALSLLGLNTVIMKIVSIIMKAAPVGLGSYFAATMASQDPQLLMTFARAIGLFFIASLLYYVFGSIFYSWIGGGMKAVRAFWQHAIEPSATALGTCSSLGSLPVTIRAAKAMGINPEIVDISLPLLVNLNKGGVAMIAALKIVFIFSVLGLDFTTETFFLTMLISVLSAIIVGGVPGGAFLGEIFIVTTLGLPVETIPMLVVIGTITDAPATLINVIHDLNAAQIIERYTGKKSSKRQAELPAVNEPTC</t>
  </si>
  <si>
    <t>PL78_11925</t>
  </si>
  <si>
    <t>PL78_11925 chr1</t>
  </si>
  <si>
    <t>ANI30530</t>
  </si>
  <si>
    <t>dsdC LysR family transcriptional regulator</t>
  </si>
  <si>
    <t>MSNIASLKQLEILVKIVECGGLSEAAAQLNISPSAVSKSLSHLESQLGTMLLKRTTRSLTLTDAGKYLYHRATKLLLDFDESLNTTAGFYNHPQGELRLTCSIAFGYSHLITLVNKYRERYPDVELYIDLNDNFVNLNESNFDIAIRVASTPPDNYSLRKLSTIHWAYCASPTYLEKMGTPTSVQQLSDHQCLLYPGLTPVLKDTDESGSAHLLKLRSPIQANSSLVLLKAVLEHQGVAYLPTYLLGDAIQRGEITPLALDGEITHATHGLYALYFPSRYSNPKVRSFIDYLVETLQPVPVWDNWITRRP</t>
  </si>
  <si>
    <t>PL78_11930</t>
  </si>
  <si>
    <t>PL78_11930 chr1</t>
  </si>
  <si>
    <t>ANI30531</t>
  </si>
  <si>
    <t>membrane protein BrkB</t>
  </si>
  <si>
    <t>MPNSFKDNQTSSSADTDSQQSKTAPLSAGIENGKKAISVLTRLGNRIKTYPSVAHIIRATDRFNDRLGSQFGAAITYFSFLSLIPILMVSFATVGFVLASNPDLLAELINKIVNSISDPSLAATLKNTVNTAIQQRTTVGLTGLAIALYSGISWMGNLREAIRAQSRDVWERNPQDLEKFYVRYTRDFISLTGLVLALIITLSLTSIAGSAQSVIVNALGLGDIEWLRPAMTLIALSISIAANYLLFLWIFWILPRHKPKKKALLRGTLIAAIGFEIIKFIMTMMLPRLASSPSGAAFGSVIGLMAFFYFFARLTLFCAAWIATAKYKDDETLPERHA</t>
  </si>
  <si>
    <t>PL78_11935</t>
  </si>
  <si>
    <t>PL78_11935 chr1</t>
  </si>
  <si>
    <t>ANI30532</t>
  </si>
  <si>
    <t>cdh CDP-diacylglycerol pyrophosphatase</t>
  </si>
  <si>
    <t>MPLLSYRRWIALGVLVLIAAIAVYALQPKIGNPDALWQIVSQQCVPHQRQLNSPQPCAEVNTQAGFAVYKDRNGPLQYLLIPTEKITGIESPELLSAATPNYFALAWQARDYMALKYGHPIDNQNISLAVNSELGRSQNQLHIHISCLSPKVKKALADQSDSFRPSWQPLPKGLLGHDYLARQITPSELQEQGAFRLLASGVQGAAENMGKYGLAMTSLPNGDFLLLTTKRDLTGLNLASVESIQDHSCSVLPVPPH</t>
  </si>
  <si>
    <t>PL78_11940</t>
  </si>
  <si>
    <t>PL78_11940 chr1</t>
  </si>
  <si>
    <t>ANI30533</t>
  </si>
  <si>
    <t>MTKTGKVLLWVAGIVLVLLAVLVIFVLTFDWNRIKPTINQKVSAELQRPFAIRGELGVDWSRKTDDRGWRAWIPWPQIHAEDLVLGNPPDIPGDNMMTLKRVEANLSPLALLGKQVRIPRIWLTEPDANLQRLANGKNNWTFNLANRDKAKGEASSDWSVNISDIVFDRGQISLKDSVLKADLRAKIDPLGKPLPFSEVIGDKGEVKDSKVRSTSVDYIFGWQVEGKYQGQPVSGSGKIGGMLSLTNADIPFPIQADVRSGSTRVAIVGTLNDPSNLADINLRLKFSGDSLGNLYPLIGVLLPNTPPYATDGYLIARLRQSGGAVYQYQKFNGKIGDSDIHGDLTYTASQPRPKLLGKVVSNQLRFADLAPLIGADSNQQKKGRGEKSRQPSDKILPVEAFETQSWNVMDADVTYAAKRIERDKALPISDLSTHVVMKNGELLLDPLRFGIAGGNLNATLRLNGNKNPMQGRIDLHARRFQLKQLLPEVESMRNSLGQLNGDASFTARGNSVAALLGTSNGSLRILLNQGLISRSLMELLGLNVGNYIVAKLFGDDEVKINCAAADIVMRNGLATPRLFVFDTENAIINITGNANFATERLDLSIDPQSKGLRILTLRSPLYVKGTFKNPDAGVKTGPLIARGAVAAVLGVALTPAAALLALISPSEGEENQCTPLLKSMKQK</t>
  </si>
  <si>
    <t>PL78_11945</t>
  </si>
  <si>
    <t>PL78_11945 chr1</t>
  </si>
  <si>
    <t>ANI30534</t>
  </si>
  <si>
    <t>cyclic-guanylate-specific phosphodiesterase</t>
  </si>
  <si>
    <t>MATKLMLTNKISDLLAPSLAAQDCNKGFNFWRQCQRRYTFQPIYRTSGKLLAIELLTAVYHPSSPETRLSPEDYFSSISIRARLNVVLEQLELVKQWHGIFTHRSMLVSINIDGQALMEMQNDPEARQLIDSMPYVRFELVEHMDTACITPFAQIAEADRLWLDDFGSGVANFSSFVSWRYEYIKIARDLFILLQQSEVGQQLFFTLVTLMSRYSKGVIVEGVETDKEWALVKRSDACAAQGYYLSRPAHFDTLQSLPLLFAG</t>
  </si>
  <si>
    <t>PL78_1195 chr1</t>
  </si>
  <si>
    <t>ANI28459</t>
  </si>
  <si>
    <t>gldE magnesium/cobalt efflux protein CorC</t>
  </si>
  <si>
    <t>MSDDHSQNNDSPSPKKGFFTLILNQLFHGEPKNRGDLVELIRDSEQNDLIDPDTRDMLEGVMDIAEQRVRDIMIPRSQMVTLKRNQTLDECLDVIIESAHSRFPVISEDKDHIEGILMAKDLLPFMRTDSEPFSIDKVLRTAVVVPESKRVDRMLKEFRSQRYHMAIVIDEFGGVSGLVTIEDILELIVGEIEDEYDDEEDRDVRQLSRHTYTIRALTQIEDFNEVFNTHFNDDEVDTIGGLVMQAFGHLPARGETIEIEGYLFKVAMADSRRIIQVHVKIPDDAPQPKLEE</t>
  </si>
  <si>
    <t>PL78_11950</t>
  </si>
  <si>
    <t>PL78_11950 chr1</t>
  </si>
  <si>
    <t>ANI30535</t>
  </si>
  <si>
    <t>dmpI tautomerase</t>
  </si>
  <si>
    <t>MPYVNIKITREGATAEQKKRLIAGVTQLLVDTLGKNPATTVVVIDEVDTDNWGIGGKCVTELRKAP</t>
  </si>
  <si>
    <t>PL78_11955</t>
  </si>
  <si>
    <t>PL78_11955 chr1</t>
  </si>
  <si>
    <t>ANI30536</t>
  </si>
  <si>
    <t>iolC Sugar or nucleoside kinase, ribokinase family</t>
  </si>
  <si>
    <t>MTSKKIAVIGECMIELSQKGNDLNRGFGGDTLNTAVYIARQVDEEALEVHYVTALGADSFSEDMLAAWQKEKVKIDLIQRMDDKLPGLYFIETDETGERTFYYWRNDAAARFWLTGPQADKICQKLENFDYLYLSGISLAILDASSRQRLLKLLQACRTNGGKVIFDNNYRPRLWQSKEETQEAYRAMLSCTDTAFLTLDDEDMLWGEMTLEQAIDRTQALGVNEIVIKRGADSCIVWNRESDSQRPADQHVVPAVTLPKEKVVDTTAAGDSFSAGYLAVRLTGGTPQQAAVRGHLTASTVIQYRGAIIPIAAMPKV</t>
  </si>
  <si>
    <t>PL78_11960</t>
  </si>
  <si>
    <t>PL78_11960 chr1</t>
  </si>
  <si>
    <t>ANI30537</t>
  </si>
  <si>
    <t>peptidase</t>
  </si>
  <si>
    <t>MQGTRIRLIVGGLLLAAASGNVQAEALQPDPAWQQGKLENGFTWQLLATPQRPSDRVEMRLVVNTGSLSESAQQVGFAHLLPRLALIRSQSFTPAQLQSLWQQGVDNERPLPPAITSYDFTLYSLSLPNNRPDLIKEALAWLSDTSGKLAISEQTVNAALNLPNDPIATFPQNVQDTWWRYRLKGSSLLGHDPGQPVNGPVDAEKLKQFYKQWYTPDAMTLYVVGNVDSRSLVAQISKTFSSLEGKRQTPSSIAMLAPLPPQPVNLMSEQVTQDTLSLIWDTPWHPIQDSQALSRYWRSDLAREALFWHMQQALEKSGQKNMKLGFDCRVQYQRAQCAIHLNTPTENLNSGMTFIANELASIRANGLSQAEFDGLMAQKNDQLSKLFATYARTDTDVLMSQRLRSQQSGVVDIAPEQYQKLRQTFLSGLTLANLNQELKQQLSQDTTLVLVQPKGEPEVSVKALQESYNSIMTSGTPMAAPEEVKPEATPGVASEGTTQEGTTPEGTPPEASTAQ</t>
  </si>
  <si>
    <t>PL78_11965</t>
  </si>
  <si>
    <t>PL78_11965 chr1</t>
  </si>
  <si>
    <t>ANI30538</t>
  </si>
  <si>
    <t>C4-dicarboxylate transporter</t>
  </si>
  <si>
    <t>MKTSIFKSLYFQVLTAITLGILLGHFYPDIGAQMKPLGDGFVKLIKMIIAPVIFCTVVTGIAGMESMKAVGRTGAIALLYFEIVSTIALLIGLVIVNVVQPGAGMNIDPASLDAKAVAMYAEQASQQGIIPFLLDIIPGSVIGAFASGNILQVLLFAVLFGFALHRLGEKGQLIFNVIESFSRVIFGIINMIMRLAPLGAFGAMAFTIGKYGVGTLLQLGQLIVCFYATCILFVVVVLGSIARANGFNIFKFIRYIKEELLIVLGTSSSESVLPRMLEKMERAGCKKSVVGLVIPTGYSFNLDGTSIYLTMAAVFIAQATNTHMDIMHQVTLLVVLLLSSKGAAGVTGSGFIVLAATISAVGHLPLAGLALILGIDRFMSEARALTNLVGNGVATIVVAKWCNQLDNDQLQATLSNKSPAGKSEGQISSS</t>
  </si>
  <si>
    <t>PL78_11970</t>
  </si>
  <si>
    <t>PL78_11970 chr1</t>
  </si>
  <si>
    <t>ANI30539</t>
  </si>
  <si>
    <t>HmsP biofilm formation regulator HmsP</t>
  </si>
  <si>
    <t>MRVRHSLTIKQMATVSGVALVTICIFIVIQLFHFVQQRKDDYAKQLESIAYSVKNPLSSAILSVDIPGAKRVLESTLPIGILSRADVVLPNELQVLHANFKPEQPVPNWVNRVFNLPVQITVPLYSLERVPANPKPLAYLVLQADSYRIYQFILNTLSTMLSTYLLLALILSVSITWCINRLIVHPLRSMARELENISQDQVLDHQLSMPARHLDDELGVLARNYNRNQHLLAKAYAEMSRISSRHPVTELPNRTLFLAMLNEHIDSPVRPEKFHLLVIGIETLHEASGVMTEHQHEQLLLTIVQELEQCIDQNCLLGHLSKTEFAVMAKEISRPFPAMQLARRIMAQITAPLTFENMQLRPKASIGIVQYLNQHESAEDLMRSASSAMVAAHHKGKNQILYYEEHLSEKTQKHLTYENDILRAIEKRDFILHLQPQWDMRNEKVIGAEALLRWNQADGTYLSPVDFLPLVEEKGIMVPLGNWVLEESCRILADWQRQGIKLPLAVNISGLQVQHETFLPHLKTILSHYKIDASQLMLEITETARIPDLDEALLLLRELHELGVSIAMDDFGMGYSSLHYLNRLKCLPIDMIKIDKSFVHTLPQDDAMARIIGSISNVLKLRVMAEGVENEAQRQWLLDHGVTSGQGFLFSRPVPREEFEASFLPR</t>
  </si>
  <si>
    <t>PL78_11975</t>
  </si>
  <si>
    <t>PL78_11975 chr1</t>
  </si>
  <si>
    <t>ANI30540</t>
  </si>
  <si>
    <t>CelC</t>
  </si>
  <si>
    <t>MRNFKLNWLSVFPFSLALLPQAKGAEAVAPAQFLLEQVRLGEATHKDELVRQSLYRLSLMDPNNPEVAAAGIRQALRQGNTEEAKKQLDRLQQLAPNSDIYRQSKMALALTQPEVMQKLQQARLLATAGRVQEAKVQYDLLLKGELPTLDLAVEYWRLVARLPGQEQTAMKQLQRLDQQFPGNIPLRMALARMLFSQKQDDQAYALLQKMAADPAGNSPAADLWMDQIKALPVSPQSISLLNRFLDVFAGGTAGDKARIELARQEKMLSDPSYQARLAGLSRVDSGESRNAIPDLKQALSTAPNDADVLGALGIAYARAGDRQKAASLFEQAQKVDKTGLNSDKWTSLIKTNHYWLLADEGDKALKAGNPDLAQQKYQQARQLNSSDSYAVLGLADVAVARHDDKTAEQLYQQALRLEPGNSSAVRGLANIYQRQSPERAMAYLSGLPAGQQAKMRDTLNGLKLDMLKQQAEQLAAQQQWHQAAEKYRQAQKMAPDDVWLTYRLAQALYQSGQPQQADREFAGLAVRKPADPQQVYAYALYLSSTERDNQALSHLATLPKGQWNDDIRELDQRLQFERVLENAQRLRTGGDEPSAIALLRQQPPSTRIDMTLADWALERNDYAQALAGYRGIRVREPNNPDARLGEIEALVAQGKTDDARQLLQGDSLVAKDATLNTQRRVANAWSGVGDPQKASAIFQQLKPQAEKEGPSQANALVFRDSARLSQKLGDPQLAQEDYKRAMVGSGITPTLPADNDSYTLLTRNQATDDWLKRGIRSDAADLYRQQDTRVTLDHDYVRSSGTEGISDLNAHNTMLQVDTPLSDGRAFFRADTIQMDAGTFNANERYKAGTCYDVENPCVANMRQRATGTSIAAGWQNDSWETDIGTTPMGFDVVDVVGGVSYSSDWNHIGWTATASRRPISSSLLAFAGTKDPNTNVTWGGVRANGVSLGTSYDRGEAHGVWSDVSYHYLTGQNVADNQRLRLMTGYYYKLINEDNRRLSVGLNGMWWHYQKDLSGYTLGQGGYYSPQKYLSVAIPVNYRQRTENWSWELGGSISLSHSATSDEPRYPLKGLLSPSLQEIRDRNATEFGDSSSGVGYTLRALIERRLSSHWTLGAGIDIQQAKDYTPSHALVYLRYSMAGWQGDLDMPPQPLVPYADFK</t>
  </si>
  <si>
    <t>PL78_11980</t>
  </si>
  <si>
    <t>PL78_11980 chr1</t>
  </si>
  <si>
    <t>ANI30541</t>
  </si>
  <si>
    <t>CelD</t>
  </si>
  <si>
    <t>MVVMFNRLICSLLLLAYSGATAAECHWPAWQQFKQHYISQGGRVIDASVPEMLTTSEGQSYALFFALVANDRAAFNLLLDWTENNLAAGDLTARLPAWSWGQKKDKTWGVLDSNSASDADLWIAYDLLEAGRLWNSRRYTTMGTLLLQRIAKEEVAHIPGLGRMLLPGKVGFVDEDTWRVNPSYQPPQLLARFASMKKGPWQAMESVNQRLWLETAPKGFSPDWVVWRKTNGWQPDKVKPNIGSYDAIRVYLWAGMLADDSPQKAALIERFQPMVEVTQQQGLPPEKTDTASGKTTGNGPVGFSAALLPLLSASATASGSQILKKQTQRVEESPPGSDAYYSSVLTLYGQGWAQNRYRFNRQGELLPSWGSQCVTSN</t>
  </si>
  <si>
    <t>PL78_11985</t>
  </si>
  <si>
    <t>PL78_11985 chr1</t>
  </si>
  <si>
    <t>ANI30542</t>
  </si>
  <si>
    <t>CelB, cellulose synthase regulator</t>
  </si>
  <si>
    <t>MALGLTTLSHAETTPTVTASEQPTLASPAAVDPSLAVTPADSAIPQAAPVRDVVHPFAKLAPPPGNFSLGGVKPDGQLEFGVRSDEVVTQATLNLEFTPSPSLTPIESQLKVYLNDELMNVTAITREQLGKPNRIQLSIDPRYITDFNRLRLVFIGHYQNDCENPANSTLWLDIGKNSSLDLRYQSLPLKNDLSHFPEPFFDARDNRPLTLPIVFAAAPDVAQQKAAAILASWFGEQAQWRGQHFPAVFNQIPDRHGVIFATNDKRPDFLKDYPAVNAPTVEMISHPDNPYVKLLLVLGRDDKDLIAAATGIAQGNILFRGQNVTVDKVEQLAPRVPYDAPNWVRTERPMTFAELQQYPEQLQSSGLMPSPILLSMNLPPDLFLLRSAGIDMQLKYRYTAPILKDGSRLSVSLNDQFFTDYPLVPNRQESAKILRLPLIQGLQDGTRAVTIPALKLGMTNQLRFDFDYSTLIASNAGGRCETFTTSPNHVVIDENSTIDFSGYRHFMEMPDLRSFANAGFPFSRMADLSQTLVLVQPKPQPAQVTALLNTVGNIGAQVGYPAVGISITDDWSQAKDKDADILMIGSIPPELRDDKKINLLVDATQSWVKMPNRQSIVAAATIDPTDAVPDSKTAISSEGAMSAIIGVQSPYYDQRSIVALLADSPQGYELLNDALLDTGKRAAVFGSVAVIRDSGVNSLRVGDTYSVGHLPWWERIWYALSTHPVLLAAVAVLVVVLIAVMLWRVLRAVSRRRLSPDERD</t>
  </si>
  <si>
    <t>PL78_11990</t>
  </si>
  <si>
    <t>PL78_11990 chr1</t>
  </si>
  <si>
    <t>ANI30543</t>
  </si>
  <si>
    <t>CelA</t>
  </si>
  <si>
    <t>MPPVYQRLQHRYNHYLDQGCTILTAFLTTFAVALGWLFLRLESPSWQNVIQNRRYWFPHIANRRPRLADAVRYLLQGLWLVLTRSSQPREKKPKPVDMAPGWVRTKKLSYRSWLNILPEKVKKSRWEQALVAWVGRLQQRTRRILFISLGIFAGILALICISQPFGLMAQFVFVLLLWAIAMVVRRIPGRLPTLMLIVLSLTVSCRYLWWRYTETLNWDDPVSLVCGLLLLLAETYAWVVLILGYFQTIWPLNRQPVPMPEDISTWPTIDLMVPTYNEDLGVVKPTIYAALGIDWPKDKVNIYILDDGNRPEFKAFADQVGVNYIARPTHEHAKAGNINHALKQAKGEFVAIFDCDHVPTRSFLQLTLGWFYKDPKLGMLQTPHHFFSPDPFERNLGRFRQTPNEGTLFYGLVQDGNDMWDATFFCGSCAVLRRSALDDVGGIAVETVTEDAHTSLRLHRKGYTSAYIRIPQAAGLATENLSAHIGQRIRWARGMVQIFRLDNPLFGKGLKFVQRLCYANAMLHFLAGIPRLIFLTAPLAFLLMHAYIIFAPALAIALYVLPHMIHASLTNSRLQGKYRHSFWSEIYETVLAWYIARPTTVALLNPHKGKFNVTAKGGLIEEQHVDWVITRPYIALVLLNLAGLIAGLWRLGNGPTNEIMTVIISLVWVIYNMTILGGAVAVAVEAKQVRQAHRVEIAMPAAVERKDGHLFACTLRDYSDGGVGIEMRNEGLLQDGEAVNLLLKRGQQEYIFPCKVTRAFGRKVGMRIDELSVAQHIDFIQCTFARADTWALWQDSFPEDKPIESLRDVLALGFRGYVRMANYAPPLIRNVLVGFTSLLAWVASFVPHGVGQGQTLRSQDQTVAQH</t>
  </si>
  <si>
    <t>PL78_11995</t>
  </si>
  <si>
    <t>PL78_11995 chr1</t>
  </si>
  <si>
    <t>ANI30544</t>
  </si>
  <si>
    <t>CelT</t>
  </si>
  <si>
    <t>MPVIAVQGLRGGVGATSITAALAWALQQLEESVLVIDFSSDNLLRLHFNMPYEQANGWARAAMDGNRWQQQAMRYMPLLDFLPFGQLNMNEQRHLSGSLASFDWQEKLADLEAAGDHRWILLDVPAGDSPLTQQALALADHVLLLIAADAAIHARLHQQALPVGCHFLLNQFSSASHLQQDMHQLWLQSLRNLLPLFIHRDEAVAEALAAKQPLGEYAPQSLAAEEINTLANWCLIHGAEKNL</t>
  </si>
  <si>
    <t>PL78_1200 chr1</t>
  </si>
  <si>
    <t>ANI28460</t>
  </si>
  <si>
    <t>ybeY ssRNA-specific RNase YbeY</t>
  </si>
  <si>
    <t>PL78_12000</t>
  </si>
  <si>
    <t>PL78_12000 chr1</t>
  </si>
  <si>
    <t>ANI30545</t>
  </si>
  <si>
    <t>CelS</t>
  </si>
  <si>
    <t>MNTSINRFYVNSSPEVQDDLLALSRAFALPKLSYIDIVRQERMAQMMARWPLLAELAQNSGSK</t>
  </si>
  <si>
    <t>PL78_12005</t>
  </si>
  <si>
    <t>PL78_12005 chr1</t>
  </si>
  <si>
    <t>ANI30546</t>
  </si>
  <si>
    <t>CelP</t>
  </si>
  <si>
    <t>MLRTFSLGIDKIWDELAVVQASGLYWINIDRESDANLFCQQIIRDQPKDTRSALICSGQKPSNLLENIVGYGPEKLPLFTLPEKKAAVKNLVNDLMRSLRPQRRFFILLAHASLWQTFTTEEIQRWVKELNNWLEKYQATLVILSHGSGVSKLKTQLVNQHRALQGLASLQWQHDHAQYMVSWWSTLSGVTANQLVKLQPSPEGWQMAEEKEQQPLAQSRNDEYIYLAEASVLEGAPPLSTSWQLFENNLLLSEKAFNAHAATLIFSLHQSDQIDELAHQIHSLRRHRGNALKIVVREMDSSLRYSDERLLLACGVNLIVPHVAPLSRFLTMIEGIQGQRFSRHIPEDINNLLASLRPLQLKGYLSPEQFCQSVLALMSNTLLPEDGKGVLVALRPVPGLSARQALTLCHMRRFGDIVTLAGDRLVVFLSTCRINDLDTALNFIFHLPVNETFTNQLVWHQDQEIISEINKMNNPDYLQNVGENKIHKLNKTQQKLTPSARRTPVALTLNLGSRKENV</t>
  </si>
  <si>
    <t>PL78_12010</t>
  </si>
  <si>
    <t>PL78_12010 chr1</t>
  </si>
  <si>
    <t>ANI30547</t>
  </si>
  <si>
    <t>bcsF cellulose biosynthesis protein BcsF</t>
  </si>
  <si>
    <t>MNLSDIFQVILLAAIVFFPLGYFARGRLPAWWAKKQHFFLSARYLKSEGIWLRDGSSLHIKK</t>
  </si>
  <si>
    <t>PL78_12015</t>
  </si>
  <si>
    <t>PL78_12015 chr1</t>
  </si>
  <si>
    <t>ANI30548</t>
  </si>
  <si>
    <t>yhjU cellulose synthase operon protein YhjU</t>
  </si>
  <si>
    <t>MNLKKNAQESQAPWRYWRGLGGWNYYFLLKFALLWFGYLNFHPLANLVFVAYLVFPIPSERLHRLRHWVGIPIGLGLFYYDTWLPGINSIFSHGSQVAGFSFNYFIELVERFINWRMIGAAFVMLVGYLFISQWIRVTVFIVAAMIGLNVLTIAGPAFSLLPTTTTAADTTASSSQTNGSGATTSAQPAADAPPTSANLTAYLNSFYEQEKGRITQFPTTLPADAQPFDLLVINICSLSWSDIEAIQLEKHPLWSKFDLVFQNFNSATAYSGPASIRLLRASCGQESHHDLYQPAEQQCYLFDNLAKLGFSSQLVMDHSGAFGNYLQNLREDANMRAPLMSQTGISNQLISFDNEPVYNGLELLNRWLEQQKNQAGDARSATFVNIVPLHDGNRFTGTSKTADYKARAQTLFDQLDSFLNELEKSGRKVMVVVVPEHGAALIGDKMQMSGLRDIPSPSITHIPVGVKLIGMKAPQPTSPLEIKAPSSYLAISELVSRVVDGKIFTAPSVDWQTLVKGLPETAIVSENDNAIVMQYQGKSYIRLNGGDWVPYPQ</t>
  </si>
  <si>
    <t>PL78_12020</t>
  </si>
  <si>
    <t>PL78_12020 chr1</t>
  </si>
  <si>
    <t>ANI30549</t>
  </si>
  <si>
    <t>dppF peptide ABC transporter ATP-binding protein</t>
  </si>
  <si>
    <t>MNHNETEMKPESQAAKPLLQAIDLKKYYPVKKGFFAPERLVKALDGVSFTLERGKTLAVVGESGCGKSTLGRLLTMIEIPTGGELYYQGQDLLKPDESAEKLRRQKIQIVFQNPYGSLNPRKKVGQILEEPLQINTTLSSKERREKTLAMMAKVGLKTEHYDRYPHMFSGGQRQRIAIARGLMLNPDVVIADEPVSALDVSVRAQVLNLMMDLQQEMGLSYVFISHDLSVVEHIADEVMVMYLGRCVEKGSKEAIFNNPRHPYTQALLSATPRLNPDMRRERIKLTGELPSPMNPPPGCAFNARCRRAFGTCSQLQPQLKQYGDQMVACFAIEQDEAEAAG</t>
  </si>
  <si>
    <t>PL78_12025</t>
  </si>
  <si>
    <t>PL78_12025 chr1</t>
  </si>
  <si>
    <t>ANI30550</t>
  </si>
  <si>
    <t>dppD peptide ABC transporter ATP-binding protein</t>
  </si>
  <si>
    <t>MALLKVDKLSVHFGDEKAPFKAVDRISYSIEQGQVVGIVGESGSGKSVSSLAIMGLIDYPGKVMADKLEFNGRDLTKISENERRQLVGSEVAMIFQDPMTSLNPCYTVGYQIMEALKVHQGGNRRTRHQRAVDLLTLVGIPDPASRLDVYPHQLSGGMSQRVMIAMAIACRPKLLIADEPTTALDVTIQAQIIELLLELQQQENMALLLITHDLALVAEAAHYIIVMYAGQVVETGKASEIFRAPRHPYTQALLRALPEFAQDKARLASLPGVVPGKYDRPDGCLLNPRCPYANERCRSEEPELLGPPGRQVKCHTPLDDAGRPTL</t>
  </si>
  <si>
    <t>PL78_12030</t>
  </si>
  <si>
    <t>PL78_12030 chr1</t>
  </si>
  <si>
    <t>ANI30551</t>
  </si>
  <si>
    <t>nikC peptide transporter</t>
  </si>
  <si>
    <t>MSQLTESAVKSAPKPMTPMQEFWHYFKRNKGAVAGLFYIIIMLVVAIGAGWLAPHLPAEQFRDALLKPPVWQEGGSWKFILGTDDVGRDVLSRLMYGARLSLLVGCLVVTLSLVMGVILGLLAGYFGGVVDAIIMRLVDIMLALPSLLLALVLVAVFGPSIVNASLALTFVALPHYVRLTRAAVLVEVNRDYVTASRVAGAGALRQMFINILPNCLAPLIVQASLGFSNAILDMAALGFLGMGAQPPTPEWGTMLSDVLQFAQSAWWVVTFPGVAILLTVLAFNLMGDGLRDALDPKLKQ</t>
  </si>
  <si>
    <t>PL78_12035</t>
  </si>
  <si>
    <t>PL78_12035 chr1</t>
  </si>
  <si>
    <t>ANI30552</t>
  </si>
  <si>
    <t>nikB ABC-type dipeptide/oligopeptide/nickel transport system, permease</t>
  </si>
  <si>
    <t>MFQFILRRLGLVIPTFIGITLLTFAFVHMIPGDPVTIMAGERGISAERHAQIMAEMGLDKPLYQQYFHYVNGVLHGDLGISLKSRISVWEEFVPRFKATLELGLCAMLFAISVGIPVGVLAAVKRGSIFDHTAVGISLTGYSMPIFWWGIMLIMLVSVQLNLTPVSGRVSDTIFLDDSHPLTGFMLIDTLIWGEEGDFKDAVMHMILPAIVLGTIPLAVIVRMTRSSMLEVLGEDYIRTARAKGLSRMRVIVVHALRNALLPVVTVIGLQVGTLLAGAILTETIFSWPGLGRWLIDALQRRDYPVVQGGVLLVATMIIVVNLLVDVLYGVVNPRIRHKK</t>
  </si>
  <si>
    <t>PL78_12040</t>
  </si>
  <si>
    <t>PL78_12040 chr1</t>
  </si>
  <si>
    <t>ANI30553</t>
  </si>
  <si>
    <t>MTISLGKAGIVKFGIGLVALAVSAGIQAKTLVYCSEGSPEGFNPQLFTSGTTYDASSRAIYNRLVEFKIGTTEIQPALAEKWEVSEDGKTYTFHLRKDVKWQGSKDFKPTRTFNADDVIYTFMRQKDANHPYHKVSGGSYEYFQGMGMGELISNIEKVDDHTVRFVLTRPESPFLADLGMDFASILSAEYADNMMKAGTPEKVDLNPIGTGPFQLQQYQKDSRILYKAFDGYWGTKPKIDRLVFSITPDASVRYAKMQKNECQVMPYPNPADIARMKEDKSINLMEQAGLNVGYLSFNVEKKPLDNVKVRQALTMAVNKDAIIKAVYQGAGQPAKNLIPPTMWGYNDEIKDYAYDPEKAKELLKEAGLPDGFSIDLWAMPVQRPYNPNARRMAEMIQSDWAKVGVKAKIVTYEWGEYLKRAKEGEHQTVMMGWTGDNGDPDNFFATLFSCDAAKQGSNYSKWCYKPFEDVIQPARAESDQAKRAELYKQAQVIMHDQAPALIVAHSTVYEPVRKEVKNYIVDPLGGHYFQQVDIDK</t>
  </si>
  <si>
    <t>PL78_1205 chr1</t>
  </si>
  <si>
    <t>ANI28461</t>
  </si>
  <si>
    <t>phosphate starvation-inducible ATPase PhoH with RNA binding motif</t>
  </si>
  <si>
    <t>-TQRNNLHVTTQEILLEPTDNQRLLSLCGPFDDNIKQLERRLGIEINRRDNRFKLVGKNICVNAAAEILRHLYVDTAPIRGVVPDIDPEHIHLAVKESRVLEQTAESVPDYGKAVNIRTKRGMVKPRTPNQAQYIANILDHDITFGIGPAGTGKTYLAVAAAVDALERQNVRRILLTRPAVEAGEKLGFLPGDLSQKVDPYLRPLYDALFEMLGFERVEKLIERNVIEVAPLAYMRGRTLNDAFIILDESQNTTIEQMKMFLTRIGFNSKAVITGDITQIDLPRHQKSGLRHAIEVLSDVEELSFNFFHSEDVVRHPVVARVVIAYEAWEAAEQKRKDASAEQRKRENHTPSEQEAQ</t>
  </si>
  <si>
    <t>PL78_12050</t>
  </si>
  <si>
    <t>PL78_12050 chr1</t>
  </si>
  <si>
    <t>ANI30554</t>
  </si>
  <si>
    <t>regulatory protein UhpC</t>
  </si>
  <si>
    <t>MWSFFKSRDNVPPVTDQKEIDATYKYWRIQLMWTMYIGYAAFYFTRKSFNFIMPAMLSDLGLTMSDVGILGTLFYITYGCSKFISGMISDRSNPRYFMGIGLIMTGIINILFGMSSSLLLFGALWILNAFFQGWGWPPCSKILTSWYSRSERGGWWAIWNTSHNFGGALIPLLVGGISLHFSWRYGMIIPGIIGVVIGLLMCWRLRDKPSTMGLPSVGKWRNDAMELVQESEGLGLTNKEIVKRYVLTNKYIWLLAVSYVLVYIVRTAINDWGNLYLTQEKGYSLMTANSAISLFEVGGFIGSLVAGWGSDKWFRGNRGPMNLIFSIGIFLSVASLWIMPGISYVLQAGCFFAIGFFIFGPQMLIGMAAAECSHKDAAGAATGFVGLFAYLGAALSGYPIARIMEVWHWNGFFVVISIAACMSALFLLPFLRAQSPRQVEANA</t>
  </si>
  <si>
    <t>PL78_12055</t>
  </si>
  <si>
    <t>PL78_12055 chr1</t>
  </si>
  <si>
    <t>ANI30555</t>
  </si>
  <si>
    <t>two-component system sensor histidine kinase UhpB</t>
  </si>
  <si>
    <t>MMQRLITLLALFFIYFTAAFCLWSIGTLLVEQPLQALLLFPFGLRLGILLQSPRGYWPGILLADTLLLWLLADQFDSLILLWTALPVLLFTTLLAVFASPWLLRHQQSDSEWQWPLMQGSVVAIAALIQALIWQLSTAQGAMALLLGLAGGFTIAPTCLLLWHYLARQIWLPLEPGLIHKPINLRLRHLVWYLLLFALSIWLQHQVSEAELRRFAPFCLAIPIVFMSYRYGWQGALVATLLNGVALMVNEPAQLDSHRDLLLSLLAQSLTGLLLGAGIQRQRELNQQLSARLSENRRLARDLVIAEERTRREVARELHDEVGQSITVIRTQATIIRRLTDQAPVVSCSDVIETLALRVYDGVHDVLKQLWPAALNNLPLSAAVAALMRELIPQDESVVGVLQWQLSDGQLDETLKITLYRICQEGVTNAYRHGEASRIEVDARQVKQQVHLTIRDNGKGVNLEKFTPGYGLRGMQERVSALGGHFKFQVDNGTCLSVILPTVPSLTKQN</t>
  </si>
  <si>
    <t>PL78_12060</t>
  </si>
  <si>
    <t>PL78_12060 chr1</t>
  </si>
  <si>
    <t>ANI30556</t>
  </si>
  <si>
    <t>ntrC transcriptional regulator, NarL/FixJ family</t>
  </si>
  <si>
    <t>MTYRVAFIDDHDIVRSGFVQLLSMEDDIQVVGEFSSAEQARAGLPGLNPHICICDISMPDQSGLDLLKDIPSGIGVIMLSMHDSPALVEMALERGAKGFLSKRCKPDDLITAVRTVGGGGVYLMPEIAQRLVQVAVDPLTRREREVAILLAQGMEVREIAESLGLSPKTVHVHRANLFAKLGVSNNVELAKRVLNL</t>
  </si>
  <si>
    <t>PL78_12065</t>
  </si>
  <si>
    <t>PL78_12065 chr1</t>
  </si>
  <si>
    <t>ANI30557</t>
  </si>
  <si>
    <t>phosphoethanolamine transferase</t>
  </si>
  <si>
    <t>MDRVKSLSQQNMSLLLAIYIGIFLNISVFYRRFDSFSQGIQGIKVLSAVTEVVAIILFTFFVMRLISLGGRLFYRITASLLVLISVAASYYMTFFNVVIGYGIVVSVMTTDIDLSKEVIGLHFVLWMALVSVLPLLLIWKNALRLTLLEQCRTPGQRIKPLLLLVAVVALVWLPLRYLDKAQKLDEQLKTVDLPSYGGVVAHSYLPSNWLAALGLYAYTQYDESHDAATLLDPTKEFTYVAPADIDQTYVVFIIGETTRWDHMGILGYPRDTTPRLSKEKNLVAFKGTSCDTSTKLSLRCMFVREGGAADNPQRTLKEQNIFSVLKSLGFSSELFAMQSEVWFYNNANADNYSFREIIASEKRNDGKPVDDMLLVDELKESLGRYPDGKHLVVLHTKGSHYLYSQRYPRSYARYTPECMGVDDSCTRQQLVNAFDNSVLYTDTFIANVIDQVRDKKALVFYAADHGESIAANAHFHGTPREMAPVEQFRVPLLVWASDKFLAEPQHQNAFENLQAQQRLGTQHRHEELFDSILGCLGYTSPDGGIAQKNNWCHAPEKKIRRAN</t>
  </si>
  <si>
    <t>PL78_12070</t>
  </si>
  <si>
    <t>PL78_12070 chr1</t>
  </si>
  <si>
    <t>ANI30558</t>
  </si>
  <si>
    <t>organic hydroperoxide resistance protein</t>
  </si>
  <si>
    <t>MSIEKVVYRAKAKATGGRDGRATSSDGVLDVKLGVPKEMGGAGGAVTNPEQLFAAGYSACFLGALKFVAAQDKVKIPDDAQIEGTVGIGAIPTGFGIEVQLDISLPGVERSVAEELVKKAHIVCPYSNATRGNIDVTLNLK</t>
  </si>
  <si>
    <t>PL78_12075</t>
  </si>
  <si>
    <t>PL78_12075 chr1</t>
  </si>
  <si>
    <t>ANI30559</t>
  </si>
  <si>
    <t>hpaR DNA-binding transcriptional regulator, MarR family</t>
  </si>
  <si>
    <t>MKNPLLLDQQMCFALYSANLALHKVYRKLLGKLGLTYPQYLVMLVLWERDEVTVSDIGQRLFLDSATLTPLLKRMENAELLIRTRASNDERQVIIRLTEQGRALREQAQGIPEAVMCAADCDFDKLVDIKQQLESLREKLLQEI</t>
  </si>
  <si>
    <t>PL78_12080</t>
  </si>
  <si>
    <t>PL78_12080 chr1</t>
  </si>
  <si>
    <t>ANI30560</t>
  </si>
  <si>
    <t>menH hydrolase membrane protein</t>
  </si>
  <si>
    <t>MPTRAITRWIKRIVLVVVVIAVTLLAVRIYDTQRGPKLELWHTFVPHEMRAGEIDKANWADYLKAEDNVFAEVKANVTDKLEPRVEVPLNRYYSGSPIYSPHFANDWNRSYILNPEGTPKGAVVLLHGLTDTPYSLRHIAENYRQRGYVAVGIRLPAHGSVPAALTDVDWQDWMAATRLAVREAKILSGKELPLHVVGFSNGGALAMKYALDSLEDPQLAKPERVILISPMIGVTSFARFAGIAGWPAIFPAFAKASWLGIVPEFNPFKYNSFPVNAARQSYLLTAALQQQISRDARDNKLESLPPILTFQSLMDSTVSTRAVVTALYNHLPKNGSEVVLFDLNRAASFGPLLRTSSYTALARLLPPPPRNYNTTVITNVSPESNDTLAITTLAGETTETSVPTGLIYPPDIFSLSHVALPFPMSDSLYGRYPEPRDQYGISLGTFAARGERAVLVVGLDSLMRISSNPFYPYMLQRIDAKIDAPAK</t>
  </si>
  <si>
    <t>PL78_12085</t>
  </si>
  <si>
    <t>PL78_12085 chr1</t>
  </si>
  <si>
    <t>ANI30561</t>
  </si>
  <si>
    <t>MNSPQTEPTTKSGSGSRRDYLRFHHTHEHLSGPFGNGWFALKAEAFARFFGTPLFLGAQTLIVVLWIGANVMGFAKFDIYPFILLNLAFSLQAAYAAPLILLAQTRQAERDKANAEADAQHREALAIANEERQKMAATMAEQMLELLRQNTELTKLTHQLAAKINASTAGKSKES</t>
  </si>
  <si>
    <t>PL78_12090</t>
  </si>
  <si>
    <t>PL78_12090 chr1</t>
  </si>
  <si>
    <t>ANI30562</t>
  </si>
  <si>
    <t>proY proline-specific permease</t>
  </si>
  <si>
    <t>MKNDSSTLKRGLSARHIRFMALGSAIGTGLFYGSAEAIRLAGPAVLLAYLIGGAAVFMVMRALGEMAVHDPVAGSFGHYAGRYLGPLAGFLTGWTYTFEMVIVALADVTAFGIYMGLWFPDAPQWVWVLSIIFFIGALNLCSVKVFGEMEFWLSLLKVTAIIAMIAAGLGIMMFGFGAGHESTGLSNLWSHQGFMPNGISGVIASFAVVMFAFGGIEIIGVTASEAKNPEKVLPKAINTVPVRILLFYVLTLLVLMAIYPWNSIGQNGSPFVEIFSSLGISSAANILNLVVITAAISAINSDIYGAGRMMFGMSQEGLAPKCFSRLTRNGVPWMTILVMSVALLCGVVLNYLIPKNVFLIIASIATFATVWVWLMILISQVAMRRSMSKESASRLAFPVPFWPVAPMLAILFMGFIIMVLGYFPDTRIAMYVGLGWIILMTLAWWIWARKASATPVDLTERSES</t>
  </si>
  <si>
    <t>PL78_12095</t>
  </si>
  <si>
    <t>PL78_12095 chr1</t>
  </si>
  <si>
    <t>ANI30563</t>
  </si>
  <si>
    <t>hutH histidine ammonia-lyase</t>
  </si>
  <si>
    <t>MKTLTLRPGQLTLADLRHIYQQPVRIILDDESYGPIQKSVDCVQAILAEKRTAYGINTGFGLLASTRIATEDLENLQRSIVLSHAAGVGEANDDAIVRLIMVLKVNSLARGFSGIRLEVIQALIAMINAEVYPHIPLKGSVGASGDLAPLAHMSLLLLGEGKARHQGAWLSATDALAKAGLKPLTLAAKEGLALLNGTQVSTAYALRGLFETEDLYAAATVCGGLTVEAALGSRSPFDARIHEVRGQRGQIDAAHAYRHLLGTKSQVSDSHRNCEKVQDPYSLRCQPQVMGACLTQMRQAAEVLAIESNAVSDNPLVFAEQGDVLSGGNFHAEPVAMAADNLALALAEIGSLSERRISLMMDKHMSQLPPFLVDNGGVNSGFMIAQVTAAALTSENKGLAFPSSVDSIPTSANQEDHVSMAPRAGKRLWEMAENVRGILAVEWLAACQGLDLRKGLKTSDTLESARHLLREQVAYYDKDRFFAPDIEAASQLLSQRHLNALMPAGLLPSLS</t>
  </si>
  <si>
    <t>PL78_1210 chr1</t>
  </si>
  <si>
    <t>ANI28462</t>
  </si>
  <si>
    <t>miaB tRNA A37 methylthiotransferase</t>
  </si>
  <si>
    <t>MTKKLHIKTWGCQMNEYDSSKMVDLLASTHGYELTDVPEEADLLLLNTCSIREKAQEKVFALLGRWKQLKETNPQLIIGVGGCVASQEGEHIRQRAPCVDVIFGPQTLHRLPEMLNHVQGTRSPIVDISFPEIEKFDRLPEPRAEGPTAFVSIMEGCNKYCTFCVVPYTRGEEVSRPSDDVLFEIAQLAAQGVREVNLLGQNVNAYRGATYDGNICSFAELLRLVAAIDGIDRIRFTTSHPIEFTDDIIAVYEDTPELVSFLHLPVQSGSDRILTMMKRAHTALEYKSIIRKLRKARPDIHISSDFIVGFPGETQADFEQTMKLVAEVNFDMSYSFIYSSRPGTPAADLPDDVSDEEKKQRLHILQDRITQQAMNFSQAMIGTVQRVLVEGTSRKDVMELAGRTENNRIVNFAGSPEMIGKFVDVDIVDVYTNSLRGVVVRTEDQMDLRSVESPQSVIARTRKENDLGVVQYHP</t>
  </si>
  <si>
    <t>PL78_12100</t>
  </si>
  <si>
    <t>PL78_12100 chr1</t>
  </si>
  <si>
    <t>ANI30564</t>
  </si>
  <si>
    <t>-TAENRFRDSEIRAPRGTQLNAKSWFTEAPLRMLMNNLDPEVAENPKELVVYGGIGRAARNWECYDKIVESLKQLNDDETLLIQSGKPVGVFKTHSNAPRVLIANSNLVPHWANWEHFNELDAKGLAMYGQMTAGSWIYIGSQGIVQGTYETFVEAGRQHFNGSLKGRWVLTAGLGGMGGAQPLAATLAGACSLNIECQQSRIDFRLKTRYVDEQATDLDDALARIKKYTAAGEAVSIALCGNAAEILPELVRRGVRPDMVTDQTSAHDPLNGYLPKGWGWEEYRQRAQSEPTLVVNAAKTSMAEHVEAMLAFQKMGIPTFDYGNNIRQMAKDMGVSNAFDFPGFVPAYIRPLFCRGIGPFRWAALSGEAEDIYKTDAKVKELIPDDEHLHRWLDMARERISFQGLPARICWVGLGQRAKLGLAFNEMVRSGELSAPIVIGRDHLDSGSVASPNRETEAMQDGSDAVSDWPLLNALLNTASGATWVSLHHGGGVGMGFSQHSGMVVVCDGSDEAAERIARVLHNDPATGVMRHADAGYEIAINCAQQQGLNLPMVAATQGKKA</t>
  </si>
  <si>
    <t>PL78_12105</t>
  </si>
  <si>
    <t>PL78_12105 chr1</t>
  </si>
  <si>
    <t>ANI30565</t>
  </si>
  <si>
    <t>IcmF Type VI protein secretion system componen</t>
  </si>
  <si>
    <t>MLFGLMVLWGWRSWALITFKIKSLDPNALVTQLQINERWQDSPLSYLPFIPILKWQHRTIEKALLESAPADLGNITEEFRRYYDRFRTEAPIRQREMILALAQYILVKQSLFEHDYLVDSFERLRYVKKPVSDVAAPILLPYIQLALQRAQWRLQPEKSELTQLRQLLARLVESDPQWRWLLASASNASVKPAVNIWLHSLSMDDFPDLWTLVRVQQVNDWLETVEQAVGDDIALTTFTAFRQQWPSIRQENWLELLFNVVNEDFPPLSAQEWQDRLLSIRQGSSPSMEFARQMNLQLSDISEAQSQPWLQEHRRLIILDQYTTRSPNMGYLHKIKQQWQQRIERWLMPEPRSAAASTKVSLRAWQAWREALSFAVEESIKTAQDSRNLTEGLFQQQEETTSNPLQRLFQRYVELQKGAGNHAQDLGIMAVWKLYQSDGDFLLAHAIRCTGCWVQKQWEDQVLEPMNQNGKGLSYDERQALAWQYVSDFLAGPAQAILSMSEKGPQINHYQGKSAALTPGFLGLLGTLSQRENTTANVARKNMQQPWPKSQQDKALKADSDGLRQRHSLDINPQQSMASWSFQLPPKVVHCQ</t>
  </si>
  <si>
    <t>PL78_12110</t>
  </si>
  <si>
    <t>PL78_12110 chr1</t>
  </si>
  <si>
    <t>ANI30566</t>
  </si>
  <si>
    <t>MKTLIDCYVDVFRFALILEKQPDFNHNYQYVREKTTEVFERAAKAAESQGYSDSECDRALLAVMVWFDEFILSSSLSYAKQWKDILLQTQLFQTTTGGDVFFNQLEKIDKNENELRMVYLLCLRLGFHGKYNKDNDIFLDKTIANEEKCLPEYCYLKLVDISHKLMCSRKKSIIKLILNRVINRRWSASIIVLLFFSVISWIEFF</t>
  </si>
  <si>
    <t>PL78_12115</t>
  </si>
  <si>
    <t>PL78_12115 chr1</t>
  </si>
  <si>
    <t>ANI30567</t>
  </si>
  <si>
    <t>MPNMIGTKSTVGIEYDISDSKLFMGYARLWFEGNSLGALSELIYLDGYLVGGLMDIMKKERLQPILGGESQEAIFCKLNEALCISDDDFYDDEKNDLSDLARSYSVSFGTFLDDFTVFSFRDESGEGNILWQISSPVENVAHAELKNYPRRIFYSKFIYDDIELLINRIESLKAGA</t>
  </si>
  <si>
    <t>PL78_12116</t>
  </si>
  <si>
    <t>PL78_12116 chr1</t>
  </si>
  <si>
    <t>MAFNQISYTYYCSNSRRYAHYCALSLLGNSLKDKKYDPARFRFGAVNTIRRDRLLTNMDWPVMYPAYSRSARYTYIPAIATISPVTSKTV</t>
  </si>
  <si>
    <t>PL78_12120</t>
  </si>
  <si>
    <t>PL78_12120 chr1</t>
  </si>
  <si>
    <t>ANI30568</t>
  </si>
  <si>
    <t>MENKVHVWIGTNFSSEEEYMEYFELDYSVEGDFNNPNYRQCAFCKDIGIQWYDDDFIGMIPRHKQEVSLDEILLDAAVDQDELSLVKSECDNLGIKKANAIFWYQDPNLVIKRPIKDQYNGLKYIGLFNGD</t>
  </si>
  <si>
    <t>PL78_12121</t>
  </si>
  <si>
    <t>PL78_12121 chr1</t>
  </si>
  <si>
    <t>type IV pilus operon lipoprotein</t>
  </si>
  <si>
    <t>MNFAQNKRDGYSDGQPVDIPHGRWVDLRLEMPVGEIEGSE</t>
  </si>
  <si>
    <t>PL78_12125</t>
  </si>
  <si>
    <t>PL78_12125 chr1</t>
  </si>
  <si>
    <t>ANI30569</t>
  </si>
  <si>
    <t>MNGSAGLTPWGFGKFNEWFNADSVQDVIDNKASVSSALRGSGGKHELFPVSLAAKAKELGFSAEELKKYAVNTDRITFTNVTDSKGLPVPDGGHHGSRSGRHFHNKLIADLEGATSKADAKKIIARHHKGHMKLSRC</t>
  </si>
  <si>
    <t>PL78_12130</t>
  </si>
  <si>
    <t>PL78_12130 chr1</t>
  </si>
  <si>
    <t>ANI30570</t>
  </si>
  <si>
    <t>Type three secretion protein</t>
  </si>
  <si>
    <t>MVIKERLIKFPVPDWNRVISSDLDSIAYCLCYQYDVDINNYGPYGFTTSTSLKIINDTFPNMYFYKNADNSTNVKLISVGNVKNKGAYLYGSNEKIEHLSVELDKYQIIEKKNEIKMRKSLSLDPPPAKPLISNLSNNHGYESDVIKKIISFGCGFFIYHHYMPEAGDSFILFDRELVSSLKNCALNYGIEFLEVSSINDMKSW</t>
  </si>
  <si>
    <t>PL78_12135</t>
  </si>
  <si>
    <t>PL78_12135 chr1</t>
  </si>
  <si>
    <t>ANI30571</t>
  </si>
  <si>
    <t>RHS/YD repeat-containing protein</t>
  </si>
  <si>
    <t>MLEAARVGDPIGHSQAIAGLIGGTILGGIINVAGGILGGMLFAAGCASACLGVGILLIGASIAVGMAANALGEKARDAGVEAGAGSMSPSGAIITGSGNVFTNGKAAAVSSLSTVNCDKDKVQQVAQGSSSVFINGLPAARKSDKTTCDATIMAGSPNVFIGGGTTTTESITTEIPQWAYTVSDLTMFAAGLISFGGAASKGPGAIQKLFAKLPGADKIAKIACRLAPLAIVASVAGVLAKPVDVTTGQKFLNDDDELDFTLDGELPLFWQRRYLSSHVYEGVLGRGWSLFWESELRQVEDGILWRNTYGDFIPFPDVPAGHQTFCPDQQCWLTHHEDGRWSVHDAGELRYHYPAFDAEGRAPLGVISDNVGNQQSFHYNAQRQMESVTCTRGQTLRCEYHPELNRLTAVWQHTVSGEVLRARYQYNEKGQLVAVQHRGEAVMRRFGWDEHNGLLLWHENATGLRCDYQWQEIDDIWCVVEQHTSEGDGYRLAYDEEQRQRIATWQDGSQTVWALDEHRRVSRYTDRSGNTHHLLWDDVGQPAGYRSPLGHLRQCQWDELGRLVSVTEANGAKTRWQYQRNSDRQTFVFWPDGTSERTQWDEQGRVVQETDRLLQSTQYHYPRDNTLLPDSMTDARGGESRLDWNMLGLMTLYTDCSGQPTTWRYDTLGQLLSRRDALQQETHYEYNDVGQLVTLTLPDGSTEQFGWSEAGLLLSHQLGNNLPRHWHYNARGQTLSTTDRLNRAIRYNYDVEGRLLSLDNDNGGVYRFSRDAEGRLQEEQRPDDTRYGYTYDADGQMSAVTQRGTADDEGQRPEKPSQLVYDAAGRVIERQTQTERVEYQWDVMGNLLSARRTPTEQGEKLGIQPNTVTFERDKLGRVVREHNGVEALTYQYDALGNLTTLGLPNDDQFHWHHYGSGHVTAIRFNDQIVSEFERDALHRETSRTQGTLTQHRQYDRLGRRQWQSSVSHRITEALTSPEQGILWRAYHYDDMHELAAVEDSNRGTVSYGYDEEGRLRHVYSAHSGQASVRYDRADNALIVPLQTPESSPHTGGSEPYRDNRLTRWEQWQYQYDAFGNMVVRQDSARIQRYRYDGDNRLVGAKGDGPKGLFEAQYHYDALGRRLSKSVSTRQERHETHFLWQGLRLLQSRTADSQQTYCYDPNEAYTPLACIERRYGEDQLYWYHTDLNGSPQEVTNKQGDMVWSGQYGVFGQVTRQTEAMWRNLSKPLGQFRQPLRYAGQYLDEETGLHYNTYRYYAPEVGRFITPDPIGLLGGLNLYQYAPNPLSWIDPWGLASCRVIKAKSRNDALRQAQNHAQVPRVSRGGQDISLNDLNPTSRGDKWGKMKADGAQKLGRRNPNGKNQWFEHPDGHPDAGMPNIPKHHDSGHIHSINTKGEEVIFTW</t>
  </si>
  <si>
    <t>PL78_12140</t>
  </si>
  <si>
    <t>PL78_12140 chr1</t>
  </si>
  <si>
    <t>ANI30572</t>
  </si>
  <si>
    <t>MNQVSDLRCVFTEGSIALPADYREQTVNILIAPQKPSLNVSRDQLRPDESFEAYLARQREVLQKGLRKYQALDEQPAVLGDSLFHGITLLYRYHPQKGQTLHQRQAAFLVSASTVLIFTLTSAHALSEQDEAFFSDCLNSYQHP</t>
  </si>
  <si>
    <t>PL78_1215 chr1</t>
  </si>
  <si>
    <t>ANI28463</t>
  </si>
  <si>
    <t>ubiF 2-polyprenyl-6-methoxyphenol hydroxylase and related FAD-dependent oxidoreductases</t>
  </si>
  <si>
    <t>MVGAAAALGLAQRGWSVALLEHEAPPVFDSQSAPDLRISAIGCTSVGLLKQLGAWQRVQEMRYAPYRRLETWEMPGSKVVFDAASLSLPELGFMVENRVLQLALWQQIDECTNLTLLCPSRLQSMVRVEQHWQLTLDTQEQLQARLVVGADGANSLVRRLAGIGTSGWQYRQSCMLITVDTGAPAQDVTWQQFFPSGPRAFLPLFDNWASLVWYDSPQRIRQLQSLPLAQLNQEIAAAFPERLGRVNAIAAGSFPLTRRHAQRYVQSGLVLLGDAAHTINPLAGQGVNLGYRDVDALLDVMNEARELAEPWDSETVLLRYQRKRRTDNLMMQSGMDLFYTAFSNDLPPVKMVRNLALIAAQRAGKLKEHALKYALGL</t>
  </si>
  <si>
    <t>PL78_12155</t>
  </si>
  <si>
    <t>PL78_12155 chr1</t>
  </si>
  <si>
    <t>ANI30575</t>
  </si>
  <si>
    <t>NAD-dependent aldehyde Dehydrogenase</t>
  </si>
  <si>
    <t>MSQTTPHPITPVLESFKVAKAQHLKNEETYEEIIASIARSQQKQRDAENQSQQADGSWRKLFRSLRGEMTDELQTEHIRRISQRELAQEFGHLIEELELDKDYTSLQLCASARPYKDTHKVALMEYAKMEMSAAMKTLSPELIRAVKLKVAVNELYTDTSSEKALGTLTATLLSLAGLYTFDMEKESILAELTLQPPQPGYVDSALNNSPIKCARLFEAIKVKREKLNPAGEQ</t>
  </si>
  <si>
    <t>PL78_12160</t>
  </si>
  <si>
    <t>PL78_12160 chr1</t>
  </si>
  <si>
    <t>ANI30576</t>
  </si>
  <si>
    <t>MTNQLKIKDIINKIIAFCMVKGVQPEELVTAIFDNEYESIETIKKNGMVHLIITYQESIEDSHSIVKTRYIYDNERRLQIVDQKINSSPYKTQWDRNSKLNILLDELALLVSSRDSLIEVIKDTIPNELRGVIYPQLKIAC</t>
  </si>
  <si>
    <t>PL78_12161</t>
  </si>
  <si>
    <t>PL78_12161 chr1</t>
  </si>
  <si>
    <t>MMRCPVCKHASHTRASRYLSEQTKEAYYQCQNIECSCTFKSIESVDKIITRPPIKEPEIIPEVILPERKVLNRYGSNARIH</t>
  </si>
  <si>
    <t>PL78_12162</t>
  </si>
  <si>
    <t>PL78_12162 chr1</t>
  </si>
  <si>
    <t>PL78_12165</t>
  </si>
  <si>
    <t>PL78_12165 chr1</t>
  </si>
  <si>
    <t>ANI30577</t>
  </si>
  <si>
    <t>uvrB helicase</t>
  </si>
  <si>
    <t>MSYFFDTAVNIEGNKKLRTPQVEAYIKIREFFSDPQNREALVVLPTGTGKSGLISIAPYGVSEKRVLIITPGLVTKDSIRKTQEVLEDNFWVNCDVMFSSKDIPIVNEYVSDISDEHLESSHIVYSNIHRISGNRSTTLINRVAPDYFDLIIVDEAHHAPAQSWRDAIQYFSNAKILHVTGTPYRGDNQEVPGVKIHETPLSEVMKDKYVKWLRKETVNASELFFYTPDMPGVKLSKDDVLALKDKEWIEKSVALSEECSKDVIEHSIRRLDELKKISTSVPHKILAVGCSITHAEDLYKWYTEKGLRATIIHSEMEPERIATSFKEIDNNNCDVVISVNMLMEGYDHKYLSILAIFRPYRSLNAFAQVVGRILRAIPDNEIAAFEIDNNGLVIFHEEIGLNVMWDTFQKEVDRAKRASVREYIFSDRDYVEREQALAGIASDGAYVSETDSYLDDIDFNALFEQKRAEISEAVSSQIEKIRLAGITLSDSAIEGLKKSLVEEEARKVADIIDPELIEKRPHIARKRMREILKTRTQDEVANLLNDKGIGEKSSELYDIFGRHMQYIAPTDANDGILMRYINLKLSKAFGRVDERDNKTLLQSIDALPGILKEVERMIR</t>
  </si>
  <si>
    <t>PL78_12166</t>
  </si>
  <si>
    <t>PL78_12166 chr1</t>
  </si>
  <si>
    <t>PL78_12170</t>
  </si>
  <si>
    <t>PL78_12170 chr1</t>
  </si>
  <si>
    <t>ANI30578</t>
  </si>
  <si>
    <t>xerC integrase</t>
  </si>
  <si>
    <t>MPLSDIQIRRAKPQEKAYTLSDGQGLSLLIEPNGSKGWRFRYRFAGKARLMSLGTYDLISLAEARSKRDMARKLVADGTDPAEVKKAEKLAQRLSSENSFEAISREWHKAKADRWSLGYREEIMSTFEADIFPYIGKRPIAEITPLELLDVLQRIEKRGALEKTRKVRQRCGEVFRYAIITGRAAYNPAPDLASALSTPKKQHYPFLSAEEMPYFIRDLEGYTGSIITKNAAKILILTGVRTKEMRFATWQEIDLESGLWEIPAERMKMRRPHIVPLSTQVIALFKQLLPITGHYPYIFIGRNDRKKPISKETVNQVIELLGYKGRATGHGFRHTMSTILHEQGYDSAWIELQLAHVDKNSIRGTYNHAQYLEKRRDMLQWYSYKLYLV</t>
  </si>
  <si>
    <t>PL78_12180</t>
  </si>
  <si>
    <t>PL78_12180 chr1</t>
  </si>
  <si>
    <t>ANI30579</t>
  </si>
  <si>
    <t>fimbrial protein</t>
  </si>
  <si>
    <t>MKKIQLMALLTCLMVVGYKANAAIVLDRTRVIYTADVGFVNLSIRNENKTLPYLAQSWIENVAPQSTSVPLAVSPEIQRVNSGEKNIVRIYATLDAKTLPQDRESLFYYTLREIPPRSDIPDAIQVALQTKIKLFYRPLSIVPQPDEIWQQRVILHKTAQGYRLENPTPYYLTVIGLAARSGAAAKEDFPAIMVAPMSSSELVAENYPSPVITYINDYGAHPELSFSCHGAICRAIISGS</t>
  </si>
  <si>
    <t>PL78_12185</t>
  </si>
  <si>
    <t>PL78_12185 chr1</t>
  </si>
  <si>
    <t>ANI30580</t>
  </si>
  <si>
    <t>acetyltransferase</t>
  </si>
  <si>
    <t>MTNKIGWIDNLRAVACIMVVMIHATTYYLTSGAAVGEFSWDLSNLLNSMSRVGVPLFFMISGYLFLGEKSAGKKHFIRIGLCLTFYSAIALIYISTLTPIGGWASLKNILQKPVFYHLWFFYAIIVVYLVSPLINVKPVSGRYVAVVILLLAVVANPYTGKFSLDGFHLLPVNLYISGDTFYYLLYAMLGRAIGMLNTEGKSISWAAAFAFIVSVGLIVISTKKQSIINGNFADTFYMYCSPLVFIAAVSLLIWFKNCLSQPRAWLTWLSGHSLAIYGFHALIIHFVRTHHFDFTAYPALDIFYVFAFALGGSMLLSIGLQRIDKRRLVS</t>
  </si>
  <si>
    <t>PL78_12190</t>
  </si>
  <si>
    <t>PL78_12190 chr1</t>
  </si>
  <si>
    <t>ANI30581</t>
  </si>
  <si>
    <t>multidrug transporter MdfA</t>
  </si>
  <si>
    <t>MQTTLTPAKPLGRRALLFPLCLVLFEFAAYIANDMIQPGMLAVVADFNASIEWVPTSMTAYLAGGMFLQWLLGPLSDRRGRRPVMLAGVAFFVITCLAILLVNTIEQFIAMRFLQGIGLCFIGAVGYATIQESFEEAVCIKITALMANVALIAPLLGPLAGAALIHVAPWQSMFVLFAVLGAISFIGLWRAMPETAVLKGEKLSLSAMWHDYKQVLANRRFLCGALALGFASLPLLAWIAQSPVILISGEQLSTFDYGLLQVPIFGALIIGNLTLARLSGKTSIPKLIKLGAGPMIGGLILAAVSTLYSSHAYLWMTAGLSLYAFGIGVANAGLVRLTLFASDISKGTVSAAMGMISMFVFTLGIELAKVAYLWGNSGIFNLFNLISGLLWLSLVAIFIRKQPEAVAAE</t>
  </si>
  <si>
    <t>PL78_12195</t>
  </si>
  <si>
    <t>PL78_12195 chr1</t>
  </si>
  <si>
    <t>ANI30582</t>
  </si>
  <si>
    <t>selB selenocysteinyl-tRNA-specific translation factor</t>
  </si>
  <si>
    <t>MIIATAGHVDHGKTTLLQAITGVNADRLPEEKQRGMTIDLGYAYWPQPDGSSLGFIDVPGHEKFLSNMLAGMGGIDHALLVVACDDGVMAQTHEHLAILRLSGHPKLTVALTKADRADEQQIEQVRQQVLTELAQQGWAADQISLFITAANRGVGIDELRAHLTQLSQQASDAQRIQRRFRLAIDRAFSLKGSGLVVTGTLLAGQVAVGDTLWLTGSDCPVRVRSIHSQNEPATHAQAGQRIALNITGDTSKQQISRGDWLLERQPPEAQDRVLVEVTTDTPMHHWQSLHLHQGASHITGRVSMLNGAETPMLAELLLDTPLYLAENDRFILRDIAAKHTLGGARVIALSSPKRGKRQPAFLAWLTALAQATTDAEVLNLQLDKRPVSIQQFAWARQLSDGQLDKLLADSQQLVAGDSVLSSAMAENARQNLLQVLASYHQQHSDQLGLGRARLRRMALPTLDEALVNRVIDQLVADGELANTRGWLHLPEHSLAFTAEEEKQWLRARVYFESDPWWVRDLAVALEMDEESMRGLLRKAARLGHITAIVPDRYYLNRRIYQFADLIRTLDASKGSASAADFRDSLGVGRKLAIQILEFFDRSGFTRRRGNDHILRDRGMFC</t>
  </si>
  <si>
    <t>PL78_12200</t>
  </si>
  <si>
    <t>PL78_12200 chr1</t>
  </si>
  <si>
    <t>ANI30583</t>
  </si>
  <si>
    <t>selA selenium transferase</t>
  </si>
  <si>
    <t>MSAEPQQLYSQLPAIDRLLREPEMAPLLDEYGATLLTDILRKMQTQAREIIRQTQTLPHWHSCWITELRQRINQRQPALKPVFNLTGTVLHTNLGRAPLAESAINAVTAAMRGAVTLEYDLGDAGRGHRDRAVADLLCELTGAEDACIVNNNAAAVLLMLAAVSAGKEVVVSRGELVEIGGAFRIPDVMRQAGCQLVEVGATNRTHLKDYRQAIGENTGLLMKVHTSNYSIQGFTAAVTESQLTALGQEFSVPTATDLGSGSLIDMTQYGLPAEPMPQQLIAAGVDLITFSGDKLLGGPQAGIILGKKHWIAKLQQHPLKRALRVDKMTLSALEATLRLYQQPDRLADLLPSLRILTRPQQEMRDSAERLLVQLSAHYPDFDLASEECWSQIGSGSLPVDRLPSWAITFTPKDGRGSTLLSLANRWRRLNQPVIGHLRDGRMWLDLRCLNDEDALLRELV</t>
  </si>
  <si>
    <t>PL78_12205</t>
  </si>
  <si>
    <t>PL78_12205 chr1</t>
  </si>
  <si>
    <t>ANI30584</t>
  </si>
  <si>
    <t>fdhE formate dehydrogenase</t>
  </si>
  <si>
    <t>MSIRIVPKDQLSQQSERASTAGTIPPLLFANLKSLYTRRTERLRQLALDNPLSDYLDFAARITEAQQKALHDHPLTLDMRAELEHSAASGKPPLDASVFPRTEHWRLLLSALIAELRPDAPEHIQVVLDNLEKSSVHELELYADALLNREFGKIGSEKSPFIWAALSLYWAQMASQIPGKARAEYGEHRQFCPVCGSIPVSSVVHIGTVNGLRYLHCNLCESEWHVVRIKCSNCEQSRDLNYWSLDSELAAVKAESCGDCGTYLKILYQEKDPQVEAVADDLASLILDAKMEGEGFARSSVNPFLFPGE</t>
  </si>
  <si>
    <t>PL78_12210</t>
  </si>
  <si>
    <t>PL78_12210 chr1</t>
  </si>
  <si>
    <t>ANI30585</t>
  </si>
  <si>
    <t>formate dehydrogenase</t>
  </si>
  <si>
    <t>MKKEKPIQRYSAPERINHWIVAFCFMLAAISGLGFFFPSFNWLMNIFGTPQLARILHPFAGVIMFAAFMIMFFRYWKHNLINREDLVWAKNIHKIAMNEEVGDTGRYNFGQKCVFWAAIISLVLLVASGVVIWRPYFAEYFPIPLIRLALLVHSLAAVGLIIVIMVHIYAAIWVKGTITAMVEGWVPAAWAKKHHPRWYREIRQKKQEEKP</t>
  </si>
  <si>
    <t>PL78_12215</t>
  </si>
  <si>
    <t>PL78_12215 chr1</t>
  </si>
  <si>
    <t>ANI30586</t>
  </si>
  <si>
    <t>fdxH formate dehydrogenase</t>
  </si>
  <si>
    <t>MSLQSQDIIRRSGTHSLTPPPQDRNYQAEVAKLIDVTTCIGCKACQVACSEWNDIRDEVGHNVGVYDNPADLTAKSWTVMRFSEVEENGKLEWLIRKDGCMHCADPGCLKACPSEGAIIQYANGIVDFQSEHCIGCGYCIAGCPFDVPRMNKDDNRVYKCTLCVDRVNVGQEPACVKTCPTGAIHFGTKESMKEVAAGRVAELKTRGFDNAGLYDPAGVGGTHVMYVLHHADKPQLYHGLPENPTISPTVTFWKGIWKPLAAVGFAATFAASIFHYVGVGPNRVEEDEDEEDKSVPASSDSSSSTQPSSEQQDGETRK</t>
  </si>
  <si>
    <t>PL78_12220</t>
  </si>
  <si>
    <t>PL78_12220 chr1</t>
  </si>
  <si>
    <t>ANI30587</t>
  </si>
  <si>
    <t>fdnG formate dehydrogenase</t>
  </si>
  <si>
    <t>MTNHWVDIKNANLVIVMGGNAAEAHPVGFRWAMEAKIHNNAKLIVIDPRFTRTASVADFYTPIRSGTDIAFLSGVLLYLITNEKINREYVEAYTNASLLVREDFAFEDGLFSGYDADNRKYDKTSWNYQLDENGYAKRDVTLQDPRCVWNLLKEHISRYTPEVVSNICGTPQEDFIKVCEYIAETSAADKTASFLYALGWTQHSVGAQNIRTMAMIQLLLGNMGMAGGGVNALRGHSNIQGLTDLGLLSQSLPGYMNLPSEKQPDLETYLAANTPKTLLPGQVNYWSNYPKFFVSMMKSFYGDKAQKENSWGYDWLPKWDKGYDVLQYFEMMSQGKVNGYLCQGFNPVASFPNKNKVIASLSKLKFLVTIDPLNTETSNFWQNHGEFNDVDPSKIQTEVFRLPSTCFAEENGSIVNSGRWLQWHWKGADAPGEAMNDGGILAGILMRLREMYQREGGAVPEQVLNMTWDYLTPDNPEPEEVAMESNGRALADITDADGKVLVKKGEQLSTFAHLRDDGTTASGCWIFAGSWTPAGNQMARRDNADPSGLGNTLGWAWAWPLNRRILYNRASADPQGKPWDPKRQLLEWDGAKWTGVDVADYSAAAPGSDVGPFIMQPEGMGRLFAIDKMAEGPFPEHYEPFETPLGTNPLHPNVISNPAARVFKDDLESMGSHEQFPYVGTTYRLTEHFHYWTKHALLNAIAQPEQFVEIGEKLAEKKGIKHGDTVKVSSNRGYIKAKAVVTKRIRTLRVHGQEVDTIGIPIHWGYEGVAKKGFIANTLTPFVGDANTQTPEFKAFLVNVEKV</t>
  </si>
  <si>
    <t>PL78_12225</t>
  </si>
  <si>
    <t>PL78_12225 chr1</t>
  </si>
  <si>
    <t>ANI30588</t>
  </si>
  <si>
    <t>fdnG dehydrogenase</t>
  </si>
  <si>
    <t>MQVSRRQFFKICAGGMAGTTAAALGFAPAVALAETRQYKLLRARETRNTCTYCSVGCGLLMYSLGDGAKNAKESIFHIEGDPDHPVNRGALCPKGAGLIDFIHSESRLKYPEYRAPGSDKWQRISWDDAFTRIAKLMKEDRDANFIKTNEAGVTVNRWLSTGMLCASASSNETGYLTQKFSRALGMLAVDNQARV</t>
  </si>
  <si>
    <t>PL78_12230</t>
  </si>
  <si>
    <t>PL78_12230 chr1</t>
  </si>
  <si>
    <t>ANI30589</t>
  </si>
  <si>
    <t>formate dehydrogenase accessory protein FdhD</t>
  </si>
  <si>
    <t>-SQIKPAQTANSTDVCGARQLKLWQRQDLTTTQPDWLAEEVPIALVYNGISHVVMMGTPKDLEAFALGFSLSEGIISRPQDIYAIDVNPTCNGIEVAIELSSRRFAGLKERRRAMAGRTGCGVCGIEQLADIFRPITPLPFSQRFDLNHLDRALGQLKQVQTVGQLTGCTHAAAWINPEGELLGGCEDVGRHVALDKLLGLRAKQPWQQGAVLVSSRASYEMVQKSAMCGIEILFAVSAATTLAVEVAERCNLTLVGFSKPGRATVYTHPQRLI</t>
  </si>
  <si>
    <t>PL78_12235</t>
  </si>
  <si>
    <t>PL78_12235 chr1</t>
  </si>
  <si>
    <t>ANI30590</t>
  </si>
  <si>
    <t>superoxide dismutase</t>
  </si>
  <si>
    <t>MSYSLPSLPYAYDALEPHFDKQTMEIHHTKHHQTYVNNANTVLEAYPELASLSVEEVIKDLSKVPADKRTFMRNNAGGHANHSLFWKGLALNTTLEGDLKAAIERDFGSVDKFKEEFEKAAATRFGSGWAWLVLKDDGKLAVVSTANQDSPLMGEAVSGASGFPILGLDVWEHAYYLKFQNRRPDYIKAFWNVVNWNEAAKRFAEAKK</t>
  </si>
  <si>
    <t>PL78_12240</t>
  </si>
  <si>
    <t>PL78_12240 chr1</t>
  </si>
  <si>
    <t>ANI30591</t>
  </si>
  <si>
    <t>chemotaxis protein</t>
  </si>
  <si>
    <t>MAAMSNLFGSFENVKVGKKLGLSFFIMLLLVSIIAGTGAYHFSEIEARAYKVDLSYQINDEVNQAKYNRALYERSYDPAFMTVNAKHINNILTLLAQKENMNWSAENRKNIDRIIEVIKAYQLEQREFLATVERKDNVRKSWNISETQKYLNQLEQNFLNEGADTNTRILLAEMNQKLMAVRYNARGLLLDRNQEAEDSMITAIDVAQNAANAFLPVLSTEQQKMMAPVIDSLKAYKANILAYLPAYEQEIAAGKQLETKAIELNSLVKNLFVQELQGTHDEIDNAQTQMTVVAMVALLVGLLIAWRITRQITVPLRTTLAMAERIATGDLTAATTSSRSDELGLLMNAVARMNENLRSMIDDIRIGVSQVSHASGEIAAGNTDLSSRTEQQAAAVEETAASMEQLNATVKQNADNAHHANQLATEASDTAQKGGKLVNDVVRTMSDISSSSKRISEITSVINSIAFQTNILALNAAVEAARAGEQGRGFAVVASEVRNLAQRSAQAAKEIEGLIAESVSQVNNGTSLVQNAGQTMENIVRSVTHVRDIMAEIASASDEQSRGITQVSQAISEMDSTTQQNAALVEESAAAADSLAEQAILLAQAVAVFRLSENTEADDSAQVATNTSPAASRPASDNVKTNQQDNWETF</t>
  </si>
  <si>
    <t>PL78_12245</t>
  </si>
  <si>
    <t>PL78_12245 chr1</t>
  </si>
  <si>
    <t>ANI30592</t>
  </si>
  <si>
    <t>6-N-hydroxylaminopurine resistance protein</t>
  </si>
  <si>
    <t>MVYPQVYIGNIEPYPGSSPSAIGKRQTDGSLMLKPLGLEGDEQAETRFHGGPDRALCHYPREHYAHWRQQFPEQADNFNAPAFGENISTEGLTEQNVYIGDIFRWGEALIQVTQPRSPCYKLNFHFAIEDLSVLMQQTGLCGWLYRVISPGKVSDEQPMALVTRCCDISVAEAIAIAFHMPFDEEEYRRLLGAAGLSASWSKTMVTRLIHGEIENFNHRLLGRARA</t>
  </si>
  <si>
    <t>PL78_12250</t>
  </si>
  <si>
    <t>PL78_12250 chr1</t>
  </si>
  <si>
    <t>ANI30593</t>
  </si>
  <si>
    <t>MKEQAEIKRLSDMLDALNHKDTAVIQQGNVDLIAQHMKEKEKLAAEIQRLKEVRVKNLSVQAQELTKMPFSRAITKKEQADMGSLKKVARGLIVVHPMTALGREMGLKEVTGYAKKAF</t>
  </si>
  <si>
    <t>PL78_12255</t>
  </si>
  <si>
    <t>PL78_12255 chr1</t>
  </si>
  <si>
    <t>ANI30594</t>
  </si>
  <si>
    <t>mppQ GntR family transcriptional regulator</t>
  </si>
  <si>
    <t>MSTITNKIRYLQLADGLTKAIDNGSLSAGSRLPSVRSCAQSHQVSINTVVAAYRTLEDRGLIEARPQSGFYVCTPSSALVPTVSASKPVDEVLDLIETVFAAQSNPAFTNISLACPQTSDFYPSAKLGRVMASLLRRQPDLISKYALPPGSQRLRQQIARRGLTLGMVTNPAEITITHGCMEALQLALRVTTKPGDCVGLESPTYFYLMPLLASLGLRTIEIPTDPLQGLSLDVLELLLQEGRLNAVIAMPTVQNPLGYTMPLAAKKRLARLMNDHQVPLIEDGLYAEIQFGSSLSPAVKAFDRDGWILFCSSFTKTLAPDFRIGWIDGGRFSEALHKLKAVSSMAEPALLSETLALFLESGGYDHHLRGLRRRYATQVEQARILINRHFPLGTKATRPAGGFVFWVELPPSVDTVALYHQMLQQHICLTPGTLYSPSGRYRHAFRLSCCYPFNDSYTQALAVVGAAACEISGLPAGVGW</t>
  </si>
  <si>
    <t>PL78_12260</t>
  </si>
  <si>
    <t>PL78_12260 chr1</t>
  </si>
  <si>
    <t>ANI30595</t>
  </si>
  <si>
    <t>MLDSAFISYVTVMSITPGPNNLLLAASGVNFGLRKTVPMMLGVTFGSAFQCALTTTLLALVLSWATVIRLPLVTIGCAYLLWLSWKIYMSGAPGSREKQQPMSFIQASLFQAINPKAWLMSINVAILFTPSPGEMLSHTLLLVSGFALLNLPCVGVWAVMGDRLRHALTVNWKLRLFNGLMAGMMATTALWLLVDEWMAVYQ</t>
  </si>
  <si>
    <t>PL78_12265</t>
  </si>
  <si>
    <t>PL78_12265 chr1</t>
  </si>
  <si>
    <t>ANI30596</t>
  </si>
  <si>
    <t>mannitol operon repressor</t>
  </si>
  <si>
    <t>MIEKAQAFENRVLEQLNAGKTVRSFLIAAVDLLAEALNILVVQVFRKDDYAVKYAVEPLLIVDGPLGELSVRLKLVYALGVISRHEYEDAELLMALREEMNHDGAEYRFTDDEILGPFGELHCVTALPPVPTFLTPEEAEPSLIAMQHQRYQQVLRSTMVLSITEFISRISLKKVSKLSPILPS</t>
  </si>
  <si>
    <t>PL78_12270</t>
  </si>
  <si>
    <t>PL78_12270 chr1</t>
  </si>
  <si>
    <t>ANI30597</t>
  </si>
  <si>
    <t>mannitol-1-phosphate 5-dehydrogenase</t>
  </si>
  <si>
    <t>MKALHFGAGNIGRGFIGKLLADAGAQVTFADVNQPLLDELNRRKSYQVTVVGEQARIEDVKNVSAVHSGSPEVVGLIAEADIVTTAVGPQVLAKIAGIVAQGLVARHQAGNNQPLNIIACENMVRGTSQFKQHVWAALPEDEKNWVEEHVGFVDSAVDRIVPPSAEGSTDPLAVTVETFSEWIVDQTQFKGQPPQIAGMELTDNLMAFVERKLFTLNTGHAITAYLGQLSGLQTIRDAILDAEIRQVVKGAMEESGAVLIKRYGFDPEKHAAYINKILSRFENPYLHDDVERVGRQPLRKLGAGDRLIKPLVGTLEYHLPHDNLVKGIAAAMSYRSEQDPQAQEWSELLDKIGAKAALAQVSGLPANSEVVEQAVNVYNAMQENLAR</t>
  </si>
  <si>
    <t>PL78_12275</t>
  </si>
  <si>
    <t>PL78_12275 chr1</t>
  </si>
  <si>
    <t>ANI30598</t>
  </si>
  <si>
    <t>mtlA PTS system mannitol-specific transporter subunitIICBA</t>
  </si>
  <si>
    <t>MLSPDIKVKVQNFGRFLSNMVMPNIGAFIAWGIITALFIPTGWLPNETLAKLVGPMITYLLPLLIGYTGGRLVGGERGGVVGAITTMGVIVGADMPMFLGSMIVGPLGGWAIKRFDRWVDGKIKSGFEMLVNNFSAGIIGMLLAILAFMAIGPLVEILSKMLAAGVHVMVKNNLLPLASIFVEPAKILFLNNAINHGIFSPLGIQQATETGKSIFFLIEANPGPGLGVLMAYMFFGKGNAKQSAGGAAIIHFFGGIHEIYFPYVLMNPRLLLAVILGGMTGVFTLTLLNGGLVSPASPGSILAVLAMTPKGAYFANIAAVAAAFAVSFVVSAILLKNTKVKDDEDNLEEATRRMQDMKQQSKGVQAANAAAAAGDLTTVRKIIVACDAGMGSSAMGAGVLRKKVQDAGLKHISVTNCAINNLPEDVDLVITHRDLTERAMRHAPQAQHISLTNFLDSQLYTNLTTRLLEASKEAESAPLVQKVIETLDDSFEASEEQLFKLGKANIFLNLHAATKEEAIRFAGEQLVKGGYVEPEYVDAMLEREKLTSTYLGESIAVPHGTIEAKDRVLRTGVVFCQYPNGVRFGDEEDEIARLVIGIAARNNEHIQVITSLTNALDDDSVIARLSKTESVQEVLDLLSGKKSA</t>
  </si>
  <si>
    <t>PL78_12280</t>
  </si>
  <si>
    <t>PL78_12280 chr1</t>
  </si>
  <si>
    <t>ANI30599</t>
  </si>
  <si>
    <t>MKKYYLICGIGIPMILLNSALAATTTGSINATLTLTNGCLVNNSAATSGLTLGVLSFGSFTTTGFTGGSATLSGASGTGSSAISVKCSPGITPVLTITGSNAAPANIHGTVPSTGPRYLVGTTNTTQAIAYGLYTSNSFTTPIVNATTVTPTTTGDATYGNLYTFFGNITGVTGGTDIYPDIYTDTIGVQVTY</t>
  </si>
  <si>
    <t>PL78_12285</t>
  </si>
  <si>
    <t>PL78_12285 chr1</t>
  </si>
  <si>
    <t>ANI30600</t>
  </si>
  <si>
    <t>MCHRKWGFAFFIYHSPAILVFLVFPVLALPTQSFQVGAIISNGCLISGTNTGVFGQINFGTYPGTSTAQVNGTYTQSSTITLACTPGTLLNMSINGGANYTSTRNLKISGQSYLVPYSLYNSTTNAAIPVNSNVAVTFSNANNITLPIYGLLTLNGNNYSGLYTDTLTVTLTW</t>
  </si>
  <si>
    <t>PL78_12290</t>
  </si>
  <si>
    <t>PL78_12290 chr1</t>
  </si>
  <si>
    <t>ANI30601</t>
  </si>
  <si>
    <t>P pilus assembly protein, chaperone PapD</t>
  </si>
  <si>
    <t>MKKINTLAKKCYKPFILLILTGFSFNIFATNNVLIWPIDPVIPADQKSSSLWVENKGDQATMMQVRILGWQQTAGKEGYLNQQNVIASPPIIRIEAGKKQLIRLIKQVNPTAGQEQAYRILIDEIPTPTLSAKAQEGAGVNFQMRYSIPLFVYGDGLDYGNVAADKNTHQPQLSWQLVELQGKKMLEVTNSGAIHARLSDVKLQQGGQNHQVAEGLLGYVLANSSQRWPVSVSSASSLTMQVNNQKNVKLSMK</t>
  </si>
  <si>
    <t>PL78_12295</t>
  </si>
  <si>
    <t>PL78_12295 chr1</t>
  </si>
  <si>
    <t>ANI30602</t>
  </si>
  <si>
    <t>fimbrial assembly protein</t>
  </si>
  <si>
    <t>MKNYRNSPFWGLVIITTGFSGFYTEARADEVMSELPPPPSALSADGAIQYQLELVINQYATGQVVPVEFQRGHYLVQGKDLEQAGIIAEHLTFPTTDISTNPNIKLKYDSENQRLLLDVPTHWLPNQALSNNMGNPKYQAVSSTGALFNYDIYASRYQGNSQLAAWSEQRLFGTQGYLSNSGVIKQTLAGESIDNNGGYLRYDTRFSHFDETNAVRWQAGDLITDSLAWSNSIRVGGLSVSRDFSIRPDIITFPLPQFSGQAVVPTSVDLFINGNMTSSNNVRPGPFTLTNVPFINGAGEATVITNDALGRQISVSLPFYVASTLLKPGLSDYAFSIGAIRRGYGVDSFNYGSAAVSGSYRYGVTNYLTLESHAEGAESLALGGVGSVFKLGNLGVVNASYSQSQMRGQNGDQISWGYQYNTGLFNLGTQQTYRSDTFGNLAIYDNQDANSTNSGSNNNGAIYSLSRRSAQYSASIMLNEFGNLGAAYIDVSGRNDERTRLLNLSWSRTLFSGSNLYISATRDIGANGWSGAVSLVIPFGALSNTSISSQRSIDGQARQQVSYSRGMPSDGGLSWDLAYAHQSDQKNYQQASLNWRNASFESSIGAYGNTGDYTQWADLSGSLVLMDKSLFATNRISDAFVLVNTNNYPNVRVRYENQLIGVTDSGGHLLVPRVTSYYPAKYEIDTTDLPAGIQISNTEKRFSVQRNSGYMINFDIKKSNSLSFVAIDQQGKNLPVSSRVLKNNQTRTYVGWDGIVYLEDLEASNSLKIITPDGRQCQITVPFDASAPQPVILKSPIVCTLNPAQVN</t>
  </si>
  <si>
    <t>PL78_12300</t>
  </si>
  <si>
    <t>PL78_12300 chr1</t>
  </si>
  <si>
    <t>ANI30603</t>
  </si>
  <si>
    <t>MKKIIGLAVLTIGSLVGGIQSAQAACSTASTNGSFGSATSFAVNTTASNTSGSVTVTCAALSIGLLTQDSITLSLVSSTAVNGTYAAMTAGGTDTIPVTVCAAVPTATTCASPLPLNGASVTFAGASLINLSLTQKQFTLPIYIQTVIGSNVAAGTYTTTLGIKTSYSICTALVCLGTAGNTNGQPIVPVTVTIIVTNDCTTITAPPVSFGTQPLLSSFASVSNQAINVICTKGSIYTVSLDNGQHAVSNVRYMSNGTSSIAYDIYQGATSNRWGSLAAGQSWSSSTSTSISTDLLTRTFAYTATILPGQTTPPAGTYTDTIMVSLSF</t>
  </si>
  <si>
    <t>PL78_12305</t>
  </si>
  <si>
    <t>PL78_12305 chr1</t>
  </si>
  <si>
    <t>ANI30604</t>
  </si>
  <si>
    <t>MAFALNTTRYSRWLTSILALFMVFQLTACGDKEPEQRKAFIDYLQNTVMRSGMKLPTLSEDQKQKFGNYAGDYAILVTFTQQLNKSIEAGFTPAVTQIDEIRVAQDYVNKRAALQQAAGTLNLLTQQIQTAKHQADSAHAALKQPDDLKAVYNQVYDKLVTQPSATLIPAIPTVAAFVQDLVQVGDFLQQQGAQVTFNNGGVQFPTQAQAVQYNTMMTNLVAKYPAMAAAKKSVQAALE</t>
  </si>
  <si>
    <t>PL78_12310</t>
  </si>
  <si>
    <t>PL78_12310 chr1</t>
  </si>
  <si>
    <t>ANI30605</t>
  </si>
  <si>
    <t>glyS glycyl-tRNA ligase</t>
  </si>
  <si>
    <t>MTQQTFLVEIGTEELPPKALRSLAESFAANLTAELDNANLSHGDVSWFAAPRRLAVKVANLSAAQADREVEKRGPAISQAFDAEGKPTKAAEGWARGCGITVDQAERLATDKGEWLLYRAHVKGQSAQLLLAGMVNTALSKLPIPKLMRWGDKETQFVRPVHTVTLLLGNELIAGTVLGIDSDRVIRGHRFMGEAEFTIDNADQYPQILLERGKVIADYELRKSIIKRDAELAAQKIGGVADLSESLLEEVASLVEWPVVLTAKFEEKFLAVPAEALVYTMKGDQKYFPVYDTAGKLLPNFIFVANIESKDPQQIISGNEKVVRPRLADAEFFFKTDRKQRLEDNLPRLETVLFQQQLGTLRDKTDRIQALAGWVAEQIGADVNHATRAGLLSKCDLMTNMVFEFTDTQGVMGMHYARHDGEAEDVAVALNEQYQPRFAGDDLPSNPVACALAIADKMDTLAGIFGIGQHPKGDKDPFALRRASLGVLRILVEKNLPLDLQTLTEEAVRLYGSKLTNGKVVDEVVEFMLGRFRAWYQEEGHSVDTIQAVLARRPTKPADFDARVKAVSHFRTLEAAAALAAANKRVSNILAKSSDTLNDRVNAAVLKETAELQLATHLVVLRDQLEPLFAEGRYQEALVELAALRENVDAFFDNVMVMAEDDAVRINRLTLLSKLRELFLQVADISLLQ</t>
  </si>
  <si>
    <t>PL78_12315</t>
  </si>
  <si>
    <t>PL78_12315 chr1</t>
  </si>
  <si>
    <t>ANI30606</t>
  </si>
  <si>
    <t>glyQ glycyl-tRNA synthetase</t>
  </si>
  <si>
    <t>MQKFDTKTFQGLILTLQEYWARQGCTIVQPLDMEVGAGTSHPMTCLRALGPEPIAAAYVQPSRRPTDGRYGENPNRLQHYYQFQVIIKPSPDNIQELYLGSLKELGLDPTIHDIRFVEDNWENPTLGAWGLGWEVWLNGMEVTQFTYFQQVGGLECKPVTGEITYGLERLAMYIQGVDSVYDLVWCDGPLGKTTYGDIYHQNEVEQSTYNFEYADVDFLFSCFEQYEKEAQSLLALENPLPLPAYERILKAGHTFNLLDARKAISVTERQRYILRIRTLTKAVAEAYYASREALGFPMCKKNQN</t>
  </si>
  <si>
    <t>PL78_12320</t>
  </si>
  <si>
    <t>PL78_12320 chr1</t>
  </si>
  <si>
    <t>ANI30607</t>
  </si>
  <si>
    <t>MALERCGWVTADPLYLAYHDKEWGIPQRNSQALFEMICLEGQQAGLSWITVLKKRENYRKAFHNFDPHLVAKMGPNQVEALVQDSGIIRHRGKIQAIITNAQAYLAMEANGEDFSEFIWSFVDNTPKVNHWWSLAEAPATTPVSDAMSKALKKKGFKFIGSTICYAFMQATGLVNDHMCNCFCHPDNANK</t>
  </si>
  <si>
    <t>PL78_12321</t>
  </si>
  <si>
    <t>PL78_12321 chr1</t>
  </si>
  <si>
    <t>MSSKRNILRMSSVCTFGLGLLLGCSHTLAAYPLGGGAFSCDTYPSLCDDQKSDHCFIEYGSREPIPAAPIGRRRDQNTDSVAWSPLAWHCWIGY</t>
  </si>
  <si>
    <t>PL78_12325</t>
  </si>
  <si>
    <t>PL78_12325 chr1</t>
  </si>
  <si>
    <t>ANI30608</t>
  </si>
  <si>
    <t>rimI N-acetyltransferase, RimJ/RimL</t>
  </si>
  <si>
    <t>MIRKANAEDHNALIELWLPSTIAAHPFVPESYWRESLDLVSNTYIPQASNWLYETPNGTVGFISVLNEQLIGALFVEQNYVGQGVGHALMQHVQTRYPALILEVYQKNQRAYRFYRKHGFNVSERSYNEETGNYVLTMHWVNHQR</t>
  </si>
  <si>
    <t>PL78_12330</t>
  </si>
  <si>
    <t>PL78_12330 chr1</t>
  </si>
  <si>
    <t>ANI30609</t>
  </si>
  <si>
    <t>N-acetyltransferase, RimJ/RimL family</t>
  </si>
  <si>
    <t>MYKNILIIILSSFLLTGAPSIVLSQDLPYTNRINDIGPIYDYDEPGIESGYTLIQPEEIIYLDINDIFSQHWQSRKETSVSNPYLDCDTDCTILQKKIIPLNEIFTQAAIDPNHSSQQVLLSFALTETNEFNFSIGQYLDIIVDKNSVRLLGGAVPKGIETPLNHHSNQLTFLFHVQDQQLSMSYMESDSTQQRYLSPTINLEIKKSKEINYWPDIEIFNPNPGNPILVKKILLTSQSTHSRFKRGIAGKIGCYLSGPLALYNLVVQGHCTQVESAWSSIKSFFAGKDSTKMIVIAGNPIPLKPTVTPPSEQTDNLNAFELSVLNTHLHHQALTLPAAADFCHTSIDEIKGARYPRQIRHTCANWLSVVLQDFTLLFGNSLRTWSAEYLTQTLNGILDRQAIDNDNDAQDAFIRQPAAGVRLIQTIADIADREGRAEVIEQVSGAFTHAVQNYANYVMTQPSSGPCTPSCSDSSSSHSSCSCSDCDIDSPLAAQELPLGTYQLTLSAYIPQHTQPLILQNGLWVEPAQGFDIEIIRGTFAETRQQRYELMETIQLWRNAYIEKRVYCNKYGNFPTQIDTARFAGQSTSTLLRSTLRYFDENNLIAVVRFNNQIINVSAVSRFSDPDEDASIIQANIIATLTHPAYVLTPNNEGTVRRAGTAALHQLIQQLIADGVQTLSSHVISTPSAIVKKRLGFSFIPDKPHSITPTPNSDL</t>
  </si>
  <si>
    <t>PL78_12335</t>
  </si>
  <si>
    <t>PL78_12335 chr1</t>
  </si>
  <si>
    <t>ANI30610</t>
  </si>
  <si>
    <t>MQKRTLAIVAALCATLTLSACTTNPYTGESQAGKSGYGAGIGALVGAGVGVLSSSKKDRGKGALIGAAAGAALGGGAGYYMDVQEAKLRDKMRGTGVSVTRQGDNIVLNMPNNVTFDTDSSNLKPAGANTLTGVAMVLKEYEKTAVNVIGYTDSTGARAHNMKLSQQRADSVGSALITQGVAANRIRTIGAGPDNPVATNSTAAGKAQNRRVEITLSPL</t>
  </si>
  <si>
    <t>PL78_12340</t>
  </si>
  <si>
    <t>PL78_12340 chr1</t>
  </si>
  <si>
    <t>ANI30611</t>
  </si>
  <si>
    <t>-SSTKGPRPSGRATINDVAKSAKTGKTSVSRYLNGEHNLLSDRLKLRIEEAIAKLNYRPSQVARSLKRGRTRLIGLILADITNPYSIDVMRGIEAACRAHGFTLLMCNTNNQVEQEQHYLQLLGSYQVEGIVVNAVGMREEALSMLQQSRLPMVLIDRKIAGFSCDMIGLNNAEAAIMATNHLVEQNYQSILFLSEPLGLVNTRRDRLMAFKAAMAVHPERASEHAEVTLEDSQRINNIVDQFNQKHGDKRRAILVANGSLTLQLARTLRHNNIQWGIDIGLLGFDELPWAELAGVGITTLKQPTYQIGYAALEQLVKRMQGSDEPPADIMFSGELVIRGSTQL</t>
  </si>
  <si>
    <t>PL78_12345</t>
  </si>
  <si>
    <t>PL78_12345 chr1</t>
  </si>
  <si>
    <t>ANI30612</t>
  </si>
  <si>
    <t>sufR transcriptional regulator, ArsR family</t>
  </si>
  <si>
    <t>MNTTDHGVISTQSVSERLLMLLKTRGPLQATDAGKILGTTGEAARQQFVKLAKEGLVIAVAQAKGVGRPIQLWQLTDAGHARFPDAHGELTVQLLRMVRTKLGEDALNLLIDTREQETRDQYFQAMKGASNIGERVERLVAIRTREGYMAEWEMQEDGSILLIENHCPICAAATSCQGFCRAELEVFQQALQVPVERTEHILSGSRRCVYRIVTSQK</t>
  </si>
  <si>
    <t>PL78_12350</t>
  </si>
  <si>
    <t>PL78_12350 chr1</t>
  </si>
  <si>
    <t>ANI30613</t>
  </si>
  <si>
    <t>transport protein</t>
  </si>
  <si>
    <t>-LMNDASRWSDLFSGENAVFAFALSAGVALHAINIYIVTTILPSVVLDIGGLNLYAWNTTLFVTTSILGSALSARLLSRYGPRAAYSLAASAFMLGSLLCAIAPTMPMMLVGRAVQGLGGGFLFALSYAMINLVFPQSLWPRAMALISGMWGVATLIGPAIGGVFAEMGAWRLAFWLLLPATLLFAIFTWRILPAGTKRTEPSSSLPIIQLILLTTIVLTVSASSIATDLRYSAAGITVAALLLTLMIRIERRSTIRLLPQGALRLGSPLAALYITMSLLALTITSEIFVPYFLQTLHGQSPLVSGYLAATMAAGWTVAEVLSSGWKKNGISLAIISGPIIVLLGLIALAILLPHRSVGDWLTLAPIALALTLVGFGTGFGWPHLLTRILQVAADEDKDIAGASITMVQMFATALGAALAGLVANISGLNDPGGVAGAANTAYWLFALFAIAPLLAIFTAIRCAAIRQPTATLATSELH</t>
  </si>
  <si>
    <t>PL78_12355</t>
  </si>
  <si>
    <t>PL78_12355 chr1</t>
  </si>
  <si>
    <t>ANI30614</t>
  </si>
  <si>
    <t>serA bifunctional glyoxylate/hydroxypyruvate reductase B</t>
  </si>
  <si>
    <t>MKPSVVLYKPLPAELRQRLEQHFTLHCFDGLTSENSQPFLSALANAEGIIGSGGKIDPDFLDKAPRLRAASTISVGYDNFDVEALNQRGIVLTHTPTVLTETVADTIMALVLATARRVVEVAERVKAGEWQDNIDSSWFGVDVHHKTIGILGMGRIGLAVAQRAHFGFSMPVLYTSRRSHAEAESRFNAHRCDLDTLLAESDFLCITLPLTEQTFHMIGPEQLAKMKSSAILINAGRGSVVDEQALIDALQNGTIHAAGLDVFEQEPLSQNSPLLKLNNVVALPHIGSATHETRYAMAACAVDNLIAALTGTVTENCVNPLVIEK</t>
  </si>
  <si>
    <t>PL78_12360</t>
  </si>
  <si>
    <t>PL78_12360 chr1</t>
  </si>
  <si>
    <t>ANI30615</t>
  </si>
  <si>
    <t>malS alpha-amylase</t>
  </si>
  <si>
    <t>MKRLTLPLLLVFSPAALATWTLQGFPAFSEQSNGIFSSAASLTKGQYPLKFYQDKQCWQPTDTVKLNQTFSLQACDNQPEIMWRLFRDGQYQARIDTRSGTPTLTLSLKQPVVDESQAVTHICQRWNGQPVTVDVSQTFAEGEKLRDFYSGQTVIVANGKITLQPAEQSGGLLLLELAQTQGPAPFSWQNATVYFALTDRFNNGNPANDHSYGRRNDGMQEIGTFHGGDLAGLTQKLDYLQQLGVNALWISSPLEQIHGWVGGGTKGDFPHYAYHGYYALDWTRLDANMGDEQDLRQLVDQAHQRGIRIIFDVVMNHVGYATLADMQSGQFGSLYLSAEQAEKTLGKHWTDWKPGSGQNWHSFNDFINFSDKSSWDNWWGKNWVRTDIGDYDSPGFTDLTMSLAFLPDIKTESTQASGLPLFYRHKSDTAAREIPAATPRDYLTHWLSTWVRDYGIDGFRVDTAKHVEKAAWLQLKQQATSALAEWKTAHPDRALDDAPFWMTGEAWGHGVMKSDYYQNGFDAMINFDFQDQAKQALDCFSTIDSTYSQMAEKLQNFNVLSYLSSHDTRLFFRDDAAQSLAKQRRAGDLLLLAPGAIQIFYGDESGREFGPTGSDPLQGTRSDMNWNELNGSKGALLAHWQKISQFRARHPAIGSGIQQSQQTADYYAFSRQHLDDKVLIVWTGDKKQ</t>
  </si>
  <si>
    <t>PL78_12365</t>
  </si>
  <si>
    <t>PL78_12365 chr1</t>
  </si>
  <si>
    <t>ANI30616</t>
  </si>
  <si>
    <t>avtA valine--pyruvate aminotransferase</t>
  </si>
  <si>
    <t>MKFSLFGDKFTRYAGITRLMDDLNEGLRTPGAIMLGGGNPAQIPEMDAYFRRLCQEMLDKGQLTEALCNYDGPQGKNLLLNALAKMLSDELGWQVEPQNIALTNGSQSAFFYLFNLFAGRHADGSLRRVLFPLAPEYLGYADAGLDEGLFVSTKPNIELLPEGQFKYHVDFDHLKITDDIGLICVSRPTNPTGNVITDEELIRLDALAQQHDVPLLIDNAYGVPFPGIIFSDATPLWNPNIILCMSLSKLGLPGSRCGIVVADEKVISAITNMNGIISLSPGSMGPAIAAEMIQRGDLLDLSNNVIRPFYSQRVQHTLEIIRRYLPAERCLIHKPEGAIFLWLWFKDLPITTEILYQRLKKRGVLMVPGHYFFPGLEHDWPHTHQCMRMNYVPDPEQIEKGVAILAEEVELAYQEAR</t>
  </si>
  <si>
    <t>PL78_12370</t>
  </si>
  <si>
    <t>PL78_12370 chr1</t>
  </si>
  <si>
    <t>ANI30617</t>
  </si>
  <si>
    <t>transporter</t>
  </si>
  <si>
    <t>MTDIALTVSMLALVAVLGLWIGNWKIYGVGLGIGGVLFGGIIVGHFAQTYQVSLNGDMLHFIQEFGLILFVYTIGIQVGPGFFSSLRVSGLRLNAFAILMVVMGCLVTAVIHKLFNVPLPIILGIFSGAVTNTPALGAAQQVLTDLGSSPQLVGQMGMGYAMAYPFGICGILLVMWLIRLGFKINVDREAKDFDSRSGQNRELLQTMNVAVRNPNLDGLAMQDIPLLNSDDVVCSRLKRGDLLMVPLPATLIELGDYLHLVGQREYLEKVRLVLGEEVDVALSTAGSALQSARMVVTNEAVLGKKIRDLNLKQKYDVAITRLNRAGIELVASNNASLQFGDILNLVGRPESIEAVAAVIGNAQQKLQQVQMLPVFIGVGLGVLLGSIPLFVPGFPAALRLGLAGGPLVIALILGRIGSIGKLYWFMPPSANLALRELGIVLFLSVVGLKSGGDFINTLLYGDGLAWIGYGAMITAIPLLTVGILARILTKMNYLTLCGMLAGSMTDPPALAFANGLHPTSGAAALSYATVYPLAMFLRIMSPQILAVLFWTL</t>
  </si>
  <si>
    <t>PL78_12375</t>
  </si>
  <si>
    <t>PL78_12375 chr1</t>
  </si>
  <si>
    <t>ANI30618</t>
  </si>
  <si>
    <t>MRNYDLSPLLRQWIGFDKLASTMQGSTEAQGFPPYNIEKSDDNHYRISLALAGFKQSELEIEVEGPRLTVRGKPAPVEKQVEYLHQGLIRKEFNLTFTLAEHLNVDNAQFENGLLHIDLLRQVPEALQPQRITIGRPVEDRPALDNAETVQQ</t>
  </si>
  <si>
    <t>PL78_12380</t>
  </si>
  <si>
    <t>PL78_12380 chr1</t>
  </si>
  <si>
    <t>ANI30619</t>
  </si>
  <si>
    <t>heat-shock protein IbpA HSP20 family</t>
  </si>
  <si>
    <t>MRNSDLAPLYRSAIGFDRLFNLLETGQSQNNGGYPPYNVELVDENNYRIAIAVAGFAEQELEIVTQDNLLIVRGSHVEAPAQRTYLYQGIAERNFERKFQLAEHIKIKGANLENGLLYIDLERIVPESMKPRRIEIK</t>
  </si>
  <si>
    <t>PL78_12385</t>
  </si>
  <si>
    <t>PL78_12385 chr1</t>
  </si>
  <si>
    <t>ANI30620</t>
  </si>
  <si>
    <t>outer membrane lipoprotein YidQ</t>
  </si>
  <si>
    <t>MIRATVLPMVTGCTLLFTSGCSSIMTHTSSSQGYYSGTQANVAMLKDDNTGWALRPLLAVDLPFSAVMDTLFLPYDYLRSDNDPAPGSPRERIRQEEAQNMAASAHPIQ</t>
  </si>
  <si>
    <t>PL78_12390</t>
  </si>
  <si>
    <t>PL78_12390 chr1</t>
  </si>
  <si>
    <t>ANI30621</t>
  </si>
  <si>
    <t>tolB biopolymer transporter Tol</t>
  </si>
  <si>
    <t>MSHQEKQLTFDPRGHQLTNINVWTADSQWLVYDVRPNGASFTGLTIERVNCNTGVIEVIYRAQHGAHVGVVTASPDNPSRYVFIHGPEHPDSQWHYDFHHRRGVIVSEPDRELAITLDAMDITAPYTPGALRGGTHVHVFSPDGSRLSFTYNDHVLHERDPALDLRNVGVAVPLHGVNPPKHHPREYDGSHFCVLVSRTTSMPRPGSDEINRAYEEGWIGKQGYLKADGSRQRWALAFIGDTVAADGSKLPEVFIVDLPEKNREFARAGSSPLEGDEYRLPAPPLGVNQRRLTYTEKRRYPGLAITPRHWLRSSPDGSAIACLMRDDAGIVQLYLVSPLGGESRQLTHGGHGVQSAFSWSPKGDRIAFVRDNSVVCCEIGSGQVQRLTQRTAVPPLGDAVVFSPDGTKVAYMREVDGWSQIFVVEAG</t>
  </si>
  <si>
    <t>PL78_12395</t>
  </si>
  <si>
    <t>PL78_12395 chr1</t>
  </si>
  <si>
    <t>ANI30622</t>
  </si>
  <si>
    <t>MLSRYHTIADAIAILFAPYAEVAIHDMASQTLVYIANNYSHRQLGEDSNLSELAFDQSAKLLGPYQKRNWDGRQLRSISSVLRDDDGKIIGLLCINLDITVFENAKMALDIFLNNSGLQPQPAVLFQDDWQERINTFIHQWLQQQQLSLSTLNNPSRRALVEALYQHGGFKGKNAAGYVAKILGIGRATVYNYLKNNKESL</t>
  </si>
  <si>
    <t>PL78_12400</t>
  </si>
  <si>
    <t>PL78_12400 chr1</t>
  </si>
  <si>
    <t>ANI30623</t>
  </si>
  <si>
    <t>PALP pyridoxal-phosphate dependent enzyme</t>
  </si>
  <si>
    <t>MSSLFDAIQEAHQILRPQVRITPLDYSPLLSQHTGCEVYLKCDHLQHTGSFKFRGASNKLRLLSEEQRQRGVIAASTGNHGQGVALAAKLLGVEATIYAPEQAAAIKLDAIRALGGKIELVAGDALNAELAGAKAAQEQGKAYISPYNDEQVIAGQGTCGMEIVEQQPNLDAVFVSVGGGGYIAGIATVLKKLSPNTRIIACWPANATSMYSNLLAGEIYEVEEQETLSDGTAGGVETGAITFPLCQKLIDDKVLVTEEEIRQAMQLIARSDRWMIEGAAGVALAAALQQAPQWQGKKVAVVLCGKNIVLEKYLKAVS</t>
  </si>
  <si>
    <t>PL78_12405</t>
  </si>
  <si>
    <t>PL78_12405 chr1</t>
  </si>
  <si>
    <t>ANI30624</t>
  </si>
  <si>
    <t>eutC ornithine cyclodeaminase</t>
  </si>
  <si>
    <t>MLILNKQQILDSFAADRTTLLLKQGFIAFSQQQVQMPAVQHLLFTQANGDCCIKSGYLEGDDSFVVKVSSGFYTNPSLGLSSNQGLMMAFSAKTGEPQALLMDEGWLTALRTALAGRIVAELCAPKHITAIGIVGTGLQARLQLVHLKAVINCRDVWVWGRNPEALYDYQLFAESEGFRVQITQNASQLAEKCQFIVTTTPSREPILRAKDIQPGTHITAVGADATGKQELEIQLVAKADKILVDSLAQCRAFGEISHAFQQQLLQATPISEIGEVLALNKPVRENDRQITLADLTGLGIQDVQIVKSILLSCP</t>
  </si>
  <si>
    <t>PL78_12410</t>
  </si>
  <si>
    <t>PL78_12410 chr1</t>
  </si>
  <si>
    <t>ANI30625</t>
  </si>
  <si>
    <t>sugar-phosphatase</t>
  </si>
  <si>
    <t>MAIELIAIDMDGTLLNGLHQITPRVKQAIEAAQKKGVVVVLATGRPYIGVTQYLRELNMENSNDYCISNNGALVQKAATGECVLQETLSFDDYLYFEALARQLGVHFHAFDYNTLYTANKDISKYTIHETVLTGISLKYRSVSEMDPTMRFPKVMMIDEPELLDRAIAQIPAEVFEKFTIMKSSPYFLEILSKRVDKGAGVKMLAEHLGIAQENVMTLGDQSNDYAMIEYAGLGVAMGNAIPELKEIAQYVTATNEEDGVALAIEKFVLNQR</t>
  </si>
  <si>
    <t>PL78_12415</t>
  </si>
  <si>
    <t>PL78_12415 chr1</t>
  </si>
  <si>
    <t>ANI30626</t>
  </si>
  <si>
    <t>gyrB DNA gyrase subunit B</t>
  </si>
  <si>
    <t>MSNTYDSSSIKVLKGLDAVRKRPGMYIGDTDDGTGLHHMVFEVVDNAIDEALAGHCKEIQVTIHADNSVSVQDDGRGIPTGLHEEEGVSAAEVIMTVLHAGGKFDDNSYKVSGGLHGVGVSVVNALSEKLELVIRREGKVHEQTYKMGEPQGPLKVVGETEQTGTMVRFWPSFQTFTNNTEFQYEILAKRLRELSFLNSGVSIKLKDKRNDKEDHFHYEGGIKAFVEYLNKNKNPIHPKVFYFSTVKDDIGVEVALQWNDGFQENIYCFTNNIPQRDGGTHLVGFRTAMTRTLNSYMDKEGYSKKAKISATGDDAREGLIAVVSVKVPDPKFSSQTKDKLVSSEVKTAVETLMNEKLVEYLLENPTDAKIVVGKIIDAARAREAARKAREMTRRKGALDLAGLPGKLADCQERDPALSELYLVEGDSAGGSAKQGRNRKNQAILPLKGKILNVEKARFDKMLSSQEVATLITALGCGIGRDEYNPDKLRYHSIIIMTDADVDGSHIRTLLLTFFYRQMPEIIERGHVFIAQPPLYKVKKGKQEQYIKDDDAMEQYQMSLALDGAALHINANAPAMSGEPLEKLVAEHYSVQKTITRMERRYPRALLNNLIYQPTLLEDDLDNKEAVQQWIDSLVNLLNENEQHGSSYSSIVRENRERQMFEPILRIRTHGVDTDYDLDFEFIHGGEYRKICTLGEKLRGLIEEGAYVERGERRFAVDSFEEALDWLVKESRRGLAIQRYKGLGEMNPDQLWETTMDPESRRMLRVMVKDAIAADQLFTTLMGDAVEPRRAFIEENALKAANIDI</t>
  </si>
  <si>
    <t>PL78_12420</t>
  </si>
  <si>
    <t>PL78_12420 chr1</t>
  </si>
  <si>
    <t>ANI30627</t>
  </si>
  <si>
    <t>recF recombination protein F</t>
  </si>
  <si>
    <t>MALTRLLIKDFRNIESADLAPAAGFNFLVGPNGSGKTSVLEAVYTLGHGRAFRSLQAGRVIRHDCPEFVLHGRVDGGERELSVGLSKSRQGESKVRIDGSDGHKVAELAQMLPMQLITPEGFTLLNGGPKFRRAFLDWGCFHNEPGFFTAWSNLKRLLKQRNAALRQVNRYAQIRPWDQEIIPLAERISEWRAAYSDAIAADIAATCALFLPEFALSFSFQRGWDKESDYGELLERQFERDRALTYTAVGPHKADFRIRAEGTPVEDLLSRGQLKLLMCALRLAQGEFLTRQSGRRCLYLLDDFASELDTGRRRLLAERLKATQAQVFVSAVSAEQVTDMVGEKGKMFRVEHGKIEVQPQD</t>
  </si>
  <si>
    <t>PL78_12425</t>
  </si>
  <si>
    <t>PL78_12425 chr1</t>
  </si>
  <si>
    <t>ANI30628</t>
  </si>
  <si>
    <t>dnaN DNA polymerase III subunit beta</t>
  </si>
  <si>
    <t>MKFIIEREHLLKPLQQVSSPLGGRPTLPILGNLLLQVTEGSLLLTGTDLEMEMVARVALSHSHEQGATTVPARKFFDIWRGLPEGAEITVALDGDRLLVRSGRSRFSLSTLPAADFPNLDDWQSEVEFMLPQATMKRLIESTQFSMAHQDVRYYLNGMLFETEGEELRTVATDGHRLAVCSMPIGQTLPSHSVIVPRKGVMELVRLLDGGDTPLRLQIGSNNIRAHVGDFIFTSKLVDGRFPDYRRVLPKNPDKTLEAGCDLLKQAFARAAILSNEKFRGVRLYVSHNQLKITANNPEQEEAEEILDVSYEGEEMEIGFNVSYVLDVLNALKCEDVRLLLTDSTSSVQIEDSASQAAAYVVMPMRL</t>
  </si>
  <si>
    <t>PL78_12430</t>
  </si>
  <si>
    <t>PL78_12430 chr1</t>
  </si>
  <si>
    <t>ANI30629</t>
  </si>
  <si>
    <t>dnaA chromosomal replication initiation protein</t>
  </si>
  <si>
    <t>-SLSLWQQCLARLQDELPATEFSMWIRPLQAELSDNTLALYAPNRFVLDWVRDKYLNNINGLLNDFCGTNVPLLRFEVGSKPMVQTQNQPVTAASVSAPAAPVIRSAPMRPSWDSSPAQPELSYRSNVNPKHTFDNFVEGKSNQLARAAARQVADNPGGAYNPLFLYGGTGLGKTHLLHAVGNGIMARKANAKVVYMHSERFVQDMVKALQNNAIEEFKRYYRSVDALLIDDIQFFANKERSQEEFFHTFNALLEGNQQIILTSDRYPKEINGVEDRLKSRFGWGLTVAIEPPELETRVAILMKKADENDIRLPGEVAFFIAKRLRSNVRELEGALNRVIANANFTGRAITIDFVREALRDLLALQEKLVTIDNIQKTVAEYYKIKVADLLSKRRSRSVARPRQMAMALAKELTNHSLPEIGDAFGGRDHTTVLHACRKIEQLREESHDIKEDFSNLIRTLSS</t>
  </si>
  <si>
    <t>PL78_12435</t>
  </si>
  <si>
    <t>PL78_12435 chr1</t>
  </si>
  <si>
    <t>ANI30630</t>
  </si>
  <si>
    <t>PL78_12440</t>
  </si>
  <si>
    <t>PL78_12440 chr1</t>
  </si>
  <si>
    <t>ANI30631</t>
  </si>
  <si>
    <t>rpmH 50S ribosomal protein L34</t>
  </si>
  <si>
    <t>MKRTFQPSVLKRNRSHGFRARMATKNGRQVLARRRAKSRSRLTVSK</t>
  </si>
  <si>
    <t>PL78_12445</t>
  </si>
  <si>
    <t>PL78_12445 chr1</t>
  </si>
  <si>
    <t>ANI30632</t>
  </si>
  <si>
    <t>ribosomal protein rnpA</t>
  </si>
  <si>
    <t>MLTPSHFTFVFQQPQRAGTPQITILGRLNELGHPRIGLTVAKKHVKRAHERNRIKRLTRESFRLHQHTLPSMDFVVLVKKGVADLDNRALTEALEKLWRRHCRQAPAS</t>
  </si>
  <si>
    <t>PL78_12450</t>
  </si>
  <si>
    <t>PL78_12450 chr1</t>
  </si>
  <si>
    <t>ANI30633</t>
  </si>
  <si>
    <t>Membrane-anchored protein YidD</t>
  </si>
  <si>
    <t>MAPPLSPGSRILIGLIRGYQLVISPLLGPRCRFHPTCSHYGIEALRRFGMIKGSWLTLKRVLKCHPLNPGGDDPVPPKPDDNREH</t>
  </si>
  <si>
    <t>PL78_12455</t>
  </si>
  <si>
    <t>PL78_12455 chr1</t>
  </si>
  <si>
    <t>ANI30634</t>
  </si>
  <si>
    <t>yidC membrane protein insertase</t>
  </si>
  <si>
    <t>MDSQRNLLLIALLFVSFMIWQAWQVDNNPQTAAQTTQQTSNAANGDTASQAVPASGQGQLITVKTDVLSLTINTRGGDIEQANLLAYPDSLGSDKTFELLETTPAFVYQAQSGLTGKNGPDNPANGERPLFEVAQNSFVLADGQDELRIPLTFTGKDGSVFTKTFIVKRNDYAIGVDYHVKNASAAPLELTLFGQLKQSINLPKHRDTGSNNFALHTYRGAAYSSDQDNYQKYAFDKIEKEPLNITTKGGWVAMLQQYFATAWIPAANETNTFYSADLGNGLAAIGFKGAPVVVQPGEQKQLGATLWVGPEIQDKMAAIAPHLDLTVDYGWLWFISQPLFKLLKFIHGFVGNWGFSIIVITFIVRGIMYPLTKAQYTSMAKMRMLQPKLAAMRERIGDDKQRMSQEMMALYKAEKVNPLGGCLPLIIQMPIFLALYYMLMSSVELRHAPFILWIHDLSAQDPYYILPILMGITMYFIQKMSPTTVTDPMQQKIMTFMPVIFTVFFLWFPAGLVLYYIVSNLVTILQQQLIYRGLEKRGLHSRDKKK</t>
  </si>
  <si>
    <t>PL78_12460</t>
  </si>
  <si>
    <t>PL78_12460 chr1</t>
  </si>
  <si>
    <t>ANI30635</t>
  </si>
  <si>
    <t>trmE tRNA modification GTPase</t>
  </si>
  <si>
    <t>MSATDTIVAQATPPGRGGVGILRVSGRAVAAVAEAVLGKLPKPRYADYLPFRDADGTTLDQGIALYFPGPNSFTGEDVLELQGHGGPVILDLLLKRVLALPGVRIARPGEFSERAFLNDKLDLAQAEAIADLIDASSEQAARSAVNSLQGAFSVRIHQLVEALTHLRIYVEAAIDFPDEEIDFLSDGKIEGQLNGVMRDLENVRAEARQGSLLREGMKVVIAGRPNAGKSSLLNALAGHEAAIVTDIAGTTRDVLREHIHIDGMPLHIIDTAGLREASDEVERIGIERAWNEIEQADRVLFMVDGTTTDATEPATIWPEFMARLPATLPITVVRNKADVTGETLGLTEVNGYSLIRLSARTGDGIDLLRDHLKQSMGFTSNTEGGFLARRRHLQALEAAAQHLVQGHEQLVGAQAGELLAEELRLAQQSLSEITGEFSSDDLLGRIFSSFCIGK</t>
  </si>
  <si>
    <t>PL78_12465</t>
  </si>
  <si>
    <t>PL78_12465 chr1</t>
  </si>
  <si>
    <t>ANI30636</t>
  </si>
  <si>
    <t>Pilin</t>
  </si>
  <si>
    <t>MFASINYIFLSRKYNKTGLMLVISIIFCSYLNGAKAAKSPVCNANRAVGVVNFDDISIRRDMAHSPKIIVKTVSGINVNCPGKTHQGIYVKSMLGVSSIGINNYFDTNLLGVKIKWSLQPNNLSPQEMNVGSMRGIGVRKNFTGKFYISVDKNADSGVVNPIKIILARQDEKGFNTDEILFSYEIPSFKVTAKTCEVRTPQIDVPMGAVLKNTFKGVGSTSGERSFDIEVQCSGGVQATIIWQGGSSNGVIKADSTSTSAGVGIQIVERDAPLVFDTEQPLGSLSTLTQLPYKARFYQTENRIAAGSLMTTATFTVNYK</t>
  </si>
  <si>
    <t>PL78_12470</t>
  </si>
  <si>
    <t>PL78_12470 chr1</t>
  </si>
  <si>
    <t>ANI30637</t>
  </si>
  <si>
    <t>usher protein</t>
  </si>
  <si>
    <t>MLNINPGALKLLFCTLISAFFLCLSSSVLAQDHFRLSALELSDAEQAVIDLSAFSNSGGQLPGEYQVVIFLNGNEKETRRVRFIQTADKALLPQLTVDDLRRFGVKISSTPTLSDLPSKHIIDDLKEYIPQASVVFDFYSQRLDISIPQAALDVQVRDAVSSHLWQQGLSSFLVNYDLTGSDNHNGTSKNQSYFLNVRSGINIGSWRIRNQSTYSHDSEENKGGSRFSSINSYVQRDIHRLKSQMILGEAFTDGDVFNSIQFTGASISSDSLMLPGSQRGFAPIIRGIAQTNARVTVRQNNYVIYEGYVPPGPFVISDLYSTSGSGDLEVTITEKNGQQRKFVQPFSSVPMMQREGQLKYQVTFGRYRSSGANIYQPYFGEGSFIYGLSNRVSLLSGIQAADNYRALNTGFGLGLGNFGAISLDTTLADARLKDNQRKQGQSYRIQYAKSIETTGTSLTLAGYRYSTSGYYSFAEANEYTAKKSVNAGLNKRSQIQLTLNQGMGDLGSVYLSANQQDYWGKQGKNQSLSAGYTINRAGIGYGLNLSYSDSRENTAARDKQVSFNVSIPLDKWISNGTLTYGINRNDRGQGTQQVAFNGSALEDRALLYGIRMDQSNNYATTSAGASLEYVHNAGRMNMAYSHSDNSRMLNYGLSGGIVAHRDGITFSQSLGETVALVRAEGAAEAKILNQRGIKTDSRGYAVIPSIEPYAYNRVALDTEGLADGLDLDESVQQVVPTRGAVVAADFRVRQGHRILVTLLSDNKPVPFGSSATLVNGDSSGIVGDEGELYLNAVPENAEIKVQWGKEPAQHCYAKLDLSKMSDKSGVLRLVAQCRY</t>
  </si>
  <si>
    <t>PL78_12475</t>
  </si>
  <si>
    <t>PL78_12475 chr1</t>
  </si>
  <si>
    <t>ANI30638</t>
  </si>
  <si>
    <t>fimbrial chaperone protein</t>
  </si>
  <si>
    <t>MKSKINDLFNLCLFIRKITLILSMLFIYPAWAGVTVGGTRVIYDGNKKEASISVINSDETKPYLIQSFINSNTKGEKPPFVVTPPLFRLDAGKESTLRIVRTGGHLPEDRESVFYLNVKSIPSVQENEQSTLLIAVKTRIKLFYRPKGIIGDAEEAYKSLMFRRIGNQLEVKNPSNYYVTLGQIRVNGKALAGADMIAPQGVSHFLLPSGLAGCAVKWSSINSYGGVSPEITQKLR</t>
  </si>
  <si>
    <t>PL78_12480</t>
  </si>
  <si>
    <t>PL78_12480 chr1</t>
  </si>
  <si>
    <t>ANI30639</t>
  </si>
  <si>
    <t>Pilin type1 fimbria component protein</t>
  </si>
  <si>
    <t>MKRRVVLSLITGTLMSLSSTTYGVTNGTVKFTGKIMETTCTISGGSALSVPMGAFLKSEIKNKGDKVSGSERDFDIKLTGCPVVTGAPVLMSIAFTGTADLEDDKLLKLDATGAEGIGIGLYDKDGNQISLNSASYEYPDAINSANVNIPFKVAYVANGQSGVAGKAEATLNFDISYK</t>
  </si>
  <si>
    <t>PL78_12485</t>
  </si>
  <si>
    <t>PL78_12485 chr1</t>
  </si>
  <si>
    <t>ANI30640</t>
  </si>
  <si>
    <t>NAD(P)H-dependent FMN reductase</t>
  </si>
  <si>
    <t>MSQQPLKLVTLLGSLRSGSYNAMVAKALPQLAPAGVTIEALPSIRDIPLYDADVQQEDGIPASVEAIAEQIRQADGVIIVTPEYNYSVPGGLKNAIDWLSRLQNQPLAGKPVLIQTSSMGPIGGARCQYHLRQILVFLDAMVMNKPEFMGGVIQSKVDEERRELTDQGTLDFLTKQLAAFSAYIERVRVK</t>
  </si>
  <si>
    <t>PL78_12490</t>
  </si>
  <si>
    <t>PL78_12490 chr1</t>
  </si>
  <si>
    <t>ANI30641</t>
  </si>
  <si>
    <t>adenine permease PurP</t>
  </si>
  <si>
    <t>MSKPNLDVEQGMLERVFKLKQHGTTARTELIAGMTTFLTMVYIVFVNPQILGVAGMDVQAVFVTTCLIAAFGSILMGLLANLPVALAPAMGLNAFFAFVVVGAMGISWQVAMGAIFWGAIGFLLLTIFRIRYWMIANIPLSLRVGITSGIGLFIAMMGLKNAGIVVANPDTLVAVGDLSSHSVLLGALGFFIIAVLASRNIHAAVLVSIVVTTLIGWALGDVQYHGIFSMPPSVTSVVGQVDIAGALNLGLAGVIFSFMLVNLFDSSGTLIGVTDKAGLTDENGKFPRMKQALYVDSISSVAGALVGTSSVTAYIESSSGVSVGGRTGLTAVVVGILFLLVIFISPLAGMVPAYAAAGALIYVGVLMTSSLARVKWDDLTEAVPAFVTAAMMPFSFSITEGIALGFIAYCVMKLGTGRWREISPCVVVVALLFVLKIAFVDH</t>
  </si>
  <si>
    <t>PL78_12495</t>
  </si>
  <si>
    <t>PL78_12495 chr1</t>
  </si>
  <si>
    <t>ANI30642</t>
  </si>
  <si>
    <t>6-phosphogluconate phosphatase</t>
  </si>
  <si>
    <t>MSQIQCVMFDCDGTLVDSEVLCCRAYVLLFAHYGIHLSLESVIKRFKGIKLYEIIECVSDEYHLNQPVTEMERIYRQEVARLFDSELQPITGANSLLKKINVPVCVVSNGPVSKMEHSLGLTDLRHFFANHLYSGYDIQRWKPDPALIHHAANKMQVPVEACILVEDSLAGAQAGIAAGIPVFYYCADPHNQPIDHPLVTTFYYMQQLPELWQLKGWKLTKN</t>
  </si>
  <si>
    <t>PL78_1250 chr1</t>
  </si>
  <si>
    <t>ANI28464</t>
  </si>
  <si>
    <t>asnB asparagine synthetase B</t>
  </si>
  <si>
    <t>MCSIFGVLDLKTDPIELRKTALEMSRLMRHRGPDWSGIYAGDNAILAHERLSIVDVNAGAQPLYNTARTHVLAVNGEIYNHQALRQQYGDHFEFQTGSDCEVILALYQEKGPDFLDDLQGMFAFILYDAEKNAYLIGRDHMGIIPLYMGHDEHGNMFVASEMKALVPVCRTIKEFPAGSYLWSQDGEIREYYHRDWFDYENVKDNVTDKNQLANALEEAVKTHLMSDVPYGVLLSGGLDSSVISAITKKFAARRVEDDERSEAWWPQLHSFAVGLVGSPDLKAAQEVANHLGTVHHEIHFTVQEGLDAIRDVIYHIETYDVTTIRASTPMYLMSRKIKAMGIKMVLSGEGSDEVFGGYLYFHKAPNAKELHEETVRKLLALHMYDCARANKAMSAWGVEARVPFLDKNFLDVAMRINPQDKMCGNGKMEKHILRECFSADLPHSVAWRQKEQFSDGVGYSWIDSLKAMAAEQVTDQQLETAHFRFPYNTPNSKEAYLYRVIFEELFPLPSAAECVPGGPSVACSSAKAIEWDESFKNMDDPSGRAVGVHQDAYKS</t>
  </si>
  <si>
    <t>PL78_12500</t>
  </si>
  <si>
    <t>PL78_12500 chr1</t>
  </si>
  <si>
    <t>ANI30643</t>
  </si>
  <si>
    <t>ehuC ABC transporter permease</t>
  </si>
  <si>
    <t>MDFTIIADNWRYLLWGTFPDGPLGGAALTLAISLMAGAASAALGIILGVALAMSRGVWGGILAAVLGFFRAIPVIMLIFWTYFLLPIVFGVDIPEITTVVCALALIASAYLAHAVKAGILAIGEGQWQAGLSLGFNRWQVLAYVVLPQALRMMVPSFINQWISLIKDTSLAYIVGVNELTFLATQVNNRSMVYPMEVFLFVALIYFVFCLTLDVSANVINRRFSPQTRAIKRTWRWWRNKPALSAS</t>
  </si>
  <si>
    <t>PL78_12505</t>
  </si>
  <si>
    <t>PL78_12505 chr1</t>
  </si>
  <si>
    <t>ANI30644</t>
  </si>
  <si>
    <t>MNFHRLTDWLLVSPYIGWLWDGFLLTLWISACTVVAATLLGFVLAAARDSHLKLLLWLAIAYSTLFRNTPLLIQLFFWYFAAGQLLPALWMQWLNTPHELSLPGWGLPWPSFEFLAGFIGLTLYSTAFIAEELRAGISGVAKGQKNAAHALGLTGWQSMRYVVLPQALKIAMPPLLGQYMNIIKNSSLAMAIGVAELSYASRQVETETLRTFQAFGVATLLYISVIALIEAWGMWRQQRLIARGH</t>
  </si>
  <si>
    <t>PL78_1251 chr1</t>
  </si>
  <si>
    <t>PL78_12510</t>
  </si>
  <si>
    <t>PL78_12510 chr1</t>
  </si>
  <si>
    <t>ANI30645</t>
  </si>
  <si>
    <t>amino acid ABC transporter substrate-binding protein</t>
  </si>
  <si>
    <t>MKHQAITLTLLASLATLSGMAHADKLDDIKQAGVVRIAVFDSNPPFGYIDEQSKKLVGYDVDVANAIAKDLGVKLELKATNPANRIPLLASKKVDLIAANFTITDERAKQVNFSLPYFATGQKFIARKGVLKTPEDIGKLRIGADKGTVQEITLRERYPTAKVISYDDTPLAFTALRNGNVQAITQDDAKLVGLLGNVPAAQKADFEISPFSITKEYQGIGIPKGEDRLTAVVNQTLEKLEKDGDAVKIYNHWFGPETKSAQPRGDFKFAPLDQQPKA</t>
  </si>
  <si>
    <t>PL78_12515</t>
  </si>
  <si>
    <t>PL78_12515 chr1</t>
  </si>
  <si>
    <t>ANI30646</t>
  </si>
  <si>
    <t>phoU transcriptional regulator</t>
  </si>
  <si>
    <t>MDNLNLNKHISGQFNAELEHIRTQVLTMGGMVEQQLTDAITAMHNQDGELAKRVIEGDKKVNMMEVAIDEACVRIIAKRQPTASDLRLVMAIIKTISELERIGDVADKICRTALEKFSHQHQPLLVSLESLGRHTVQMLHDVLDAFARMDLDEAIRIYREDRKVDQEYEGIVRQLMTYMMEDSRTIPSVLTALFCARSIERIGDRCQNICEFIFYFVKGHDFRHLGGDDLEKLLSEGKK</t>
  </si>
  <si>
    <t>PL78_12520</t>
  </si>
  <si>
    <t>PL78_12520 chr1</t>
  </si>
  <si>
    <t>ANI30647</t>
  </si>
  <si>
    <t>pstB phosphate ABC transporter ATP-binding protein</t>
  </si>
  <si>
    <t>MSMATETTNSKIQVRDLNFYYGKFHALKNISLDIAKNQVTAFIGPSGCGKSTLLRTFNKMYQLYPDQRAEGDILLDGENILTDKQDIALLRAKVGMVFQKPTPFPMSIYDNIAFGVKLFENLSRADMDERVQWALTKAALWNETKDKLHQSGYSLSGGQQQRLCIARGIAIRPDVLLLDEPCSALDPISTGRIEELISELKSDYTVVIVTHNMQQAARCSDHTAFMYLGELIEFSDTDTLFTAPQMKQTEDYITGRYG</t>
  </si>
  <si>
    <t>PL78_12525</t>
  </si>
  <si>
    <t>PL78_12525 chr1</t>
  </si>
  <si>
    <t>ANI30648</t>
  </si>
  <si>
    <t>pstA phosphate transporter permease subunit</t>
  </si>
  <si>
    <t>MTTMDMQTNAALLETRRKKQAWRRQKNRLALILSLATMAFGLFWLVWILFSTITKGVDGMSLALFTEMTPPPNTAGGGLANAIAGSGLLILWATVIGTPLGIMAGIYLAEYGRKSWLAEIIRFINDILLSAPSIVVGLFVYTIIVARMEHFSGWAGVIALALLQVPIVIRTTENMLKLVPDSLREAAYALGTPKWRMISAITLKASISGILTGVLLAIARIAGETAPLLFTSLSNQFWSTDMSQPIANLPVTIFKFAMSPFAEWQQLAWAGVLLITLCVLLLNILARVIFAKKKY</t>
  </si>
  <si>
    <t>PL78_12530</t>
  </si>
  <si>
    <t>PL78_12530 chr1</t>
  </si>
  <si>
    <t>ANI30649</t>
  </si>
  <si>
    <t>pstC phosphate transporter permease subunit PstC</t>
  </si>
  <si>
    <t>MAGYKPTIKAPSKHGDIIFGALVKLAALITLFLLGGIIISLIVASWPSIEKFGFAFLWTKEWDAPAEQFGALVPIYGTVVTSLIALIIAVPVSFGIALFLTELAPNWLKRPLGVAIELLAAIPSIVYGMWGLFVFAPLFAKYFQEPVGNVLSGIPIVGVLFSGPAFGIGILAAGVILAIMIIPYIASVMRDVFEQTPVMMKESAYGIGCTTWEVIWRIVLPFTKNGVIGGVMLGLGRALGETMAVTFIIGNTYQLDSFSLFMPGNSITSALANEFAEAESGLHTAALMELGLILFVITFIVLALSKLMILRLAKKEGR</t>
  </si>
  <si>
    <t>PL78_12535</t>
  </si>
  <si>
    <t>PL78_12535 chr1</t>
  </si>
  <si>
    <t>ANI30650</t>
  </si>
  <si>
    <t>pstS phosphate ABC transporter substrate-binding protein</t>
  </si>
  <si>
    <t>MRLMRTTVASIVAATLSMTTVSAFAAASLTGAGATFPAPVYAKWADSYQKETGNKVNYQGIGSSGGVKQIIANTVDFGASDAPLSDDKLAADGLFQFPTVIGGVVLAVNLPGVKSGELTLDGKTLGDIYLGNVKKWNDPAIVKLNPGVKLPDQNIAVVRRADGSGTSFVFTSYLAKVNAEWKEKIGAGSTVNWPTGLGGKGNDGIAAFVQRLPGSIGYVEYAYAKQNNLAYTKLIGADGKAVSPTEENFSAAAKGVDWSKTFAQDLTNQNAEGAWPITSTTFILLHKNQKNAEKGTEVLKFFDWAYTHGAKQASELDYATLPAEVVEQVRAAWKTQIKDSSGKALF</t>
  </si>
  <si>
    <t>PL78_12540</t>
  </si>
  <si>
    <t>PL78_12540 chr1</t>
  </si>
  <si>
    <t>ANI30651</t>
  </si>
  <si>
    <t>MSISMERVQHEIRTIHSTAVDQKKVTSQSAKKLYNLMKEIKNSPLSCSQGCKTNAINDLNNLNKILTEQNSKLVNKKSKGINALLKKINTAKVEENIINNSIYSVGKSSYVPINNELYASQEHIYESISDDINGPAEPIYESINDDVNGPAEPIYESINDDVNGPAEPTYESMYHDVNSSPESIYKSMKAVITNTEKGTYSKPFDNYSDNIYQEPFYDKQKYSNSLPINELNNIEKYIDELAEIADDIIFIRTPPGIRPPNT</t>
  </si>
  <si>
    <t>PL78_12545</t>
  </si>
  <si>
    <t>PL78_12545 chr1</t>
  </si>
  <si>
    <t>ANI30652</t>
  </si>
  <si>
    <t>glmS glucosamine--fructose-6-phosphate aminotransferase</t>
  </si>
  <si>
    <t>MCGIVGAVAQRDIAEILIEGLRRLEYRGYDSAGLSVVDAKGNMTRLRRVGKVQALSDAAESTELHGGTGIAHTRWATHGEPSESNAHPHVSEYISVVHNGIIENHEPLRELLISRGYKFNSETDTEVIAHLVHWEQQQGGSLLDVVKRVIPQLRGAYGTVVMDSRDPSTLVAARSGSPLVIGCGVGENFIASDQLALLPVTRRFIFLEEGDVVEVTRRSVKIFDKSGNAVERAEIESQVQYDAGDKGVYRHYMQKEIYEQPMAIKNTLEGRLNHGLIDLSELGPNADKLLSDVQHIQIIACGTSYNSGMVSRYWFEALAGVPCDVEIASEFRYRKSAVRPNSLLITLSQSGETADTLAALRLSKELGYLGSLAICNVAGSSLVRESDLALMTKAGTEIGVASTKAFTTQLTVLLMLVAKIGRLKGKPESLEHDVVHALQALPARIEQMLSLDKTIEALAEGFSDKHHALFLGRGDQYPIAMEGALKLKEISYIHAEAYAAGELKHGPLALIDADMPVIVVAPNNDLLEKLKSNIEEVRARGGLLYVFADQDAGFTDSEGMKIIQLPHVEDIIAPIFYTVPLQLLSYHVALIKGTDVDQPRNLAKSVTVE</t>
  </si>
  <si>
    <t>PL78_1255 chr1</t>
  </si>
  <si>
    <t>ANI28465</t>
  </si>
  <si>
    <t>Ribonucleotide monophosphatase NagD, HAD superfamily</t>
  </si>
  <si>
    <t>MTIKNVICDIDGVLLHDNTAVPGADAFLARIQHEGMPLVILTNYPSQTAQDLANRFAAAGLEVPESAFYTSAMATADFLRRQEGKKAYVVGEGALIHELYKAGFTITDINPDFVIVGETRSYNWEMMHKAAFFVANGARFIATNPDTHARGFAPACGALCAPIEKISGRKPFYVGKPSPWIIRAALNKMQGHSENTVIIGDNLRTDILAGFQAGLETILVLSGVSTLDDIEAMPFRPSYVYPSVEDIDII</t>
  </si>
  <si>
    <t>PL78_12550</t>
  </si>
  <si>
    <t>PL78_12550 chr1</t>
  </si>
  <si>
    <t>ANI30653</t>
  </si>
  <si>
    <t>glmU bifunctional N-acetylglucosamine-1-phosphate uridyltransferase/glucosamine-1-phosphate acetyltransferase</t>
  </si>
  <si>
    <t>MSNSTMSVVILAAGKGTRMYSDLPKVLHPLAGKPMVQHVIDAAMKLGSSNVHLVYGHGGDLLKKTLSDPALNWVLQAEQLGTGHAMQQAAPHFSDDEDILMLYGDVPLISVDTLQRLVAAKPEGGIGLLTVKLDDPTGYGRIVRENGEVVGIVEHKDASEAQRDINEVNTGILVANGRDLKRWLSMLDNNNAQGEFYITDIIALAHADGKKIEAVHPSRLSEVEGVNNRLQLAALERDFQSEQAEKLLLAGVMLLDPARFDLRGELTHGRDITIDTNVIIEGKVTLGNRVRIGSGCVLKNCVIGDDCEISPYSVLEDARLDNACTVGPFARLRPGAELAEGAHVGNFVELKKTRLGKGSKAGHLSYLGDAEIGADVNIGAGTITCNYDGKNKFKTIIGDDVFVGSDTQLVAPVTVEKGATIGAGTTVTRNVAENELVLSRVKQVNIQGWKRPVKKS</t>
  </si>
  <si>
    <t>PL78_12555</t>
  </si>
  <si>
    <t>PL78_12555 chr1</t>
  </si>
  <si>
    <t>ANI30654</t>
  </si>
  <si>
    <t>atpC ATP synthase F0F1 subunit epsilon</t>
  </si>
  <si>
    <t>MAAMTYHLDVVSAEKKMFSGVVQKIQVTGSEGELGIFPGHAPLLTAIKPGMIRIVKQFGEEEFIYLSGGILEVQPSVVIVLADTAIRGTDLDEAKALESKRKAEAHINNSHGDVDYAQASAELAKAIAKLRVIELTRKAM</t>
  </si>
  <si>
    <t>PL78_12560</t>
  </si>
  <si>
    <t>PL78_12560 chr1</t>
  </si>
  <si>
    <t>ANI30655</t>
  </si>
  <si>
    <t>atpD ATP synthase F0F1 subunit beta</t>
  </si>
  <si>
    <t>MATGKIIQVIGAVVDVEFPQDAVPKVYNALEVEGTASKLVLEVQQQLGGGVVRCIAMGSSDGLSRGLKVINLEHPIEVPVGKATLGRIMNVLGDPIDMKGAIGEEERWAIHREAPSYEELASSQDLLETGIKVMDLICPFAKGGKVGLFGGAGVGKTVNMMELIRNIAIEHSGYSVFAGVGERTREGNDFYHEMTDSNVLDKVSLVYGQMNEPPGNRLRVALTGLTMAEKFRDEGRDVLLFIDNIYRYTLAGTEVSALLGRMPSAVGYQPTLAEEMGVLQERITSTKTGSITSVQAVYVPADDLTDPSPATTFAHLDATVVLSRQIASLGIYPAVDPLDSTSRQLDPLVVGQEHYDVARGVQSILQRYQELKDIIAILGMDELSEDDKLVVSRARKIQRFLSQPFFVAEVFTGSPGKFVSLKDTIRGFKGIMNGDYDHLPEQAFYMVGTIEEAVEKAKKL</t>
  </si>
  <si>
    <t>PL78_12565</t>
  </si>
  <si>
    <t>PL78_12565 chr1</t>
  </si>
  <si>
    <t>ANI30656</t>
  </si>
  <si>
    <t>atpG FoF1-type ATP synthase, alpha subunit</t>
  </si>
  <si>
    <t>MAGAKEIRSKIASVQNTQKITKAMEMVAASKMRKSQERMAASRPYAETMRSVIGHLALGNLEYKHPYLDEREVKRVGYLVVSTDRGLCGGLNINLFKKLLAEMKAWSEKGVECDLALIGSKAASFFGSVGGNIVAQVTGMGDNPSLSELIGPVKVMLQAYDEGRLDKLYVVNNKFINTMSQEPRIMQLLPLPPAEDGELKKKSWDYLYEPDPKALLDTLLRRYVESQVYQGVVENLASEQAARMVAMKAATDNGGSLIKELQLVYNKARQASITQELTEIVGGASAV</t>
  </si>
  <si>
    <t>PL78_12570</t>
  </si>
  <si>
    <t>PL78_12570 chr1</t>
  </si>
  <si>
    <t>ANI30657</t>
  </si>
  <si>
    <t>atpA FoF1-type ATP synthase, alpha subunit</t>
  </si>
  <si>
    <t>MQLNSTEISELIKQRIAQFNVVSEAHNEGTIVSVSDGIIRVHGLAEVMQGEMIALPGNRYAIALNLERDSVGAVVMGPYADLAEGMKVKCTGRILEVPVGRGLLGRVVNTLGEPIDGKGPVENDGFSAVEAIAPGVIERQSVDEPVQTGYKSVDAMIPIGRGQRELIIGDRQTGKTALAIDAIINQRDSGIKCVYVAIGQKASTVANVVRKLEEHGALANTIVVVATASESAALQYLAPYSGCAMGEYFRDRGEDALIIYDDLSKQAVAYRQISLLLRRPPGREAYPGDVFYLHSRLLERAARVNADYVEAFTKGEVKGKTGSLTALPIIETQAGDVSAFVPTNVISITDGQIFLESSLFNAGIRPAVNPGISVSRVGGAAQTKIMKKLSGGIRTALAQYRELAAFSQFASDLDDATRKQLSHGQKVTELLKQKQYAPMSVAQQSLVLFAAERGYLGDIELAKVGSFEAALLAFADREHAELLQQINQTGAYNDEIEAKLKGILDTFKATQSW</t>
  </si>
  <si>
    <t>PL78_12575</t>
  </si>
  <si>
    <t>PL78_12575 chr1</t>
  </si>
  <si>
    <t>ANI30658</t>
  </si>
  <si>
    <t>atpH ATP synthase subunit</t>
  </si>
  <si>
    <t>MSEFVTVARPYAKAAFDFAVEHQAVEHWQEMLAFTAQVTRNEQIAELLSGAVAPESMSKTFIAVCGDQLDVPAQNFIRVMAENGRLLVLPEVLQQFIQLRASLESTVDVEVSSASALSDEQQAKIAAAMEKRLSRKVKLNCKIDKSVMAGVVIRAGDMVIDGSVRGRLERLADVLQS</t>
  </si>
  <si>
    <t>PL78_12580</t>
  </si>
  <si>
    <t>PL78_12580 chr1</t>
  </si>
  <si>
    <t>ANI30659</t>
  </si>
  <si>
    <t>atpF ATP synthase subunit</t>
  </si>
  <si>
    <t>PL78_12585</t>
  </si>
  <si>
    <t>PL78_12585 chr1</t>
  </si>
  <si>
    <t>ANI30660</t>
  </si>
  <si>
    <t>atpE ATP synthase subunit</t>
  </si>
  <si>
    <t>MENLNMDLLYMAAAVMMGLAAIGAAIGIGILGGKFLEGAARQPDLIPLLRTQFFIVMGLVDAIPMIAVGLGLYVMFAVA</t>
  </si>
  <si>
    <t>PL78_12590</t>
  </si>
  <si>
    <t>PL78_12590 chr1</t>
  </si>
  <si>
    <t>ANI30661</t>
  </si>
  <si>
    <t>atpA ATP synthase F0F1 subunit A</t>
  </si>
  <si>
    <t>MSASGEISTPRDYIGHHLNNLQLDLRTFELVNPHSTGPASFWTLNIDSLFFSVVLGLAFLLLFRKVAAGATSGVPGKLQTAVELIIGFVDSSVKDMYHGKSKVIAPLALTVFVWVFLMNMMDLLPIDLLPFIGEHVFGLPALRVVPTADVSITLSMALGVFILILFYSIKMKGVGGFVKELTMQPFNHPVFIPVNLILEGVSLLSKPVSLGLRLFGNMYAGELIFILIAGLLPWWSQWLLSVPWAIFHILIITLQAFIFMVLTIVYLSMASEEH</t>
  </si>
  <si>
    <t>PL78_12595</t>
  </si>
  <si>
    <t>PL78_12595 chr1</t>
  </si>
  <si>
    <t>ANI30662</t>
  </si>
  <si>
    <t>ATP synthase F0F1 subunit I</t>
  </si>
  <si>
    <t>MPVSLYNGKIARKLLFLQLMTFVVLSAAFGLKGLEWSASAFAGGLAAWLPNAMFMLFACRHQAKTAAPGRVAWTFAIGEGLKVIITIILLIVALGLFKAAFVPLGLTYLSVLIVQILAPAVISGYRT</t>
  </si>
  <si>
    <t>PL78_1260 chr1</t>
  </si>
  <si>
    <t>ANI28466</t>
  </si>
  <si>
    <t>transcriptional regulator ROK family</t>
  </si>
  <si>
    <t>MSTGGQAQIGNVDLVKQLNGAVVYRLIDQQGPISRIQIADLSHLAPASVTKITRQLLERGLIKEVDQQASTGGRRAISIVTENRQFHTIAVRLGRHDATITLYDMSGKSLGEEHYPLPERTQETLEHALFNIISQFIEQFQRKLRELIAIAVILPGLVDPDTGVVRYMPHISVDNWPLVDNLQERFNVPSFVGHDIRSLALAEHYFGATKDCEDSVLVRLHRGTGAGIIVNSQIFLGSNGNVGEIGHIQIDPLGERCYCGNFGCLETVASNAAIENRVRHLLTQGYASKLTLEDCNISAICKASNRGDLLACEVLEHVGRYLGKAISMVINLFNPQKVVIAGEIIEAEKVLLPAIQSCINNQVLKDFRKNLPVVTSQLDHGSAIGAFALAKRAMLNGVLLQRLLEN</t>
  </si>
  <si>
    <t>PL78_12600</t>
  </si>
  <si>
    <t>PL78_12600 chr1</t>
  </si>
  <si>
    <t>ANI30663</t>
  </si>
  <si>
    <t>rsmG 16S rRNA G527 N7-methylase RsmG</t>
  </si>
  <si>
    <t>PL78_12605</t>
  </si>
  <si>
    <t>PL78_12605 chr1</t>
  </si>
  <si>
    <t>ANI30664</t>
  </si>
  <si>
    <t>tRNA uridine 5- carboxymethylaminomethyl modification enzyme GidA</t>
  </si>
  <si>
    <t>MFYPDQFDVIIIGGGHAGTEAAMAAARMGRQTLLLTHNIDTLGQMSCNPAIGGIGKGHLVKEIDALGGLMAMATDQAGIQFRILNASKGPAVRATRAQADRVLYRQAVRTALENQPNLMIFQQPVEDLIVENDRVVGAVTQMGLKFRAKAVVLTVGTFLDGKIHIGLENYSGGRAGDPPSISLSQRLRELPLRVNRLKTGTPPRIDARTIDFSQLTPQLGDDPVPVFSFLGNASQHPEQMACHITYTNEKTHEVIRNNLDRSPMYAGIIEGIGPRYCPSIEDKVMRFADRNAHQIFLEPEGLTSNEIYPNGISTSLPFDVQMQIVRSMKGMENARIIRPGYAIEYDFFDPRDLKPTLESKYIQGLFFAGQINGTTGYEEAAAQGLLAGLNAGRFANEDEGWSPRRDEAYLGVLVDDLSTLGTKEPYRMFTSRAEYRLMLREDNADLRLTETGRKLGLVDDARWAHYSQKIEQIERERQRLRDIMVHPNSENIEQINALLKAPLSKEANGEELLRRPEIDYRMLTSLDKFGPALSDPQSADQVEIQVKYEGYIARQQEEIERQLRNENTLLPADLDYSQVSGLSNEVTAKLNDHKPNSIGQASRISGVTPAAISILLVWLKKQGLLRRSA</t>
  </si>
  <si>
    <t>PL78_12610</t>
  </si>
  <si>
    <t>PL78_12610 chr1</t>
  </si>
  <si>
    <t>ANI30665</t>
  </si>
  <si>
    <t>FMN-binding protein MioC</t>
  </si>
  <si>
    <t>MADITLISGSTLGSAEYVAEHLAEKLEEAGFSTETLHGPELDELTPQGLWLVVTSTHGAGDLPDNLQPLLEQIEQQQPDLSQVRFGAVGLGSSEYDTFCGAIRSLDQQLIAKGAKRIGEILEIDVTQHEIPEDPAEEWVKKWINLL</t>
  </si>
  <si>
    <t>PL78_12615</t>
  </si>
  <si>
    <t>PL78_12615 chr1</t>
  </si>
  <si>
    <t>ANI30666</t>
  </si>
  <si>
    <t>transcriptional regulator AsnC Lrp family</t>
  </si>
  <si>
    <t>MSEIYQIDNLDRGILNALMENARTPYAELAKNFAVSPGTIHVRVEKMKQAGIITAACVHVDPKRLGYDVCCFIGIILKSAKDYPSALKKLESLEEVVEAYYTTGHYSVFIKVMCRSIDALQQVLINKIQTIDEIQSTETLISLQNPIMRTIVP</t>
  </si>
  <si>
    <t>PL78_12620</t>
  </si>
  <si>
    <t>PL78_12620 chr1</t>
  </si>
  <si>
    <t>ANI30667</t>
  </si>
  <si>
    <t>asnA asparagine synthetase</t>
  </si>
  <si>
    <t>MKKQFIQKQQQISFVKSFFSRQLEQQLGLIEVQAPILSRVGDGTQDNLSGSEKAVQVKVKSLPDATFEVVHSLAKWKRKTLGRFDFGADQGLYTHMKALRPDEDRLSAIHSVYVDQWDWERVMGDGERNLAYLKSTVNKIYTAIKETEAAVSEEFGIKPFLPEQIHFVHSESLRARFPDLDAKGRERAIAKELGAVFLIGIGGKLADGQSHDVRAPDYDDWTSPSAEGFAGLNGDIIVWNPILEDAFEISSMGIRVDAETLKRQLALTADEDRLKLEWHQSLLRGEMPQTIGGGIGQSRLVMLLLQQHHIGQVQCGVWGPEICDKVEGLL</t>
  </si>
  <si>
    <t>PL78_12625</t>
  </si>
  <si>
    <t>PL78_12625 chr1</t>
  </si>
  <si>
    <t>ANI30668</t>
  </si>
  <si>
    <t>MASTFRSLAPYIEQREHLRLLLASHQFDELDSLLDASAQRWLDSSSQPFDYDWIISTFFDPAEVATDTLSNLNAWIKHKPMSYHGRLLHGCYWEAAAARIRTSNGGEYVSNDRWVGAQLARDLGLISYLRAISLHERPAYALRRMLRLTAYLGEPQWLYDLAHGHEPTNYVQLQAETESEVWEAGLRRLLAEGGDLASIPQALPGSLPARRSENVKTYWLNATLAIRPQDVGVRNEYLYFLYPRWGGSHEQMAEFIEGPVCAELSEQNLNLLWVTKAWDFLGYSIYFPDKEQTDDIAYCCDAFEQLLALDLEEDQRARLLYQYANFLAYYGNQDGVWQPEKMQRCYDLLVQAWQINPAIANPQTGLDTLMSCINFANINDSHNLLPQWLERLQLWGNDKYAVMLAGIASKFGLYGIKKGQFNHQRLLARAAHLDSEDVDVGQAAANLFGSVSEEAGIYLLQQACEWGDTSAMATLSDVYAGVLSRQNGRDMEAYKNSELRTYWMERAADGGDATCQYNFAYEIIEDNEQLSPEQYQQARALLLNAMNTPNVRRDVWERSARRLATLLMFSDIQYDMELCLDVVLPALWSDEEEPNRVFAAGYYALAFHLGAGCNRNSYLAKVWLERGLEIDPDDSYLADRATEIFRYKELLGGVRAKMGFGKDKKLMDQRGYNLTFNE</t>
  </si>
  <si>
    <t>PL78_12630</t>
  </si>
  <si>
    <t>PL78_12630 chr1</t>
  </si>
  <si>
    <t>ANI30669</t>
  </si>
  <si>
    <t>MLAMALSHAIRHYLHARPRFLLSVGAGVVSFLVLPSDLSVLFRLMASWNLGAWIYLICLWLLMLRTESTQVRLVAKVQDQSASAVLAIVSMACLVSILVILFALSKANTLSDGMKALNLLLTGTTLFVSWLLLPTAFTMHYAHLFYLERPIPEKTLPLIFPGDITKPTYWDFLYFTFTISVASQTADVSIGSSDVRRIVLLQSVLSFIFNMTILGLSINVGAGLLN</t>
  </si>
  <si>
    <t>PL78_12635</t>
  </si>
  <si>
    <t>PL78_12635 chr1</t>
  </si>
  <si>
    <t>ANI30670</t>
  </si>
  <si>
    <t>-LSLATLDMLLSISENQLIDELVIGLLAAPQLAIFFEKFPRMKRALMKDIPGWKLKLQQRIQEAKVPPALANEFTLYQRCQLQDSVTFYQQVWEVAENMEKIHSPFATQARSMLEAADLANNPPHGDSLQTLFLQRWRISLTVQTVTLHHQLLEQEREQLLAELQQRLALTGALEPILADNDTAAGRLWDMSQGQLQRGDYQLLLQYGDFLQQQPELQKLAEQLGRSRSAKALPTPDARFEPYSVMVRMPDAVPEEVSGIHQSNDILRLLPTELVMLGMSELEFEFYRRLLERRLLTYRLQGDAWQEQQLQRPVSLKNSDQQPRGPFIVCVDTSGSMGGFNEQCAKAFCLALLRIALEDNRRCYIMLFATEIIHYELSASSGLEQAIRFLSQRFRGGTDLAACLSATLTKMDDREWYDADAVIISDFVAQRLPEELIRRIKIQQQAHQHRFHAVAMSAYGKPGIMRIFDHIWRFDTGLKSRLMRRWQR</t>
  </si>
  <si>
    <t>PL78_12640</t>
  </si>
  <si>
    <t>PL78_12640 chr1</t>
  </si>
  <si>
    <t>ANI30671</t>
  </si>
  <si>
    <t>ATPase RavA</t>
  </si>
  <si>
    <t>MAQSTQLADRISRLSNALETGLYERQEAIRLCLLAALSGESVFLLGPPGIAKSLIARRLKFAFRNARAFEYLMTRFSTPEEVFGPLSIQALKEEGRYQRMTHGYLPEAEIVFLDEIWKAGPAILNTLLTAINERRFRNGDKEESIPMRLLVTASNELPDADSSLEALYDRMLIRLWLDRVQEKQNFRSLLLTRQNENHNPVAENLSITDEEFHQWQPQIDKITLPDNCFELIFQLRQRLGALEQAPYVSDRRWKKALRLLQASAFFSGRDAIAPIDMILLKDCLWHDLNSLKLLQQQLEQLLCEQSYQQQLLITQLQHIQAQWLQHQQQQSDRQALTLIKQSGIFSRKPQYSLPENLTDATLTFFLQKPLNLHDIQVNHLQIERDALVQWLNKGGVLRAKLNGVGFAQSIDAEIDDRQHLVILDVSRQGAVVSLPGESAGAVPESLLTQMSELEIRLSEKRRQFSQHQPCLFTPSSWLAKIEASLLQVAEQVKQQHQKMRGQ</t>
  </si>
  <si>
    <t>PL78_12645</t>
  </si>
  <si>
    <t>PL78_12645 chr1</t>
  </si>
  <si>
    <t>ANI30672</t>
  </si>
  <si>
    <t>trkD potassium transport protein Kup</t>
  </si>
  <si>
    <t>MSTEHKRSLSAVTLAAIGVVYGDIGTSPLYTLRECFSGHYGFDVRPDVVFGFLSLIFWMLILIVSLKYLTYVMRADNAGEGGILTLMSLAGRNTSSRATSILVILGLIGGSFFYGEVVITPAISVMSAIEGLEIAAPALDPYIVPCSIAVLTLLFVIQKHGTGSVGKLFAPVMLVWFLTLAVLGIRGIMDNPEVLNAMNPKWALAFFAEYKTVSFFALGAVVLAITGVEALYADMGHFGKFPIRLAWFTVVLPSLVLNYFGQGALLLKNPEAIKNPFFLLAPDWALIPLLVLATLATVIASQAVISGVFSLTRQAVRLGYLPPMRIIHTSEMESGQIYIPVINWTLYIAVVLVIIGFERSSNLAAAYGIAVTGTMVLTSILFCTVALKNWHWNRVFVACLLMILLIIDIPMFSANALKLFSGGWLPLTLGLVMFIIMTTWKSERFSLLRRMHEHGNSLEAMIASLEKSPPVRVSGTAVYMSRAVNVIPFALLHNLKHNKVLHDRVVLLTLRTEDAPYVHNVRRVTIEQLSPTFWRVVASYGWRETPNVEEIFHRCGLEGLPCQMMETSFFMSHESLILSKRPWYLFLRGKLFMALSRNALRAPDQFEIPPNRVIELGTQVEI</t>
  </si>
  <si>
    <t>PL78_1265 chr1</t>
  </si>
  <si>
    <t>ANI28467</t>
  </si>
  <si>
    <t>nagA N-acetylglucosamine-6-phosphate deacetylase</t>
  </si>
  <si>
    <t>MYALTHGRIYTGHEILDNHAVVVADGLIERICPLAEVPADIEQRDLGGAILAPGFIDVQLNGCGGVQFNDSLEAISEQTLEIMQRANEKSGCTSYLPTLITCSDDYMKHAVNVMRAYLEKHQNQALGLHLEGPYLSPLKKGTHNPAFIRKPDAAMIDYLCANADVITKVTLAPEMVEAKYIRQLADAGIIVSAGHSNATYQQARVGFGAGISFATHLYNAMPYITGREPGLMGAIFDTPEVYTGVIADGHHVAWASIRNAKRLKGEKLVLVTDATAPAGADIEEFIFAGKTIYYRDGLCVDENGTLSGSALTMIEAVQNSVEHVGIPLDEALRMATLYAARAIGVEKQLGSIEIGKVANLTAFTRDYKITKTIVNGNEV</t>
  </si>
  <si>
    <t>PL78_12650</t>
  </si>
  <si>
    <t>PL78_12650 chr1</t>
  </si>
  <si>
    <t>ANI30673</t>
  </si>
  <si>
    <t>D-ribose pyranase</t>
  </si>
  <si>
    <t>MKKGVLLNSDISAVISRLGHTDQIVIADAGLPIPASTTRIDLALTQGVPGFLQVLSVVTQEMQVESAILAEEIAKNNPQLHEALLTQLKQLEQHQGNSIALHYVSHEAFKEQTKHSHAVIRSGECSPFANVILCAGVTF</t>
  </si>
  <si>
    <t>PL78_12655</t>
  </si>
  <si>
    <t>PL78_12655 chr1</t>
  </si>
  <si>
    <t>ANI30674</t>
  </si>
  <si>
    <t>xylG D-xylose ABC transporter, ATP-binding protein</t>
  </si>
  <si>
    <t>MQPLLQLKGIDKAFPGVKALSGAALSVYPGRVMALVGENGAGKSTMMKVLTGIYTKDAGSQHFLGQEVVFNGPKASQEAGIGIIHQELNLIPQLTIAENIFLGREFVNRFGGIDWKKMYAEADRLLSRLNIRYSSHRLVGELSIGDQQMVEIAKVLSFESKVIIMDEPTDALTDTETASLFNVINELKAEGRGIVYISHRLKEIFEICDDVTVFRDGQFIGEKPVSELEEDTLIEMMVGRKLEEQYPRLNLPLGDVRLQVKELCGPGVNDVSFTLHAGEILGVAGLMGAGRTELMKIIYGALPRKSGYVMLDGREVVTHTPQDGLANGIVYISEDRKRDGLVLGMSVKENMSLTALRYFSRSGGSLKHGEEQQAVADFIRLFNIKTPSMEQPIGLLSGGNQQKVAIARGLMTRPKVLILDEPTRGVDVGAKKEIYQLINQFKQEGLSIILVSSEMPEVIGMSDRILVMHEGHLSGEFSIEQATQEVLMAAAVGKRDLFMSSSAQSRSNQI</t>
  </si>
  <si>
    <t>PL78_12660</t>
  </si>
  <si>
    <t>PL78_12660 chr1</t>
  </si>
  <si>
    <t>ANI30675</t>
  </si>
  <si>
    <t>rbsC ribose ABC transporter permease</t>
  </si>
  <si>
    <t>MSSQTIQTKRWFSKEWLLEQKSLIALLVLIAVVSSLSPNFFTLNNLFNILQQTSVNAIMAVGMTLVILTSGIDLSVGSLLALTGAVAASIVGLEMNALVAVGAALAVGAFVGACTGVIVAKGKVQAFIATLVMMLLLRGVTMVYTNGSPVNTGFTDAADAFGWFGIGRPLGIPTPIWLMAIVFAGAWYMLHHTRLGRYIYALGGNESATRLSGISVDKVKIIVYSLCGLLAALAGIIEVARLSSAQPTAGTGYELDAIAAVVLGGTSLAGGKGRIVGTLIGALILGFLNNGLNLLGVSSYYQMIVKAVVILLAVLVDNKKQ</t>
  </si>
  <si>
    <t>PL78_12665</t>
  </si>
  <si>
    <t>PL78_12665 chr1</t>
  </si>
  <si>
    <t>ANI30676</t>
  </si>
  <si>
    <t>xylF ABC-type sugar transport system</t>
  </si>
  <si>
    <t>MKMKKLATLISVVALSATVSANALAKDTIALVVSTLNNPFFVSMKDGAQKEADKLGYNLVVLDSQNNPAKELANVQDLTVRGTKLLLINPTDSDAVGNAIKMANQAKIPVITLDRLASKGEVVSHVASDNRFGGKMAGDFIAKKLGNDAKVIQLEGIAGASAARERGEGFKQSMEQHKFQLLASQPADFDRTKGLNVMQNLLTAHPAVQAVFAQNDEMALGALRALQTAGKTDVLVVGFDGTDDGIKAVEGGKLGATIAQRPDQIGAIGVQTADKVLKGEKVQAIIPVDLKLVTKQ</t>
  </si>
  <si>
    <t>PL78_12670</t>
  </si>
  <si>
    <t>PL78_12670 chr1</t>
  </si>
  <si>
    <t>ANI30677</t>
  </si>
  <si>
    <t>rbsK ribokinase</t>
  </si>
  <si>
    <t>METGKLVVLGSINADHILNIEQFPRPGETVIGKQYHVAFGGKGANQAVAAGRSGADIAFIACVGEDDIGERVRQQLAKDRIDTTPVEAIAGKTTGVALIFVNGEGENVIGINAGANSAVTPEYLQRYQQQIIDAQAVLMQLESPLETVIAAAKLARESQTQVILNPAPARELPDELLQLVDMITPNETEAERLTGIHIENEEDANLAARALHQKGITTVIITLGSRGVWLSQQGQGKLMPGFKVNAVDTIAAGDTFNGALLTALLDGQEMASAIRFAHAAAAIAVTRPGAQPSIPWRAEIDAFLQNQR</t>
  </si>
  <si>
    <t>PL78_12675</t>
  </si>
  <si>
    <t>PL78_12675 chr1</t>
  </si>
  <si>
    <t>ANI30678</t>
  </si>
  <si>
    <t>MKDVARLAGVSTSTVSHVINKDRFVSEAVRDKVVAAIKQLNYAPSALARSLKLNQTRTIGMLVTASSNPFYAEVVRGVERSCYERGYSLILCNTEGDIDRMSRSMETLLQKRVDGLLLMCTENHRPSQDVLRCYPSLPIVMMDWAPFEGVNDTIQDNSLLGGDMATDFLIAKGYKRIACIAGPQDKTPARERLEGYRQAMKRAGLPILAGYEIASDFEFAGGLESMKQLLALPEVPEAVFTGNDAMAVGVYQALHQVGLSIPQDMAVIGYDDIEIARYMTPPLTTIHQPKDDLGELAIDTLIHRLNNPFAEPQILTLTPELVERGSVAQR</t>
  </si>
  <si>
    <t>PL78_1270 chr1</t>
  </si>
  <si>
    <t>ANI28468</t>
  </si>
  <si>
    <t>nagB glucosamine-6-phosphate deaminase</t>
  </si>
  <si>
    <t>MRLIPLKTPAEVGKWAARHIVSRINAFKPTAERPFVLGLPTGGTPLEAYKHLIAMHKAGEVSFKHVVTFNMDEYVGLPTDHPESYHTFMYQNFFDHVDIPQENINLLNGNAPDVDEECRRYEEKIKSYGKINLFMGGVGNDGHIAFNEPASSLASRTRIKTLTQETRIANSRFFGGDASLVPKYALTVGVGTLLDAEEVMILVTGHAKALALQAAVEGNINHMWTISCLQLHAKAVMVCDEASTMELKVKTVKYFTELEAENVKDL</t>
  </si>
  <si>
    <t>PL78_12715</t>
  </si>
  <si>
    <t>PL78_12715 chr1</t>
  </si>
  <si>
    <t>ANI30682</t>
  </si>
  <si>
    <t>miniconductance mechanosensitive channel MscM</t>
  </si>
  <si>
    <t>-RLITTFLLGIFLSLPLYAATQPNEAQLRQELKQAEANKGAANQAEIVQALQGAINWLNDAKESDERAQQYQKVIDDFPKLTRELRQQLTPDSEKPLPVPTNLSTNEMEQQILQTSSQLLELSRQMQQEQDRLREISDSLGQLPQQQSDARRLLGEATTRLQSQNSPTSPLAQAQFALLQAEVTARKAKVNELELSQLSANNRQELSRMRAEVYKKNHERTDTLLQTLRNNLNNQRQLEAERALERTELLAEQGGDLPASISQQLETNRDLSRALNSQAQRMDLISSQQRQAAADTLRVRQTLSTIREQAQWLGISTALGETLRAHVARLPEMPKSQQLDRDMAQLRVQRLTYEGMLEQQQKGTKATQDDGTPLTVQQQRIMDAQLRTQRELLNSLLSGYDTQILELTKLKVANSQLVDALNEIREATHRYLFWVADVSPISLSYPIDVARDLTRLLSLDTLSQLSGAFVMMMTSQETLIPIIAALLFVSFSVSSRRHYHAFLERASSRVGKVTQDQFSLTLRTVFWSILVALPLPVLWAALGYGLQNAWSYPMAIAIGNAVTATVPVLWVFMISAAFAHPHGLFITHFRWAPDQVARAMRFYRMSVWLIIPLMMALITFENYNDREFAGTLGRLCFVLLCIALSLVTNSLKRAGIPLYLDKKGSGENKINQALWGLLLSAPLIAALASLMGYLTTSQALLARLETSVAIWFFLLVIYHIIRRWMLIQRRRIAFDRAKQRRADILAQRARGEEDTPHTNSSEGSVDVDEPVIDLDVISAQSLRLVRSILTMIALVSVIFLWSEIHSAFGFLENIRLWDVSSTINGVESIQPITMGSLIIAILVIIVTTQLVRNLPALLELALLQHLDLTPGTGYAISTITKYLVILFGGLLGFSLLGIEWAKFQWLVAALGLGLGFGLQEIFANFVSGLIILFEKPIRIGDTVTIRDLTGSVTKINTRATTISDWDRKEIIVPNKAFITEQFINWSLSDPITRVVLTVPAPAEANSEEVTELLLTAARRCSMVLDNPGPEAFLMDLQQGIQIFELRIYAAEMLHRLPMRHEIHQLILEGFREHGIVLPFPPFQVRMETLGRAGRSVNTPTRNNTRTPGSL</t>
  </si>
  <si>
    <t>PL78_12720</t>
  </si>
  <si>
    <t>PL78_12720 chr1</t>
  </si>
  <si>
    <t>ANI30683</t>
  </si>
  <si>
    <t>psd phosphatidylserine decarboxylase</t>
  </si>
  <si>
    <t>-LDSIKIRLQYLLPKQGLTRLAGWGADKKGGWLTQLVIKGFARFYNVDMKEAQNPEFTAYATFNEFFVRPLRPDARPVVAEDNALAQPADGAVSQLGAIREDQILQAKGHNYTLEALLAGNYLLAEEFKNGTFITTYLAPRDYHRVHMPCDGVLREMIYVPGDLFSVNPLTAANVPNLFARNERVICIFDTAFGPMAQILVGATIVGSIETVWAGTTNTTREGVIRRWTYPQAGEEGAIALEKGQEMGRFKLGSTVINLFASGKVYLAPQLNSGSITRMGELLAEAVPPTPPC</t>
  </si>
  <si>
    <t>PL78_12725</t>
  </si>
  <si>
    <t>PL78_12725 chr1</t>
  </si>
  <si>
    <t>ANI30684</t>
  </si>
  <si>
    <t>rsgA ribosome small subunit dependent GTPase A</t>
  </si>
  <si>
    <t>-SKNKLSKGQQRRVQANHQRRLRTDRKPELDDSQLGDAQEGIVISRFGQHADVEATDGTQHRCNIRRTITSLVTGDRVVWRPGIQQEGVRVKGIVEAVHERTSVLTRPDIYDGVKPIAANIDQIVIVSAILPELSLNIIDRYLVACETLDVEPLIVLNKVDLLDAEGRKFVDGMMDIYRRIDYKVLEVSSQTREGMAAFEQALAGRISIFAGQSGVGKSSLLNALLPPSDTQILVNAVSDNSGLGQHTTTAARLYHFQHGGDVIDSPGVREFGLWHLAPEQITQGFVEFRNYIGHCKFRDCSHTTDPGCALREAVERGDIAEERFDNYHRILESMEQVKPRKPLSDSE</t>
  </si>
  <si>
    <t>PL78_12730</t>
  </si>
  <si>
    <t>PL78_12730 chr1</t>
  </si>
  <si>
    <t>ANI30685</t>
  </si>
  <si>
    <t>oligoribonuclease</t>
  </si>
  <si>
    <t>MAGNENNLIWIDLEMTGLDPERDRIIEIATLVTDANLNILAEGPVLAVHQSDEQLALMDEWNVRTHTGSGLVERVKASPFNDHDAEMQTIAFLEQWVPAGKSPICGNSVGQDRRFLFRYMPALEAYFHYRYLDVSTLKELARRWKPEILPGFKKQNTHQALDDIRESVAELAYYREHFIQL</t>
  </si>
  <si>
    <t>PL78_1275 chr1</t>
  </si>
  <si>
    <t>ANI28469</t>
  </si>
  <si>
    <t>nagE PTS N-acetyl glucosamine transporter subunits IIABC</t>
  </si>
  <si>
    <t>-NILSYLQKVGRALMVPVATLPAAAILMGVGYWIDPVGWGGDNALAALFIKSGSAIIDNMSVLFAIGVAYGMSKDKDGAAALTGFVGFLVLTTLCSPAAVSMIQKIPVDQVPAAFGKINNQFVGILVGIISAELYNRFSHVELPKALSFFSGRRLVPILTSFLMIAVAFVLMYLWPLIYNALVTFGEYIKDMGSVGAGIYAFFNRLLIPVGLHHALNSVFWFDVAGINDIPNFLGGQQSIDAGKAVVGITGRYQAGFFPIMMFGLPGAALAIYHCARPENKAKVAGIMMAGAFAAFFTGITEPLEFSFMFVAPVLYFIHAVLTGISVFIAASMHWIAGFGFSAGLVDMVLSSRNPLATHWYMLIPQGLVFFAIYYVVFRFTINKFNLLTPGRELATAGDETDGYDVDVDNANPNNESEINALARRYVGAIGGSDNLTNIDACITRLRLNVKDSALVNDSLAKRLGASGIIRLNKQSVQIIVGTRAELIAGAMRTVLASGQIPAASASAAAEIKPQAVINTPKAPSLVLVAPVTGDVVALEQVPDEAFASKAVGDGVAIRPTDKTVVSPASGTIVKIFNTDHAFCLETDTGAEIVVHMGIDTVKLNGQGFARLVEEGAVVEAGQPILELDLAYLNANARSMISPVVVSNIDDYAGITLLAGDTVVAGQTKLFEIRGK</t>
  </si>
  <si>
    <t>PL78_12753</t>
  </si>
  <si>
    <t>PL78_12753 chr1</t>
  </si>
  <si>
    <t>queG epoxyqueuosine reductase</t>
  </si>
  <si>
    <t>MTHPLDLNQLAQHIKQWGQSLGFQQVGICDTDLSAEEPRLQAWLDKQYHGEMAWMARHGMLRARPHELLPGTLRVISVRMNYLPAKAAFASTLSNPELGYVSRYALGRDYHKLLRQRLKKLGDQIQEYCAQQSSENGVNFRPFVDSAPIMERSLAAKAGIGWVGKHSLILNRESGSWFFLGELLIDLPLPIDQPQEEQCGRCVACMTTCPTGAIVAPYTVDARRCISYLTIELEGAIPEEFRPLMGNRIYGCDDCQLICPWNRFSQLTEEEDFSPRAVLHTPKLLDLFAWNEEKFLRVTEGSAIRRIGHLRWLRNISVALGNAAYQDEIVLALESRKGIDPMLDEHIVWAIERQLARRAEQSVEVQSSQKKRLVRAIEKGLPRDA</t>
  </si>
  <si>
    <t>PL78_12755</t>
  </si>
  <si>
    <t>PL78_12755 chr1</t>
  </si>
  <si>
    <t>ANI30687</t>
  </si>
  <si>
    <t>bifunctional ADP-dependent (S)-NAD(P)H-hydrate dehydratase/NAD(P)H-hydrate epimerase</t>
  </si>
  <si>
    <t>MTDHSKKQNGLSLPHSVFSADWVRQHESVAAAALSLSLFELMVRAGEAAFALARQYYPASRHWLILCGHGNNGGDGYILAARAQAAGLKVTLIACEGNRPLPAEAALAREQWLSAGGNIFPQDSLWPQDIDLIIDGLLGTGLRAAPRGSYATLIEMANRYRAPKLALDIPSGLGAETGAAPGVVIRAEHTLTFVALKPGLLTGQARDWVGQLHCDDLGLSPWLDQQMPHIERITSDNLSKWLKPRRPCSYKGEQGRLLLVGGDKGLGGAIRMAGESALRSGAGLVRVLTNIDHVAPLLTARPELMVQALSDDLLIEAIDWADTLVIGPGLGQGDWGRNALKLLQQSDKPALWDADALNLLVLNPLRRQNRVLTPHPGEAARLLGCTVAEIESDRLLSVRRLVETYGGVVVLKGAGTLIASEQGEMAIADVGNAGMATGGMGDILSGIIGGLIAQKLVLYDAACAGCVVHGAAADQLAEQQGTRGLLATDLLPVIPNYVNPELAK</t>
  </si>
  <si>
    <t>PL78_12760</t>
  </si>
  <si>
    <t>PL78_12760 chr1</t>
  </si>
  <si>
    <t>ANI30688</t>
  </si>
  <si>
    <t>tRNA threonylcarbamoyladenosine biosynthesis protein TsaE</t>
  </si>
  <si>
    <t>MKELVLPLPDEAATVALGARLAQAFEGASVIYLFGDLGAGKTTFSRGFLQALGHQGHVKSPTYTLVEPYALTPRPVYHFDLYRLADPEELEFMGIRDYFDRQAICLVEWPQQGEGFLPKPDIELHLDYQPQGREARLVALSDSGADVLHRLAAAQG</t>
  </si>
  <si>
    <t>PL78_12770</t>
  </si>
  <si>
    <t>PL78_12770 chr1</t>
  </si>
  <si>
    <t>ANI30690</t>
  </si>
  <si>
    <t>mutL DNA mismatch repair protein</t>
  </si>
  <si>
    <t>MPIQILPPQLANQIAAGEVVERPASVVKELVENSLDAGATRIDIDIEKGGAKLIRIRDNGCGIAKDDLSLALARHATSKISSLEDLEAILSMGFRGEALASISSVSRLMLTSRTAEQNEAWQAYAEGRDMAVTIKPAAHPVGSTLEVLDLFYNTPARRKFMRTEKTEFGHIDEVVRRIALARFDVAIHLTHNGKLVRQYRAAPDPSQHERRLASICGPAFLQHALAISWQHGDLNIRGWVADPSAARTPSEMQYCYVNNRMMRDRLINHAIRQAYQDLLKDDQQPAYVLYLDIDPHQVDVNVHPAKHEVRFHQARLVHDFIYQAVTSVLQQSAEPALIVSEDGEIEAPRWQPENRVAAGGNKYAQPQPEKTAIQQQYVAPRVANTGSHTSAREPRAPAYTPPAPYQKQQGELYRELLKPAPATDKLPEQQPAAVIKSRKDEEPLRSGQYSFGRVLTVLPPCYAVIEYGQGLALLSLTVAERWLKQAQLNPPEEGLRPQPLLIPLKLTLDKNEATACQHHQKLLITMGIELAIEHGRATLRAVSLPLRQQNLQKLIPELLGYLSQHKEMSPEVLATWIARRLGSEHEVWNVSQAIQLLTDVERLCPQLVQSPPAGLLQPIDIQAALATLTHESY</t>
  </si>
  <si>
    <t>PL78_12775</t>
  </si>
  <si>
    <t>PL78_12775 chr1</t>
  </si>
  <si>
    <t>ANI30691</t>
  </si>
  <si>
    <t>miaA tRNA dimethylallyltransferase</t>
  </si>
  <si>
    <t>MSHTENLNRPPAIFVMGPTASGKTALSIALRQHLPVELVSVDSALIYRGMDIGTAKPSAEELALAPHRLIDIRDPAESYSAADFRKDALKEMAEITAAGRIPLLVGGTMLYFKALLEGLSPLPSADPEVRQRIEAQAAERGWEALHQQLTEIDPVSAVRIHPNDPQRLSRALEVFFISGKTLTELTKISGETLPYQVHQFAIAPASRELLHQRIELRFRQMLDAGFETEARALFNRGDLHTDLPAIRCVGYRQMWSYLAGEIDYDEMVFRGICATRQLAKRQMTWLRGWESVHWLDSDKPEQALDSVIQVVSA</t>
  </si>
  <si>
    <t>PL78_12776</t>
  </si>
  <si>
    <t>PL78_12776 chr1</t>
  </si>
  <si>
    <t>cwlD N-acetylmuramoyl-L-alanine amidase</t>
  </si>
  <si>
    <t>MMLSWRGYLATALLVVSSVLAAPAAWAMKLTDIKVTNGSGESQITLSFDGKPIYAFFPLSGPERVVLDIRQSGNLSGLPLEFSGQNLLKRIRSSQPKDPQSTRLVFELTQKAKTRAVTQQVGNQYNVVFTLTAAGTPVRQTQTVTTATATRQATKATAGSNPFNNKPTVVTSSPTITTSTTRPVKTSAPASSDRVVVAIDAGHGGQDPGAIGQNGLKEKNVTLSIARKLETLLNNDPMFKPVLTRNGDYFISVMGRSDVARKQAANVLVSIHADAAPNRSANGASVWVLSNRRANSEMGNWLEQHEKQSELLGGAGDVLANTSADPYLSQAVLDLQFGHSQRVGYDVAVKVLHELQAIGSIHKRRPEHASLGVLRSPDIPSLLVETGFISNGTEERLLGSSAYQDKIAQAIYKGLRSYFLSHPLQADPKVENRPLGATAAVERSARQSGVNQPGPVVSAVSSGGKATISGKSLIHMVKRGETLSGIASQYGVSMAAMRQNNTLKKDVVWVGQRLRIPASGSAVASVAKVPAVKKISPAKPIKHQVKRGDTLSAIAAKYGVSQSEIQRVNKLKSGSVQLGQTLTIPQS</t>
  </si>
  <si>
    <t>PL78_12780</t>
  </si>
  <si>
    <t>PL78_12780 chr1</t>
  </si>
  <si>
    <t>ANI30692</t>
  </si>
  <si>
    <t>hfq RNA-binding protein</t>
  </si>
  <si>
    <t>MAKGQSLQDPFLNALRRERVPVSIYLVNGIKLQGQVESFDQFVILLKNTVSQMVYKHAISTVVPSRPVSHHSNNPSGGTNNYHGSNPSAPQQQQQDSDDAE</t>
  </si>
  <si>
    <t>PL78_12785</t>
  </si>
  <si>
    <t>PL78_12785 chr1</t>
  </si>
  <si>
    <t>ANI30693</t>
  </si>
  <si>
    <t>hflX GTP-binding protein</t>
  </si>
  <si>
    <t>MFDRYEAGEQAVLVHIYFSQDKDTENLSEFESLVSSAGVEALQIVTGSRKAPHPKYFVGEGKAEEIADAVKASGASVVLFDHALSAAQERNLERLCECRVIDRTGLILDIFAQRARTHEGKLQVELAQLRHIATRLVRGWTHLERQKGGIGLRGPGETQLETDRRLLRDRISLILNRLERVAKQREQNRRARNRAEIPTVSLVGYTNAGKSSLFNRITSADVYAADKLFATLDPTLRRINVADVGDTVLADTVGFIRHLPHDLVAAFKATLQETRQASLLLHVIDAADSRVSENVAAVDTVLAEIEADEIPTLLVMNKIDMLDDFEPRIDRNEENLPVRVWLSAETGAGIPLLFQALTERLSGEIAHYELSLPPQAGRLRSRFYQLQAIEKEWIEEGGHIGMVVRLPIVEWRRLCKQEQELIDYVV</t>
  </si>
  <si>
    <t>PL78_12790</t>
  </si>
  <si>
    <t>PL78_12790 chr1</t>
  </si>
  <si>
    <t>ANI30694</t>
  </si>
  <si>
    <t>hflK cell division protein</t>
  </si>
  <si>
    <t>MAWNQPGNNGQDRDPWGSSNNNGGNSGGNNNKGGRDQGPPDLDDIFRKLSKKLSSFGKGSGSGNGGATQGPGFSGRIVGIAAVAVVVIWAASGFYTIKEAERGVVTRLGKLSHIVQPGLNWKPTFIDEVTPVNVESVRELAASGVMLTSDENVVRIEMNVQYRVTDPAAYLFSVTNPDDSLRQATDSAVRGVIGKYTMDKILTEGRTIVRSDTQRVLEETIRPYNMGITLLDVNFQAARPPEEVKAAFDDAIAARENEQQYIREAEAYANEVQPRANGQAQRLLEDARAYAARKVLEAQGEVAGFAKLLPEYKAAPEITRERLYIETMEKVLGHTHKVLANDKSNNLMVLPLDQMLRGQAGADKAGASKDSSLIRLNPSSSAASSPEKSATSSDSGSVMDQRRANAQRDTSTRVGRE</t>
  </si>
  <si>
    <t>PL78_12795</t>
  </si>
  <si>
    <t>PL78_12795 chr1</t>
  </si>
  <si>
    <t>ANI30695</t>
  </si>
  <si>
    <t>HflC regulator of protease activity, stomatin/prohibitin superfamily</t>
  </si>
  <si>
    <t>MRKSILFVVAVVLIALYASLFVVQEGQRGIVLRFGKVLRDNDNKPLVYAPGLHFKIPFIETVKTLDARIQTMDNQADRFVTKEKKDLIVDSYLKWRISDFSRYYLATGGGDISQAEVLLKRKFSDRLRSEIGRLDVRDIVTDSRGRLTSDVRDALNTGTVDDEAVTTEADNAIASVAARVEEETRGKQPAVNPNSMAALGIEVVDVRIKQINLPAEVSDAIFQRMRAEREAVARRHRSQGQEEAEKLRATADYEVTRTLAEAERQARITRGGGDAEAARLFADAFSKDPDFYAFIRSLRAYENSFNSGNDVMVLSPDSDFFRYMKSPDNSSKRP</t>
  </si>
  <si>
    <t>PL78_1280 chr1</t>
  </si>
  <si>
    <t>ANI28470</t>
  </si>
  <si>
    <t>glnS glutamate--tRNA ligase</t>
  </si>
  <si>
    <t>MSEAEARPSNFIRQIIDEDLATGKHTSVHTRFPPEPNGYLHIGHAKSICLNFGIAQDYQGQCNLRFDDTNPVKEDVEFVESIKQDVEWLGFEWSGKIRYSSDYFDQLHQYAIELINKGLAYVDELSAEQMREYRGTLTTPGKNSPYRDRSVEENLALFEKMRAGEFAEGAACLRAKIDMASPFIVMRDPVLYRIKFAEHHQSGNKWCIYPMYDFTHCISDALEGITHSLCTLEFQDNRRLYDWVLDNISIDCHPRQYEFSRLNLEYAIMSKRKLNLLVTEKLVEGWDDPRMPTISGLRRRGYTAASIREFCRRIGVTKQDNNVEMMSLESCIRDDLNENAPRAMAVLDPIKVIIENRKAGEEWLTMPNHPNKPEMGTRQVPFDSEIYIDRADFREEANKQYKRLVLGKEVRLRNAYVIKAERVEKDAEGNVTTVYCSYDAETLNKDPADGRKVKGVIHWVSVAHALPAEIRLYDRLFSVPNPAAAEDFLSTVNPESLVIRQGFVEPSLVDAKPEKTYQFEREGYFCADSRYSSAEHLVFNRTVGLRDTWAAKATA</t>
  </si>
  <si>
    <t>PL78_12800</t>
  </si>
  <si>
    <t>PL78_12800 chr1</t>
  </si>
  <si>
    <t>ANI30696</t>
  </si>
  <si>
    <t>MNSTIWLALGLVLVLEGLGPMLYPKAWRKMIQAMTQLPDSTLRRFGGALVVAGVVIYYMLRSRMGG</t>
  </si>
  <si>
    <t>PL78_12805</t>
  </si>
  <si>
    <t>PL78_12805 chr1</t>
  </si>
  <si>
    <t>ANI30697</t>
  </si>
  <si>
    <t>purA adenylosuccinate synthetase</t>
  </si>
  <si>
    <t>-IFEMGKNVVVLGTQWGDEGKGKVVDLLTERAKYVVRYQGGHNAGHTLVINGEKTVLHLIPSGILRENVTSIIGNGVVLAPDALMREMTGLEARGVPVRERLLLSEACPLILPYHVALDNAREKARGSKAIGTTGRGIGPAYEDKVARRGLRVGDLFNKETFAAKLKEIVDYHNFQLVHYYKVDAVDYQEVLDSLMAVDPQTGVSVADILTGMVVDVSELLDSARKKGELIMFEGAQGTLLDIDHGTYPYVTSSNTTAGGVATGSGMGPRYVDYVLGIMKAYSTRVGAGPFPTELEDETGKFLRTQGNEYGATTGRDRRTGWLDIVAVKRAVQINSLSGFCMTKLDVLDGLKEVKICVGYRMPDGREMDTTPLAAEGWEGIEPIYEVMPGWSEKTFGVKKYEQLPQAALNYIKRVEELTGVPVDIISTGPDRDETMILRDPFDA</t>
  </si>
  <si>
    <t>PL78_1281 chr1</t>
  </si>
  <si>
    <t>outer membrane receptor</t>
  </si>
  <si>
    <t>MTQPLNHSTTQPLNHSTTQPLNHSTTQPLNHSTTQPLNHSTTQPLNHSTTQPLNHSTTQPLNHSTT</t>
  </si>
  <si>
    <t>PL78_12810</t>
  </si>
  <si>
    <t>PL78_12810 chr1</t>
  </si>
  <si>
    <t>ANI30698</t>
  </si>
  <si>
    <t>DNA-binding transcriptional regulator, IscR family</t>
  </si>
  <si>
    <t>PL78_12815</t>
  </si>
  <si>
    <t>PL78_12815 chr1</t>
  </si>
  <si>
    <t>ANI30699</t>
  </si>
  <si>
    <t>rnr exoribonuclease R</t>
  </si>
  <si>
    <t>MSQDPFLEREAEKYESPIPSREFILEHLAKRETPASREELATELNLSGEEALEALRRRLRAMERDGQLIFTRRQCYALPERLDLLRGTVIGHRDGFGFLRVEGSKDDFYLSSDQMKMAIHGDVVLAQAMGADRKGRREARIVRVLVPKTSQIVGRYFTDAGIGFVVPDDSRLSFDILIPPDSISGARMGYVVVVELTQRPTRRSKAVGKIVEVLGENMGTSMAVDIALRTHEIPHTWPPQVEKQVADLKEQVPEEAKKGRVDLRDLPLVTIDGEDARDFDDAVYCEKKRGGGWRLWVAIADVSYYVRPRTALDDEARARGNSVYFPSQVVPMLPEVLSNGLCSLNPQVDRLCMVCEMTVSSQGKLSSYKFYEAVMSSHARLTYTKVWRIIDGEESLREQYKPLVPHLEELHAMYKALDHARAERGGIAFETEEAKFIFNAERRIERIEPTMRNDAHKLIEECMILANIAAARFVEKHNEPALFRVHDRPSDDHISALRSVLNELGLVLGGGMKPEPKDYAVLMDEVADRPDHEMLQTMLLRSMKQAIYDPENRGHFGLALASYGHFTSPIRRYPDLAMHRAIKYQLAKEQGSVKERWTPTGGWHSDYEDMLQLGEHCSMTERRADEATRNVADWLKCDFMQDQVGKVFTGIIASVTGFGFFVRLDDLFIDGLVHVSSLDNDYYRYDNIGQRLIGESSGVVYRLGDTVEIRVEAVHMDERKIDFALVSSTRKPRGEGKTAKDREKKAGQRTMRGSAPSRREGGQSRRGAADGGASSGQKRNRRGKKPANFEPDSAFRPDADKPTDKAAAEKKAKAKKTSEKTRKIAAATKAKRAKKKSAS</t>
  </si>
  <si>
    <t>PL78_12820</t>
  </si>
  <si>
    <t>PL78_12820 chr1</t>
  </si>
  <si>
    <t>ANI30700</t>
  </si>
  <si>
    <t>23S rRNA (guanosine(2251)-2'-O)-methyltransferase</t>
  </si>
  <si>
    <t>MSEIIYGIHAVKALLERDPQRFLEVFILKGRDDRRLQPVVAELEAAGLVVQVASRQWLDSQVEDGVHQGIVARVREGRQYQENDLPSLLASVESPFLLVLDGVTDPHNLGACLRSADAAGVHAVIVPRDRSAQLNATAKKVASGAAENVPLIRVTNLARTLRVLQENNVWIVGTAGEADHTLYQSKLTGPMALVMGAEGDGMRRLTREHCDELISIPMAGTVSSLNVSVATGVCLFEVVRQRGLKAKA</t>
  </si>
  <si>
    <t>PL78_12825</t>
  </si>
  <si>
    <t>PL78_12825 chr1</t>
  </si>
  <si>
    <t>ANI30701</t>
  </si>
  <si>
    <t>fimbria component</t>
  </si>
  <si>
    <t>MEIKSIRFKTIAALILSAALTPAAFAADNSAEITVKGKLMPGACQLDVNGGEINYGNISLQELVEKEERIIDLGKRNIEYAINCPHKTAVSMSFVDNRKGSVPAEIGTSYFGLGEGALNMDDVKVGFGGYKVSLTEPKVDGESALLGGINDVEGQASVDLDKFEDQNITYFNADKSIFEGALFSGRYNVDTKIINPKEFKGGSSIELDGSVTMNVSYL</t>
  </si>
  <si>
    <t>PL78_12830</t>
  </si>
  <si>
    <t>PL78_12830 chr1</t>
  </si>
  <si>
    <t>ANI30702</t>
  </si>
  <si>
    <t>MMKVNLVLSVAILFSIASFSRANTTGSSTPGIQINDSVIVINTAEGEATTTLTNKAANPVMLHSSVEFVAEDTAEKVIVTPSVARIEAGETQMVRFFLKDEFRNSLTQQTMVRAIFQNIPPKGKNNVRLTIRHNIPLIIHPSGLATHNKPWEFLKFSRNAQGNILVKNEGDYVVRLSNSIELQPGKGAAELTQNYILPGKSLVAITDKAFKGQANSVRIQPANLYGYITESYSSELK</t>
  </si>
  <si>
    <t>PL78_12835</t>
  </si>
  <si>
    <t>PL78_12835 chr1</t>
  </si>
  <si>
    <t>ANI30703</t>
  </si>
  <si>
    <t>Outer membrane usher protein FimD/PapC</t>
  </si>
  <si>
    <t>MKPKKNSIRLFLYFSIFLISVRSLADDGVEFDIGILEERGVSASAADYFKYKARFSSGDHSIELTINGVARGWVDMTFNQQGEPCFSPDFYQKSGIIPPPMENGCSDLRLHYPRALVNLFPSTSRIEVILPAELLQVGEVVTGNYETGGSALLMNYDALAIRNQNGSNNLQASTEAGFNSGNWIFRSRQIFSYKDRRQQWSRLYSYLQRTFIEKKTTLQMGEINLNSGLFSTPQIYGLQIMPESALASREGSGATVSGIAPTQSSVEIRQRGALIYVTQLPPGPFTLTQIPINSTGADLLVSVIGVDGQTQSFSVPAASFNLQYVPRTRGIYAGMGRTGPGSNQHQESWLGTLTDVRPLGDLSDITQGVLLGSRYHSAGLAVNTGLIPRTFWAVNAVTSWDRQNEKQGVQWGSHVGVKLVSSLKLNLSTMHRTAGFRQFQHSLRERPVAELPAVEPKNKNPNADKSGVKNQYRAQLSYSQSLLGGISLGYTQSVSFAKQQERRWSLGWNKQLPYNINFNLNMERNLNSKGDKIIYGNISIPLNSNMSLSSTVSQSRGRTQQRVGLNHQVNNQLGYSLGVSQTANQSGQALSGTLRVLPKYAQLGVGYFQDSARNSSYQLQASGGVAVHSAGVTLSPYAIQDTFAVIALPGISGAEIQTNSGPVWTDRRGYALAPSLSPFSSSRLEVNTKKLARNIDIKNGIRLVDASRGAVLNYNFKANKTRRILLSIRLASGEYAAEGSDITDKEDNYVGTVGSKGTLLLSNSDGNPDLYIKDNENEICQLDYSLPEAKDAPVLYEEADARCL</t>
  </si>
  <si>
    <t>PL78_12840</t>
  </si>
  <si>
    <t>PL78_12840 chr1</t>
  </si>
  <si>
    <t>ANI30704</t>
  </si>
  <si>
    <t>MRRFYMKKLMPAACKNTPFSGGFKLAVAALLLSFTGTALAQCHISVTQSQLHFGSLPRAQLKGATDRGVSLGKHYFNVDVQCPQPRLFAIAYQGNSQSGESYSLDSDHARVELTPSAAQADGQPVILYLGARSAFPAGNNAEHARLPLHPLTRNMIYPGRRAVSQLSFQMTAEVWLAANALNRGERVHLNGIGTFDVMEYQ</t>
  </si>
  <si>
    <t>PL78_12845</t>
  </si>
  <si>
    <t>PL78_12845 chr1</t>
  </si>
  <si>
    <t>ANI30705</t>
  </si>
  <si>
    <t>MNRSLNRYFARYLSIVVGTVSYLFAHLASAETSVSIYFSAEIEPVACQVSIDSAVDYGEIAQSKLSETHFTALSHRALPPISVECDAKTALGFKATDNRSGIATDARLIGSSGTVIPPEHHFSLGRTSDGQPIGAWGVIFSSGTVDGRTALIAGTSAEPFHAANTLNPKGKVAQWMENGTLAIGETFTLQGEVVAGIAKKSELPSGDIIVLDGMATLEIVYL</t>
  </si>
  <si>
    <t>PL78_1285 chr1</t>
  </si>
  <si>
    <t>ANI28471</t>
  </si>
  <si>
    <t>chiP outer membrane porin</t>
  </si>
  <si>
    <t>MVTHCAKRKTLALAVAGAVLGTGFMIAPEAQAEGFIDDSSLTGGVYYWQRQRDRKDLTPDSADYGKYVANLHHSTFNANLDFSSGYAADMFGIDLAAFGAVEMTNSGPAAPNEIGFSDAKSRWDEKWTGDTSGVSLYKAAAKFKFGDYWAQGGYIQPKGQSLLAPHWSFMPGTYRGAEGGAKFDFDTAGALSMSYMWTDEYKAPWYRNMYNFRQADGLTGVSYLHSFGAKYDFKNKLVMEAAFGQAKDYMDQYFAKASYAFPVAGNDLRTSYQFYGAKDKVDGGASNPNDVYDGLAWLQALTFGYTTGPFDLRLEGTWAKAEGNQGYFLQRMTPGYASSNGRLDVWWDSRSDFNANGEKAVFAGVMYDLVNWNMAGWSVGTSYAYGWDAKPSSNPVFDQNTRLKESAWNFDVLYTLQEGRAKGTLFKLHYTMYDNHTNIPSYGGGFGNIFQDEKDIKFIVIAPFTIF</t>
  </si>
  <si>
    <t>PL78_12850</t>
  </si>
  <si>
    <t>PL78_12850 chr1</t>
  </si>
  <si>
    <t>ANI30706</t>
  </si>
  <si>
    <t>aliB isovaleryl-CoA dehydrogenase</t>
  </si>
  <si>
    <t>MDWRTHEVFNQPEPLSNSNLFLSDMALREAVIREQAGWDNEVLISMGAQLGSAESLELGRLANTNPPELLRFDAAGRRLDTVRFHPAWHVLMKGLVGNRVHNLSWQEDARIGSVVARAARLMLHIQVEAGTLCPITMTYGAIPLLQQSLPAQFQSWISPLLSDRYDPHVAPGDQKRGLLIGMGMTEKQGGSDVLSNSTRAEPLGARGAGEAYRLVGHKWFFSVPQSDAHLVLAQAEGGLSCFFMPKILPGGSSNSIRLERLKDKLGNRSNASSEVEFDNAIAWLLGDEGEGIHHILKMGGHTRFDCALGSHGIMRRAFSVALDYASQRQAFGKNLTDQPLMRQVLSRMALRLEGHTALLFRLAKAWEHGSAEDALFSRLMTPAAKYKICGQGSAFVAEAMEVLGGIGYCEQSELPRLYREIPVNSIWEGSGNIMCLDVLRVLRKQPAAIEMLNQNFYEVRGQNRLFDRSWRQLAFRLKNPQEAQGRELTLQLFNLNCAAQLLRFASPSLADAWCRMMLDHRDQYSIPEPLCELLLTRAAAV</t>
  </si>
  <si>
    <t>PL78_12855</t>
  </si>
  <si>
    <t>PL78_12855 chr1</t>
  </si>
  <si>
    <t>ANI30707</t>
  </si>
  <si>
    <t>BsmA biofilm peroxide resistance protein</t>
  </si>
  <si>
    <t>MTYYRAFVVLLFTLSLSACSALKTTPLPPPAPQPFAQEINRAQSGTLQKIGMASVQVYGSPMDAEAALRSKANASGARYYLVIMNSDSVIPGQWYSQAILYR</t>
  </si>
  <si>
    <t>PL78_12860</t>
  </si>
  <si>
    <t>PL78_12860 chr1</t>
  </si>
  <si>
    <t>ANI30708</t>
  </si>
  <si>
    <t>bphD esterase</t>
  </si>
  <si>
    <t>MVEMSLEKVQGIEVIHAAPAGQRHQPLPTLFFYHGYTSSKEVYSYFAYALAQAGFRVVMPDADMHGARFDGDETRRLGCFWQILRSNIDEMAGIKEHYQQTGLIDGDRIGVGGASMGGMTTLGALVRYPWIKAAANFMGSGYFTSLAKTLFPPLPSAGSTKQDEWERQIAPLIEYEVTHQLERIARKPLLVWHGEADEVVPAVESERLVAALKEQGLDHHLSYLTEPGIGHKITPTALTAGAAFFRHYL</t>
  </si>
  <si>
    <t>PL78_12865</t>
  </si>
  <si>
    <t>PL78_12865 chr1</t>
  </si>
  <si>
    <t>ANI30709</t>
  </si>
  <si>
    <t>MKITLTIAAILSFFLSASTFAATEITAQQAMQQQRVSVGAVSLGHNVVSPDDATSQVSKLADERGATAYQIIAMHEPGGNSSIQINAVLYR</t>
  </si>
  <si>
    <t>PL78_12870</t>
  </si>
  <si>
    <t>PL78_12870 chr1</t>
  </si>
  <si>
    <t>ANI30710</t>
  </si>
  <si>
    <t>rpsF 30S ribosomal protein S6</t>
  </si>
  <si>
    <t>MRHYEIVFMVHPDQSEQVPGMIERYSATITNAAGQIHRLEDWGRRQLAYPINKLHKAHYVLLNVEAPQEAIDELETNFRFNDAVIRSMVMRVKNAVTEASPMVKAKDERRERHDFASETNDDSEAGDSEE</t>
  </si>
  <si>
    <t>PL78_12875</t>
  </si>
  <si>
    <t>PL78_12875 chr1</t>
  </si>
  <si>
    <t>ANI30711</t>
  </si>
  <si>
    <t>priB primosomal replication protein</t>
  </si>
  <si>
    <t>PL78_12880</t>
  </si>
  <si>
    <t>PL78_12880 chr1</t>
  </si>
  <si>
    <t>ANI30712</t>
  </si>
  <si>
    <t>rpsR 30S ribosomal protein S18</t>
  </si>
  <si>
    <t>MARYFRRRKFCRFTAEGVQEIDYKDIATLKNYITESGKIVPSRITGTRAKYQRQLARAIKRARYLSLLPYTDRHQ</t>
  </si>
  <si>
    <t>PL78_12885</t>
  </si>
  <si>
    <t>PL78_12885 chr1</t>
  </si>
  <si>
    <t>ANI30713</t>
  </si>
  <si>
    <t>rplI 50S ribosomal protein L9</t>
  </si>
  <si>
    <t>MQVILLDKVANLGSLGDQVNVKAGYARNFLVPQGKAVPATKKNVEFFEVRRAELEAKLAEVLSAAEARATKINELGSVTISSKAGDEGKLFGSIGTRDIADAVSAAGVEVAKSEVRLPNGVLRTTGEHEVHFQVHSDVFAKLNVVVVAEA</t>
  </si>
  <si>
    <t>PL78_12890</t>
  </si>
  <si>
    <t>PL78_12890 chr1</t>
  </si>
  <si>
    <t>ANI30714</t>
  </si>
  <si>
    <t>MGRIAPRRRKNNRVYQPLLHTWLTIRQRILPDKPTDEPENRVKAEPSIGEPDLLPPETVMDDDKVSAPQIKSPGKQAVIKDWLQKIWHLPDDFHWMEPLPLFHRRWVIIAAAVLLLALLWPSSGNNGSGQFPVTAEPTDIPLQAELRGSNPAVNQPSSTLPQGNWQSYQVQAGKTLAQLFRDNNLPVNEVFAMAQVEGNDKPLSNLKAGQEVKIILDAQGSVTALAIETANSAEVLFSRQADGSYRRDR</t>
  </si>
  <si>
    <t>PL78_12895</t>
  </si>
  <si>
    <t>PL78_12895 chr1</t>
  </si>
  <si>
    <t>ANI30715</t>
  </si>
  <si>
    <t>MTTPSFDSVEAQASYGIGLQIGQQLQESGLQDLQPEALLAGLRDAMEGNTPTVPVDVVHRALREVHERADAVRLERQQALVVEGANFLEENAKRDEVTTTESGLQFSVLQQGEGPIPSRQDRVRVHYTGRLVDGTVFDSSVERGQPAEFPVSGVIPGWIEALTLMPVGSKWQLAIPHNLAYGERGAGASIPPFSALVFDVELLEIL</t>
  </si>
  <si>
    <t>PL78_1290 chr1</t>
  </si>
  <si>
    <t>ANI28472</t>
  </si>
  <si>
    <t>YbfN-like lipoprotein</t>
  </si>
  <si>
    <t>MKKLIGVVAVVLGLSACVQQAPVQPEDSKLKQAYSACINASEGSPERLIPCKAVLNVLKQEKAHQTFAEKENVRVLDYQRCLDAEQTGNGQAYAAQCGKLWQEIRNNN</t>
  </si>
  <si>
    <t>PL78_12900</t>
  </si>
  <si>
    <t>PL78_12900 chr1</t>
  </si>
  <si>
    <t>ANI30716</t>
  </si>
  <si>
    <t>ric iron-sulfur cluster repair di-iron protein</t>
  </si>
  <si>
    <t>MDYRNQSLGSLAIAIPRATTLFRRYELDFCCGGKQTLQRAAERRALNIDALEAELTMLQKETQAVQNWQEVPQEHLISFILNRYHERHREQLPELVLMAEKVERVHAAKPTCPRGLAVQLSVLHQDLLQHMEREEKVLFPMIAKGMGKMASVPIFVMESEHEAAGQQLETIKQITNNITPPPGACTTWRALYANLNEFVGDLMEHVHLENNLLFPRALSGN</t>
  </si>
  <si>
    <t>PL78_12905</t>
  </si>
  <si>
    <t>PL78_12905 chr1</t>
  </si>
  <si>
    <t>ANI30717</t>
  </si>
  <si>
    <t>cpdB phosphodiesterase/nucleotidase family</t>
  </si>
  <si>
    <t>MIKRPLTLSLLACLIASAAQAATVDLRVLETTDLHSNMMDFDYYKDKPTEQFGLVRTASLIDAARQQAVNSVLVDNGDLIQGSPLGDYMAAKGLKEGEIHPVYKAMNTLDYAVGNIGNHEFNYGLDYLKKSLAGAKFPYVNANVIDVKTGKPLFQPFLIADTPVKDRDGKTHNLRIGYIGFVPPQVMIWDKANLTGKVRVDDITETAKKWVPEMRKQGADLIIAIPHSGLSSEPYKTMAENSVYYLSQVPGINAIMFGHSHAVFPSKDFAAIKGADIAQGTLNGIPAVMPGQWGDHLGVVDFVLNNDKGSWQVEQAKAEARPIYDKTNKKSLAPENAKLVKVLADDHKGTRDFVSQPIGKASDNMYSFLSLIQDDPTVQIVNNAQRAYTEHFIQGDPDLADLPVLSAAAPFKAGGRKNDPASFVEVEKGDLTFRNAADLYLYPNTLVVVKASGAEVKQWLECSAGQFNQIDVKSSKPQSLINWNGFRTYNFDVIDGVNYEIDVTQPARYNGDCNLINDKAERIKNLTYKGKPLDPKATFLIATNNYRAYSGKFAGTGDDHIAFASPDENRSVLSAYISAETKKNGQVKPQADNNWRLAEITSSQPLDIRFETSPSAKAAEFIKQKSQYPMKAQGLDDIGFEVYQVDLQKK</t>
  </si>
  <si>
    <t>PL78_12910</t>
  </si>
  <si>
    <t>PL78_12910 chr1</t>
  </si>
  <si>
    <t>ANI30718</t>
  </si>
  <si>
    <t>cysQ adenosine-3'(2')2C5'-bisphosphate nucleotidase</t>
  </si>
  <si>
    <t>MLEQICQLARDAGAAIMAVYDGEKPLDVAHKKDDSPVTAADLAAHHIIKAGLAALTPNIPLLSEEDPPAWEIRQHWQRYWLVDPLDGTKEFLNRNGEFTVNIALIEQGAPILGVVYTPVTDVMYSAENGQAWKEEGGRRMQIQVRDAQLPLVVVSRSHSDDELRDYLAQLGEHQTVSVGSSLKFCLVAEGKAQLYPRFGPTNVWDTAAGHAVAVAAGAQVNDWQGKPLSYTPRESFLNPGFRVSLF</t>
  </si>
  <si>
    <t>PL78_12915</t>
  </si>
  <si>
    <t>PL78_12915 chr1</t>
  </si>
  <si>
    <t>ANI30719</t>
  </si>
  <si>
    <t>MIKNSLLILSLIFTPLLASAHNIQLDQRVPPVGVSDKGELDLANNKFSYKNWNSSQLAGKVRVVQHIAGRSSAKEMNAPLIEAIKAAKLPHDRYQTTTIVDTDDAIIGTAMFVRNSIEDSKREFPWSQFIVDSNGNVKKAWDLAAKSSTIVVLDQQGNVRFVKDGALSAEEVQQVIAQLHQLLKS</t>
  </si>
  <si>
    <t>PL78_12920</t>
  </si>
  <si>
    <t>PL78_12920 chr1</t>
  </si>
  <si>
    <t>ANI30720</t>
  </si>
  <si>
    <t>PL78_12925</t>
  </si>
  <si>
    <t>PL78_12925 chr1</t>
  </si>
  <si>
    <t>ANI30721</t>
  </si>
  <si>
    <t>gldE membrane protein</t>
  </si>
  <si>
    <t>MLNSILLILFLIAVSAFFSLSEISLAASRKIKLKLLADEGDINALRVLKLQETPGIFFTVVQIGLNAVAILGGIVGDAAFSPSFKVVFERFMSPEMADQVSFICSFVLVTSLFILFADLTPKRIGMIAPETVAVRIVNPMRFCLMICRPLVWFFNGMANLIFRLFKLPMVRKDDITSDDIYAVVEAGALAGVLRKQEHELIENVFELESRTVPSSMTSRESVIYFDLRESEESIKEKIATHPHSKFLVCDGHIDQVVGYVDSKDLLNRVLGNQSLVLSSGVQIRSALIVPDTLTLSEALESFKTAGEDFAVILNEYALVVGIITLNDVMTTLMGDLVGQGQEEQIVARDENSWLIEGGTPIDDVMRVLDIDEFPQSGNYETIGGFMMYMLRKIPKRTDFVKYAGYKFEVVDIDSYKIDQLLVTKLTDTPAPILPKAPHESSDA</t>
  </si>
  <si>
    <t>PL78_12930</t>
  </si>
  <si>
    <t>PL78_12930 chr1</t>
  </si>
  <si>
    <t>ANI30722</t>
  </si>
  <si>
    <t>msrA methionine sulfoxide reductase A</t>
  </si>
  <si>
    <t>MLHNSEKSAVINAQDALPGRTTPMPVATTHAVNGHSMTHIPEGMKEAIFAMGCFWGVERLFWQQPGVYSTAAGYSGGYTPNPTYHEVCSGRTGHAEVVRVVFDPKVIGYDQLLQIFWENHDPAQGMRQGGDIGTQYRSAIYVLTPEQEQQANASRARFQQAMADAGDKRIITSEITAALPFYYAEDDHQQYLYKNPHGYCGLGGIGVCLPPNL</t>
  </si>
  <si>
    <t>PL78_12935</t>
  </si>
  <si>
    <t>PL78_12935 chr1</t>
  </si>
  <si>
    <t>ANI30723</t>
  </si>
  <si>
    <t>yaeT membrane protein</t>
  </si>
  <si>
    <t>-SRYPIVCFLCALLATPFAYAANVRLQVEGLSGDLERNVRARLSTIGTDEVSADGRFRARVDEAIRQGLRALGYYDPIIEFDLQPKPAPARSILMVKVTPGEPVLIASVDIVLQGGAKTDPSYLALVRRDTPKIGSILNHGEFDSFKGSLTNLALRRGYFDANMIKSQLGVAAELRKAFWDIDFDSGERYRFGTVSFQGSQIREDYLQNLVPFHAGQDYSSDDLAELNRRLAATNWFNSVVVSPDFRDAKKSKTLPLDAVLTPRTENTVELGGGFASDIGPRVKASWRKPWVNNRGHSFTTSANVSAPEQSLDFSYRIPLLKNPLEQYYLLQGGFKRTDLNDTKSDTTTLNVARFWDMSSGWQRSINLRWSLDHFTQGNVTDTTMLLYPGASVNRTRQRGGAMPSWGDSQRYSVDVSDTTWGSDVDFAVFQAQNVWIRTLGEKNRFVARGNLGWIETNNFNRVPPSLRFFAGGDRSVRGYKYQSISPLDSSGKLSGASKLATGSIEYQYNVTGKWWGAVFIDSGEAVNDIRKSDFKTGAGVGVRWESPVGPIKFDLAAPVGDQETHGVQFYIGLGPEL</t>
  </si>
  <si>
    <t>PL78_12940</t>
  </si>
  <si>
    <t>PL78_12940 chr1</t>
  </si>
  <si>
    <t>ANI30724</t>
  </si>
  <si>
    <t>translocation and assembly module TamB</t>
  </si>
  <si>
    <t>MNWLKKLSIAFLLILLLLIGTVAGLLGTTTGLHFLINSAARWVPGLDIASVSGGWRDLTLKGIQYQMPGVTVKAGQFHLSLQLSCLKRSELCVNALTAQDIDVVVDTKLLPPSEPVPPDSEPMGELSTPYPMTLRLLAINHVKVTIDDTAISLDEFRTGAHWQQRALTLMPTKISGLLIALPKTTPVAVPEAMKPAVDTAIAVKEATEKAAEKVADSAPTQDLAQSSEPEKPLGETLKALFAKPLLPELPDFRLPVDLQIQEINAQQLRLTGDTEALITSLILKASTQDQRVTLETLDIKSPQGGLTASGQATLADKWPLELVVNSAVNVEPLKGEKIKLNLGGGLRDQLTVALNLSGPVSAQLEAQTELAKAGLPLALTLQSKQLRWPFTGDAQFQVNNFKTRFNGQASDYALSIRADVKGADIPPAVITLDGKGNVEQFRLTRLRLAALQGNTDLTGVADWSHAISWNSVLTLNGINTAKQWPEWPAKLDGKIVTRGSMHGGSWQLNVPELTLDGNVKQNRVTARGSLTGNAAGQWHIPGINLALGRNKLDVKGDLNDKWVLDANVDAPQLDGALPGLAGVVKGNLKLRGDLAAPQLLADLTATGLQWQALHIRRIKVDGDVRSAEQIQGQLAVRVEQLKQDDLLVSLLTLDAKGSEKQHQLRLNVQGEPVSGQLALDGSFDRQQQRWRGNLNNTRFDTPVGEWRLNRAIALDYLNTAQKITIGPHCWQNPNAELCVPRTIEAGPSGQASIVLNRFDLAMIKPFLGPDTTLNGVFSGRADVSWAEGGALPQAKVSLVGKGVNVKQMVQGNPLPLAFDTLNLNAALNNGRAQADWLIKLTNNGQFNGQVQVADPQGRRNLSGNIAISHISLAMINPILSDGEKAKGMLNANLRLGGNAKNPLVFGRLALEDMDIDGSWMPFDITDGRLAVNFDGMTSTLEGLIRTTNGQLNLDGSADWRNIDAWRARIAAKGNKLRVTIPPMVRVDVSPDIVFEATPQLFSLNGSVDIPWARITVQEVPESAVGVSPDEVMLNNNLQPIAPRSAGIPINSNLLIHVGNDVRLNAFGLKARLQGDLKMVQDQRGLGLNGQINIPSGSFRAYGQDLIVRKGLLLFSGPPDQPLLNIEAIRNPDSTEDGVTAGVRVTGLADAPQLEVFSDPVKSQQEALSYLLRGQGLSSSGTDSSMMTSMLIGMGVAQSGKLVGQIGEAFGVSDLALDTQGVGDSSQVVVSGYVTKDLQVKYGVGIFDSLATLTLRYRLMPRLYLEAVSGINQALDVLYQFEF</t>
  </si>
  <si>
    <t>PL78_12945</t>
  </si>
  <si>
    <t>PL78_12945 chr1</t>
  </si>
  <si>
    <t>ANI30725</t>
  </si>
  <si>
    <t>gamma-glutamylcyclotransferase</t>
  </si>
  <si>
    <t>MMRIIVYGSLRRKQGNSHWMTDAQLLGEYDLDGYEMYNLGHYPAVIPGEGQVHCEVYRINSAIMTELDELKSNTKDYKRELIQTPFGSAWIYLYRLSVAGLPRIRSGDWLKRHEEHEEK</t>
  </si>
  <si>
    <t>PL78_1295 chr1</t>
  </si>
  <si>
    <t>ANI28473</t>
  </si>
  <si>
    <t>beta-N-acetylhexosaminidase</t>
  </si>
  <si>
    <t>MNKFKLSALAALTATFGLMGAAQASPADQQVVDQLSQLKVNFKIKDNRAADNGTDCAALGADWASCNKTLITLTNAGDEIQGKDWALYFHNVRQVLAVGNDQFKITHLTGDLHKIEPTDKFSGFPANKAVEIPITGEYWQLFETDFMPRWYATSGDVQPKVLASTDTEDIDQFLTRFTGDQWKRTKDDNNVLMTPESRFVKNESLKTLPAESLRGQIIPTPMSVKVHNADVDLSKGVALELSALPKPAADAAQKRFEMLGVNVNAAGYPITTMIQPSDFKGDLAVAGAYELKIGEQGAQVIGFDQTGVFYGLQSILSLIPSDGSKKIATLDAKDAPRFEYRALFLDVGRNFKTKDAVLRLLDQMSAYKLNKFHFHLSDDEGWRIEIPGLPELTEVGSKRCHDLSENACLLPQLGSGPDSNNLGSGHFSRQDYIDILKYAKARQIEVIPEIDMPAHARAAVVSMEARYNNLMKQGKEAEANEFRLLDPTDDSNTTSVQFYERKSYLNPCLDSSKRFVDKVIGEMAQMHKEAGMPLQTWHFGGDEAKNIRLGAGFQDKNGKIEPGKGIIDQSIEDKPWAKSQVCQDMVKQGKIEDVEHLASHFAIEVSKLVNAHGIEKMQAWQDGLKNAKDAKAFATKRVGVNFWDTLYWGGADSVNDWANKGYEVIASNPDYVYFDMPYEVNPRERGYYWATRFTDEAKVFSFAPNNMPQNAETSVDRDGNHFSAKSDKPWPGVHGISGQSWNETVRTDDQMEYMMFPRALPLAERAWHRAPWEQDYKAGREYKGGETHHVDTQALSADWQRFANIMGQRELAKLDKAGISYRLPVPGARVQGGLLEANVSLPGLTIEYSVDGGQQWQKYDIKNQPKVSGEVMIRSASPDGKRNSRAEVVSATL</t>
  </si>
  <si>
    <t>PL78_12950</t>
  </si>
  <si>
    <t>PL78_12950 chr1</t>
  </si>
  <si>
    <t>ANI30726</t>
  </si>
  <si>
    <t>inorganic pyrophosphatase</t>
  </si>
  <si>
    <t>MSLNLVPAGKDLPEDIYVVIEIPANADPIKYEIDKETGSLFVDRFMSTAMFYPCNYGYINNTLSLDGDPVDVLVPTPYPLQPGSVVRCRPVGVLKMTDEAGEDAKLVAVPHSKLTKEYDHVKDVQDLPELLKAQIKHFFEHYKDLETGKWVKVDGWEDAAAAKAEIVASFERAAKK</t>
  </si>
  <si>
    <t>PL78_12955</t>
  </si>
  <si>
    <t>PL78_12955 chr1</t>
  </si>
  <si>
    <t>ANI30727</t>
  </si>
  <si>
    <t>MLKKITVKTGLIAQLSLMSLILLVVSVIGINSIHESSNSLRIINQIQGEELGALSNSFNATLSARAAAALAVRQMEIGLIDESQKTANKIEADLAQSQQEMKRFIAAVTARGEGEDLANNIQKSYKFYLEQGVFPMLEAIKAGKADDYYEALENRISSISGAFDGDVQQFRSYALNAGQQQIEQANSAAHIKVAIIVASGLITLFSAIVAWFALQIIILRPLEQSIHQLEFIAAGDLTHSINGEGKTELARLAMALQAMQQSLVASVSHVRDVGGQIGIGSRELAAGNIHLAQRTEESAASLEQTAASMEQLTSTVKMNAENSDQANRLAVSVSEIANQGSSVVNHVMDKMQAITTSSRRISDIISVMDSIAFQTNILALNAAVEAARAGEQGRGFAVVAGEVRNLAQRSAQSAKEIKGLIVESQSRVREGADMAESAGKTMNDIAREVSRVTALMKEISAASHEQSSGIEQVNLAITQMDQVAQQNAALVEQAAAATRSLEEQADALAASMAVFKLQPDEETVAA</t>
  </si>
  <si>
    <t>PL78_1296 chr1</t>
  </si>
  <si>
    <t>MRSKKKTTHFPSVFYDLEKGGLILGSDESDLIFCRAKSHLHGNRRLHSDRINTGCDSSA</t>
  </si>
  <si>
    <t>PL78_12960</t>
  </si>
  <si>
    <t>PL78_12960 chr1</t>
  </si>
  <si>
    <t>ANI30728</t>
  </si>
  <si>
    <t>fructose-bisphosphatase</t>
  </si>
  <si>
    <t>MKTLGEFIVEKQQDFSHATGELTALLSAIKLGAKIIHRDINKAGLVDILGTSGAENVQGEVQMKLDLYANEKLKAALKARGEVAGIASEEEDDIVIFEGERAENAKYVVLMDPLDGSSNIDVNVSVGTIFSIYRRITPIGEPVTEKDFLQPGSAQVAAGYVVYGSSTMLVYTTGYGVHGFTYDPSLGVFCLSHEKVRYPATGCMYSINEGNYIKFPQGVKKYIKYCQEQDDATQRPYTSRYIGSLVADFHRNLLKGGIYIYPSTASHPQGKLRLLYECNPMAFLAEQAGGKATDGVNRILDIVPEKLHQRAPFFVGTKSMVEDAERFIAQFPD</t>
  </si>
  <si>
    <t>PL78_12965</t>
  </si>
  <si>
    <t>PL78_12965 chr1</t>
  </si>
  <si>
    <t>ANI30729</t>
  </si>
  <si>
    <t>mpl UDP-N-acetylmuramate:L-alanyl-gamma-D-glutamyl- meso-diaminopimelate ligase</t>
  </si>
  <si>
    <t>MRIHILGICGTFMGGLAMLARSLGHEVTGADANVYPPMSTLLENQGISLIQGYDPAQLDPAPDLVIIGNAMTRGNPCVEAVLERGIPYVSGPQWLHDQVLPERWVIAVAGTHGKTTTAGMVTWILEACGYEPGFVIGGVPGNFDVSARLGNSPFFVIEADEYDCAFFDKRSKFVHYSPRTLIMNNLEFDHADIFDDLKAIQKQFHHLVRLVPGKGKIILPDNDNHLKQVMAMGCWSEQEFVGETGSWSAKKVTVDASAYQVFLDNELVGEVNWSLVGEHNMHNGLMAIAAARHVGVQPADACRALGDFINARRRLELRGEANGVTVYDDFAHHPTAILATLAALRGKVGGTARILAVLEPRSNTMKMGLCKNELAPSLGRADEVFLFQPQHIPWQVVEVAEACIQPASWSADIDTLVEMIAKTAQPGDHILVMSNGGFGGIHSKLLEALEKKAHQQLLN</t>
  </si>
  <si>
    <t>PL78_12970</t>
  </si>
  <si>
    <t>PL78_12970 chr1</t>
  </si>
  <si>
    <t>ANI30730</t>
  </si>
  <si>
    <t>MKIKNTIAALGLFSVIAFGASAAESVNNAQTNSLTDMGTISVSGITGAPSDITQALADKADSKGATAYKIIEMRQENGWHATAKIYK</t>
  </si>
  <si>
    <t>PL78_12975</t>
  </si>
  <si>
    <t>PL78_12975 chr1</t>
  </si>
  <si>
    <t>ANI30731</t>
  </si>
  <si>
    <t>MNIKTTVAALSVLSALSFGVFAADSINASQAANLQSVGTITVSGVNGTPSDIRQALSDKADAQGAKAYQVIEAREDGNFHATAKIYQ</t>
  </si>
  <si>
    <t>PL78_12980</t>
  </si>
  <si>
    <t>PL78_12980 chr1</t>
  </si>
  <si>
    <t>ANI30732</t>
  </si>
  <si>
    <t>argR arginine repressor</t>
  </si>
  <si>
    <t>MRNPAKQEDLIKAFKALLKEEKFSSQGEIVLALQEEGFENINQSKVSRMLTKFGAVRTRNAKMEMVYCLPAELGVPTTSSPLKNLVLDVDYNDSVVVIHTSPGAAQLIARLLDSLGKAEGILGSIAGDDTIFTTPAKGFSVKQLHDAILGLFDQEL</t>
  </si>
  <si>
    <t>PL78_12985</t>
  </si>
  <si>
    <t>PL78_12985 chr1</t>
  </si>
  <si>
    <t>ANI30733</t>
  </si>
  <si>
    <t>mdh malate dehydrogenase</t>
  </si>
  <si>
    <t>MKVAVLGAAGGIGQALALLLKTQLPSGSDLSLYDIAPVTPGVAVDLSHIPTAVNIKGFSGEDATPALQGADVVLISAGVARKPGMDRSDLFNVNAGIVRNLVEQIARTCPKALIGIITNPVNTTVAIAAEVLKKAGVYDKNKLFGITTLDTIRSNTFVAELKGKQPQDIEVPVIGGHSGVTILPLLSQIPSVSFTEQEVADLTKRIQNAGTEVVEAKAGGGSATLSMGQAAARFGLSLVRALQGESGIVECAYVEGDGKYARFFAQPILLGKQGVAERKDIGKLSAFEQNALESMLDVLHKDIELGVDFVNK</t>
  </si>
  <si>
    <t>PL78_12990</t>
  </si>
  <si>
    <t>PL78_12990 chr1</t>
  </si>
  <si>
    <t>ANI30734</t>
  </si>
  <si>
    <t>MILRKSDWHPADVIAALRKKGTTLAALSRNAGLSSSTLANALTRPWPKGEWLIAECLEIHPSEIWPSRYFDARTGALLDRKTRIRSAQS</t>
  </si>
  <si>
    <t>PL78_12995</t>
  </si>
  <si>
    <t>PL78_12995 chr1</t>
  </si>
  <si>
    <t>ANI30735</t>
  </si>
  <si>
    <t>MKKEWFAAKELTGIAGLPSSPQGINLMAKREGWKQRRRRGVQGKAVEYHIDSLPVSVLSLLRLKEDPVDYVVTRQEPIAVWVEAYYQLTEAERDKIISFILREGIGSLMTRLAIT</t>
  </si>
  <si>
    <t>PL78_1300 chr1</t>
  </si>
  <si>
    <t>ANI28474</t>
  </si>
  <si>
    <t>fur Fe2+ or Zn2+ uptake regulation protein</t>
  </si>
  <si>
    <t>MTDNNRALKNAGLKVTLPRLKILEVLQKPDCHHVSAEDLYKKLIDMGEEIGLATVYRVLNQFDDAGIVTRHNFEGGKSVFELTQQHHHDHLICLDCGKVIEFSDESIEVRQREIATQHGIKLTNHSLYLYGHCEGGDCREDETLHDKK</t>
  </si>
  <si>
    <t>PL78_13000</t>
  </si>
  <si>
    <t>PL78_13000 chr1</t>
  </si>
  <si>
    <t>ANI30736</t>
  </si>
  <si>
    <t>MKKQWFSARELTGIAGLPSSPQGINQMARREGWELRRRRGVQGKAIEYHVDSLPGQVLDMIRMREEPAEYIVARQDPLQVWIEAYYQLTEEERDQIIAFIFREGVATLMARLVNR</t>
  </si>
  <si>
    <t>PL78_13005</t>
  </si>
  <si>
    <t>PL78_13005 chr1</t>
  </si>
  <si>
    <t>ANI30737</t>
  </si>
  <si>
    <t>sds diphosphate synthase</t>
  </si>
  <si>
    <t>MNLEKIIELTAQDMAAVNATILDQLNSDVTLINQLGYYIISGGGKRIRPMIAVLVARALGYQGDKHVTIAALIEFIHTATLLHDDVVDESDMRRGKATANAAFGNAASVLVGDFIYTRSFQMMTSLGSLRVLQLMSEATNVIAEGEVLQLMNCNNPDITEESYMRVIYSKTARLFEAASQSSAILADATPEQEIALQDYGRYLGTAFQLIDDLLDYSSDGSTLGKNTGDDLNEGKPTLPLLHAMNNGNPEQSALIRKAIEEGNGRHLLEPVLETMRQCGSLDYTRQRAEEEADKAIAALQILPETPHRLALEGLAHIAVQRDF</t>
  </si>
  <si>
    <t>PL78_13010</t>
  </si>
  <si>
    <t>PL78_13010 chr1</t>
  </si>
  <si>
    <t>ANI30738</t>
  </si>
  <si>
    <t>rplU 50S ribosomal protein L21</t>
  </si>
  <si>
    <t>MYAVFQSGGKQHRVSEGQTVRLEKLDIATGETIEFDQVLMIANGEEINIGAPLVNGGLVKAEVVAHGRGDKIKIVKFRRRKHYRKQQGHRQWFTDVKITGISA</t>
  </si>
  <si>
    <t>PL78_13015</t>
  </si>
  <si>
    <t>PL78_13015 chr1</t>
  </si>
  <si>
    <t>ANI30739</t>
  </si>
  <si>
    <t>rpmA 50S ribosomal protein L27</t>
  </si>
  <si>
    <t>MAHKKAGGSTRNGRDSESKRLGVKRFGGEAVLAGSIIVRQRGTKFHAGINVGCGKDHTLFALADGKVKFEVKGPKNRKFISIEAE</t>
  </si>
  <si>
    <t>PL78_13020</t>
  </si>
  <si>
    <t>PL78_13020 chr1</t>
  </si>
  <si>
    <t>ANI30740</t>
  </si>
  <si>
    <t>yedA transporter</t>
  </si>
  <si>
    <t>MNTKQQAGLGILLALTTAVFWGILPIAMKQVLEVMDPFTIVWYRFTLASLGLGLILASRRQLPSLTLFRQPRWLLLLVIATCGLLGNFLFFSSSLQYLSPTASQVIGQLSPVGMMIASVLILKERMRITQVIGAAMLICGLMLFFNTSLLEIFTRLTDYTLGVALGVCAAMVWVSYGVAQKVLLRRMASQQILVLLYTLCALVLFPLAKPGVIFQLSGWQLACLLFCGVNTLVGYGALAEAMARWQAAQVSALVTLTPLFTLIFSNLLALAWPDMFAAPPLNAVGYVGAFVVVAGAMFSAIGHRWWPRRTETTLVAPLKQPGE</t>
  </si>
  <si>
    <t>PL78_13025</t>
  </si>
  <si>
    <t>PL78_13025 chr1</t>
  </si>
  <si>
    <t>ANI30741</t>
  </si>
  <si>
    <t>obgE GTPase CgtA</t>
  </si>
  <si>
    <t>MKFVDEAAILVVAGDGGNGCVSFRREKYIPNGGPDGGDGGDGGDIYLLADENLNTLIDYRFVKSFRAERGQNGQSRDCTGKRGKDITIKVPVGTRVLDQDTGEVIGDMTRHGQRLMVAKGGFHGLGNSRFKSSVNRAPRQKTMGTEGETRELMLELLLLADVGMLGLPNAGKSTFIRAVSAAKPKVADYPFTTLIPSLGVVRMDHEQSFVVADIPGLIEGASEGAGLGIRFLKHLERCRVLLHLIDIAPIDESNPIENAKIIINELQQYSENLAEKPRWLVFNKVDLLDQAEAEERAKAIADALGWEDKYYMISAANREGVNALCWDVMNFLNTQPKAMAIAETAPEKVEFMWDDYHREQLAEVEDEAKDEWDDDWNEEDDDGVEFIYER</t>
  </si>
  <si>
    <t>PL78_13030</t>
  </si>
  <si>
    <t>PL78_13030 chr1</t>
  </si>
  <si>
    <t>ANI30742</t>
  </si>
  <si>
    <t>phoR</t>
  </si>
  <si>
    <t>MISMRRRLILMLALILLVTQLISALWLWHESQEQIQFLVDETLTAKVRNEKVDTEIAEAIASLLAPSLIMMIITLLASFWAISWIIRPLDQLQSKLSERSADNLSPLVIKSDMQEIVAVTGTLNQLFSRLSNTIQQERRFTADAAHELRTPLAGIRLHLELMEKNGIAESKVLINRLDLLMHTIEQLLMLSRAGQNFASGQYQTFDWIQDVVQPLREELAEMAAQRKQRLQWILPERSCIQGEAALLRLMLRNLVENAHRYSPSDSLIIVKLTSQDSGVLLQVLDEGPGIKENQIGELTQAFRRMDQRYGGSGLGLNIVLRIAQLHQGKLSLENRSDRQGLNAQCWLPNQQ</t>
  </si>
  <si>
    <t>PL78_13035</t>
  </si>
  <si>
    <t>PL78_13035 chr1</t>
  </si>
  <si>
    <t>ANI30743</t>
  </si>
  <si>
    <t>DNA-binding response regulator</t>
  </si>
  <si>
    <t>MKLLIVEDDELLQKGIAMALTSEGYACDCASTAAEANGLIITSQYSMVILDLGLPDQDGAVLLRQWRRQSISLPVLILTARDALEDRVDGLDAGADDYLIKPFALAELLARVRALIRRYQGQSDNLLQQGNLSLNLATQQVYLQEQPLEITPKEFAILSRLIMRAGHTVNRELLQQDLYTWQDDLGSNTLEVHVHNLRRKLGKDRIRTVRGIGYRLEVLS</t>
  </si>
  <si>
    <t>PL78_13040</t>
  </si>
  <si>
    <t>PL78_13040 chr1</t>
  </si>
  <si>
    <t>ANI30744</t>
  </si>
  <si>
    <t>dacB D-alanyl-D-alanine carboxypeptidase</t>
  </si>
  <si>
    <t>MHFSRIVSKLACVFAINISVFNANAAQVENYTQYLPDGANLALVVQKIGATTPVIDYHAQQMALPASTQKVLTALAALLQLGPDFRFVTTLESHAPITDGVLRGNLIARFDGDPTLTRQQLRNMVTTLKKSGLRQIAGDLIIDTSVFASHDKAPGWPWNDMTQCFSAPPAAAIVDRNCFSVSLYSAPNPGDMAFIRVASYYPVQMFSEVRTLAKGSPDAQYCELDVVPGELNRFTLTGCLTQRSEPLPLAFAVQNGASYAGAILKDELKKADIQIDGNLRRQTTPSAAGSVLAQAQSAPLHDLLKIMLKKSDNMIADTVFRTIGHQRFGVPGTWRAGADAVRQVLRQKAGVDLGNSIVVDGSGLSRHNLIAPATMMQALQYIAQHDQELNFISMLPLSGYDGTLRYRGGLHEAGVDGKVSAKTGALQGVYNLAGFITTASGQRMAFVQFLSGYAVPPEDQKNRRAPLVRFESRLYKDIYQNN</t>
  </si>
  <si>
    <t>PL78_13045</t>
  </si>
  <si>
    <t>PL78_13045 chr1</t>
  </si>
  <si>
    <t>ANI30745</t>
  </si>
  <si>
    <t>greA transcription elongation factor</t>
  </si>
  <si>
    <t>MKQIPMTVRGADQLREELEYLKGVRRPKIIADIADAREHGDLKENAEYHAAREQQGFCEGRIQEIEAKLSNAQVIDITKMPNNGRVIFASTVTVLNLDTEEEQTYRIVGDDEADFKQNLISVNSPIARGLIGKEVDDVVVIRTPGGDVEFEILKVEYL</t>
  </si>
  <si>
    <t>PL78_1305 chr1</t>
  </si>
  <si>
    <t>ANI28475</t>
  </si>
  <si>
    <t>flavodoxin FldA</t>
  </si>
  <si>
    <t>MATVGIFFGSDTGNTENIAKMIQKLLGKDVAEVHDIAKSSKEDLEQFDILLIGIPTWYYGEAQCDWDDFFPTLEEIDFNGKLVALFGCGDQEDYAEYFCDAMGTVRDIIEPRGAAIVGHWPTAGYHFEASKGLADDDHFIGLAIDEDRQPELTNERVEAWVKQISEELSLSDIVG</t>
  </si>
  <si>
    <t>PL78_13050</t>
  </si>
  <si>
    <t>PL78_13050 chr1</t>
  </si>
  <si>
    <t>ANI30746</t>
  </si>
  <si>
    <t>RNA-binding protein YhbY</t>
  </si>
  <si>
    <t>MNLNNKQKQHLKSLAHPLKPVVMLGNNGLTEGVLAEIEQTLEHHELIKVKITAEERETKTLIADAIVRETGAVNVQIIGNILVLYRPAKERKIILPR</t>
  </si>
  <si>
    <t>PL78_13055</t>
  </si>
  <si>
    <t>PL78_13055 chr1</t>
  </si>
  <si>
    <t>ANI30747</t>
  </si>
  <si>
    <t>rrmJ 23S rRNA methyltransferase</t>
  </si>
  <si>
    <t>MANKKRSASSSRWLQEHFSDKYVIQAQKKGLRSRAWFKLDEIQQSDKLFKPGMTVVDLGAAPGGWSQYVVTQIGGKGRIIACDLLPMDPIVGVDFLQGDFRDEMVLKALLERVGEKKVQVVMSDMAPNMSGTPAVDIPKSMYLVELALDMCRDVLAPGGSFLVKVFQGDGFDEYLREIRSLFTKVKIRKPDASRARSREVYIVATGRKL</t>
  </si>
  <si>
    <t>PL78_13060</t>
  </si>
  <si>
    <t>PL78_13060 chr1</t>
  </si>
  <si>
    <t>ANI30748</t>
  </si>
  <si>
    <t>hflB ATP-dependent metalloprotease</t>
  </si>
  <si>
    <t>MAKNLILWLVIAVVLMSVFQSFGPSESNGRRVDYSTFISDVSQDQVREARINGREINVSKKDNSKYTTFIPVNDPKLLDNLLTKNVKVVGEPPEEPSLLASIFISWFPMLLLIGVWIFFMRQMQGGGGKGAMSFGKSKARMLTEDQIKTSFADVAGCDEAKEEVSELVEYLREPSRFQKLGGKIPKGVLMVGPPGTGKTLLAKAIAGEAKVPFFTISGSDFVEMFVGVGASRVRDMFEQAKKAAPCIIFIDEIDAVGRQRGAGLGGGHDEREQTLNQMLVEMDGFEGNEGIIVIAATNRPDVLDPALLRPGRFDRQVVVGLPDVRGREQILKVHMRRVPLDIDIDASVIARGTPGFSGADLANLVNEAALFAARGNKRVVSMVEFEKAKDKIMMGAERRSMVMTEAQKESTAYHEAGHAIIGRLVPEHDPVHKVTIIPRGRALGVTFFLPEGDAISASRQKLESQISTLYGGRLAEEIIYGPEKVSTGASNDIKVATSIARNMVTQWGFSEKLGPLLYAEEEGEVFLGRSVAKAKHMSDETARIIDQEVKLLVERNYQRARKLLMENMDVLHSMKDALMKYETIDAPQIDDLMNRKEVRPPAGWDDATKNKSSDSDNTPQAPTPVDEPRTPTPGNTMSEQLGDK</t>
  </si>
  <si>
    <t>PL78_13065</t>
  </si>
  <si>
    <t>PL78_13065 chr1</t>
  </si>
  <si>
    <t>ANI30749</t>
  </si>
  <si>
    <t>folP dihydropteroate synthase</t>
  </si>
  <si>
    <t>MYLTARDLTLDLSHPQVMGILNVTPDSFSDGGRHNDLDNALHHAQAMIAAGATLIDVGGESTRPGAAEISEQEELDRVIPVVEALAKRFEIFISVDTSKAAVITESAKVGAHLINDVRSLQEPGALDAAAATGLPVCLMHMQGQPQSMQQSPHYDDLLADVNQFFEHHIERCVAAGIAKSKLLLDPGFGFGKNLAHNYQLLARLAELHHFELPLLVGMSRKSMVGQLLNVPPQQRVIGSVACAVIAAMQGAQIVRVHDVKETVEAMRIVEATLSAKE</t>
  </si>
  <si>
    <t>PL78_13070</t>
  </si>
  <si>
    <t>PL78_13070 chr1</t>
  </si>
  <si>
    <t>ANI30750</t>
  </si>
  <si>
    <t>glmM phosphoglucosamine mutase</t>
  </si>
  <si>
    <t>MSDRKYFGTDGIRGKVGDNPITPEFVLKLGWAAGKVLARHGSRKIIIGKDTRISGYMLESALEAGLAAAGLSASFTGPMPTPAVAYLTRAFRAEAGIVISASHNPFYDNGIKFFDIDGAKLPDEVEEAIEAEMEKPLTCVESSELGKASRIVDAAGRYIEFCKGTFPNELNLNGLKIVVDCANGATYHIAPSVLRELGATVIAIGCEPDGMNINEECGATDVRMLQERVLAEKAHVGLAFDGDGDRLMMVDHLGNKVDGDQILYIIAREGLRQGQLKGGAVGTLMSNMGLELALKQLGIPFARAKVGDRYVLEKMQENGWRIGAENSGHVILLDKTTTGDGIVAGLQVLTAMVRNDMSLHDLCSGMKLLPQILVNVRFSGNHNPLESEAVVAVTQQVEAELAGRGRVLLRKSGTEPLIRVMVEGDEEEELIKSLAHRIADAVKAAG</t>
  </si>
  <si>
    <t>PL78_13075</t>
  </si>
  <si>
    <t>PL78_13075 chr1</t>
  </si>
  <si>
    <t>ANI30751</t>
  </si>
  <si>
    <t>secG preprotein translocase subunit</t>
  </si>
  <si>
    <t>MYEALLVIFLLISIGLVALIMLQQGKGADMGASFGAGASATLFGSNGSGNFMTRMTAVLATLFFVISLILGNMSTNQGRKGSEWENLGQPVKAEQTTAPVAPAKPSSDIPQ</t>
  </si>
  <si>
    <t>PL78_13090</t>
  </si>
  <si>
    <t>PL78_13090 chr1</t>
  </si>
  <si>
    <t>ANI30752</t>
  </si>
  <si>
    <t>PL78_13095</t>
  </si>
  <si>
    <t>PL78_13095 chr1</t>
  </si>
  <si>
    <t>ANI30753</t>
  </si>
  <si>
    <t>nusA transcription elongation factor NusA</t>
  </si>
  <si>
    <t>MNKEILAVVEAVSNEKSLPREKIFEALETALATATKKKYEQEIEVRVSIDRKTGDFDTFRRWVAVDEVTMPTREITLEAAQYEDPSIQLGDYVEDQIESVTFDRITTQTAKQVIVQKVREAERAMVVEQFRQYLGEIVTGTVKKVNRDSIALDLGNNAEAVIGREDMLPRENFRPGDRIRGVLYDVRPEARGAQLFVSRSRSEMLIELFRIEVPEIGEELIEIKAAARDPGSRAKIAVKTNDKRIDPVGACVGMRGARVQAVSSELGGERIDIVLWDDNPAQFVINAMAPADVASIVVDEDRHTMDVAVEASNLAQAIGRNGQNVRLASQLSGWELNVMTADDLQAKHQAEAHAAIDTFTKHLDIDEDFATVLVEEGFSSLEELAYVPINELLEIDGLDEDMVEALRERAKAALTTLALAQEESLGDQKPADDLLNLEGLERSMAFKLAARGVCTLEDLAEQGIDDLADIEGLSDEQAGELIMAARNICWFGDNA</t>
  </si>
  <si>
    <t>PL78_1310 chr1</t>
  </si>
  <si>
    <t>ANI28476</t>
  </si>
  <si>
    <t>MQFLKNITIRAALLWVLGAFSLLWGGVSAYTLLSLNELTQASNANSVLVDNISLVNQGTDQYFRMVTRLSRSVDYRLAGNSADADRELKSSNLALDSLKKNLAQFKSIDHAQLSPVLVEDVISNWNALIAQGVEPLYQAAMAGDNTAYQLLSKQTVPALSRQYGASSEAFSKTASAEIGVVKEQFAHLTKVSSVTLVSALVIGLLILLATDRFLVANLVRPLNMMRDHFKVIASGQLGQPIVDFGRNCVGQLFPLLRDVQTSLANTVSAIRDSTDSIYHGASEISAGNTDLSSRTEQQAAALEETAASMEQLTATVKHNADNAHHASQLAATASSTAKKGGSLVSDVVHTMADISASSKKIAEITTVINSIAFQTNILALNAAVEAARAGEQGRGFAVVASEVRNLAQRSAQAAKEIEGLITESVNRVTSGSAQVESAGNTMDEIVRSITNVTDLMGEIASASDEQSKGISQVGQAVAEMDSVTQQNAALVQEASRAAASLEDQAAKLNQAVAVFKLKDDKVTPAAKTRVNPVKAPTTQRVDNNANWETF</t>
  </si>
  <si>
    <t>PL78_13100</t>
  </si>
  <si>
    <t>PL78_13100 chr1</t>
  </si>
  <si>
    <t>ANI30754</t>
  </si>
  <si>
    <t>infB translation initiation factor IF-2</t>
  </si>
  <si>
    <t>MTDVTVKSLAAEIQTPVDRLVQQFADAGIKKSEVDSVTQQEKETLLAHLNREHGSAPNKLTLQRKTRSTLNIPSTGGKSKSVQIEVRKKRTYVNTPEAEQAKAEEQAQREAEEQAQREAAAAAQKIAEENAKRAAEEQAKREAAEKAKRQAAEKEKVTNQQTDEKTKPAQTDKARREAEAAELKRSVEEETRRKVEEDAKRVAEEARKMAAENEGKWPEPVAEQTESADYHVTTSQHARAAEDENDAKVEGDRRSRTRGGKATKQKKGNKLSESKADREEARAVGRKGKRKPSTLQQSFNKPVVAVNRDVVIGETVTVAELANKMAVKGSQVIKAMMKLGAMATINQVIDQETAQLVAEEMGHKVILRRENELEEALMSDRDTGTGIAAESRAPVVTIMGHVDHGKTSLLDYIRSTKVASGEAGGITQHIGAYHVETDNGMITFLDTPGHAAFTSMRARGAQATDIVVLVVAADDGVMPQTIEAIQHAKAANVPVVVAVNKMDKPEADPDRVKTELSQYGIQPEEWGGESQFINVSAKAGTGIDELLNAILLQAEVLELKAVRSGMASGVVIESFLDKGRGPVATVLVQEGTLNKGDIVLCGFEYGRVRAMRDELGRDITSAGPSIPVEILGLSSVPAAGDEVTVVRDEKKAREVALYRQGKFREVKLARQQKSKLENMFANMTEGEVSELNIVIKSDVQGSCEAICDSLEKLSTDEVKVRIVGSGVGGITETDATLAAASGAIILGFNVRADASARRVVETEGLDLRYYSVIYSLIDEVKQAMSGMLAPEYKQQIIGLAEVRDVFKSPKFGAIAGCMVTEGVIKRNNPIRVLRDNVVIYEGELESLRRFKDDVNEVRNGMECGIGVKNYNDVRTGDMIEVFEIIEIKRTIA</t>
  </si>
  <si>
    <t>PL78_13105</t>
  </si>
  <si>
    <t>PL78_13105 chr1</t>
  </si>
  <si>
    <t>ANI30755</t>
  </si>
  <si>
    <t>rbfA ribosome-binding factor A</t>
  </si>
  <si>
    <t>MAKEFSRSQRVSQEMQKEIAIILQREIKDPRVGMATVSGIELSRDLAYAKVFVTFLNVLTDNADPDTVKNGIKALQDASGYIRTLLGKAMRLRIVPELTFAYDNSLIEGMRMSNLVTNVIKNDVERQTSTGTDEEK</t>
  </si>
  <si>
    <t>PL78_13110</t>
  </si>
  <si>
    <t>PL78_13110 chr1</t>
  </si>
  <si>
    <t>ANI30756</t>
  </si>
  <si>
    <t>truB tRNA pseudouridine synthase B</t>
  </si>
  <si>
    <t>MGRPRRRGRDINGVLLLDKPLGLSSNDVLQKVKRLFSANRAGHTGALDPLATGMLPICLGEATKFSQFLLDSDKRYRVIARLGQRTDTSDAEGALISERDVNFTQEQLDAALDSFRGDTQQVPSMYSALKHQGKPLYEYARQGIEVEREARDITVYELQFIRWEGYELELEIHCSKGTYIRTIIDDLGEMLGCGAHVSYLRRLQVATYPSDRMVTLEQLSAMVETAQAEERSPNPELDKLLLPMDSAVLNFPEVNLLPIVAAYVKQGQPVQVAGAPTEGMVRMTEGEERNFIGIGIIADDGRVAPKRLVVEHVE</t>
  </si>
  <si>
    <t>PL78_13115</t>
  </si>
  <si>
    <t>PL78_13115 chr1</t>
  </si>
  <si>
    <t>ANI30757</t>
  </si>
  <si>
    <t>rpsO 30S ribosomal protein S15</t>
  </si>
  <si>
    <t>MSLSVEAKAKIVADFGRGANDTGSSEVQVALLTAQINHLQSHFSEHKKDHHSRRGLLRMVSTRRKLLDYLKREDVARYASLIERLGLRR</t>
  </si>
  <si>
    <t>PL78_13120</t>
  </si>
  <si>
    <t>PL78_13120 chr1</t>
  </si>
  <si>
    <t>ANI30758</t>
  </si>
  <si>
    <t>pnp polynucleotide phosphorylase/polyadenylase</t>
  </si>
  <si>
    <t>MLTPIIRKFQYGQHTVTIETGMMARQATAAVMVSMDDTAVFVTVVGQKKAKPGQSFFPLTVNYQERTYAAGRIPGSFFRREGRPSEGETLTSRLIDRPIRPLFPEGFLNEVQVIATVVSVNPQVNPDIVALIGASAALSLSGIPFNGPIGAARVGFINDQYVLNPTTDELKESRLDLVVAGTAAAVLMVESEADILSEDQMLGAVVFGHEQQQVVIENINALVAEAGKPKWDWQPEAVNEALYARVAELASARLGDAYRITEKQERYTQVDAIKAEVTESLLAADETLDASEIQDILGSVEKDVVRSRVLRGEPRIDGREKDMIRGLDVRTGVLPRTHGSALFTRGETQALVTATLGTARDAQNIDELMGERTDSFLLHYNFPPYSVGETGMVGSPKRREIGHGRLAKRGVLAVMPSPSEFPYTIRVVSEITESNGSSSMASVCGASLALMDAGVPIKAAVAGIAMGLVKDEENFVVLSDILGDEDHLGDMDFKVAGSREGITALQMDIKIEGITREIMQEALSQAKGARLHILGVMEQAISTPRGDISEFAPRIYTMKINSDKIKDVIGKGGSVIRALTEETGTTIEIEDDGTIKIAATDGEKAKHAIRRIEEITAEIEVGRIYAGKVTRIVDFGAFVAIGGGKEGLVHISQIADKRVEKVTDYLQMGQEVPVKVMEVDRQGRIRLSIKEATTPDAEAPAPEAAE</t>
  </si>
  <si>
    <t>PL78_13125</t>
  </si>
  <si>
    <t>PL78_13125 chr1</t>
  </si>
  <si>
    <t>ANI30759</t>
  </si>
  <si>
    <t>prsT lipoprotein NlpI</t>
  </si>
  <si>
    <t>MKPFLRWCYVATALMLAGCSNNDWRKDEVLAIPLQPTLQQEVILARMEQILASRALTDDERAQLLYERGVLYDSLGLRALARNDFSQALAIRPDMPEVFNYLGIYLTQAGNFDAAYEAFDSVLELDPTYNYARLNRGIALYYGGRFPLAQDDLQAFYQDDPNDPFRSLWLYLVEKEIDPKAAEVALKQRYEKSNRGQWGWNIVEFYLGNISEKTLMERLKADATDNTSLAEHLSETDFYLGKHYLSLGDKDTASALFKLTVANNVHNFVEHRYALLELALLGQEQDDLSESDQQ</t>
  </si>
  <si>
    <t>PL78_13130</t>
  </si>
  <si>
    <t>PL78_13130 chr1</t>
  </si>
  <si>
    <t>ANI30760</t>
  </si>
  <si>
    <t>recQ</t>
  </si>
  <si>
    <t>MTTELETSFADLGLSAPILSALTDLGYEKPSPIQLECIPHLLNGRDVLGMAQTGSGKTAAFGLPLLHNIDPTLKAPQVLVLAPTRELAVQVAEALSSFSKHISGVNVVALYGGQRYDVQLRALRQGPQVVVGTPGRLLDHLKRGTLNLSNLSGLVLDEADEMLRMGFIEDVETIMAQIPAEHQTALFSATMPEAIRRITRRFMKEPQEVRIQSSNTTRPDISQSYWKVGGGYRKNEALVRFLESEDFDAAIIFVRTKNATLEVAETLERSGYSSAALNGDMNQSLREQTLERLRDGRLDILIATDVAARGLDVERISLVVNYDIPMDSESYVHRIGRTGRAGRAGRALLFVENRERRLLQNIERTMKLTIPEVMLPNAELLGERRLAKFAAKVSQQLESSDLDVYRGLLTKLQPEDEFDIETLAAALLKMAQGERPLILPPEPVRRPQREFSPREDRGNDRGDRRERRPESRDGGERPARRERRDVGEMELYRIEVGRDDGVEVRHIVGAIANEGDISSRYIGNIKLFASHSTIELPKGMPGDMLSHFTRTRILNKPLNMQLLGDAQPHERRERAPGAGAERRGGGRSFGGERREGGNGAPRRSFGGERREGGNGGERRGNRDAQRPAAAPRRDDAAAPAAAPARRRFGDA</t>
  </si>
  <si>
    <t>PL78_13135</t>
  </si>
  <si>
    <t>PL78_13135 chr1</t>
  </si>
  <si>
    <t>ANI30761</t>
  </si>
  <si>
    <t>MTDKRLIPLSVLDLSPIAKGKTPRDAFHASLDLAQRAEDWGYQRYWLAEHHNMTGIASAATSVLIGYIASGTKKIRLGSGGVMLPNHSPLVIAEQFGTLASLYPNRIDLGLGRAPGSDQRTMMALRRHLSGEDNFPADVRELQRYFAEAQPEQAVQAVPGQGLHVPLWLLGSSLYSAQLAAAMGLPFAFASHFAPDMLLQALKLYRENFKPSAEWSQPYAIVCVNVVAADSVQDARFLFTSMQQQFVNLRRGTPGQLPPPVQDMSSICSPAEQFGVDQALRLSIIGDESKVRHGLQSLLRETQADEIMINGQIFDHQARLRSFEIVAGLQQDMLNPTQI</t>
  </si>
  <si>
    <t>PL78_13140</t>
  </si>
  <si>
    <t>PL78_13140 chr1</t>
  </si>
  <si>
    <t>ANI30762</t>
  </si>
  <si>
    <t>serine transporter</t>
  </si>
  <si>
    <t>METASSNKSIILIDSPAAQRANMSESQWREAIKFDSTDFGWVIMSIGMAIGAGIVFLPVQVGLMGLWVFLLSSIIGYPAMYLFQRLFINTLAESPECKDYPSVISGYLGKNWGIILGALYFIMLVIWMFVYSTAITNDSASYLQTFGVTEGLLSDNPFYGLVLICVLVAISSRGEKLLFKLSSFMVITKLLVVAALGVSMVGMWHLYNVGLLPPVGLLIKNAIITLPFTLTSILFIQTLSPMVISYRAKEKSLEVARHKALRAMNIAFGILFCTVFFYAVSFTLAMGHDEAVKAYEQNISALAIAAKFFPGGWATVVSVILNIFAVMTAFFGVYLGFREATQGIVMNILRRIMPAEKINQKWVQNGIMVFAVLLAWGAIILNAPVLSFTSICSPIFGLVGCLIPAYLVYKVPALHKYKGVSLMIIIITGILLCISPFLAFS</t>
  </si>
  <si>
    <t>PL78_13141</t>
  </si>
  <si>
    <t>PL78_13141 chr1</t>
  </si>
  <si>
    <t>MLRLIGAFVSFLSEFCSIKVLLSILFRLWLSRWNKMVKVVVDNAEMLR</t>
  </si>
  <si>
    <t>PL78_13145</t>
  </si>
  <si>
    <t>PL78_13145 chr1</t>
  </si>
  <si>
    <t>ANI30763</t>
  </si>
  <si>
    <t>MSHCSHSELWDEFIRAVKQEVQPAIGCTEPVSLALAAAIAASHLSGAIERIEARVSPNLMKNGMGVTVPGTGMVGLTIAAAVGALAGDAQAGLEVLKHISAEKLAAAKAMLSQGSVRVTMQESKYILFSEATLYSGDEWVTATIAGGHTRLVNIVRNGEVLFAFGDSGHEIHDGNEPTLGYCLKQADARSVYQFATEVPFERIAFILQAARLNGALSDEGLSGNYGLHIGATLARQRQRGLLAQDLLSNIMIRTAAASDARMGGATLPAMSNSGSGNQGIAATMPVVVVAEHLGASEEQLARALMLSHLMAIYIHSQLPSLSALCAATTASMGAAAGMAWLIEPGYDAVAMAISSMIGDISGIICDGAANSCAMKVSTSVTAAYKAVLMALDHSGVTGNEGIVAGDVDSSISNLCALACGAMRQTDSQIIDIMAHKACV</t>
  </si>
  <si>
    <t>PL78_1315 chr1</t>
  </si>
  <si>
    <t>ANI28477</t>
  </si>
  <si>
    <t>LexA regulated protein</t>
  </si>
  <si>
    <t>MAKEQTDRTTLDLFADERRPGRPKTNPLSRDEQLRINKRNQLRRDKVRGLRRVELKINADAVDALNSLAEQRNISRSELIEQMLLAQLAKDQAGL</t>
  </si>
  <si>
    <t>PL78_13150</t>
  </si>
  <si>
    <t>PL78_13150 chr1</t>
  </si>
  <si>
    <t>ANI30764</t>
  </si>
  <si>
    <t>U32 family peptidase</t>
  </si>
  <si>
    <t>MKYSLGAVLYYWPKTDIEAFYQKACESSADIIYLGENVCTKRREMKVGDWLELAKQVASSGKQVAISTLALLQAPSELTELKRYVENGDFLLEANDFGTVNMAAERGLPFVAGHALNCYNAYTLRILHRQGMMRWCMPVELSRDWLENMLIQCDELGFRNKFEVEVLAYGYLPLAYSARCFTARSEDRAKDECETCCIKYPQGRSILSQENQQVFVLNGIQTQSGYCYNLGNDLISMQGLVDIVRLSPHSTEALTMIDKFRANEKGLAPLTLTDKADCNGYWRRVAGLELVS</t>
  </si>
  <si>
    <t>PL78_13155</t>
  </si>
  <si>
    <t>PL78_13155 chr1</t>
  </si>
  <si>
    <t>ANI30765</t>
  </si>
  <si>
    <t>protease</t>
  </si>
  <si>
    <t>MELLCPAGNLPALKAAVDNGADAVYIGLKDDTNARHFAGLNFTDKKLQEAVNYVHSRKRKLHIAINTFAHPDGFSRWQRAVDMAAQLGADALILADLAMLEYAAERYPEVERHVSVQASATNDEAIRFYQRNFDVARVVLPRVLSMHQVKQLSRTSPVPLEVFAFGSLCIMAEGRCYLSSYLTGESPNTVGACSPARYVRWQQTPQGMESRLNEVLIDRYQDDENAGYPTLCKGRYLVDGQRYHALEEPTSLNTLELLPELFAANIASVKIEGRQRSPAYVSQVAKVWRQAIDLYQKEPAKFAAKTEWMEQLGSMSEGTQTTLGAYHRKWQ</t>
  </si>
  <si>
    <t>PL78_1316 chr1</t>
  </si>
  <si>
    <t>MARYNFAAAFSRNTQAVPGDKCKFSPVILV</t>
  </si>
  <si>
    <t>PL78_13160</t>
  </si>
  <si>
    <t>PL78_13160 chr1</t>
  </si>
  <si>
    <t>ANI30766</t>
  </si>
  <si>
    <t>SCP-2 sterol transfer family protein</t>
  </si>
  <si>
    <t>PL78_13165</t>
  </si>
  <si>
    <t>PL78_13165 chr1</t>
  </si>
  <si>
    <t>ANI30767</t>
  </si>
  <si>
    <t>PL78_13170</t>
  </si>
  <si>
    <t>PL78_13170 chr1</t>
  </si>
  <si>
    <t>ANI30768</t>
  </si>
  <si>
    <t>MSESIWSIYLIRTAAGSLYTGITTDVSRRLAQHQSGKGAKSLRGKGELNLVFHCVAGDRSTALKLEYRLKQLTKKQKERLVRDQPSCVADLLLPEKSAIITAD</t>
  </si>
  <si>
    <t>PL78_13175</t>
  </si>
  <si>
    <t>PL78_13175 chr1</t>
  </si>
  <si>
    <t>ANI30769</t>
  </si>
  <si>
    <t>potE putrescine transporter</t>
  </si>
  <si>
    <t>MSKSNNKMGVVQLTILTAVNMMGSGIIMLPTKLAEVGTISIVSWLVTAVGSMALAYAFAQCGMFSRKSGGMGGYAEYAFGKSGNFMANYTYGASLLIANIAIAISAVGYGTELLGSTLSPLGICLATIGVLWLATVANFGGARITGQISSVTIWGVIIPVLGISVIGWWWFSADAYVASWNPHGFPTFEAIGSSISMTLWAFLGLESACANTDAVENPERNVPIAVLGGTLGAAFIYIISTNVIAGIVPNMDLANSTAPFGLAFAYMFTPAVGKIIMALMIMSCVGSLLGWQFTIAQVFKSSADEGFFPKIFSKVSKANAPIKGMLTIVIIQSVLSLMTISPSLNKQFNVLVNLAVVTNIIPYILSMAALVIIQKAANVPAAKARRANIIAFIGAMYSFYALYSSGQEAMMWGAIVTFLGWTLYGLVSPRFALADKTK</t>
  </si>
  <si>
    <t>PL78_13180</t>
  </si>
  <si>
    <t>PL78_13180 chr1</t>
  </si>
  <si>
    <t>ANI30770</t>
  </si>
  <si>
    <t>speF ornithine decarboxylase</t>
  </si>
  <si>
    <t>MKKLNIAASASAISCFETQREIVDVLHTDFTDVSAVVLSVQDINNGVIDSIHKLGFNIPIFAAVCCEEELNNDVLPSLNGVFELCGDNTGFYGKQLESAAEKYENELLPPFFNTLTKYVEMGNSTFACPGHQGGQFFRKHPVGRQFFDFYGETIFRSDMCNADVKLGDLLIHEGAPCDAQKHAAKVFNADKTYFVLNGTSASNKVATNAILARGDLVLFDRNNHKSNHHGALIQAGATPVYLETARNPFGFIGGIDAHCFEEKYLREQIRSVSPDRADAPRPFRLAIIQLGTYDGTIYNARQVVDKIGHLCDYILFDSAWVGYEQFIPMMKDCSPLLLELNENDPGIIVTQSVHKQQAGFSQTSQIHKKDKHIKGQDRYCNHKRFNNAFMLHASTSPFYPLFAALDVNAKMHEGESGRRMWLECVKNGIEARKMLLNTCSMIKPFVPVSVDGKPWQEYDTETMAQDLRFFNFIPGEKWHAFEGYEASQYFVDPCKLLLTTPGIDTNTGEYTQSGIPATILANFLRENGIVPEKCDLNSILFLLTPAEDLAKMQHLVAQIARFERFIEEDALLCDVLPTVYRNNEARYKGYTIGRLCQEMHDLYVSYDVKQLQKEMFRKQYFPKVMMNPQDANIEFVRGNVELVPLCKAEGRIAAEGALPYPPGVLCVVPGEVWGGAAQRYFLALEESINLLPGFAPELQGVYLQVDEDGWNRAYGYMMKK</t>
  </si>
  <si>
    <t>PL78_13185</t>
  </si>
  <si>
    <t>PL78_13185 chr1</t>
  </si>
  <si>
    <t>ANI30771</t>
  </si>
  <si>
    <t>PL78_13187</t>
  </si>
  <si>
    <t>PL78_13187 chr1</t>
  </si>
  <si>
    <t>MEIREVKIATMSRHHKMSCPPYMRHLLVVIFHFRNVSLFLNNGLMRAILAITLIHSVMCVTFCSDFKMCFD</t>
  </si>
  <si>
    <t>PL78_13188</t>
  </si>
  <si>
    <t>PL78_13188 chr1</t>
  </si>
  <si>
    <t>MENNNKKMAHIRRTTHLMMPAHRSYFNFSYFHYR</t>
  </si>
  <si>
    <t>PL78_13190</t>
  </si>
  <si>
    <t>PL78_13190 chr1</t>
  </si>
  <si>
    <t>ANI30772</t>
  </si>
  <si>
    <t>oxidoreductase</t>
  </si>
  <si>
    <t>PL78_13195</t>
  </si>
  <si>
    <t>PL78_13195 chr1</t>
  </si>
  <si>
    <t>ANI30773</t>
  </si>
  <si>
    <t>phnP phosphonate metabolism protein</t>
  </si>
  <si>
    <t>PL78_1320 chr1</t>
  </si>
  <si>
    <t>ANI28478</t>
  </si>
  <si>
    <t>pcaD acyl-CoA esterase</t>
  </si>
  <si>
    <t>MNFAMKLNFRLQSAHSPTNNLPILLIHGLFGNLDNLGVLARDLQQTHTVVQIDLRDHGLSPRSPQMNYPAMAQDVLELLDHLTIEKAIIIGHSMGGKVAMALTALAPDRIDKLVAIDIAPIDYQTRRHDQIFAALNAVTEAGVTQRQDAAKIMREIIKEEGVIQFLLKSFQAGEWRFDVQALWNQYENIVGWQPVPPWSHPILFIRGELSPYIQDSYRDEIARQFPQARAHVISGCGHWVHAEKPQAVLRAIHRFLDAE</t>
  </si>
  <si>
    <t>PL78_13200</t>
  </si>
  <si>
    <t>PL78_13200 chr1</t>
  </si>
  <si>
    <t>ANI30774</t>
  </si>
  <si>
    <t>phnN phosphonate metabolism protein</t>
  </si>
  <si>
    <t>MAHLIYLMGPSGAGKDCLLSALRKDQQHKILVAHRYITRPADAGAENHIALSEEEFLQRQAQGLFALSWQAHQHHYALGAEIDLWLEKGLDVVANGSRAHLSHAQRRYGHRLLPVCLAVSPAILRQRLLQRGREDEAQIAQRLARAAHYQQRLPAHCVRLDNDGSLTDTLHRLKNLIQLVVNTHSQELMSGK</t>
  </si>
  <si>
    <t>PL78_13205</t>
  </si>
  <si>
    <t>PL78_13205 chr1</t>
  </si>
  <si>
    <t>ANI30775</t>
  </si>
  <si>
    <t>phnM phosphonate metabolism protein</t>
  </si>
  <si>
    <t>MILNNVKLVLQDRTIAGSLEIQDGMIRSFTDRPSQLPQAIDGDNGWLLPGLIELHTDNLDKFFTPRPNVDWPAHSAMSSHDALMVASGMTTVLDAVAVGDVRDGGHRLENLQKMINAVVNSQRAGLNRAEHRIHLRCELPHHTTLPLFEKLMDQPELSLVSLMDHSPGQRQFASREKYREYYQGKYHLNDEKMAQFEEEQINLSARWAAPNRSAIAAHCRQRNISLASHDDATAEHVAESQALGSVIAEFPTTEAAARASHQHGMQVLMGAPNIVRGGSHSGNVAAHKLASLGVLDILSSDYYPASLLDAAFRIAQDASNDFSLPQAVALVTCNPARALGLTDRGVIEEGKRADLVLARNQGEHVYVQNVWRQGIRVF</t>
  </si>
  <si>
    <t>PL78_13210</t>
  </si>
  <si>
    <t>PL78_13210 chr1</t>
  </si>
  <si>
    <t>ANI30776</t>
  </si>
  <si>
    <t>phnL phosphonate ABC transporter ATP-binding protein</t>
  </si>
  <si>
    <t>MNQQLRVENLSKTFVLHQQQGIRLPVLHRAELAVNSGECVVLHGHSGSGKSTLLRSLYANYLPDSGHIWIKHQGEWIDMVHAEARQILAVRRHTLGWVSQFLRVIPRISALNVVMQPLLELGVERHICQERAASLLTRLNVPERLWHLAPSTFSGGEQQRVNIARGFIVDYPILLLDEPTASLDNVNSAAVVSLIDEAKQRGAAIVGIFHDEAVRQHVSDRLQIMTPPQFDTLQEIPA</t>
  </si>
  <si>
    <t>PL78_13215</t>
  </si>
  <si>
    <t>PL78_13215 chr1</t>
  </si>
  <si>
    <t>ANI30777</t>
  </si>
  <si>
    <t>phnK phosphonate C-P lyase system protein</t>
  </si>
  <si>
    <t>MKPAQLAATPLLSVENLTHLYAPGKGFSDVSFQLYPGEVLGIVGESGSGKTTLLKSISARLAPQQGQIIYRPDGQQEQDLYAMAESQRRRLLRTDWGVVHQHPLDGLRPQVSAGGNIGERLMAIGQRHYGEIRQQAGRWLEDVEIPISRLDDLPTTFSGGMQQRLQIARNLVTHPKLVFMDEPTGGLDVSVQARLLDLLRSLVVEMQLAVVIVTHDLGVARLLAHRLLVMKEGKVIESGLTDRVLDDPHHAYTQLLVSSVLQN</t>
  </si>
  <si>
    <t>PL78_13220</t>
  </si>
  <si>
    <t>PL78_13220 chr1</t>
  </si>
  <si>
    <t>ANI30778</t>
  </si>
  <si>
    <t>carbon-phosphorus lyase complex subunit PhnJ</t>
  </si>
  <si>
    <t>MTEVLTGYNLGYLDEQTKRMIRRAILKAVAIPGYQVPFGGREMPMPYGWGTGGIQLTASVIGRCDVLKVIDQGADDTTNAVSIRHFFQRVSGVATTEKTTDATLIQTRHRIPETLLAEDQILIFQVPIPEPLRFIEPRETETRKMHALEEYGVMQVKLYEDIARYGHIATTYAYPVKVNDRYVMDPSPIPKFDNPKMHMMPALQLFGAGREKRIYALPPFTKVESLDFDDHPFTVQQWDEPCALCGSHHSYLDEVVLDDLGNRMFVCSDTDYCQQQLSDTAAASQSEVNA</t>
  </si>
  <si>
    <t>PL78_13225</t>
  </si>
  <si>
    <t>PL78_13225 chr1</t>
  </si>
  <si>
    <t>ANI30779</t>
  </si>
  <si>
    <t>PhnI phosphonate metabolism protein</t>
  </si>
  <si>
    <t>MYVAVKGGEKAIEAAHQLLAHQRRGDPKIPAIDCEQIEQQLGLAVDRVMTEGGIYDPELAALAIKQAGGDLVEAIFLLRAYRTTLPRLAVSQPLNTANMRLERRISAIYKDLPGGQVLGPTYDYTHRLLDFALLASGDVPAAPKGGEALPENCAHVFDLLVQEQLALMEQDDGQQPDDITRNPPVFPCNRSARLQQLVRGDEGFLLALSYSTQRGYGRTHPFAGEIRSGYLTVSIAPEELGFTIDIGEILLTECEMVNGFVDPEDRPPHFTRGYGLVFGRAERKAMSMALVDRALQTQQYGESIASPAQDEEFVLSHADNVEAAGFVSHLKLPHYVDFQAELELLKRLRSEYRAEHQEPHHD</t>
  </si>
  <si>
    <t>PL78_13230</t>
  </si>
  <si>
    <t>PL78_13230 chr1</t>
  </si>
  <si>
    <t>ANI30780</t>
  </si>
  <si>
    <t>phnH phosphonate metabolism protein</t>
  </si>
  <si>
    <t>MTLLNHFDQPIDDSQRAFRQILKALSEPGIQVTLPHRQGWKELNPAATSVLLTLADQETAVYLDGDLNNDLIRQNLRFHTGAPEAIATQQAVFAVFRHHIAAEQLEICPTGDEVSPELSVTLIIQVDNLQQGTPLHLRGPGIEEQRQIAPHLPAAILNYLINRPNTFPTGMDVLLACGEDLMAIPRTTQVEVR</t>
  </si>
  <si>
    <t>PL78_13235</t>
  </si>
  <si>
    <t>PL78_13235 chr1</t>
  </si>
  <si>
    <t>ANI30781</t>
  </si>
  <si>
    <t>phnG phosphonate metabolism protein</t>
  </si>
  <si>
    <t>MESNSTRQGWMSVLAHSQPEDLLAHWQTLNLSPRYQVIRAPEIGLNQLQARMGATGKRFILGDMTITRAVVRLEENDEIYGYSYIAGRNKPHAERCALLDALLQQTALHELLQKTVITPLAALQQERHQQRARAIATSRVDFFTLVRGED</t>
  </si>
  <si>
    <t>PL78_13240</t>
  </si>
  <si>
    <t>PL78_13240 chr1</t>
  </si>
  <si>
    <t>ANI30782</t>
  </si>
  <si>
    <t>phnF phosphonate metabolism transcriptional regulator</t>
  </si>
  <si>
    <t>MQLSRQPTSFPTRYQQIAAQLEQELRGNYRCGDYLPSEQQLADRYQVNRHTLRRAVDELVQRGWLQRRQGIGILVLMRPYDYPLHAQARFSQNLLQQGSDPTSERLLAVLRPCTDHIAKALSLLEGEHVIHLRTLRRVNGVPVCVIDHYLPDLTWWPVLQQFSSGSLHQFISQQLGQSLNRSQTRISARRAQAKESRLLEIATHAPLLCVRTLNIHAGSNKVAEYSVSLTRADMIELTMEH</t>
  </si>
  <si>
    <t>PL78_13245</t>
  </si>
  <si>
    <t>PL78_13245 chr1</t>
  </si>
  <si>
    <t>ANI30783</t>
  </si>
  <si>
    <t>bacterial collagen</t>
  </si>
  <si>
    <t>MCPKNLGRLSKISLAILLACSLAACSGSGGGSSNTAKGSSGQTTGSTASGTGDGTTANSGSGSGSGSGAGGSGTGTGTGTGGGAGSGSGGTGSGGGTGTGTSTPPLVVGSVLGGVGGAVSGVGSEVKDVVSQTPVGSIPIAGSGVVTVVDSAGNAVTDIGSGIQNGVGQLGNNPNALGVTAAGVPKAVADVGTGVSGLGSTVSGVGNNTPLGGVTNTAGGLVAGAGGAVTSIGNGLSQDLQTGATSKVTTAATGLVTPVVADTQGITQSVGGATGLGAPVGGLLNSVGNTVSATGTQVGAASPTLAGVGQTLQSTGQAVASSGGVVTPTTTTGGGLLGGVTAGATVSGSANTNVLAPVTNTLGGLTAGAGVTSGTATNGGLLGGVTNTLTGNAGASTNTATNGGLLGTTILNK</t>
  </si>
  <si>
    <t>PL78_1325 chr1</t>
  </si>
  <si>
    <t>ANI28479</t>
  </si>
  <si>
    <t>replication initiation regulator SeqA</t>
  </si>
  <si>
    <t>MKTIEVDEELYRYIASHTQHIGESASDILRRMLKFTAGQPVRTVPAGEVAKTPVAVVPGPRDRVRALRELLLSDEYAEQNKAVNRFMLVLSTLYTLDAAEFAAATESLHGRTRTYFAGDQQTLLQNGTHTKPKHVPGTPYWVITNTNTERKRSMVQHIMLAMQFPPDLTEKVCGTI</t>
  </si>
  <si>
    <t>PL78_13250</t>
  </si>
  <si>
    <t>PL78_13250 chr1</t>
  </si>
  <si>
    <t>ANI30784</t>
  </si>
  <si>
    <t>Heme/hemopexin utilization protein B precursor</t>
  </si>
  <si>
    <t>MKNRIWLFFLFIAVAENTLANTVPMLIDQNNPSRLAREIPKPQPARPQPPALNTPAPSHALTLDTLIDVRHLDFIGGTRYDAKTLLAPFAPYIGKKVPLKNLMVATQAITKLYQQDGYVLSYAYLPADNFNNGTLKIGLVEGYIGNTLIKSDNAALGRWLTKLSKRIMADKPLTKEVFERYTILMSRTPDAKVTATAKNPNNIYGATVLEVKADHPRSWNVSTALDSRKGVYTGVLNATFSGFTGYGEQLGVATLLPINNKDNDRYLGLNYQQYLGDNGLLMQLKGSYYKQNPKDYTDVLTLQPDNITLSARAEQTQYNGGVVFSYPLYLTQKKQWTVSGGLDYVDKSYDLKSRARFNNFNNQLRDLPDQNQSMHYPAAEVALLGYREYTQAYWSTRFSVRQGINGALASSSTPWGDLGFTRWKVNGDTAYLFAEKWRLSASAEGDWSDNVLPEAEQATFGGLRYGRGYPDSEATGDYGYGGQVEMRYIHNREGQWLKTIQPYMLVDTARTFFNTPQLPAKKLASYAVGVTFGDNKHYSFSLEGARPIGDVPSDSTRRDWRFNATFTYNFAN</t>
  </si>
  <si>
    <t>PL78_13256</t>
  </si>
  <si>
    <t>PL78_13256 chr1</t>
  </si>
  <si>
    <t>ANI30785</t>
  </si>
  <si>
    <t>nrdG ribonucleoside-triphosphate reductase</t>
  </si>
  <si>
    <t>MEDQIIADLNDTRIRRQGLSLSGGDPLHPENLSAILSLVKRVHAECDNKDIWLWTGYELAELSNEQREVVDLINVLIDGKFVQGLKDPSLIWRGSSNQIVHKLR</t>
  </si>
  <si>
    <t>PL78_13260</t>
  </si>
  <si>
    <t>PL78_13260 chr1</t>
  </si>
  <si>
    <t>ANI30786</t>
  </si>
  <si>
    <t>nrdD ribonucleoside-triphosphate reductase</t>
  </si>
  <si>
    <t>-KPVVIKRDGCQVPFDEVRIKEAVERAALAVGVVDADYCATVARVVAQKMENQTQVDIREIQNAVENQLMAGDYKQLARAYIEYRHDRDVSRELRGRLNQEIRGLVEQSNMALLNENANKDSKVIPTQRDLLAGIVAKHYAKQHILPRDVVLAHERGEIHYHDLDYSPFFPMFNCMLIDLDGMLTQGFKMGNAEIEPPKSISTATAVTAQIIAQVASHIYGGTTINRIDEILAPFVTASYNKHQRIAEEWAIPDAKGYAMARTEKECHDAFQSLEYEVNTLHTANGQTPFVTFGFGLGTSWESRMIQQAILRNRIAGLGKNRKTAVFPKLVFAIRDGLNYKFGDPNYDIKQLALECATKRMYPDILNYDQVVKVTGSFKTPMGCRSFLGVYEENGKEIHDGRNNLGVISLNLPRIALESRGDEARFWQLLDERLSLAKKALMTRIARLEGIKARVAPILYMEGACGVRLQADDNIAEIFKNGRASISLGYIGIHETVNALFGNQTHVFDDQQLRDKAIAIVSHLKDATDSWKDETGYAFSLYSTPSENLCDRFCRLDTAEFGIVPGVTDKGYYTNSFHLDVEKKVNPYDKLDFEAPYPPLANGGFICYGEYPNLQHNLKALEDVWDYSYHRVPYYGTNTPIDECYECGFTGEFSCTSKGFTCPKCGNHEPSKVSVTRRVCGYLGSPDARPFNAGKQEEVKRRVKHLANGQLG</t>
  </si>
  <si>
    <t>PL78_13265</t>
  </si>
  <si>
    <t>PL78_13265 chr1</t>
  </si>
  <si>
    <t>ANI30787</t>
  </si>
  <si>
    <t>MIPSAVLLRHFFISPHVGVVCNRQHQFKLKVSTIMSLPSDLHRLLPAFLSAAQSDNFSAAARKLGVTPAAISKNVRVLEAKLGVRLFQRNTHNVVLTDEGEAMLARVAPLWQALSTALESVQSQEQQPSGTVRISVIPGFAHQLLMPLIPTFLARYPQIDLDISLDARVVNLVGEGFDVAIGNRNDPDSRLIAREFSPVQMVLAASPDYLAENGTPQTIEDLYQHLALLHRNPATGRVVKWQLQQDHRVKFVEPAGRLIVSQPAMMLDATLANMGIAYLAKWHTAAHFSAGRLQPVLEKHWPASVPLWLYYASANLPPRVRVWVDFLLEHFRDSTKNPLKISNL</t>
  </si>
  <si>
    <t>PL78_13270</t>
  </si>
  <si>
    <t>PL78_13270 chr1</t>
  </si>
  <si>
    <t>ANI30788</t>
  </si>
  <si>
    <t>MSRILVLAAHRNPDESRINRQLIDALRPLPNVTVHELIRAYPDFKIDVAREQALLDAHDVVVMMFPFYWYSSPAILSEWQDAVLTYGFAYGSEGTRLQGKPLKLVVSTGSRAQDYSANGYNRYPIENLLLPFHATANLTGMDFLPPFLIQGTSNISDEKLVMKIEEAVKVIKGME</t>
  </si>
  <si>
    <t>PL78_13275</t>
  </si>
  <si>
    <t>PL78_13275 chr1</t>
  </si>
  <si>
    <t>ANI30789</t>
  </si>
  <si>
    <t>nikE peptide ABC transporter ATP-binding protein</t>
  </si>
  <si>
    <t>MALIEVSQLRVRFPQGNQVKTAVESVSFQVEAGETFSLIGASGCGKSTVLRTLAGLQREWQGEISLLGQPLRPSQRFTGQLRKDVQMVFQDPYASLHPQHSIQRTLGEPLKVHGEKNIQQRIGEALEQVGLPASAVHRYPHQFSGGQRQRIAIARALLLRPKLLLLDEPTSALDMSVQAEILNLLNKLKREHGMTYLLVSHDNDVVAHMSERAALMEKGHIVREYSRRDLELAEHSFG</t>
  </si>
  <si>
    <t>PL78_13280</t>
  </si>
  <si>
    <t>PL78_13280 chr1</t>
  </si>
  <si>
    <t>ANI30790</t>
  </si>
  <si>
    <t>nikD peptide ABC transporter ATP-binding protein</t>
  </si>
  <si>
    <t>MTDLRLEVKNLSIDFHQQRVVDKISFQLGRERVALVGESGSGKSITARSLMGLVRQPGKVSADRLCYYAENPEDAQNPIQQNLLTLKPRRWSKLRGNDIAMVLQDPRYALNPVRTIGKQVEESLLLHNSLTRADTHERVLNALASVGLTEDHYHHYPAQLSGGMGQRAMLAIALVNNPRVLIADEPTSALDAKLRNQILELIVEQTEQRNMSLLLISHDLPLVTEHCDRVLVMYQGKLVDQGLAADLPYSTHPYTHTLWACRPNASTFGTDLPVLDRQADMFGGQNGTD</t>
  </si>
  <si>
    <t>PL78_13285</t>
  </si>
  <si>
    <t>PL78_13285 chr1</t>
  </si>
  <si>
    <t>ANI30791</t>
  </si>
  <si>
    <t>nikC peptide ABC transporter permease</t>
  </si>
  <si>
    <t>MSIMKFFRALKSSPSASIGLFILSLLVLIAIFAPWLAPHNPNWQNAAERLLPPEPGHWLGTDSYGRDMLSRVIYGTRPTLGLVLLVTVITLPLGLLVGVLSGYHGGWLEKVLMRITDVVMSMPRLILAFAFVAMLGPGLLNGALALALTTWPAYARQARAEIQLLRKSDYLAAAEMMGIKGIRLLWGHILPMCLPSAVVRLALDLAGIILAAAGLGFLGLGARPPMAEWGSMVAEGMQVIFDQWWIAAIPGCAILLSSMAFNLLGDGLRDLLDPHHD</t>
  </si>
  <si>
    <t>PL78_13290</t>
  </si>
  <si>
    <t>PL78_13290 chr1</t>
  </si>
  <si>
    <t>ANI30792</t>
  </si>
  <si>
    <t>nikB peptide ABC transporter permease</t>
  </si>
  <si>
    <t>MSVALNNTPGALPRRRFWALIKGIFSLALTLFGLLLITFLLSALSPVDRVLQIVGDHASQATYQQVRQQLGLDQPLPVQFWHYLVQLAHGCLGVASSSGQPVLQDLLTAFPATLELATLSLIIGASLGVLLGLICARWAGSKVDSLIRFFTLLGNSVPIFWLGLLMLLLFYAKLQWSPGPGRLDDIYQYTVEAKTGFALIDTWRSGDSGAFANAAAHLVLPVALLSYYALASITRLTRSACLSELNKEYVTLARAKGAGEIRILLMHVLPNIRGTLLTVIALVYTGMLEGAVLTETVFAWPGIGRYLTSALFAGDTTAIMGGTLLLGMCFILINNLTDLLVQLLDPRSR</t>
  </si>
  <si>
    <t>PL78_13295</t>
  </si>
  <si>
    <t>PL78_13295 chr1</t>
  </si>
  <si>
    <t>ANI30793</t>
  </si>
  <si>
    <t>nikA ABC transporter substrate-binding protein</t>
  </si>
  <si>
    <t>MKARILSLLVAATLSASVQAATPPDTLVVVQSLDDIVSLDPAESNELSSIQTVPSLYQRLMQADRENPAKVIPVLAESWQGDAANKTLTVKLRPAATFASGNPVRADDVIYSFTRAVKMNRSPAFILNVLGWEPDNIDKHLKKIDNNTLQLSWSADVSPAVALNILSTPIASIVDKAAVAPHEKDGDFGNAWLKMHSAGSGPFKMRVYQPHQAIVLDANPTSPGNKPLIKNIIIKNVPDPSARRLLIQQGDADIARELGPDQTAALKTQAGVKVVEIPSAEQNYLVFNTANPANPMLSKPEFWQAARYLVDYQGITKDLLKGQYFVHQSFLPVGLPGALEETPFTFDPAKAKALLQKAGIKNATLTLDVENKPPFITIAQSLQASFAQGGVKLVLLPAAGSQVYGRVRAKQHQSAIRLWIPDYFDAHSNASAFAYNDGKSSTVAGLNGWAIPGLNKQTLAAVAEADPAKRIQLYTKLQQELLQNSPYIFIDQAKTQIVLRDNVKGYQQGLNADMVYYDLVSK</t>
  </si>
  <si>
    <t>PL78_1330 chr1</t>
  </si>
  <si>
    <t>ANI28480</t>
  </si>
  <si>
    <t>pgm phosphoglucomutase</t>
  </si>
  <si>
    <t>-AYHPRAGQPTRQSDLINVAQLTSQYYVLRPDAENPAHGVKFGTSGHRGSSLRHSFNEDHILAIAQAIAEVRHQHGITGPCYVGKDTHALSEPAIISVLEVLTANGVDVVVQTDNGFTPTPAISHAILTYNRQNKTLADGIVITPSHNPPEDGGIKYNPPNGGPADTNLTSVIEKRANQLLAEKLAGVKRQSLDKAWRGNRLRQQDLIQPYVEGLVDVVDMPAIQRAGLKLGVDPLGGSGIAYWQRIGEHYKLDLTLVNDSIDQTFRFMHLDHDGVIRMDCSSECAMAGLLALRDKFDLAFANDPDYDRHGIVTPSGLMNPNHYLAVAINYLFQHRPRWGAEVAVGKTLVSSAMIDRVVADLGRKLVEVPVGFKWFVEGLHNGSFGFGGEESAGASFLRFDGTPWSTDKDGIIMCLLAAEITAVTGENPQHHYNDLAKRFGAPSYNRIQAPATQAEKNALSKLSPEMVTASTLAGDPITARLTAAPGNGASIGGLKVMTDNGWFAARPSGTEEAYKIYCESFLGAEHREKIEKEAVDIVSEVLAGAKK</t>
  </si>
  <si>
    <t>PL78_13300</t>
  </si>
  <si>
    <t>PL78_13300 chr1</t>
  </si>
  <si>
    <t>ANI30794</t>
  </si>
  <si>
    <t>Beta-galactosidase, beta subunit</t>
  </si>
  <si>
    <t>MITGNIHHLDLLPYFPQPLRAAIEYVKQHINAETPLGKHDIDGNNLFVLVSNDCTDWQENRRAEYHAKYLDIQIVLAGQEGMAFSNLPAGETETDWLADKDIAFLPVGISAQNEKMILMQPSDFIVFYPGEVHKPLCAVGEKAHVRKAVVKMNASLLL</t>
  </si>
  <si>
    <t>PL78_13305</t>
  </si>
  <si>
    <t>PL78_13305 chr1</t>
  </si>
  <si>
    <t>ANI30795</t>
  </si>
  <si>
    <t>argF ornithine carbamoyltransferase</t>
  </si>
  <si>
    <t>MSQFYKRHFLRLLDFTPAEITTLLDLAAELKKAKKSGTEKQKLAGKNIALIFEKDSTRTRCSFEVAAYDQGARVTYLGPGGSQIGHKESIKDTARVLGRMYDGIQYRGFGQQVVETLAEFAGVPVWNGLTDEFHPTQLLADLLTMQEHLPKKSLQEMTFAYLGDARNNMGNSMLEAAALVGMDLRLVAPKACWPDAKLVAACQAQAQKTGGKITLTEDIAEGVKGADFLYTDVWVSMGEPKEVWNERVALLKPYQVNMNVVKLTGNPQVKFLHCLPAFHDDQTTLGKQLAEQYTMPGGMEVTEEVFESAHSIVFDQAENRLHTIKAVMVATLSAD</t>
  </si>
  <si>
    <t>PL78_13310</t>
  </si>
  <si>
    <t>PL78_13310 chr1</t>
  </si>
  <si>
    <t>ANI30796</t>
  </si>
  <si>
    <t>Regulator of RNase E activity RraB</t>
  </si>
  <si>
    <t>MANREKLDEQRDETRLIIEELLEDGSDPDALYTIEHHLSSEKFEVLEKAAVEAFKLGYEVTDAEELEVEDGSVVMCCDVISEVALNAELIDSQVEQLVALAESCGVNYDGWGTYYEDPNGEDDEDGEYDDEELIDEDDDGKRH</t>
  </si>
  <si>
    <t>PL78_13315</t>
  </si>
  <si>
    <t>PL78_13315 chr1</t>
  </si>
  <si>
    <t>ANI30797</t>
  </si>
  <si>
    <t>rimI acetyltransferase</t>
  </si>
  <si>
    <t>MTTATPLRLLVRPIVAEDNLAIANVIRDVSAEFGLTADKGYTVSDPNLEHLHELYSQPRSAYWVIEVDGRIAGGGGVAPLSCGEADVCELQKMYFLPVLRGKGLAKQLALQALEFARQHDFSRCYLETTASLTSAVALYEKLGFEHIDGPMGATGHVDCEVTMLKML</t>
  </si>
  <si>
    <t>PL78_13320</t>
  </si>
  <si>
    <t>PL78_13320 chr1</t>
  </si>
  <si>
    <t>ANI30798</t>
  </si>
  <si>
    <t>valS valyl-tRNA synthase</t>
  </si>
  <si>
    <t>MEKTNNSLDKTYSPHEIEQPLYEHWEKQGYFKPNGDTSKESYCIMIPPPNVTGSLHMGHAFQQTIMDTLIRYQRMQGKNTLWQAGTDHAGIATQMVVERKIAAEEGKTRHDYGRDAFIDKIWQWKGESGGTITRQMRRLGNSVDWERERFTMDDGLSNAVKEVFVRLHKEDLIYRGKRLVNWDPKLRTAISDLEVENRESKGSMWHLRYPLADGAKTAEGKDYLVVATTRPETMFGDTGIAVNPEDPRYKDLIGKEVILPLVGRRIPILGDEHADMEKGTGCVKITPAHDFNDYEVGKRHALPMINILTFDGDIRSEAEVFDTNGEVTDVYSGAIPEPFQGMERFAARKAVVAEFDKLGLLEEIKPHDLTVPYGDRGGVVIEPMLTDQWYVRTAPLAKVAIEAVENGDIQFVPKQYENMYYSWMRDIQDWCISRQLWWGHRIPAWYDEAGKVYVGRDEAEVRRENNLGADVALRQDEDVLDTWFSSGLWTFSTLGWPEQTDALKTFHPTSVIVSGFDIIFFWIARMIMLTMHFMKDENGKPQVPFKTVYMTGLIRDDEGQKMSKSKGNVIDPLDMVDGISLEELLEKRTGNMMQPQLAEKIRKRTEKQFPNGIEPHGTDALRFTLAALASTGRDINWDMKRLEGYRNFCNKLWNASRFVLMNTEDQDCGQHGGEMVLSLADRWILAEFNQTVKAYREAMDTYRFDLAAGILYEFTWNQFCDWYLELTKPVMSNGSEAELRGTRNTLINVLEALLRLAHPIIPYITETIWQRVKTLKGITADTIMLQPFPEYDASQVDEKALSDLEWIKQTIIAVRNIRAEMNISPGKPLEVLLRGASAEAQRRVLENQSFIQSLARLSSITLLPEGDKGPLSVTKLVEGAEVLIPMAGLIDKAVELDRLAKEVAKLDVEIERIESKLGNEGFVARAPEAVVAKERERLAACAEAKVKLIEQQATIAAL</t>
  </si>
  <si>
    <t>PL78_13325</t>
  </si>
  <si>
    <t>PL78_13325 chr1</t>
  </si>
  <si>
    <t>ANI30799</t>
  </si>
  <si>
    <t>DNA polymerase III subunit chi</t>
  </si>
  <si>
    <t>MKNATFYLLDHDQPSGELRAHEALACDLAAERWRAGKRVLIACESQEQAQRLDEALWQRAPEQFVPHNLAGEGPKYGAPVELAWPERRGNSPRDLLISLLPEFAGFATAFHEVIDFVPYEETLKQLARDRYKSYRSVGFHLTTATPPTH</t>
  </si>
  <si>
    <t>PL78_13330</t>
  </si>
  <si>
    <t>PL78_13330 chr1</t>
  </si>
  <si>
    <t>ANI30800</t>
  </si>
  <si>
    <t>leucyl aminopeptidase</t>
  </si>
  <si>
    <t>MEFSVKSGSPEKQRSACIVVGVFEPRRLSPIAEQLDKISDGYISALLRRGELEGKVGQTLLLHHVPNILSERILLIGCGKERELDERQYKQVIQNTINTLNDTGSMEAVCFLTELHVKGRNTYWKVRQAVETAKETLYTFDQLKSNKVEPRRPLRKMVFNVPTRRELTSGERAIQHGLAVASGIKAAKDLGNMPPNICNAAYLASQARQLADAFSTNIITRVIGEQQMKELGMHSYLAVGQGSKNESLMSVIEYKGNPNADAKPIVLVGKGLTFDSGGISIKPAEGMDEMKYDMCGAATVYGVMRVVAELQLPLNVIGVLAGCENMPGGQAYRPGDVLTTMSGQTVEVLNTDAEGRLVLCDTLTYVERFEPELVIDIATLTGACVVALGHHITGLMSNHNPLAHELIGASEQAGDRAWRLPLSDEYYEQLDSNFADMANIGGRAGGAITAGCFLSRFTRKYTWAHLDIAGTAWRSGKNKGATGRPVAMLSQFLLNRAGLNGDD</t>
  </si>
  <si>
    <t>PL78_13335</t>
  </si>
  <si>
    <t>PL78_13335 chr1</t>
  </si>
  <si>
    <t>ANI30801</t>
  </si>
  <si>
    <t>lptF lipopolysaccharide ABC transporter permease</t>
  </si>
  <si>
    <t>-IIIRYLVRETLKSQIAILFILLLIFFSQKLVRVLGAAVDGEIPTNLVLSLLGLGVPEMAQLILPLSLFLGLLMTYGKLYTDSEITVMHACGLGKRSLIAAALILSMLTCGLAAINAIWLGPWSSKHQDEVLNDARANPSLAALVEGQFQSSQDGNAVLFVSRVSGKEFQRVFLAQLRPTGNQRPSVVVADSGHMMERPDGSQMVLLNKGTRYEGTALLRDFRITDFNDYQAVIGHQTAQQNNNIAEQMSMSALWHSTDPDARAEFHWRLTLIVSVVIMALLVVPLSVVNPRQGRVLSMLPAMLLYLIFFLLQSSLRSNAGKGKLDPLIWLWAVNFAYLALALILNVWDSLPARKLRARLRGAA</t>
  </si>
  <si>
    <t>PL78_13340</t>
  </si>
  <si>
    <t>PL78_13340 chr1</t>
  </si>
  <si>
    <t>ANI30802</t>
  </si>
  <si>
    <t>lptG lipopolysaccharide ABC transporter permease</t>
  </si>
  <si>
    <t>MFGVLDRYIGRTILNTILMTLFMLVSLSGIIKFVDQLRKVGQGEYSAAAAGMYTLLSVPKDIEIFFPMAALLGALLGLGTLATRSELVVMQASGFTRMQIAAAVMKTAIPLVLLTMAIGEWVAPQGEQMARNYRAQMMFGGSLLSTKTGLWAKDGSDFIYIQRVVGEKELAGVNIYHFDDADRLQSVRYAATATFEDKIWKLSQVDESNLSDPKQITGAQTLTGEWRTNLTPDKLGVVAMSPDSLSISGLHNYIKYLKQSGQESSRYQLNMWSKIFAPISVAVMMLMALSFIFGPLRSVPMGVRVVTGICFGFIFYVLDQIFGPLSLVYKIPPVLGALLPSMLFLLISVYMLLKRR</t>
  </si>
  <si>
    <t>PL78_1335 chr1</t>
  </si>
  <si>
    <t>ANI28481</t>
  </si>
  <si>
    <t>MSTWLIYALLSAFTASLVAIFGKIGLQHLDANTATAVRAVVMALFLVGVVVVQGKYHLVGTVLTDKKALLFIVLSGVAGALSWLFYFMAIKNGTVSQVAPIDKLSVVFAVILAVILFGEKISFIAGIGVALISIGALLVALG</t>
  </si>
  <si>
    <t>PL78_13350</t>
  </si>
  <si>
    <t>PL78_13350 chr1</t>
  </si>
  <si>
    <t>ANI30803</t>
  </si>
  <si>
    <t>integrase</t>
  </si>
  <si>
    <t>MALSDVKVRTAKPEAKAYKLTDGDGMVLLVHSNGSKYWRLRYRFGGKEKMLALGKYPEVSLADARAWRDEAGMNSAKG</t>
  </si>
  <si>
    <t>PL78_13355</t>
  </si>
  <si>
    <t>PL78_13355 chr1</t>
  </si>
  <si>
    <t>ANI30804</t>
  </si>
  <si>
    <t>MSNFKRSVLATAFISSAFISQAFAADEGNGRVHFTGTVINAPCSIAPNSTDINVDLGQVSNKVLETGNKHSENVSYNIDLQDCDLSEQTAGSVTYPAMSKVSVTFGGVSDASAVALLANTGSATGAGIRLIDANGALLKVGDTSADINLISGINQIAFAARVEATGTAVKAGTIVSQATYALNYK</t>
  </si>
  <si>
    <t>PL78_13360</t>
  </si>
  <si>
    <t>PL78_13360 chr1</t>
  </si>
  <si>
    <t>ANI30805</t>
  </si>
  <si>
    <t>fimbrial protein, usher</t>
  </si>
  <si>
    <t>MQSNSKRKAMIFRMMPILSLAGIGLFLPECATAVEFNTNIIDAQDRNNIDLSRFEINDYTPPGDYLLDIMVNGRLLPDSSLITYLPIDEGRSSKACLTPELVNSLGLAPAVRNSMGLWDNGRCVSIDDKQEITESYDKEKQHLIISIPQAWLAYSDPNWVPPSQWGDGVPGALLDYNLFGNYYAPNSGRSTTNISSYGTAGANMGSWRIRADYQYINSDNEGTHYSNFDWSQVYAFRAISSIGAKFVGGQTYLSSSIFDSFRFLGASLATDERMLPPTLRGYAPQVMGIARTNARVVLSQNGRTLYQTNVAPGPFVIQDISETVQGNIDVRVEEEDGHTTSFQVSAASVPFLTRKGSVRYKTALGRPMHGSHNALGDPIFFNGEFSWGAFDDISLYGGLIATSQDYTAVAMGMGQNLHEFGALSVDATHSQAQLPEQEKLSGESYRINYSKRFDQTNSQITFAGYRFSEKNFMSMNQYLDRLSGNNYLQNDKQTYTLTANQYLTWPDVTMYLSATHKTYWNDVSSNNYGISLSKLLDIGPFQGISAAVSANRVKYENETENQIFFSFSLPIGAGQKISYDAQRDKTNGYTQNISYFNSQDAKNIWRVSAGGGNPELQKGDGVFRGGYQHRSPYGEFGIDGSHKNNQYNSVNANWYGSLTATAQGVAAHQNPSGNEPRLMIDTGNISGVSFNINSTVTNGFGLAVANGVTSYQQSDVRVDMQSLSDDIEVYNTVIQKTLTEGAIGYRKIRVVRGQQLMAVIRLSDGSYPPLGSSVVADKTGAEIGIVGENGLAYLAGLEEAAQLTVQWGKNQCRLTLPENKGINSGKILLPCQ</t>
  </si>
  <si>
    <t>PL78_13365</t>
  </si>
  <si>
    <t>PL78_13365 chr1</t>
  </si>
  <si>
    <t>ANI30806</t>
  </si>
  <si>
    <t>MNLEKKMRRMTASQSKNMLVVLALMLLGTMNSQAAINLDRTRIVFDSSDKSVSIILENKSKTSPYLAQSWLEDAKGKKIERPLVALPPMQRIDAGQKSQVRIMKLPDASTLATDRETLFYFNVREVPPKSEMANVVQIAIQNRVKLFYRPTAIKADYKESWQDKLQLTKQRESLKIYNPTPYYVTLGYLSQDNRGNFPGFDSVMIAPFNTEIVKTPGYSGDHYSLGYMDDFGGLVLRIFNCSSVECQIQPAEKNK</t>
  </si>
  <si>
    <t>PL78_13370</t>
  </si>
  <si>
    <t>PL78_13370 chr1</t>
  </si>
  <si>
    <t>ANI30807</t>
  </si>
  <si>
    <t>MIPFFLAKLRRFYGSLVLLSATLLLAPTAYALDCVEAGTGMVIKPAIPIGALAIPSNVAAGTKVWESNDITVTAYCDNVLGSVRDQVWFYFNPLNNALGQGLQLGVSYLGQELETNGKGINTNTAPIVKGQSVTVTVTFRLYIKVTGNPPSSGIYPGANTFTVFQLDGSNGLNLTPAAKNLRYSLSGLSSTRFIACGADLVVYPESQVVSFGSFNKSLLSTTGNGISAPFAITSVKQGCLSNFSIQAQFSTTNPLIGDNAIDMQNGSKLTIYDDANQAVVFNRYADFAVMNDVNQVTKNYTASLNAIPGQAIKLGQFDATAIVKINYY</t>
  </si>
  <si>
    <t>PL78_13375</t>
  </si>
  <si>
    <t>PL78_13375 chr1</t>
  </si>
  <si>
    <t>ANI30808</t>
  </si>
  <si>
    <t>MNNTHRLLLALAFSSTLVTGSAQANSLFDSVKNAADEYSKSGDSSSSLSSLTGLLNGGDKALSASTMTNAAGILQYCVQNNVLSANGTSAIKDQLMSKLGITSTENAKSQDYQEGLGGLLKTGEGKSLDLNNLGTAQLTEKIKTKACDLVLQQGKSFLIN</t>
  </si>
  <si>
    <t>PL78_13380</t>
  </si>
  <si>
    <t>PL78_13380 chr1</t>
  </si>
  <si>
    <t>ANI30809</t>
  </si>
  <si>
    <t>ccpA sucrose operon repressor</t>
  </si>
  <si>
    <t>MASLKDVANLASVSLMTVSRAINNPEQLRPETYQRVAQAIEALNYVPDFSARKMRGNTTKTSTLGVLAFDTATTPFSVEMLLSIELTARECGWNSFLVNQTSAEDSERAVNQLLSQRPDGIIFTTMGLRSIQIPARLMDKKLVLANCVSDNSDVASYIPDDFWGQYQAIKRLIERGYRRPLCFYLPENTLAAQARRAGAEKAWQDAGLPLSDLRQEHMIWGDEHYPDVVTLLNAHCPNGKLDFDILVCGNDRIAFLAYQVLLAKGIKIPQQVGVLGYDNMVGIGGLFLPPLTTVQLPHNEIGRAAALHLIQGRTDSEIHKIPCPLLERSSL</t>
  </si>
  <si>
    <t>PL78_13385</t>
  </si>
  <si>
    <t>PL78_13385 chr1</t>
  </si>
  <si>
    <t>ANI30810</t>
  </si>
  <si>
    <t>glycosyl hydrolase family</t>
  </si>
  <si>
    <t>MKTQLDRANHALQQLIPQVGDAFYPNYHLAPPAGWMNDPNGLIYHNGLYHAFYQHHPYDENWGPMHWGHATSTDMVNWQHQPIALSPGDEWDKDGCFSGCAVDDNGTLTLIYTGHVWLNQPGDDGAIREVQCLATSQDGINFEKQGVILTPPNGIMHFRDPKVWKQDGVWWMVIGARDHVDCGHVLLYRGETLHQWTFQQVLAKADTGEGYMWECPDFFTLGGEQVLMFSPQGIKAEGYRFRNRFQSGYLRGSWRPGTVFHRAQPFVELDLGHDFYAPQSFTAKDGRRIVIGWMDMWESNMPSKAEYWAGCLTLPRELSIKDNGKLWMQPISELETLRRQHVELEKLPLENATRQIVDEASALEIQLQWNLNDSNAERFGLRLGGIEGADEGVSVFIDNQAQRLILNRHYPQHRLSGYRSVEIPAGDILSFRIFIDKSSIEVFVNNGEASLTSRIYPSEGLRQLSLFADNGQALLASGQYWTLKTG</t>
  </si>
  <si>
    <t>PL78_13390</t>
  </si>
  <si>
    <t>PL78_13390 chr1</t>
  </si>
  <si>
    <t>ANI30811</t>
  </si>
  <si>
    <t>galactoside permease</t>
  </si>
  <si>
    <t>MKGNIRNQYLILSGLLFTFFFTWSSAFSLFSIWLNQSVGLKGAETGTTFSAIALTALCAQPLYGFIQDKLGLRKNLLWAIGGLLLLSGPFFIFIYAPLLRLNMLAGAIVGGLYIGATFFAGIGALESYTERVSRIVGFEFGKARMWGSLGWACATFFAGMLFNINPNINFWMASSSAVVFLLLLLCLREVKTDALNQLEYGKSSALTLSDALGLLKTPRFWALVVFVMGVSIYNVYDQQFPVYFSSLFSDPRHGNEMYGFLNSLQVFLEAGGMFLAPFLVNRIGAKQALLLSGMIMSLRIIGSGLADDAVTISLMKLLHAVELPILLIAMFKYITSQFDPRLSATLYLVGFQFVTQVCASVLSPLAGHSYDLRGFAATYMIMGGMVLGLTLLSCFLLRADPRNQHLSLNLSTK</t>
  </si>
  <si>
    <t>PL78_13395</t>
  </si>
  <si>
    <t>PL78_13395 chr1</t>
  </si>
  <si>
    <t>ANI30812</t>
  </si>
  <si>
    <t>lipopolysaccharide heptosyltransferase</t>
  </si>
  <si>
    <t>MMNTSNKTQSLDGQRSASLSSSTLPDAVRNKESVQRILVIKLRHFGDVLLTTPLLNTLRENYPNALIDVLLYGGTEAMLAANSTVNHAYIVDRDLKHAGLKAQICGEKALFSDLKKQRYDLILNLSDQWRAGVYCRLLQPKFSIGIRFPKRDNGLWRYCHSRLVDIPRAEEQHTVLNNLAILEPLGIENISTQVTMAFSQANIDRVVEIRQQNQLDSYVLIQPSARWRFKTWSASHFSQLIDSLTQQGQKILLTGGRDSAELDYIAEIIGGCAQPEKIINLAGTLDLPELAVLIDQAKLFIGVDSVAMHMAAALQTPAVVLFGPSNLQQWYPWQAPHTLIWAGNYRTLPQPNEIDTDTTERYLDAIPVNEVKIAVDAWLNGSDH</t>
  </si>
  <si>
    <t>PL78_1340 chr1</t>
  </si>
  <si>
    <t>ANI28482</t>
  </si>
  <si>
    <t>phoB transcriptional regulator</t>
  </si>
  <si>
    <t>PL78_13400</t>
  </si>
  <si>
    <t>PL78_13400 chr1</t>
  </si>
  <si>
    <t>ANI30813</t>
  </si>
  <si>
    <t>Wzy C, O-Antigen ligase</t>
  </si>
  <si>
    <t>MTTTLSSPEVRSPEISLANRLSGLLAGFAAFLLGVALPTATSFVNIALVLIIICLIIQRDRLQFKVLATNPIVYLPAVMFLLLAASLLFHHNDYGSEMVGKMKKLLYVLPLALFFLHQNRLIKLFGAGFLLANAVILAGSLLVGVLHVPLGMIDPANPTIFKLQITQNFFMALAAVLWLMLAFKSSGWKRLGYGVLVAGACYSVLFLVLGRTGYVALVVGLGSWLFFSLGNRQRLGLVALGIIAFAIIALVPNRATDRIMLGVNEIKACMASTSGDEYQACNSSMGQRSAFAMEAARLIKQAPIMGNGAGGFFYSNPETGYKINNPHNQYLLETIQSGILGVVIFLAWVVCCFRAAWQQEPKLRNLLLALLCSYMACNFFNSFLLDYSEGHLFMILAAILAGYSVSAKQKRPQTL</t>
  </si>
  <si>
    <t>PL78_13405</t>
  </si>
  <si>
    <t>PL78_13405 chr1</t>
  </si>
  <si>
    <t>ANI30814</t>
  </si>
  <si>
    <t>arcD amino acid APC transporter</t>
  </si>
  <si>
    <t>MANSSANKLSLPALTSLVVGSMIGAGIFSLPATFGRATGGFGAIIAWCIAGGGMLMLAFVFQTLAQRKPNLDSGVFIYAKEGFGDYLGFASALGFWAGTCIGNVSYFVLIKSTLGAFFPIFGDGNTIPAVLVASVILWGFHILVLRGVKEAAAINTIATFAKIIPIFIFVIVLIFAFKGDVFALNFWGTPDVVKGADLSHLNDYGYVGHAAAAMSTVVAEPESLFSQVRSTMLVTVFVFLGIEGASVYSRYAKERSHVGIATVLGFIGVLCLLVLITMLSYGVMLRPDLAALRQPSMAGVLEAIVGRWGAIFISVGLIISVLGAYLSWSLLAAEVLFSAAKSNSMPRIFATENSNAVPSAAVWLTNIFVQIFLVLTLFTDYAFQLALELTSSLTLIPYLLVGAYGLKLAWTGETYETNAKGHRKDLIFALIATFYAALMLYAGGMKYLLLSAIIYGPGTILFIMAKREQHQKVFNGAEKILFAIVIIAAAVALYSIFTGIITI</t>
  </si>
  <si>
    <t>PL78_13410</t>
  </si>
  <si>
    <t>PL78_13410 chr1</t>
  </si>
  <si>
    <t>ANI30815</t>
  </si>
  <si>
    <t>arcA arginine deiminase</t>
  </si>
  <si>
    <t>MSDKKTKKSGAYGVHSEVGTLRKVLVCAPGKAHNRLTPSNCDELLFDDVLWVERAKRDHFDFMTKMRERGVDVVEMHNLLTETLHNPVAKKWILDQQIVPNEVSLGILHETRSFLEGLDPRTLAEFLIGGLSTRELHEVGKCDKEELKLIREAVGITEYLLPPLPNTLYTRDTTCWIYGGVTLNPLYWPARHEETILTTAIYKFHPDFANADINVWWGDPTQHHGSATLEGGDVMPIGNKTVLIGMSERTSHQAITQLAASLFSNKKSGVERVMIAAMPKLRAAMHLDTVFTFCDRDVVTLYPAIVNQIQTFSLRPDDGPTGMKLSRDKGTFVDAVAGALNLKKLRVVETEGNDYDTERQQWDSGNNMVAISPGVVMAYDRNTKTNTQLRKEGVEVIEIVGSELGRGRGGGHCMTCPLIRDAVDF</t>
  </si>
  <si>
    <t>PL78_13415</t>
  </si>
  <si>
    <t>PL78_13415 chr1</t>
  </si>
  <si>
    <t>ANI30816</t>
  </si>
  <si>
    <t>PL78_13420</t>
  </si>
  <si>
    <t>PL78_13420 chr1</t>
  </si>
  <si>
    <t>ANI30817</t>
  </si>
  <si>
    <t>-KTKIVVTLLATLLLAGCDKPAPEVMESVRPVKIFTVEDSGQNGVRYFPARLQAGDETQLSFKRAGQLQQLLVREGEQVKKGQNIAMLNNTDLTLRVRDRQSAFNLARDQFNRFNTLQGRNAISRAELDIRRAELESAQAALDIARKELSDATISAPFDGVIANVSARNHQVMAPGQVVATLSALDTLDVVFSVPERLFTALDIGNKDYHPTVRLNHLPDREFLAEYKEHTTSTSAGSMTFQVTLTMKRPPDLPLLSGISGSVRINTHKLTGSTNASIIVPVEAVFNPDSTQLNDARVWVVKEDKGQLHVEEREVQVGQLMANGIRITSGLNDGEQIVAAGTSELRPQQLVRAWVRERGL</t>
  </si>
  <si>
    <t>PL78_13425</t>
  </si>
  <si>
    <t>PL78_13425 chr1</t>
  </si>
  <si>
    <t>ANI30818</t>
  </si>
  <si>
    <t>multidrug transporter AcrB</t>
  </si>
  <si>
    <t>MKLTDNFINNNTRIWLTILLLGIGGLIAYLNIGRLEDPAFTIKTAVVVTRYEGASAQQVEEEVTLPLENAIQELSYVDNVRSISSAGLSQITVNVGSQYGPNELPQIWDELRRKISDNSARLPPGAGTPLVNDDFGDVYGFFFSLSGEGYTNQDLRNFGEQLRRELVLVNGVGKVAIAGILPEEIQIDISRAQMTAAGITPQHLSDLLSRQNVVSNSGQLLVGSESIRLHPTGEFNSVQELGNLLVSQPGSPKSVYLRDIATVTQGVTHSPTNIYRANGQPALGVGISFAPNVNVVTVGNAVKLRLAQLEPERPSGMHISIFYDQSHEVEGAVNGFILNFLLALLIVVVTLLIFMGARSGIVIALSLALNVLGTLLIMWLFNIELQRISLGALIIALSMLVDNAIVVVEGVLVGRQRGDNIFTAISKVVKRSMFPLLGATIIAILAFAPIGLSNDSTGEYCRSLFEVLLISLMLSWFTALTLTPVFAKWAFQNQKSAPVDEDKPVKQPYDGWLFRNYRVVLNKLLQHRSITLVVLTAMLVASIYGFGSVRQSFFPPSNTPIFFVDLWLPYGTDISYTESIAAEVEKHIKEQEGVTDTVGTIGQGAMRFMLTYNGERQYANYAQIMVRTDRLNRIPGLIEETEQFMQDEYPQVNARLKRIMFGPSNNSAIEARFNGPDPDVLRSLATQAEKVIVADPLADGARHDWQDRSKMIRPQFSDYLGRELGVDKREVDSTLRMSFGGLPVGLYRDGTRLMPIVLRTPDAERLNAERLNDVMVWSQARQAFIPIDNVVTSFETEWEDPLIMRLDRKRTLTVQTDPTSEGGETSAELLQRIRPNIEAIKLPSGYELEWGGDYESTKEAQQGIFTSLPIAFIIMFVVTVLMFSSVRNALAIWLTVPLALIGVTVGFLLTGIPFGFMALLGLLSLSGMLIRNGIVLVEEISLQRQEKPLRDAIIDASTARLRPIMLTAFTTVLGLAPLLSDAFFQSMAVVIMFGLGFATVLTLLVLPVIYSCMNPEPKPQPTTE</t>
  </si>
  <si>
    <t>PL78_13430</t>
  </si>
  <si>
    <t>PL78_13430 chr1</t>
  </si>
  <si>
    <t>ANI30819</t>
  </si>
  <si>
    <t>gldA glycerol dehydrogenase</t>
  </si>
  <si>
    <t>MLKVIQSPSKYIQGANALQSIGEFAKLLANNYFVIADDFVMKLTSDTVGSSLQVSDVKYHFSQFRGECSRKEIERLTVELKKHGCNGVIGIGGGKTLDTAKAIAHYQHIPVVVVPTIASTDAPTSALSVIYTEEGEFAEYLIYPKNPDIVLMDSAIIAKAPVRLLVAGMGDALSTYFEAQACFDAKAISMAGGASTLAAVTLARLCYDTLLTEGYKAKLAVEAGVVTEAVERIIEANTYLSGIGFESSGLAAAHAIHNGFTVLEECHHLYHGEKVAFGTLTQLVLQNSSMEQIETVLDFCQQLGLPITLGEMGVHQDIEKKIRAVAEASCAEGETIHNMPFAVTPDSVYAAILVADRLGRAFLN</t>
  </si>
  <si>
    <t>PL78_13435</t>
  </si>
  <si>
    <t>PL78_13435 chr1</t>
  </si>
  <si>
    <t>ANI30820</t>
  </si>
  <si>
    <t>dhaK dihydroxyacetone kinase</t>
  </si>
  <si>
    <t>MKKLINSVESVLQEQIQGLVEAHPELTLHQEPLFITRRDAPVQGKVALMSGGGSGHEPMHCGFIGAGMLDGACPGEIFTSPTPDQMFECGQAIDGGKGVLMLIKNYTGDILNFETAAELLHSEGTAVATLVIDDDVAVKDSLYTAGRRGVANTVLIEKLLGAAAERGDSLDECVALGQKINNQGHSIGIALGACTVPAAGKPSFILAENEMEFGVGIHGEPGIERRSFTSLDSTVDAMFQTLIEHGQYQRTLRHWDRQLGDWQETRQSKQPLAAGDRVVVLVNNLGATPLSELYGVWHRLAARCAEFGLKVERKLIGSYCTSLDMQGMSITLLKVDDELLTLWDAPVNTPALRWGC</t>
  </si>
  <si>
    <t>PL78_13440</t>
  </si>
  <si>
    <t>PL78_13440 chr1</t>
  </si>
  <si>
    <t>ANI30821</t>
  </si>
  <si>
    <t>dhaL dihydroxyacetone kinase</t>
  </si>
  <si>
    <t>MGLTKQDIVNWLQLCAEVFTQQRDFLTQLDTEIGDGDHGLNMNRGFNKVVEKLPSVADKDIGFILKNTGMTLLSSVGGASGPLFGTFFIRAAQSTNAKQSLDLSALCQMFKDGVEGVVMRGKAEPGDKTMCDVWWAVVDQLEKANQQGLSVVDALQQTVERSQQALASTITMQARKGRASYLGERSIGHQDPGATSAMLMMQALLQVTSR</t>
  </si>
  <si>
    <t>PL78_13445</t>
  </si>
  <si>
    <t>PL78_13445 chr1</t>
  </si>
  <si>
    <t>ANI30822</t>
  </si>
  <si>
    <t>ptsP PTS system sucrose-specific transporter subuitsIIBC</t>
  </si>
  <si>
    <t>MVNIVVVSHSALLAQGVAELAQQMAQGGCRLALAAGVDDVDHPIGTDAIKVMEAIESVYDPAGVLVLMDLGSAVLSAETALDLLDPEMAANVLLCAAPLVEGTLAAVVAASAGSSLQQVRAEAMGALVAKSGQLGEEIQSEESGSATGFGDDAQSVSWRVQNPNGLHVRPAAKLVEALAPFDAELLLEKSGKCVNPRSLNQLAILQVRKGDTIRLLARGAQAELALAAFEHLAQQHFGESVANGDNAELAGIMVPNGVVRGPILQLPPAMTAFIPRTISAEQVADEQQRLQRALIQTATDLESLAAQVGETLGEEFGEIFSAHQLLISDEELQQAVNQRMAQERVCAESALQSELMAMAADYQALDDEYLRVRELDIRDILNRALGHLTGLPLVSLHIGGSALLVADELMPSALAGLRRQQVKGICLSQGSTVSHSAILSRALGIPMAVGMSGCLDATHTGMMAELDTASGVLKIKGEATGAKETRHQSSYIPAK</t>
  </si>
  <si>
    <t>PL78_1345 chr1</t>
  </si>
  <si>
    <t>ANI28483</t>
  </si>
  <si>
    <t>phoR sensor protein KdpD</t>
  </si>
  <si>
    <t>-DAEPIRPDPDSLLAVANEKPRGKLKVFFGACAGVGKTYAMLQEAQRLRAQGLDVLVGVVETHGRSETAALLEGLDQLPLKRIAHRNRQVREFDLDAALARHPALILMDELAHSNANGSRHPKRWQDVEELLDSGIDVLTTVNVQHLESLNDVVGGVTGIRVRETIPDHMFDEATEVVLVDLPPDDLRRRLNEGKVYISGQAERAIEHFFRKGNLIALRELALRRTADRVDDQMRAFRDTQGRERVWHTRDAILLCIGHNVGNEKLVRTAARLAARLGCIWHAVYVETPRLHALPEAKRRAILRALKLAQELGAETATLSDPCEERAILRYARDHNLGKIIIGRRSEQRWKLRGSFGDRLGKLGPDLDLVIVALENDHQPAAAKENDTRSFSEKWRMQLQGCAAAIGLCALITILSQWLIPGFDQANLVMVYLLGVVIIALFYGRWPSVLAAVLNVASFDLFFVQPHWSLAVTDVQYLVTFGVMLIVGIVVGNLTAGVRYQARIARYREQRARHLYEMSRGLSRALSCVDIAKTSRHFLSSSFQAKTGLLLPQEDGRLHQIGTEDGNIFSVDEAIARWSFDHGAPAGAGTDTLPGVPYQLLPLTTSKQTFGVLAIEPANLRQLMVPEQQRLLQTFTSLIANALERLHLARTAEVAKLDAEREQLRNSLLAALSHDLRTPLTVLFGQAEILTLDLAAEGSRHAPQASQIRQQVLSTTRLVNNLLDMARIQSGGFNLRKEWQSLEEIVGSALHMLETTLSSHLIELDLPSEMVLINCDGSLLERVFINLLENAHKYAGPSATLGIRAKVQEEWLNVEVWDNGPGITGGQEQLIFDKFSRGNKESAIPGVGLGLAICRAIIDVHGGRIWAEKGQNGGAVFHFVLPLEVPPDMDNVNPEDM</t>
  </si>
  <si>
    <t>PL78_13450</t>
  </si>
  <si>
    <t>PL78_13450 chr1</t>
  </si>
  <si>
    <t>ANI30823</t>
  </si>
  <si>
    <t>nifA transcriptional regulator</t>
  </si>
  <si>
    <t>MAPKSAPLPTESAYNSQAPAVTPALNDSWQRCHKLMQPATWRIPHRAAGATFSSICQRKNDLLVLGQAALEDAYEYMESRECSLLILDESGCTLWQCGHPKTLRQLSELGFTAGSYWAEGLIGTNAPALAIAEGNPMQVSGSQHFKLALHPWHFCATPVYDNSGRQRAVIVLGCLLTEKAASDLPLTLAIAREIGNSLHADSLLAETNRHLNELNALLDGVEDGVMAWDQRGCLLYLNRRAAAILRLDATNSLGKPVNQLLTLPALLTHAIQQRSPLSHVEVTFENQQQFIPALLTLKPIPDGDRCGFIALLHPQELLRQMVHNQLGRASHTFDEMPVSSLEMRRLVRYGKQAAKGQHPILLHGEEGVGKQRLGQAIHNASERSDGPYIALNCQALPQSLMAREFLGSDASEGEAGQPSKFELANGGTLYLEQVEYLSPEMQSALLQIVKTGILMRVNSNRVIPVDVRIIAATGADLPLLVKQGRFRRQLFYTLQSFELHIPPLRQRQQDIQLLVHHTLRDLGQHFHCQYQTDEDVNRQLNQYPWPGNDQELKSVVERAAMSCRNNRIRLNDLPEHLLGEKLLLEPDAPQPQPVLSLQELERQAIIRAALVCQGQLNEMATLLGIGRTTLWRKVKLHRLDIGQFKGGETV</t>
  </si>
  <si>
    <t>PL78_13455</t>
  </si>
  <si>
    <t>PL78_13455 chr1</t>
  </si>
  <si>
    <t>ANI30824</t>
  </si>
  <si>
    <t>sucrose operon repressor</t>
  </si>
  <si>
    <t>MQSVKNSKRITINDIAKLAGVSKSTASLVLNGRSKEYRVSDETRDRIIALANEHNYQPSFHARSLRSTRSHTLGLVVPEMTNHGFALISRELEMLCREAGLQLLIACTDENPSQEMMAVNSLVQRQVDGLIVASSQLNDSEYQKINTRLPVIQMDRLIGESDLPLVITDSITSTATLVEKVAQQHQDEFYFLGGQPRISPTRDRLSGFQQGLQRAGVECRPEWILNGNYLPSSGYEMIAQLCAQLGRPPKAVFTAACGLLEGVLRYLNQYQLMDSDIHLCSFDDHYLFDCLPLKIDTIAQDCQGLARHSFEMVTALIAEQPLEQQRLILPGQIHWRHPDSKA</t>
  </si>
  <si>
    <t>PL78_13460</t>
  </si>
  <si>
    <t>PL78_13460 chr1</t>
  </si>
  <si>
    <t>ANI30825</t>
  </si>
  <si>
    <t>MQEASLLKQLTLAVMSGQVRAARDPHRPGWHLAPCIGLLNDPNGFIYHAGYYHLFYQWNPLACAHGSKYWGHWRSADLIHWEHQPLALAPSEEYESHGCYSGSAVIHDERIHLMYTGNVKYPDGSRTAFQCLARENARGEFDKLGPVLSLPAGYTGHVRDPKVWQHDGQWYMVLGAQDLELKGKVLLFRSPDLHQWQSLGEIAGSGINGLNDFGYMWECPDLFTLGDEDVLIFCPQGLAAEAERYRNTYQAGYVCGKLDYQQGQFNHGAFHELDAGFEFYAPQTTLAADGRRLLFGWMGIPNQDELYQPTVNYGWIHTMSSPRELSLRNGKIIQQPARELTALRTVLFQWKGSADAAPPFRIDNAEIQLEISGEFTLQLADTMTLEWDGERLTLSRNNLRTGEREFRYWRGSVHQLQLLFDRCSVEIFINNGEGVMTSSYFPQPEPQAIFSGKGELHLRHWLLLSPMLE</t>
  </si>
  <si>
    <t>PL78_13465</t>
  </si>
  <si>
    <t>PL78_13465 chr1</t>
  </si>
  <si>
    <t>ANI30826</t>
  </si>
  <si>
    <t>PTS system sucrose-specific transporter subunitsIIBC</t>
  </si>
  <si>
    <t>MNMTETVSALLPLLGGKENIVSAAHCATRLRLVLADDNLVQKSAIEKLDGVKGCFSNAGQIQVIFGTGLVNKVHAEFIRQTGVNESSKSEAADLAAKKLNPFQRVARLLSNIFVPIIPAIVASGLLMGLLGMVKTYGWADADSAIFIMLDMFSSAAFIILPILIGFTAAKEFGGNPYLGATLGGILTHPALTNAWGVAGGFHTMNFFGLEIAMIGYQGTVFPVLLAVWFMSMVEKRLRKVVPNALDLILTPFLTVVISGFIALLFIGPAGRVLGDGISMILSTLITHAGWFAGLLFGGLYSVIVITGIHHSFHAIEAGLLGNPNIGVNFLLPIWSMANVAQGGACLAVYFKTKDVKIKAIAVPSAFSAMLGITEAAIFGINLRFVKPFLAALAGGALGGAWVVANHVGMTAVGLTGIPGLAIVQSSAIVSYLIGLVIAFSSAFIISLLLKYKTDSE</t>
  </si>
  <si>
    <t>PL78_13470</t>
  </si>
  <si>
    <t>PL78_13470 chr1</t>
  </si>
  <si>
    <t>ANI30827</t>
  </si>
  <si>
    <t>porin LamB family</t>
  </si>
  <si>
    <t>MMIKPSYLAVTIGLILSCSATSVTAASTSDIEARLNALEQRLHQAERRAQQAEARAEIAEKQAKKLEARTAQAEEKTVEVAKRTEKLESKTPAESGFEFHGYARSGLLMNSNGARTQGGPDVTPAGSTGGNIGRLGNEPDTYVELSLEKKQTLSNGATTRFKAMLADGQRDYNDWTGNNSKLNVRQAFVELGSLPTFTGIFKDSTLWAGKRFDRDNFDIHWLDSDVVFLGGTGGGIYDVKWNEDLKSNFSLYGRNFGAIEGIDDDIQNYIFTANNFAGPFQFMLSGLRAKDNDQRKINGIVASDNAAEKGFHAMLAYHGDSFYGLREGTAKIAVLYGHGLGAEVKGLGSDGNLNESADTWRIATYGTTPLSKNWSLAPAIMAQQSEDRYVQGDSYKWVTFNARFIQEITENFALAYEGTYQYMNLDPRGYNNYKDVSGGFYKLTFAPTFKAGDIGNFFSRPELRVFATYMDWSKDLDNYSQQDAFGKNDFTAGGQWNFGVQMETWF</t>
  </si>
  <si>
    <t>PL78_13475</t>
  </si>
  <si>
    <t>PL78_13475 chr1</t>
  </si>
  <si>
    <t>ANI30828</t>
  </si>
  <si>
    <t>-KSLSAVLLLSVLPVAAFATPTPFVIDKDHKGQLTIEQFEGSNSDGGRFEVLLPSGKTQELGGFEFIDDGKNPGASFTDFNFDGYNDIAIDVPVGMVNFETFIYLWQPEAGQFKALKPNNPGACGQFSDVTLDEKNKTIISSCRGGPVWYSDKFKYDDQGKLYLASDMELNMGVAPDHDISTFAFFERYYDPQGKKISQQAIGIEGEPYVYTVKNEKLRLYNAPNKAQKSAMYLVKGDQVAIVDLTVLENTDKTWVKIKYASKKRGDIYKWVAADETEHSAPQESAVFR</t>
  </si>
  <si>
    <t>PL78_13480</t>
  </si>
  <si>
    <t>PL78_13480 chr1</t>
  </si>
  <si>
    <t>ANI30829</t>
  </si>
  <si>
    <t>iolC fructokinase</t>
  </si>
  <si>
    <t>MKNSVWVLGDAVVDLVPDNSNSYLKCPGGAPANVAVGIARLGGKSAFIGRVGNDSFGRFMQQILQQENVDTRYMTQDPHYHTSTVVVDLDRNGERSFTFMVNPSADLFLQPDDLPEFEAHQWLHVCSIALSREPSRSTAFEAMKRIKAAGGWVSFDPNIREDIWQNPEELLPCLHQALQLADVVKLSLEELAFISGTDETTLAIEQIMAHFPCKLLLVTLGADGVWLHNRTDLQQYPSRKVTPVDTTGAGDAFVAGLLAALADQQDWAKGTDLPAAIAQAQACGALATTAKGAMTALPSSSQLAHFLKTPV</t>
  </si>
  <si>
    <t>PL78_13485</t>
  </si>
  <si>
    <t>PL78_13485 chr1</t>
  </si>
  <si>
    <t>ANI30830</t>
  </si>
  <si>
    <t>iron transporter</t>
  </si>
  <si>
    <t>MSVSLLRAARWLLASLAILMSWSALAAPIVVTDVAGREVTLPQPAAKVMLADARALLALNILHPQTPLKNIIAWDNSLKVKAPDLVEAYAKTFPEINKIPIFENPYVSDFSVEQAVVFRPDLIIFDIGLLEKLKSSGVLGQLEKAGLPVLIIDFRQQPLTNTVPSMRLLGKVFGEEANAESFIQFYQQRLDLVRERVAALKPEQRPSVFIERSAGMKGDDCCSTFGKGSFGQFIDVAGGNNVGSKLFPAMGGDVNVEQLIASNPDFYLMTGADWSRGHRGTLAVPLGYSTDEATTQARLKHLMNRTGISVLQSVKDKKVMAIYHQFYDTPFNVIAVEAIAKFLHPELFSDLDPLADIKMLHQKYTALDYSGVFWVQAK</t>
  </si>
  <si>
    <t>PL78_13490</t>
  </si>
  <si>
    <t>PL78_13490 chr1</t>
  </si>
  <si>
    <t>ANI30831</t>
  </si>
  <si>
    <t>TonB-dependent siderophore receptor</t>
  </si>
  <si>
    <t>MFTFTRLSLLAASIALALPTYAADKKTQADDNQPTATQDAPATGKSDTLSVVGNWLDNTDNSTVVLNHPGARTIVTQQRLQEKGAQTIGDSLRGIPGVQVRESNGTGGSDISLNVGVRGLTSRLSPRSTILQDGIPLAVAPYGQPQLSMAPLSIGNLQSIDVIRGGGAVRYGPQNVGGIINFNTKAIPKEFSGAVSAQTQGASHGGLKTLSSASLGGTADNGFGAALMYSGLHGQGYRDSNDNTDIDDFLLKTRYEITPNDELLANFHYYEAHAGMPGGLTSAQYAQNPFQSTRPFDQFDGRRRDMSFKYKHQEEDKQFELLTYFTKSFRGSNIESEGTGNNVGKKRMVAYPRNYTTWAIEPSYSQLFHLGSTSHEVTVGYRYLNETMDEKAYRSVWYAPSSASSTPATPDYYQHTSGGTEAHAVYIDDAVNVGNWTITPGLRYEKISTNVDDSFSQTSREKHYSEPLPSLNLMYHLSDEWKLFANANTSFGSMQYFQLSKGGNGNAPAPGLTAEKAHTYEIGTRFDDTLLTGEVTLFYIDFDNQLQYISNDIGWTNLGATKHQGIEMAFSYDLSELNPTLDGVSVYTSYTYTKATTEGGAFAGKDLPFYSRQVYTVGTRYQTGNWTWNLDSYAQSKQRSPGSGPIYITEESADGQFGNIPGYMVWNTRAEYNFGPQWSNLTLGAGVKNLFDQRYFTRSNDNNSGKYVGEPRTFFVQGSVAF</t>
  </si>
  <si>
    <t>PL78_13495</t>
  </si>
  <si>
    <t>PL78_13495 chr1</t>
  </si>
  <si>
    <t>ANI30832</t>
  </si>
  <si>
    <t>HmsT protein</t>
  </si>
  <si>
    <t>MFICLRTALHTQSEFNMNGHSYDQLLKSKHRLSLLLFLFLNASSSIFNMLLPAHYTPAFTLPVVLIAILSISALLFNIFFSKDYANKLNIFAFILGILWTWQIILKYEYLGRDENNFLLISLFTIFFISTIALSDNFIAFCLHSAPAAIAVIFLDDFQNIFRIIFTVMLPLIGFCLHHLMLRRSDEFTRKLVAHLYNEREKFSDLSMIDPLTNLYNRRGLESKLESLLTQSPGNHYVLLLDIDHFKAYNDNYGHTMGDQALVRVAAAIRDAVRSRDIVVRFGGEEFLVLLTHVSEEYASQLAERVRQRVLGLDIPHVFNHKVSTTVTLSAGISPLQPLDLPASLKAADEALYQAKKNGRNKVAFASDTLATAESVH</t>
  </si>
  <si>
    <t>PL78_1350 chr1</t>
  </si>
  <si>
    <t>ANI28484</t>
  </si>
  <si>
    <t>kdpC potassium-transporting ATPase subunit C</t>
  </si>
  <si>
    <t>MMSYLRPSLILVILLTLITGIAYPLLTTGLAQVIFSDKAHGSLATLGGEAVGSTLIGQQFTQPGYFSGRPSATSDIPYNALSSGGSNLAISNPALDAEINERIKALRLANPDQTGPVPVDLVTASGSGLDPQISLEAAYYQANRVAKARQLTLSEVQDLIAKNEQKSVPNFLGESVVNVLILNMALDNVKPLKQ</t>
  </si>
  <si>
    <t>PL78_13500</t>
  </si>
  <si>
    <t>PL78_13500 chr1</t>
  </si>
  <si>
    <t>ANI30833</t>
  </si>
  <si>
    <t>MIGATIAACRSWRLNDFLLSRMASGWGVLLPCALLPLLGWGDFSVTELRGIIVAAMLATLSMLYHPRLRHFLLIPSCLAMAGGLLAVLTHL</t>
  </si>
  <si>
    <t>PL78_13520</t>
  </si>
  <si>
    <t>PL78_13520 chr1</t>
  </si>
  <si>
    <t>ANI30834</t>
  </si>
  <si>
    <t>prmC 16S rRNA methyltransferase</t>
  </si>
  <si>
    <t>MSALTPASEVMLRHSDEFIQRRVIFAGDLQDALPAQFEAAEVRVHTNQYHHWQLLSNTLEDNVQFGLLADADFLAQSDTLIYYWPKSKQEAQFQLANLLSMLPIGTDIFIVGENRCGVRSAEEMLSDFATLTKIDSARRCGLYHARLDKQPEFDPEGWWHSYQVDDVTIKTLPGVFSKDALDSGSYLLLSTFNEPFKGRVLDVGCGAGVLASVLSKQSPKIKWTLSDVSAAAIEASRATLAANEIEAEVIASNVYSDIQGRFDMIISNPPFHDGLQTSFHAAEMLIRGATGHLHVGGKLRIVANSFLPYPALLDAAFGSHEVLAQNGRFKVYQATVGRAPRAKAKR</t>
  </si>
  <si>
    <t>PL78_13525</t>
  </si>
  <si>
    <t>PL78_13525 chr1</t>
  </si>
  <si>
    <t>ANI30835</t>
  </si>
  <si>
    <t>holD DNA polymeraseIII subunit psi</t>
  </si>
  <si>
    <t>MASRRDWLLQQLGITQWTLRRPAVLQGEIAVSLPEDIRLLIVAETLPGQDDPLLCDIVRSLGLSAAQIYSLTPDQVAMLPEDTQCNSWRLGISEPLALAGAQLHSPALTELYQDAGAKRALWQQICHHEADFYPDASRSGHRVSD</t>
  </si>
  <si>
    <t>PL78_13530</t>
  </si>
  <si>
    <t>PL78_13530 chr1</t>
  </si>
  <si>
    <t>ANI30836</t>
  </si>
  <si>
    <t>rimI ribosomal-protein-alanine acetyltransferase</t>
  </si>
  <si>
    <t>MKQISILTPADLATAYQIEQASHEFPWTEKTLFSNQGERYLNYKLTVDQQMAGFAITQIVLDEATLFNIAIDPQHQRQGYGRLLLEHLIEQLETRDVVTLWLEVRASNARAIALYDSLGFNEVSVRRNYYPSANGREDAIMMALPLA</t>
  </si>
  <si>
    <t>PL78_13535</t>
  </si>
  <si>
    <t>PL78_13535 chr1</t>
  </si>
  <si>
    <t>ANI30837</t>
  </si>
  <si>
    <t>prfC peptide chain release factor3</t>
  </si>
  <si>
    <t>MSPSEYAQEVAKRRTFAIISHPDAGKTTITEKVLLFGQAIQTAGTVKGRGSNNHAKSDWMEMEKQRGISITTSVMQFPYKECLVNLLDTPGHEDFSEDTYRTLTAVDCCLMVIDAAKGVEDRTRKLMEVTRLRDTPILTFMNKLDRDIRDPMEVLDEVERELKIACSPITWPIGCGKLFKGVYHLYKDETYLYQTGKGHTIQEVRIVKGLNNPELDVAVGEDLAKQFRQELELVQGASHEFDHEAFLTGDLTPVFFGTALGNFGVDHMLDGLVSWAPAPMPRKTDVREVVASEEKFTGFVFKIQANMDPKHRDRVAFMRVVSGRYVKGMKLRQVRTKKDVVISDALTFMAGDRSHVEEAFAGDIIGLHNHGTIQIGDTFTQGEDMKFTGIPNFAPELFRRIRLRDPLKQKQLLKGLVQLSEEGAVQVFRPISNNDLIVGAVGVLQFEVVSSRLKSEYNVEAVYESVNVSTARWVECNDVKKFEEFKRKNELNLALDGGDNLSYIAPTMVNLNITQERYPDVIFRKTREH</t>
  </si>
  <si>
    <t>PL78_13540</t>
  </si>
  <si>
    <t>PL78_13540 chr1</t>
  </si>
  <si>
    <t>ANI30838</t>
  </si>
  <si>
    <t>periplasmic protein</t>
  </si>
  <si>
    <t>MKNTTFARSVMAVVLGSALVSGSVMAEDTLLNKASSTIDSTGAKIDSSMKKVDNYMDESATTAKVKSALVEDKTIKSGDISVKTENGVVVLSGFVSSQAEAERAVAVASKVEGVKSVSDKLHVKDQKTQSVGEYAGDATTTSKVKAKLLADDIVPSRKITVETTAGVVLLTGDVENKAQAERAESIAKAIDGVKSVKNDLNIKP</t>
  </si>
  <si>
    <t>PL78_13545</t>
  </si>
  <si>
    <t>PL78_13545 chr1</t>
  </si>
  <si>
    <t>ANI30839</t>
  </si>
  <si>
    <t>patatin family protein</t>
  </si>
  <si>
    <t>-GHRIPITLGNIEPLAYKPYQPGKMALVCEGGGQRGIFTAGVLDEFQRARFNPFDLMIGTSAGAQNLSAFICDQPGYARRVITRYTTSANFFNPLRFVRGGHLIDLDWLVNITSEQLPLAIDHAEKHLSNGREFLMCACRSDDFTPTYIAPNRENWLPAIKASSAIPGFYRSGVEMDGISYLDGGISDAIPVEEAHRRGADTIVVIRTVPSQMYYTPQWMKRMEHWFSESSLQQMVRIMQQHEHSYHRIQKFIEKPPGKLRVFEIFPPKPLASNALGSKIASLNRDYHLGRRCGRYFLATVGHWLLPRDKRPDDKSKVVFSRRLIKPRHDIQPEIVASSLLTESGQFAETGKILPAENMPLAKGLILPAKLRNKVAQVISDFTPPVKAKKSKGDKA</t>
  </si>
  <si>
    <t>PL78_13546</t>
  </si>
  <si>
    <t>PL78_13546 chr1</t>
  </si>
  <si>
    <t>Uncharacterized membrane protein</t>
  </si>
  <si>
    <t>MFRWGIIFLVIALIAAALGFGGLAGTAAWAAKVVFVVGIILFLISLFTGRKRL</t>
  </si>
  <si>
    <t>PL78_1355 chr1</t>
  </si>
  <si>
    <t>ANI28485</t>
  </si>
  <si>
    <t>kdpB potassium-transporting ATPase subunit B</t>
  </si>
  <si>
    <t>MTRKQRALFEPALVRTALIDAVKKLDPRTQWRNPVMFVVYLGSWLTTAIWLAILSGQADGNAMFTGNVALWLWFTVLFANFAEALAEGRSKAQAESLRGVKKTSWAKKLSAPHADAPQEKVSADSLRKGDLVLVQAGDTVPCDGEVLEGGASVDESAITGESAPVIRESGGDFSSVTGGTRVLSDWLVVECSVNPGETFLDRMIAMVEGAKRRKTPNEVALTILLVALTIVFLLATATLFPFSLFSVEANQAGSPVTITVLVALLVCLIPTTIGGLLSAIGVAGMSRMLGANVIATSGRAVEAAGDVDVLLLDKTGTITLGNRQASEFLPAPGVTEQQLADAAQLSSLADETPEGRSIVVLAKQRFNLRERDIHALNATFVPFSAQTRMSGVNVQDRMIRKGAVDAIRRHVESNNGHFPRAVDDLVESVAKTGGTPLVVAEGARVLGVVALKDIVKGGIKERFAELRKMGIKTVMITGDNRLTAAAIAAEAGVDDFLAEATPEAKLALIRQYQGEGRLVAMTGDGTNDAPALAQADVAVAMNSGTQAAKEAGNMVDLDSNPTKLIEVVHIGKQMLMTRGSLTTFSIANDVAKYFAIIPAAFAATYPQLNALNVMQLHSPSSAILSAVIFNALVIVFLIPLALKGVSYKAMSAAALLRRNLWIYGLGGLLVPFVGIKLIDLVLTALNMG</t>
  </si>
  <si>
    <t>PL78_13550</t>
  </si>
  <si>
    <t>PL78_13550 chr1</t>
  </si>
  <si>
    <t>ANI30840</t>
  </si>
  <si>
    <t>TatD Tat protein secretion system quality control protein</t>
  </si>
  <si>
    <t>MSGSNSSAAYFIDTHCHFDFPPFSGAEVASLTSAAQANVRQIIVPAVEAEYFDRIQALANDYPALFAALGMHPLYIDRHQEPHLTLLDQRLSQRSPKVVAVGEIGLDLYMENPQFSRQLALLQAQLKLAKRYDLPVILHSRRTHDQLAAALRKADLPRTGVVHGFAGSLVQAQAFIKLGYYIGVGGTISYERAQKTRKVMAELPLEALLLETDAPDMPLAGFQGQPNRPERTADVFTVLCELRSEPADVIAQQLYANSVRLFNLPPA</t>
  </si>
  <si>
    <t>PL78_13555</t>
  </si>
  <si>
    <t>PL78_13555 chr1</t>
  </si>
  <si>
    <t>ANI30841</t>
  </si>
  <si>
    <t>nucleoside transporter NupC</t>
  </si>
  <si>
    <t>MQPIMSLVGMAVLILIAVLLSSNFRAINIRTVVGAFIIQIGVGALVLYVPIGRRILGGMSEGVANVIAYGNEGISFIFGGLVSDKMFEVFGGGGFVFALRVLPVIVFFSSLIAVLYYLGIMQLVIRVLGGGLQKLLGTSRTESLSATANIFVGQTEAPLVVRPYISTMTQSELFAVMCGGLASVAGSVLAGYAQMGVPLEYLIAASFMAAPGGLLFAKLMVPETEKTHDHEDATKLIPEADRPANVIDAAATGAASGMQLALNVGAMLLAFIALIALLNGILGGIGGWFDYPQLSLELILGWVFSPIAFLIGVPWSEATVAGSFIGQKIIVNEFVAFMNFGQYLKADELVIAAGLPVLSDHTKAIISFALCGFANLSSVAILLGGLGSMAPNRRHDIARFGLKAVAAGTLSNLMSATIAGFFLAL</t>
  </si>
  <si>
    <t>PL78_13560</t>
  </si>
  <si>
    <t>PL78_13560 chr1</t>
  </si>
  <si>
    <t>ANI30842</t>
  </si>
  <si>
    <t>deoC deoxyribose-phosphate aldolase</t>
  </si>
  <si>
    <t>MTDLTASAKRALSLMDLTTLNDDDTDQKVIDLCHQAKTPAGHTAAVCIYPRFIPIARKTLREQGTPEIRIATVTNFPHGNDDIDIALTETRAAIAYGADEVDVVFPYRALMAGNDKVGFELVKVCKEACAAANVLLKVIIETGELKQQHLIRQASEIAIKAGADFIKTSTGKVPVNATLESAEIMIRTIHDLGVGKEVGFKPAGGVRTAEDAAAFLKLADGIMGEGWADARHFRFGASSLLASLLTTLGHHSTAKPGGY</t>
  </si>
  <si>
    <t>PL78_13565</t>
  </si>
  <si>
    <t>PL78_13565 chr1</t>
  </si>
  <si>
    <t>ANI30843</t>
  </si>
  <si>
    <t>deoA thymidine phosphorylase</t>
  </si>
  <si>
    <t>MHDGHCARRVAIAEKAQCAFRFPIQVKQGDALFLAQEIIRKKRDGLPLSEEEIRFFINGIRDNVVSEGQIAALAMTIYFHDMSMPERVALTMAMRDSGTVLDWKSLKLNGPIVDKHSTGGVGDVTSLMLGPMVAACGGYVPMISGRGLGHTGGTLDKLEAIPGFDIFPDDNTFRKIIQDVGVAIIGQTSSLAPADKRFYATRDITATVDSIPLITASILAKKLAEGLDALVMDVKVGSGAFMPTYQLSADLAQAIVGVANGAGCKTTALLTDMNQVLASSAGNGVEVREAVRFLTGEYRNPRLLEVTMALCVEMLLSGGLANSETDARAKLQAVLDNGKAAEVFGRMIAAQKGPTDFVERYDSYLPVAMLSKPVFAEKPGIITAMDTRALGMSVVALGGGRRRATDSIDYSVGLTDMARLGDKMDSERPLAVIHANNESDWQQAADAVRAAMTLGDKALEQTPVVYRRITE</t>
  </si>
  <si>
    <t>PL78_13570</t>
  </si>
  <si>
    <t>PL78_13570 chr1</t>
  </si>
  <si>
    <t>ANI30844</t>
  </si>
  <si>
    <t>deoB phosphopentomutase</t>
  </si>
  <si>
    <t>MKRTFIMVLDSFGIGASADAGKFNDEGANTLGHIAEACARGDADIGRKGPLTLPNLSRLGLGKAAEESCGTFPVGLDKDADIIGAYAYASELSSGKDTPSGHWEIAGVPVLFDWGYFSDVENSFPQELLDKLVKRANLPGYLGNCHSSGTVILDQLGEEHMKTGKPIFYTSADSVFQIACHEETFGLDRLYELCEIAREELTEGGYNIGRVIARPFIGDKPGNFQRTGNRHDLAVEPPAPTILKKLVDEKQGEVVSIGKIADIYAHVGITHKVKATGIDALFDATLEEMKKAGDNAIVFTNFVDFDSSYGHRRDVAGYAAALELFDRRLPELLELVKDDDIIIFTADHGCDPTWPGTDHTREHIPVLVYGPKVKPGSLGHRDTFADIGQTVAKYFDLSPMDYGKPMF</t>
  </si>
  <si>
    <t>PL78_13571</t>
  </si>
  <si>
    <t>PL78_13571 chr1</t>
  </si>
  <si>
    <t>MWPRVLAPSSLNLPASALAPIPNESNTIINVRFIIFSCVNSRCGSSTANMPYCAKFVVNKESLFGNPTINHRRLF</t>
  </si>
  <si>
    <t>PL78_13575</t>
  </si>
  <si>
    <t>PL78_13575 chr1</t>
  </si>
  <si>
    <t>ANI30845</t>
  </si>
  <si>
    <t>deoD purine nucleoside phosphorylase</t>
  </si>
  <si>
    <t>MATPHINAEMGDFADVVLMPGDPLRAKFIAETFLQDVRQVNNVRGMLGFTGTYKGRKISVMGHGMGIPSCSIYAKELITDFGVKKIIRVGSCGAVRNDVKLRDVVIGMGACTDSKVNRLRFKDHDYAAIADFDMVRNAVDAAKAKGVPARVGNIFSADLFYTPDPQMFDVMEKYGILGVEMEAAGIYGVAAEFGAKALTICTVSDHIRTGEQTTAEERQTTFNDMIEIALESVLLGDKE</t>
  </si>
  <si>
    <t>PL78_13580</t>
  </si>
  <si>
    <t>PL78_13580 chr1</t>
  </si>
  <si>
    <t>ANI30846</t>
  </si>
  <si>
    <t>MARAKLKFRLHRTAIVLICLALLVLLMQGASYFSLSHQLARSEQVEELAKTLAKQVAFSLSPIMDSNNDDVDSQKVDEVLKQLTQASRILDASVYLIDGTLVADSGEKVKVRDRLALDGKRPGSYFNHQIVEMIPGKNGPSGFLRMTLDTHVLATESKQVDNTTNLLRLMILVALAVGIILARTLLQHRRSRWQQSPYLLTANTPVEEDSESGESSNADSTASKSTERTEESQVKK</t>
  </si>
  <si>
    <t>PL78_13585</t>
  </si>
  <si>
    <t>PL78_13585 chr1</t>
  </si>
  <si>
    <t>ANI30847</t>
  </si>
  <si>
    <t>serB phosphoserine phosphatase</t>
  </si>
  <si>
    <t>MSNSLTYCDLPAEIYQWPGLPLSLSGDEVMPLDYRAGHTGWLLYGRKLDKQRITDFQRRLGAAMVIVSAWCVDDYQVIRLAGSLTPRIKTLADESGLDVAPLGAIPHLRTPGLLVMDMDSTAIQIECIDEIAKLAGVGDEVAAVTERAMQGELDFSASLRQRVGTLKGADANILKQVRDTLPLMPGLVTLVKKLQALNWHVAIASGGFTYYAEYLRDKLHLDAVAANELEIRDGKLTGQVLGPIVDAQYKADTLIKLAEKLSIPIQQTIAIGDGANDLKMMQAAGLGLAFHAKPKVYAKAKVAIRHGDLMSVLCILSGSLKHEER</t>
  </si>
  <si>
    <t>PL78_13590</t>
  </si>
  <si>
    <t>PL78_13590 chr1</t>
  </si>
  <si>
    <t>ANI30848</t>
  </si>
  <si>
    <t>radA DNA repair protein</t>
  </si>
  <si>
    <t>-AKAPKRAFVCNECGADYPRWQGQCSACNAWNTITEVRLAAATPSSRNDRLGGYAGEAGISRVQKLSDISLEALPRFTTGFLEFDRVLGGGVVPGSAILIGGNPGAGKSTLLLQVLCKLSEGMKTLYVTGEESLQQVAMRAHRLGLPTGNLNMLSETSIEQICLIAEQEQPKLMVIDSIQVMHMADIQSSPGSVAQVRETAAYLTRFAKTRGVAIVMVGHVTKDGSLAGPKVLEHCIDCSVMLDGDGDSRFRTLRSHKNRFGAVNELGVFAMTEQGLREVSNPSAIFLSRGDEVTAGSSVMVVWEGTRPLLVEIQALVDHSMMSNPRRVAVGLEQNRLAILLAVLHRHGGLQMSDQDVFVNVVGGVKVTETSADLALLMSLVSSLRDRPLPQDLVVFGEVGLAGEIRPVPSGQERISEAAKHGFKRAIVPHANMPKKPLPNMQVFGVKKLADALAVLEDL</t>
  </si>
  <si>
    <t>PL78_13595</t>
  </si>
  <si>
    <t>PL78_13595 chr1</t>
  </si>
  <si>
    <t>ANI30849</t>
  </si>
  <si>
    <t>nicotinamide-nucleotide adenylyltransferase</t>
  </si>
  <si>
    <t>MLQFDYLKTAIKQKGCTLQQVAEASGMTKGYLSQLLNDKIKSPSAQKLEALHRFLGLEFPRREKKVGVVFGKFYPLHTGHIYLIQRACSQVDELHIILCHDEPRDRELFENSSMSQQPTVSDRLRWLLQTFKYQKNIRIHSFDEHGIEPYPHGWDVWSRGVKAFMAEKGIVPSFIYSSESQDAPRYREQFGIETILIDPQRSFMKISGRQIRRDPFRYWDYIPTEVKPFFVRTVAILGGESSGKSTLVNKLANIFNTTSAWEYGRDYVFSHLGGDEMALQYSDYDKIALGQAQYVDFAVKYANKVAFIDTDFVTTQAFCKKYEGREHPFVQALIDEYRFDLVILLENNTPWVADGLRSLGSTSDRKSFQSLLEDMLRANNVEYVHVESADYDERFLRCVELVQQLLAADPLRLSRSPISERNSLQNDN</t>
  </si>
  <si>
    <t>PL78_1360 chr1</t>
  </si>
  <si>
    <t>ANI28486</t>
  </si>
  <si>
    <t>kdpA potassium-transporting ATPase subunit A</t>
  </si>
  <si>
    <t>MAASAFLLIASFLLVLLVLSRPLGGFLARLIEGEPFPRLQRMEAAIWRCSGVKNEEMNAWQYALAILFFNLIGGIFLFTLLMSQGALPLNPQHLPGMSWQLALNTTVSFVTNTNWQAYSGENTLSYLSQMAGLTVQNFLSAATGITVAFALIRAFARHSSNTLGNAWVDILRITLYVLLPLSLIIALIFVSQGVLQNFDAYQHVTTLEGAKQILPMGPVASQEAIKMLGTNGGGFFGANSAHPFENPTAFSNFVQMLAIFLIPCALCFAFGQVVGDNRQGHALIWAMSLIFITAVAVVMYAELTGNPHLTLLGADSNINMEGKESRFGILSSSMYAVVTTAASCGAVNAMHDSFTALGGMVPMWLMQIGEVVFGGVGSGLYGMLLFVLLTVFIAGLMIGRTPEYLGKKIDVFDMKMTALAILVTPTVVLLGTALALNTDAGRAGILNPGAHGFSEVLYALSSAANNNGSAFAGLSVNTPFYNLLLALAMFIGRFGVILPVLAIAGSLAAKKRQPAGNGTLPTSGPLFVGLLVGTVMLVGALTFIPALALGPVAEHLKVWLTR</t>
  </si>
  <si>
    <t>PL78_13600</t>
  </si>
  <si>
    <t>PL78_13600 chr1</t>
  </si>
  <si>
    <t>ANI30850</t>
  </si>
  <si>
    <t>NADPH:quinone reductase</t>
  </si>
  <si>
    <t>MSHYAIAVNPQKPADFIQIPWDQPTPSAFDLLVEVKAASVNPVDTKVHAGLQKNGLQQPRVLGWDASGVVIGVGSSTQGFSVGDEVWYAGDLTRPGSNATHQLVDARIVARKPNRLNWAEAAAMPLTALTAWEGLFEHLKIQEAPAGKTLLIIGGAGGVGSIAISLAALRSQVNVIATASNPVSASWCLDRGADLTVDYRDLKGELASNGIDKVDYIFCLNDTDGHWATIGDLIAPMGHICTIVENTHPLDQSALKLKSAALHWELMFTRSMFNTPDMAQQGEILKQVAQYVDAGELRGTLSDTLHGLTTDTLHAAHQKVLTGRMQGKLVIAY</t>
  </si>
  <si>
    <t>PL78_13605</t>
  </si>
  <si>
    <t>PL78_13605 chr1</t>
  </si>
  <si>
    <t>ANI30851</t>
  </si>
  <si>
    <t>MFKQLQDMALFARVAECGSFTKAAAIAGLPKSSVSQRISLLEHRLGIRLLNRTTRQISLTFAGERYLVHCQEMLQAAERADLTLQRLLDNPSGRLRVSSPAGLAATLLARIATDFQRQYPDVSLEVLVSDVKVDLVEEGFDVALRTGKPQDSSLIGRRLGYAPRNLLASPDYLTQFPPILHPRQLEEHRWITHRAWPELVLNHQDEYFRWQLPKLHVTDNLLYAIECTLSAGGITLLPAFLSREKVAQGKLVEVLPEWLAEGNELYLVYPSRKLNSPALSCFIDVVMGHPVFTHYAQGLT</t>
  </si>
  <si>
    <t>PL78_13610</t>
  </si>
  <si>
    <t>PL78_13610 chr1</t>
  </si>
  <si>
    <t>ANI30852</t>
  </si>
  <si>
    <t>MKLYSISEALKKLIRIRKIRWTLFLFILGGAVYFWWQQGTLVREEWSPNHQYVMRFYKITQLIPSIGSPGDGSHYSGYIKIENQAGQVFHTEQVSLMDFIEGPHWSDYGVYWFGTDFNDIVALPTSAAK</t>
  </si>
  <si>
    <t>PL78_13615</t>
  </si>
  <si>
    <t>PL78_13615 chr1</t>
  </si>
  <si>
    <t>ANI30853</t>
  </si>
  <si>
    <t>1energy-dependent translational throttle protein EttA</t>
  </si>
  <si>
    <t>-AQYVYTMHRVGKVVPPKRHILKNISLSFFPGAKIGVLGLNGSGKSTLLRIMAGVDTDIEGEARAQPGLKIGYLPQEPQLNLEQTVREAVEESVSEVKRALTRLDEVYALYADPDADFDKLAKEQGELEAIIQSHDGHNLDNQLERAADALRLPPWDAKIANLSGGERRRVAICRLLLEKPDMLLLDEPTNHLDAESVAWLERFLHDYEGTVVAITHDRYFLDNVAGWILELDRGEGIPWEGNYSSWLEQKDARLAQEASSEAARRKSIEKELEWVRQNPKGRQAKGKARLARFEELNSVEYQKRNETSELFIPPGPRLGDKVLEVQNLSKSYGDRLLIDDLTFALPKGAIVGIIGPNGAGKSTLFRMLSGQEQPDSGTITLGETVQLASVDQFRDSMDNSKTVWEEVSGGQDIMKIGNFELPSRAYVGRFNFKGVDQGKRIGELSGGERGRIHLAKLLQVGGNMLLLDEPTNDLDIETLRALENALLEFPGCAMVISHDRWFLDRIATHIIDYQDEGKVEFFEGNFTEYEEWKKRTLGADALEPHRIKYKKMTK</t>
  </si>
  <si>
    <t>PL78_13620</t>
  </si>
  <si>
    <t>PL78_13620 chr1</t>
  </si>
  <si>
    <t>ANI30854</t>
  </si>
  <si>
    <t>MQKLRSSLWIGLMALGLLLLAGCQNKPQGLTAEQIAALQEQGFKLTDNGWEFGLSDKVLFSSNVGKLNAQGEQTVEKIGHALMDVGISHIRLDGHTDSMGEDSYNNQLSYGRASAVANTLTSIGMPKANIEVRGLGKLNPVADNRTAKGRAENRRVAMVVTAP</t>
  </si>
  <si>
    <t>PL78_13625</t>
  </si>
  <si>
    <t>PL78_13625 chr1</t>
  </si>
  <si>
    <t>ANI30855</t>
  </si>
  <si>
    <t>DeoR family transcriptional regulator</t>
  </si>
  <si>
    <t>MRLIKRINKRRVKLPSLGKILQRIHLTVALVAVGMAGIFITLVAIFSLRVYADHNLHLIARSISYTTEAAVVFGDNIAANESLALIAASEEVAEAKIVDANGKLIASWSLPAHGPFHQLEQSVAHWALSGPVELPIMHSGERIGTIIIVGHGGSLLSFLLRGVIAMLAGIIASTLVALFLSRRMLRRIVGSLNRITEVAHDVSLHRSFGQRVPSAHIKELNELSNDFNGLLEELEVWQAHLTQENDFLTHRATHDSLTGLANRAFFEVSLNRTLNECADKDMVALMFLDADSFKEINDNYGHAAGDVVLITMAERIRSQLRETDFVARLGGDEFAVLLTSIGNSYDVLSIADNIIHCMAHPITLPDGTDITTSISIGIAFYPEHAQTPVELLQRADEAMYLAKNNYHGGGRVILPQSLTYTA</t>
  </si>
  <si>
    <t>PL78_13630</t>
  </si>
  <si>
    <t>PL78_13630 chr1</t>
  </si>
  <si>
    <t>ANI30856</t>
  </si>
  <si>
    <t>MTTSTCAINGVSKNDQYVMPPWHFGRICQYLLIVFTFVFSTGARSAEEPANANVIQARTDAATKMVLGIISYARWPVTPQVIRLCVVAPTNYAEGLFNPALMATQHPIKVERFPFASPAISSQCDAIYLGSATAEQRLELINRTQGHPILTISEDYSECATGSAFCLLVEDNQASFKVNMDALARTGVRVHPSVLQLARKKADGL</t>
  </si>
  <si>
    <t>PL78_13635</t>
  </si>
  <si>
    <t>PL78_13635 chr1</t>
  </si>
  <si>
    <t>ANI30857</t>
  </si>
  <si>
    <t>MHNTPNQKSASPPPSGKTWYQLTTDESLEQLNTTTEGLSQQEAAKRLKKHGPNALPEKKRKHPLLQFLAHFNDVLIYILLAAALVKGLMGHSVDTIIILCVAVINALIGFVQENKAEKSLKSIQNMLSSKAVVIRDGITQTIDAKDLVPGDIVTLKPGDKIPADLRLLEGHNLQIEEAILTGESTVVEKQTGVIESESVIGDRKNLLFSGTTISAGTAKGVVIATGGDTELGHINQMMSTVESTRTPLLQQMDRLGKAIFILILVMMAVLFVFAFILRDLPVDELLLALISLAVASVPEGLPAIISIILSLGVQSMARKRAIIRKLPTVETLGAMTVVCSDKTGTLTMNEMTVKAVILADHCYRVEGESYEPVGNIYQEGSDQQADLAANPTLKTFITAVNLCNDSQIQKNDQGHWVITGGPTEGALKVLAAKSGIELGQVNQLGKIPFDSAYKYMATSHQIQSENSIFLTGAPDVLFTFCQQELTANGVAPFRRDYWEAEMARYAKQGLRMVAAAFRPTDEGISKLDHADIQQGMVFVGIAGMMDPPRPEAIDAIATCQQAGIRVKMITGDHQETAMAIGAMLGIGNGTDSITGSQLEHMDDEELAEAAVRYDIFARTSPEHKLRLVKALQTKGEIVGMTGDGVNDAPALKQADVGIAMGIKGTEVTKEAADMVLSDDNFATIASAVEEGRRVYDNLKKTILFILPTNLAQGLLIIFAILAGAVIPLTPLQILWMNMATSTTLSFGLAFEPAERGIMNRNPRDPSRHVLDGHAIWRIAFVGTLIAISAFILEAYLEPRGYSTEFIRTVLMQTLVTAQWIYMFNCRVADRFPLNKELFVNKGLWLVSGVLILLQLAIIYLPFMNTAFGTEPLPAYYWGLTLLVGLAIFIIVEIEKWVIQRFKPSIKSV</t>
  </si>
  <si>
    <t>PL78_13640</t>
  </si>
  <si>
    <t>PL78_13640 chr1</t>
  </si>
  <si>
    <t>ANI30858</t>
  </si>
  <si>
    <t>murein transglycosylase</t>
  </si>
  <si>
    <t>MDKWRYLAIGVCLVTASGAASADSLDAQRQRYQQVKQAWDSNQMATVEQLLPTLRDYPLYPYLEYRQLTQDLGQVSAAQISDFLNRNPTLPPARSLSSRFVNELANREDWRGLLSFSPQPPKPVAARCNYYYAKWASGEQQVAWDGASEIWLNGQSLPGSCDKLFTVWQQAGHQTPLATLARMRLALKEGNASLVNFLLKQLPSDYQTMGTALAKLQSDPASVESFARTVGPTDFTRSATIIAFTRLARQDVENARAMIPTLTRLQKMSEKDKLELEEAVAWRLMGNDATYEQAKWRDEVTLRSHATPLLERRIRMALGTGDRKGLQAWLERLPADAKDKDEWRYWRATLLIEQGNKAEGEAILRELTKARGFYPMVAAQKLNIPYPIMVEVATKPDTSLADSPEIARVRELMYWNMDNLARNEWSYLVASRSKPQQEALARYAFNQKWADLSVQATIVAKLWDHLEERFPLAWPQEFRRATEGKGITPSYAMAIARQESAWNPKAQSPVGAAGLMQVMPRTADHTVKLNNISGYVNSSQLLDPVTNIEIGTSYLEEVYQQFGRNRILASAAYNAGPSRVNTWLGNSAGQIDAVAFIESIPFSETRGYVKNVLAYDAFYRHFMHRPAKVLSDAEWQRRY</t>
  </si>
  <si>
    <t>PL78_13645</t>
  </si>
  <si>
    <t>PL78_13645 chr1</t>
  </si>
  <si>
    <t>ANI30859</t>
  </si>
  <si>
    <t>trpR operon repressor</t>
  </si>
  <si>
    <t>MTENVVIDPALSAEDNQNWLSFIALLQQAVAQDLHQPLLQLMLTPDERAALGTRVRIIQELMRGELSQRELKNQLGAGIATITRGSNSLKASPPQLKSWLEAQLLNNESSSQS</t>
  </si>
  <si>
    <t>PL78_1365 chr1</t>
  </si>
  <si>
    <t>ANI28487</t>
  </si>
  <si>
    <t>kdpF potassium-transporting ATPase subunit F</t>
  </si>
  <si>
    <t>PL78_13650</t>
  </si>
  <si>
    <t>PL78_13650 chr1</t>
  </si>
  <si>
    <t>ANI30860</t>
  </si>
  <si>
    <t>yjjX inositol monophosphatase</t>
  </si>
  <si>
    <t>MYHVVAATTNPAKIRAITLAFNDVFGADACHIEGINVDSGVSLQPIGSDETRTGARQRVAAARQIKPEADFWVGVEAGIEDNMTFAWIVVEHLQQRGESRSASLMLPQIILQGINQGRELGDEMALLTGNAEVKRQGGAIGVFTDGKLSRTSVYHQALVLALVPFHNSVYLES</t>
  </si>
  <si>
    <t>PL78_13655</t>
  </si>
  <si>
    <t>PL78_13655 chr1</t>
  </si>
  <si>
    <t>ANI30861</t>
  </si>
  <si>
    <t>cobC phosphatase</t>
  </si>
  <si>
    <t>MLQVYLVRHGETEWNAARRIQGQSDSPLTAIGEHQARLVARRVSSEGITHVITSDLGRTRRTAEIIADACGCDVIVEPRLRELNMGVLEERGIDGLNAQEERWRKQMVDGTPDGRIPQGESMAELAARMRGALESCLELPPGSKPLLVSHGIALGCLLSTILGLPPHAERRLRLRNCSLSRVDYQQSPWLASGWIVETAGDITHLDMPALDELQR</t>
  </si>
  <si>
    <t>PL78_13660</t>
  </si>
  <si>
    <t>PL78_13660 chr1</t>
  </si>
  <si>
    <t>ANI30862</t>
  </si>
  <si>
    <t>MDQASIIRDLLSWLESHLDQPLSLDNVAAKAGYSKWHLQRMFKDVTGNAIGAYIRARRLSKAAVALRLTSRPILDIALQYRFDSQQTFTRAFKKQFAQTPALYRRAEDWHSLGICPPIRLGSYTLPQAEFITLPEQHLVGLTQSYSCTLEQISTFRTELRSHFWHQYLGGADKLPPVLYGLHHSRPNQEKDDEQEIFYTTAIEPQHTPANVTEGQPVILQGGEYVKFIYEGPAEGLQDFILTLYGTCLPLSEMTRRKGYDIERFFPQGRPQDQPPKVLHCEYLIPIRR</t>
  </si>
  <si>
    <t>PL78_13665</t>
  </si>
  <si>
    <t>PL78_13665 chr1</t>
  </si>
  <si>
    <t>ANI30863</t>
  </si>
  <si>
    <t>Periplasmic catabolite regulation protein CreA</t>
  </si>
  <si>
    <t>MKKNWILLCGLLSFGAMSVHAEEVGSVDTVFKLFGPDHKIVIEAFDDPDVKNVTCYISRAKTGGIKGGLGLAEDTADAAISCQQVGPIELSEKIKKGKSKGEVVFQKRTSLIFKKLQVVRFYDANRNALVYLTYSDKVVDGSPKNAISAVPIIPWTHANP</t>
  </si>
  <si>
    <t>PL78_13670</t>
  </si>
  <si>
    <t>PL78_13670 chr1</t>
  </si>
  <si>
    <t>ANI30864</t>
  </si>
  <si>
    <t>phoB</t>
  </si>
  <si>
    <t>MQTPHILIVEDEIVTRNTLKSIFEAEGYVVHEANDGAEMHHILSENDINLVIMDINLPGKNGLLLARELREQASVALMFLTGRDNEVDKILGLEIGADDYITKPFNPRELTIRARNLLSRTMNLGSVGEERRLVESYKFNGWELDINSRSLISPAGEHYKLPRSEFRAMLHFCENPGKIQSRGELLKKMTGRELKPHDRTVDVTIRRIRKHFESTPDTPEIIATIHGEGYRFCGDLEE</t>
  </si>
  <si>
    <t>PL78_13675</t>
  </si>
  <si>
    <t>PL78_13675 chr1</t>
  </si>
  <si>
    <t>ANI30865</t>
  </si>
  <si>
    <t>thrA aspartate kinase</t>
  </si>
  <si>
    <t>MRVLKFGGTSVANAERFLRVADIIENNARQGQVATVLSAPAKITNHLVAMIDKTVAGQDISPTMSDAEAIFADLLRGLSEAQPGFAYDRLKALVSHEFAQLKQVLHGISLLGQCPDSINAAIICRGEKLSIAMMEAVFQAKGYPVTVINPVEKLLAQGHYLESTVDIAESTRRIAASAIPNDHIILMAGFTAGNDKGELVVLGRNGSDYSAAVLAACLRADCCEIWTDVDGVYTCDPRTVPDARLLKSMSYQEAMELSYFGAKVLHPRTIAPIAQFQIPCLIKNTSNPQAPGTLIGGDNSDDAYPVKGITNLNNMAMINVSGPGMKGMVGMAARVFAVMSRSGISVVLITQSSSEYSISFCVPQGELARARRALEEEFYLELKDGVLDPLDVMERLAIISVVGDGMRTLRGISARFFSALARANINIIAIAQGSSERSISVVVNNDSVTTGVRVCHQMLFNTDQVIEVFVIGAGGVGSALIEQIHRQQPWLKQKHIDLRVCGIANSKALLTNVHGIDLANWQEQLGAAQEPFNLSRLIRLVKEYHLLNPVIVDCTSSQAVADQYADFLSDGFHIVTPNKKANTSSMNYYRQLRAAAAKSSRKFLYDTNVGAGLPVIENLQNLLNAGDELVHFSGILSGSLSFIFGKLDEGMSLSEATLQAKALGYTEPDPRDDLSGMDVARKLLILAREAGYKLELADIEVESVLPPSFDASGNVESFLKHLPSLDAEFARRVADATAQGKVLRYVGVIEDGRCQVRMDAVDDNDPLYKVKNGENALAFYTRYYQPIPLVLRGYGAGNDVTAAGVFADLLRTLSWKLGV</t>
  </si>
  <si>
    <t>PL78_13680</t>
  </si>
  <si>
    <t>PL78_13680 chr1</t>
  </si>
  <si>
    <t>ANI30866</t>
  </si>
  <si>
    <t>thrB homoserine kinase</t>
  </si>
  <si>
    <t>MVKVYAPASIGNVSVGFDVLGAAVSPVDGSLLGDCVSVTAADSFSLQNEGRFFSKLPVDPKENIVYQCWQRFCQEIGKEIPVSMRLEKNMPIGSGLGSSACSVVAGLMAMNEFCGQPLDKVTLLGLMGELEGRVSGSVHFDNVAPCYLGGLQLILEQADCISQSVPGFDDWLWVMAYPGIKVSTAEARAILPAQYRRQDCISHGRNLAGFIHASHTQQPLLAAKLMKDVIAEPYRTQLLPGFAAARQAAQDIGALACGISGSGPTLFAVCNESATAQRMADWLQKNYLQNDEGFVHICRLDTAGARLLG</t>
  </si>
  <si>
    <t>PL78_13685</t>
  </si>
  <si>
    <t>PL78_13685 chr1</t>
  </si>
  <si>
    <t>ANI30867</t>
  </si>
  <si>
    <t>thrC threonine synthase</t>
  </si>
  <si>
    <t>MKLYNLKDHNEQVSFAQAIKQGLGKNQGLFFPLELPEFELTEIDNLLDQDFVTRSSRILSAFIGDEIAPETLTKRVKAAFEFPAPVAPVENDVSILELFHGPTLAFKDFGARFMAQMLAEVAGEQPVTILTATSGDTGAAVAHAFYGLKNVRVVILYPRGKISPLQEKLFCTLGGNIHTVAIEGDFDACQALVKQSFDDEELKQELHLNSANSINISRLLAQICYYFEAVAQLPQEARNQLVISVPSGNFGDLTAGLLAKSLGLPVKRFIAATNANDTVPRFLVNGQWQPKATVATLSNAMDVSQPNNWPRVEELFRRKIWQLKELGHAAISDEVTKETMRELAEMGYISEPHAAIAYRALRDQLQDGEFGLFLGTAHPAKFKESVEAILAQELPLPKELAVRASMPLLSRDLPADYDQLRAFLMALPK</t>
  </si>
  <si>
    <t>PL78_13690</t>
  </si>
  <si>
    <t>PL78_13690 chr1</t>
  </si>
  <si>
    <t>ANI30868</t>
  </si>
  <si>
    <t>MLIIISPAKTLDFQSPLATQTYTQPELLDQSQALIEICRELTPPQIASLMKISDKLAGLNAARFSEWQPKFTPANARQAILAFKGDVYTGMQAQDFSEEDFAFAQKHLRMLSGLYGLLRPLDLMQPYRLEMGTKLANSQGKDLYAFWGNTLTEKLNQAMEQQGDNVLINLASDEYFKAIKPAKLNGTLIKPVFLDEKNGKYKIISFYAKKARGLMSRFIIQNRLSKTEQLVDFNLEGYQFDSGLSAKNELVFKRPEQH</t>
  </si>
  <si>
    <t>PL78_13695</t>
  </si>
  <si>
    <t>PL78_13695 chr1</t>
  </si>
  <si>
    <t>ANI30869</t>
  </si>
  <si>
    <t>tal transaldolase</t>
  </si>
  <si>
    <t>MTDKLTSLRQLTTVVADTGDIAAMKLYQPQDATTNPSLILNAAQIPEYRKLIDDAIAWAREQSSDKAQQVIDAGDKLAVNIGLEILKLIPGRISTEVDARLSYDTVASVAKAKRLIKMYGDAGISKDRILIKLASTWQGIRAAEQLEKEGINCNLTLLFSFAQARACAEAGVYLISPFVGRILDWYKANGDKKEFAPNEDPGVISVKEIYQYYKKHGYKTVVMGASFRNIGEIIELAGCDRLTIAPTLLKELAESEGPLERKLSYTGNIAAAPAPLTEAEFYWEHNQDPMAVEKLTDGIRKFAVDQGKLEKMIADLL</t>
  </si>
  <si>
    <t>PL78_1370 chr1</t>
  </si>
  <si>
    <t>ANI28488</t>
  </si>
  <si>
    <t>MSMYNVYPLHQVLLRRCAVILMGVLALPVMLFRRDRARFYSYLHRVWAKTSDKPVWLAQSELAARDFY</t>
  </si>
  <si>
    <t>PL78_13700</t>
  </si>
  <si>
    <t>PL78_13700 chr1</t>
  </si>
  <si>
    <t>ANI30870</t>
  </si>
  <si>
    <t>mogA molybdenum cofactor biosynthesis protein</t>
  </si>
  <si>
    <t>MHTLRVGLVSISDRASNGIYQDKGLPALEDWLKSALTSEFTLETRLIPDEQTLIEQTLCELVDEMGCHLVLTTGGTGPARRDVTPDATLAIADRQMPGFGEQMRQISLHFVPTAILSRQVGVIRKQALILNLPGQPKAIKETLEGVKDAEGNVLVHGIFASVPYCIQLLDGPYIETNSQVVAAFRPKSALRDTKI</t>
  </si>
  <si>
    <t>PL78_13705</t>
  </si>
  <si>
    <t>PL78_13705 chr1</t>
  </si>
  <si>
    <t>ANI30871</t>
  </si>
  <si>
    <t>MFS transporter</t>
  </si>
  <si>
    <t>MDQQHNRRLNRQDYKTLTLAALGGALEFYDFIIYVFFAAIIGELFFPPDMPEWLRQVQTFGIFAAGYLARPLGGIIMAHFGDLVGRKKMFSLSILLMALPTLAIGLLPTYATIGIAAPLLLLLMRVLQGAAIGGEVPGAWVFVAEHVPRKRVGFACGTLTAGLTAGILLGSLVAAGMKTTISTEAMMNGGWRIPFFLGGIFGLFAMYLRRWLQETPIFKEMQAQKALAEGLPLKSVVVNHKKEIVVSMLLTWVLSAGIVVVILLTPTYLEKQYGVMSALAMQANSVAIVALVCGCILSGLAIDRFGASKTFIVGSVLLAVATWSFYQADLTDPVKLFTHYTFAGFSVGIVGAVPYVMVRAFPAEIRFTGISFSYNVAYAIFGGLTPILVTLLMKVTPMAPAYYMLLLSVVGFLLGIYLRNDINSDLNVQLSKRVLAE</t>
  </si>
  <si>
    <t>PL78_13710</t>
  </si>
  <si>
    <t>PL78_13710 chr1</t>
  </si>
  <si>
    <t>ANI30872</t>
  </si>
  <si>
    <t>MRIVTRLLASIILIISQPSYSDETKVCFYELDKFEGESFCSAERESGSIYNDGFDNEIASISIPPGMVLTLYSGINFSGTKTRVKHDINLPELIALELYNKIGSYQVEPAICFYTEDDFQGESTCLASHQKIDLYSDPEIIIESGQKELPIPNDRIKSISIPPGMLATVYKNDNYNPPFFGLTESVNDSDLQALEMSNVITSIKASEKEGINCDQRCVVINNYKINITKAFGQYWTDERLQNKQVLLEFDSKGTNGGDKYSIKISGGPNISISNRGVMFSDRKMKNKFYFDHYNNIDNLAFIIQIKKDTIQLQYMQMLESNLVDISPIISFGWDNDASSFTDTDTDTDTDTDTDTDTDTDTDTDTDTDTEIIITNHNKDNPLVLAKSILTADTGDKYLEKRDVAQTSKILCAFTPFLNIYNYLMQDTCQQLDGIVFRADKYFSSNTQGKTLHIAGSSSPLKKKPSRTPALQIQEIFDHYMTLTYIDTNQHGQALSLPAVAKACRVSLYSLLNSRQTRQIRPHCIEWTLDIMTDFTLLFGHSPETWNAAFFGRILDSIIRTGNIGVTVENKETGNRLVQSIKEKIAEKNTENTLDHIKTAFDYAQLNYLNYSFSSSSDESPSQIELLPLGIYELLLETFVYRDTPPIIISQGEPVVQNDTEFEIEIIPTLTPEEEEKLSDSEVKNARAMRKKLSETIAQWGMQYQGTHIEQDIKGSSADSSADSNADFGADSGANENNSALSRLLHAGHIVTGIIHRRLRLQRPGEIYVVVKLQGKIIAVVLADRFNSKDEVELVASATLPDYVLFPDRDGTVRGAGTAAVRALARYLQQQGARTLFSEVISQPSARVKQKVGFNFKHEF</t>
  </si>
  <si>
    <t>PL78_13715</t>
  </si>
  <si>
    <t>PL78_13715 chr1</t>
  </si>
  <si>
    <t>ANI30873</t>
  </si>
  <si>
    <t>Succinate-acetate transporter protein</t>
  </si>
  <si>
    <t>MNTNKLANPGPLGLMGFGMTTVLLNLHNAGFFPLTSVILSMGIFYGGLAQILAGLLEYKKGNTFAATAFTSYGAFWLSLVGLLMLPKMGMAEATDAQFLGVYLGIWGIFTLFMFFGTLPANRALQFVFASLTLLFALLAIGNFTGNHSLLVFAGFEGIICGASAIYLAMAEVLNEQYGRTVLPIGEPR</t>
  </si>
  <si>
    <t>PL78_13720</t>
  </si>
  <si>
    <t>PL78_13720 chr1</t>
  </si>
  <si>
    <t>ANI30874</t>
  </si>
  <si>
    <t>dnaK molecular chaperone</t>
  </si>
  <si>
    <t>MGKIIGIDLGTTNSCVAIMDGTKARVLENSEGDRTTPSIIAYTQDGETLVGQPAKRQAVTNPQNTLFAIKRLIGRRFQDEEAQRDKDIMPYKIVAADNGDAWLEVKGQKIAPPQISAEVLKKMKKTAEDYLGEPVTEAVITVPAYFNDAQRQATKDAGRIAGLEVKRIINEPTAAALAYGLDKEVGNRTIAVYDLGGGTFDISIIEIDEVDGEKTFEVLATNGDTHLGGEDFDSRLINYLVEEFKKDQGMDLRTDPLAMQRLKEAAEKAKIELSSAQQTDVNLPYITADGSGPKHMNIKVTRAKLESLVEDLVNRSMEPLKVALKDAGLSVSDIQDVILVGGQTRMPMVQKKVADFFGKEPRKDVNPDEAVAIGAAVQGGVLSGEVKDVLLLDVTPLSLGIETMGGVMTPLITKNTTIPTKHSQVFSTAEDNQSAVTIHVLQGERKRAQDNKSLGQFNLDGIQAAPRGMAQIEVTFDIDADGILHVSAKDKNTGREQKITIKASSGLNEEEIQKMVRDAEANAEADRKFEELVQTRNQADHLIHGTRKQLEEAGDKLPAEDKTAIEDALKALEAAVKGEDKAEIEAKTQALVQVSGKLLEMAQQQAAAGEAGDASAKKEDDVVDAEFEEVKDKK</t>
  </si>
  <si>
    <t>PL78_13725</t>
  </si>
  <si>
    <t>PL78_13725 chr1</t>
  </si>
  <si>
    <t>ANI30875</t>
  </si>
  <si>
    <t>dnaJ molecular chaperone</t>
  </si>
  <si>
    <t>MAKRDYYEILGVPKTADEREIKKAYKRLAMKFHPDRNQEQDAEGKFKEVKEAYEILTDAQKRAAYDQYGHAAFEQGGMGGGGGFGGGADFSDIFGDVFGDIFGGGRRQQRASRGSDLRYNMDLTLEEAVRGVTKEIRIPTLDECDVCHGSGAKPGSSPITCPTCHGAGQVQMRQGFFTVQQACPHCHGRGQIIKDPCNKCHGHGRVEKSKTLSVKIPAGVDTGDRIRLAGEGEAGEHGAPSGDLYVQVQVKAHPIFEREGNNLYCEVPINFAMAALGGEIEVPTLDGRVKLKVPAETQTGKLFRMRGKGVKSVRGGSQGDLLCRVVVETPVSLSEKQKQLLRELEESFGGAAGEKNSPRSKSFLDGVKKFFDDLTR</t>
  </si>
  <si>
    <t>PL78_13730</t>
  </si>
  <si>
    <t>PL78_13730 chr1</t>
  </si>
  <si>
    <t>ANI30876</t>
  </si>
  <si>
    <t>nhaA pH-dependent sodium/proton antiporter</t>
  </si>
  <si>
    <t>-TNIIRQFLRLEAAGGMILIVAAVVALLMANSPLQGIYQTFLDIPVAVKIASLDISKPLLLWINDGLMAIFFLVVGLEVKRELMEGSLAGRDKAVFPAIAALGGMLAPALIYLLFNGADEVTRQGWAIPAATDIAFALGVMALLGNRVPTSLKVFLLALAIIDDLGVIIIIAFFYTQDVSLAALGAAAAAIALLAYMNWRGVGKTSVYLLVGLILWVSILKSGVHATLAGVIVGFMIPLHTKDKSSPSESLEHGLHPWVAYLILPLFAFANAGVSLEGVSLAGLTSLLPLGIASGLFIGKPLGIFLFSWVAVKVGIAKLPESINFKQIFAVSVLCGIGFTMSIFIASLAFEGGSEALSTYSRLGILLGSTAAAIVGYTLLRLVLPNKTPAVTAK</t>
  </si>
  <si>
    <t>PL78_13735</t>
  </si>
  <si>
    <t>PL78_13735 chr1</t>
  </si>
  <si>
    <t>ANI30877</t>
  </si>
  <si>
    <t>LysR transcriptional regulator</t>
  </si>
  <si>
    <t>MRMSHINFNHLYYFWQVCKEGSVVGAAEALFLTPQTITGQIKALEERLGGKLFKRQGRGLVPSELGQLVFRYADKMFMLSHEMLDIVNYRKESNLLFDVGVADALSKRLVSRVLETAVVDNEQIHLRCFESTHEMLLEQLSQHKLDMILSDCPVDSSQQEGLFSVKLGECSVSFYCRQPIPEAPFPACLQERRLLIPGRRSMLGRKLLNWINSKGIQVEILGEFDDAALMKAFGVYHNAIFVAPSMYADDIFSNEQVVEIGRLDNVHEEYYVIFAERMIQHPAVQRVCNKDFTSLFNS</t>
  </si>
  <si>
    <t>PL78_13740</t>
  </si>
  <si>
    <t>PL78_13740 chr1</t>
  </si>
  <si>
    <t>ANI30878</t>
  </si>
  <si>
    <t>rpsT 30S ribosomal protein S20</t>
  </si>
  <si>
    <t>MANIKSAKKRAVQSEKRRKHNASRRSMVRTFIKKVYAAIAAGDKDAAQKAFNEMQPIVDRQSCKGLIHKNKAARHKSNLTAQINAMQ</t>
  </si>
  <si>
    <t>PL78_13745</t>
  </si>
  <si>
    <t>PL78_13745 chr1</t>
  </si>
  <si>
    <t>ANI30879</t>
  </si>
  <si>
    <t>ribF FMN adenylyltransferase</t>
  </si>
  <si>
    <t>MELIRGIHNIRARHHGCVLTIGNFDGVHRGHLALLEQLKREGQRLGLPVMVMIFEPQPLELFAAEKAPARLTRLRDKAKYLAQAGVDYLLCVKFEPRFAANMAQTFVAQLLVEKLGVKFLAVGDDFRFGAGRQGDFRLLQQAGAEYGFDVISTDSFCDGGLRISSTAIRQALHDDDLSLAETLLGHPYSISGRVVHGDELGRTIGFPTANLPLKRLVAPVKGVYAVEVYGLDPEPLPGVANIGTRPTVAGIRQQLEVHLLDVTMDLYGRHIDVVLRAKLRDEQRFASLDALKQQIANDVVTARNFFGLKTPV</t>
  </si>
  <si>
    <t>PL78_13747</t>
  </si>
  <si>
    <t>PL78_13747 chr1</t>
  </si>
  <si>
    <t>MPFLPSFVNGFVQISAVCTGGTCYVVMERDFTSFERWNTVFRKKIPPASPIKPSAMVFAKVLTGGLYPTARAFYRINWRKSVLTAYYR</t>
  </si>
  <si>
    <t>PL78_1375 chr1</t>
  </si>
  <si>
    <t>ANI28489</t>
  </si>
  <si>
    <t>MSEKIPVGISACLLGSKVRFDGGHKRLDFATEELAPYVEFEPICPEMAIGLPSPRPALRLVRKQDDVLIRTSNDANQDVTAAMRRFAEEKVSHLSHLCGYILCAKSPSCGMERVRVYSEKGDFSKKEGTGIFAQELLKQLPWLPVEEDGRLHDPQLRENFVERIYALAEFNSLWKKGLTRGSLMAFHSRYKLSLLAHSQPEYRQIGPFVAAMDQWESLEDFAIEYRNRLMHLLAHKATRRNHTNVLMHVQGYFRRHLNAAQRQELAQLIDRYRQGMQPLLAPITLLKHYMAEYPDAYLAQQRYFEPYPEALRLRYGH</t>
  </si>
  <si>
    <t>PL78_13750</t>
  </si>
  <si>
    <t>PL78_13750 chr1</t>
  </si>
  <si>
    <t>ANI30880</t>
  </si>
  <si>
    <t>ileS isoleucine--tRNA ligase</t>
  </si>
  <si>
    <t>MSDYKNTLNLPETGFPMRGDLAKREPEMLKRWYEQDLYGKIRAAKKGKKSFILHDGPPYANGNIHIGHSVNKILKDIIIKSKGMAGFDSPYIPGWDCHGLPIELKVEQLIGKPGEKVTAAEFRAACRKYATEQVEGQKKDFIRLGVLGDWDHPYLTMDFKTEANIIRALGKIIDNGHLHKGAKPVHWCTDCGSSLAEAEVEYYDKTSPSIDVRFNAADAATVAAKFGVSDVTGPISLVIWTTTPWTLPANRAISLNPEFVYQLVKVGDENLILAADLVESVMKRAGIIEWTVLGNCQGADLELLRFRHPFLDFDVPAILGDHVTLDAGTGAVHTAPGHGPDDFVIGQKYGLEVANPVGPNGCYLTGTYPMLDGVFVFKANDMIVELLREKGALLHVEKMSHSYPCCWRHKTPIIFRATPQWFISMDQKGLRKQSLEEIKDVQWIPDWGQARIETMVANRPDWCISRQRTWGVPMSLFVHKETEALHPRSTELMEEVAKRVEQDGIQAWWDLDPAEILGADADDYMKVPDTLDVWFDSGSTHSSVVDVRPEFNGYAPDMYLEGSDQHRGWFMSSLMIATAIKGKAPYRQVLTHGFTVDGQGRKMSKSIGNTVSPQDVMNKLGGDILRLWVASTDYTGEIAVSDEILKRSADSYRRIRNTARFLLANLNGFDPVQHMVQPEDMVVLDRWAVGRAQAAQAGIIEAYENYDFHLVVQRLMQFCSVEMGSFYLDIIKDRQYTAKGDSVARRSCQSALFHIAEALVRWMAPIMSFTADEIWNQLPGERPEYVFTEEWYQGLFGLTGTESMNDSFWDELLKVRGEVNKVLEQARSDKRIGGSLEADVTLFAEPELAARLNSLQDELRFVLLTSGAHVADYAAAGDDAQQSELISGLKITFKKADGEKCPRCWHYTQDIGLVAEHADLCGRCVTNVAGDGEERKFA</t>
  </si>
  <si>
    <t>PL78_13755</t>
  </si>
  <si>
    <t>PL78_13755 chr1</t>
  </si>
  <si>
    <t>ANI30881</t>
  </si>
  <si>
    <t>lspA lipoprotein signal peptidase</t>
  </si>
  <si>
    <t>MSKPICSTGLRWLWLAVLVVALDLGSKQWVMTHLALGESIPLIPFFNMTYAQNPGAAFSFLADKDGWQRWFFALIAVGISVTLAVLMYRSSGKQRLINCAYALIIGGALGNLFDRMVHGVVIDFIHFYVNDWHFPIFNLADTAICIGAALVVFEGFLSPSEKAAPKKGE</t>
  </si>
  <si>
    <t>PL78_13760</t>
  </si>
  <si>
    <t>PL78_13760 chr1</t>
  </si>
  <si>
    <t>ANI30882</t>
  </si>
  <si>
    <t>MSDRVQDNSAVLVHFTLKLEDGSTAESTRTHGKPALFRLGDGSLSDQLEEELLGLQIGDKHAFTLPPEAAFGLENPDLIQYFSRRDFAQTGLPDAGTIMLFTTRDGSEMPGVVREVAEESVTVDFNHPLAGQSISFDIEVLEIDPQQEESHANTAG</t>
  </si>
  <si>
    <t>PL78_13765</t>
  </si>
  <si>
    <t>PL78_13765 chr1</t>
  </si>
  <si>
    <t>ANI30883</t>
  </si>
  <si>
    <t>ispH 4-hydroxy-3-methylbut-2-enyl diphosphate reductase</t>
  </si>
  <si>
    <t>MQILLANPRGFCAGVDRAISIVERALEMYGAPIYVRHEVVHNRYVVDSLRQRGAIFIEEISEVPDGSILIFSAHGVSQAVRAEARSRQLTMLFDATCPLVTKVHMEVARASRKGKEAILIGHAGHPEVEGTMGQYSNPEGGMYLVESPADVWTLEVKNEDNLCFMTQTTLSVDDTSEVIDALHKRFPKIIGPRKDDICYATTNRQEAVRNLADKADVVLVVGSKNSSNSNRLAELAQRMGKAAYLIGSADDIQEIWLNNVSCIGVTAGASAPDILVRQVIARLQDLGAGHSIELSGREENIVFEVPKELRVNVKQVD</t>
  </si>
  <si>
    <t>PL78_13770</t>
  </si>
  <si>
    <t>PL78_13770 chr1</t>
  </si>
  <si>
    <t>ANI30884</t>
  </si>
  <si>
    <t>dapB dihydrodipicolinate reductase</t>
  </si>
  <si>
    <t>MTDSAIRVAIVGAGGRMGRQLIQAVHQIPGVTLGAALERKGSSLVGTDAGELAGIGLLNIKVADDVAEAINSFDILVDFTRPEGSLAHLALCRQHGKGMVIGTTGFDEAGKAAISAAAADIAIVFAANFSVGVNLVLKLLEKAAKVMGDYADIEIIEAHHRHKVDAPSGTALAMGEAIAETLGRDLKDCAVYSREGYTGERKEGTIGFATVRAGDIVGEHTAMFADIGERVEITHKATSRMTFANGAIKSAIWLSTQDKGLFDMRDVLGLNDL</t>
  </si>
  <si>
    <t>PL78_13775</t>
  </si>
  <si>
    <t>PL78_13775 chr1</t>
  </si>
  <si>
    <t>ANI30885</t>
  </si>
  <si>
    <t>carA carbamoyl phosphate synthase small subunit</t>
  </si>
  <si>
    <t>MIKSALLVLEDGTQFHGRAIGAEGSAVGEVVFNTSMTGYQEILTDPSYSRQIVTLTYPHIGNVGTNAADEESSAVHAQGLVIRDLPLIASNYRNEEGLSEYLKRRNIVAIADIDTRKLTRLLREKGAQNGCIIAGDLTDAAVALEKAKAFPGLKGMDLAKEVTTKEAYTWLQGSWTLEGELPAAKKAEELPFHVVAYDYGVKRNILRMLVDRGCRLTVVPAQTPAEDVLKLNPDGIFLSNGPGDPEPCDYAITAIKRFLETDIPVFGICLGHQLLALASGAKTVKMKFGHHGGNHPVKDLDGNCVMITAQNHGFAVDETSLPATLRTTHTSLFDGSLQGIHRTDKAAFSFQGHPEASPGPHDAAPLFDHFIELIEAYRASSSASTNSK</t>
  </si>
  <si>
    <t>PL78_13780</t>
  </si>
  <si>
    <t>PL78_13780 chr1</t>
  </si>
  <si>
    <t>ANI30886</t>
  </si>
  <si>
    <t>carB carbamoyl phosphate synthase large subunit</t>
  </si>
  <si>
    <t>MPKRTDIKSILILGAGPIVIGQACEFDYSGAQACKALREEGYRVILVNSNPATIMTDPEMADATYIEPIHWEVVRKIIEKERPDAVLPTMGGQTALNCALELERQGVLAEFGVTMIGATADAIDKAEDRRRFDIAMKKIGLDTARSGIAHNMEEALAVAADVGFPCIIRPSFTMGGTGGGIAYNREEFEEICERGLDLSPTKELLIDESLIGWKEYEMEVVRDKNDNCIIVCSIENFDAMGIHTGDSITVAPAQTLTDKEYQIMRNASMAVLREIGVETGGSNVQFSVNPKTGRLIVIEMNPRVSRSSALASKATGFPIAKIAAKLAVGYTLDELTNDITGGRTPASFEPSIDYVVTKIPRFNFEKFAGANDRLTTQMKSVGEVMAIGRTQQESLQKALRGLEVGATGFDPKVSLDDPEALTKIRRELKDAGAERIWYIADAFRAGMSVDGVFNLTNVDRWFLVQIEELVRLEEKVAECGINGLNYEFLRQLKRKGFADARLAKLVGVAESEVRKLRYKFDLHPVYKRVDTCAAEFSTDTAYMYSTYEEECESNPTSDRPKIMVLGGGPNRIGQGIEFDYCCVHASLALREDGYETIMVNCNPETVSTDYDTSDRLYFESVTLEDVLEIVRIEKPQGVIVQYGGQTPLKLARELEAAGVPVIGTSPDAIDRAEDRERFQQAVNRLGLKQPANATVATIEQAVDKASGLGYPLVVRPSYVLGGRAMEIVYDETDLRRYFQNAVSVSNDAPVLLDRFLDDAVEVDVDAICDGEHVLIGGIMEHIEQAGVHSGDSACSLPAYTLSKEIQDVMRQQVEKLAFELCVRGLMNVQFAVKNNEVYLIEVNPRAARTVPFVSKATGMPLAKIAARVMAGKSLAEQGITEEIIPPYYSVKEVVLPFNKFPGVDPILGPEMRSTGEVMGVGRTFAEAFSKAMLGSQSGMKKSGRALLSVREGDKARVVDLAAKLLKQGFELDATHGTAVVLGEAGINPRLVNKVHEGRPHIQDRIKNGEYTYIVNTTAGRQAIEDSKLIRRSALQYKVHYDTTLNGGFATAMALNADPTEQVISVQEMHAKIKQMKG</t>
  </si>
  <si>
    <t>PL78_13785</t>
  </si>
  <si>
    <t>PL78_13785 chr1</t>
  </si>
  <si>
    <t>ANI30887</t>
  </si>
  <si>
    <t>lysine transporter LysE</t>
  </si>
  <si>
    <t>MLETSLFVATIATLGMLSPGPDFFLVIKNAARYRRSAAMMTAFGVICGVATHMSYCVAGLAVVITTTPWLFNFLKYAGAVYLIWVGIQALLSRGESKMNISHLPQQTIKMKNAFLQGYLCNLLNPKATLFFLAVFTQILQINSGIGEKLWYASIILGLAVVWWPILVILIQSAPVRRGLAKAQKLVDKVLGGLLIGLGIKVALS</t>
  </si>
  <si>
    <t>PL78_13790</t>
  </si>
  <si>
    <t>PL78_13790 chr1</t>
  </si>
  <si>
    <t>ANI30888</t>
  </si>
  <si>
    <t>inner membrane protein</t>
  </si>
  <si>
    <t>MMSQENAICQGIPHQQQREITRLCIQCALLLLQHGAESMLVEQLSARLGIALGMDSVESSISANAVVLTTISQGNCLTSTRKNTDRGINMQVVTEVQHIVILAEHRLLDAQDVAKRLDHIRPLRYPRWLVVAMVALSCGCFSMLNGGGWDAFSITFIASGVSMFVRQSLTARHMNPLINFCITAFVATSASGLLMRLPQFEQASSVAMAASVLLLVPGFPLINAVADMFKGHVNTGLARWAMASLLTLSTCIGVVIAMALWGLRGWA</t>
  </si>
  <si>
    <t>PL78_13795</t>
  </si>
  <si>
    <t>PL78_13795 chr1</t>
  </si>
  <si>
    <t>ANI30889</t>
  </si>
  <si>
    <t>MSLLWALLQDMALAAIPALGFAMVFNVPIRALRYCALLGAIGHGSRMLMMHFGMNIELASLVASILIGVIGISWSRWLLAHPKVFTVAAVIPMFPGISAYTAMISVVEISHLGYTEELMSTMVTNFLKASFIVGALSIGLSLPGLWLYRKRPSV</t>
  </si>
  <si>
    <t>PL78_1380 chr1</t>
  </si>
  <si>
    <t>ANI28490</t>
  </si>
  <si>
    <t>deoxyribodipyrimidine photo-lyase</t>
  </si>
  <si>
    <t>MTTHLVWFRHDLRVTDNLALHAACEDPQAQVQAVFIATPGQWASHDMAPRQAAFIHQNLQLLRQQLALRGIPLHYHQCHDFDASVDWLANLCIEQRIDKLLYNHQYELNERLRDTQLEEKLRGQVICQGFHDSLLLPPGSVLTGNGEMYKVYTPFRRAFIQRLLMTDCNCVPAPQPRQSPMDDSSALAPFNYPAAEVDAELFPAGEEAALRRLRQFCRETVQDYQKQRDLPAVDGTSQLSPYLALGVLSPRQCFNRLRAECPNVLDMPDGGAFNWLNELIWREFYRHLLVAYPRLCRNRPFIDWTDEVRWNPADDKLQAWQQGLTGYPIVDAAMRQLNATGWMHNRLRMITASFLVKDLLLDWRLGERYFMSQLLDGDLAANNGGWQWAASTGTDSAPYFRIFNPTTQGERFDKQGTFIRRWLPELAAVPESDIHQPWRWAQWQQPLDYPQPIVDHKQARLDTLAAFEAARREHSRTT</t>
  </si>
  <si>
    <t>PL78_13800</t>
  </si>
  <si>
    <t>PL78_13800 chr1</t>
  </si>
  <si>
    <t>ANI30890</t>
  </si>
  <si>
    <t>Dihydrofolate reductase</t>
  </si>
  <si>
    <t>MIISLIAALAADRVIGMENAMPWHLPADLAWFKRNTLNKPVIMGRKTFESIGRPLPGRLNIVISSQSGTDSRVSWATSIDEALALAGDVEEVMVMGGGRVYSQFLDRAHRLYLTHIDAEVGGDTHFPDYEPDEWESSFSEFHDADEANSHSYCFEILERR</t>
  </si>
  <si>
    <t>PL78_13805</t>
  </si>
  <si>
    <t>PL78_13805 chr1</t>
  </si>
  <si>
    <t>ANI30891</t>
  </si>
  <si>
    <t>MRKINMVTILPIILYSHLLSASVNHCPEPSEIDGANGMGLYFTANSQWLGVSQGAENNGKVSHFLRATYHPYNSNAETIGILTSCSYALESGTIDMHMKDYESIKNGGFFVSLKGHEPWVKTSSTLTGDKFVCQSDDVKYCTFDRLDYYQICQFQTENNS</t>
  </si>
  <si>
    <t>PL78_13810</t>
  </si>
  <si>
    <t>PL78_13810 chr1</t>
  </si>
  <si>
    <t>ANI30892</t>
  </si>
  <si>
    <t>MVNEVMQLNEDRLINRAGRELRADNIDKIGLVGILGGGIWPASIESDSFDNMLQSSAVTDRNFWQE</t>
  </si>
  <si>
    <t>PL78_13815</t>
  </si>
  <si>
    <t>PL78_13815 chr1</t>
  </si>
  <si>
    <t>ANI30893</t>
  </si>
  <si>
    <t>apaH diadenosine tetraphosphatase</t>
  </si>
  <si>
    <t>MSTYLIGDVHGCIDELRALLAQVEFNTQQDTLWLTGDLVARGPASLDVLRYVRALGPAVRMVLGNHDLHLLAVYAGISRNKPKDRITPLLEAQDADELINWLRRQPVLQVDEELKLVMAHAGITPQWDIETAQTCAREVEAVLSSDSYPLFLDAMYGDMPNNWSQELSGLARLRFSTNALTRMRYCFPNGQLDMICKDTPENAPSPLKPWFDLPRLVDPDYSIAFGHWASLEGKGAPEGIYALDTGCCWGGVLTMLRWEDKRYFTQQSFREKGTDVSIAAAN</t>
  </si>
  <si>
    <t>PL78_13820</t>
  </si>
  <si>
    <t>PL78_13820 chr1</t>
  </si>
  <si>
    <t>ANI30894</t>
  </si>
  <si>
    <t>apaG heavy metal transporter</t>
  </si>
  <si>
    <t>MIERPRVCVQVQSIYVETQSIPDEERFVFAYTVTIRNLGRSTVQLVGRYWLITNSNGRQTEVQGEGVIGEQPLILPGNEFQYTSGAVLETPLGTMEGHYEMVDHLGQAFRTAIPVFRLAIPTLIH</t>
  </si>
  <si>
    <t>PL78_13825</t>
  </si>
  <si>
    <t>PL78_13825 chr1</t>
  </si>
  <si>
    <t>ANI30895</t>
  </si>
  <si>
    <t>ksgA 16S rRNA methyltransferase</t>
  </si>
  <si>
    <t>MNNRVHQGHFARKRFGQNFLNDQFVIDSIVSAIHPVPGEAVVEIGPGLGALTEPVAARMDHMTVIELDRDLAARLASHPQLKDKLTIHQQDAMKIDFAELAEQAGQPLRVFGNLPYNISTPLMFHLFSYTQAIRDMHFMLQKEVVNRLVAGPNSKAYGRLTVMAQYYCNVIPVLEVPPTAFTPAPKVDSAVVRLVPHVNMPNPVGDVRMLSRITTQAFNQRRKTVRNSLGDLFTPEQLTELGVNPTLRAENISVAQYCKLANWLSAQSTPQE</t>
  </si>
  <si>
    <t>PL78_13830</t>
  </si>
  <si>
    <t>PL78_13830 chr1</t>
  </si>
  <si>
    <t>ANI30896</t>
  </si>
  <si>
    <t>pdxA 4-hydroxythreonine-4-phosphate dehydrogenase</t>
  </si>
  <si>
    <t>MVAMHKNNRIVITPGEPAGVGPDLVITLAQQDWPVELVVCADPALLLERAEQLKLPLQLREYQPDEAGLAQRAGTLTILPVAAAPVTAGVPSVSNSAYVVETLAQACDGCLRGEFAALVTGPVQKSIINDAGVPFTGHTEFFAERSLCQKVVMMLATEELRVALATTHLPLSEVSRAITRDNLHEVITILDRDLKTKFGIQQPHIYVCGLNPHAGEGGHMGREELDIIIPALDELRQQGVTLIGPLPADTLFQPKYLQHADAVLAMYHDQGLPVLKYQGFGRAVNITLGLPFIRTSVDHGTALELAATGTADVGSFKTALNLAIKMINNSNE</t>
  </si>
  <si>
    <t>PL78_13835</t>
  </si>
  <si>
    <t>PL78_13835 chr1</t>
  </si>
  <si>
    <t>ANI30897</t>
  </si>
  <si>
    <t>nifM peptidylprolyl isomerase</t>
  </si>
  <si>
    <t>MKNWRTLILGLVIGANTAFAAPQEVDKVAAVVNNGVVLQSDVDGLLQSVKLNAQQAGQQIPDEGTLRHQILERLIMDNIQLQMAQKMGITVSDEALDKAIADIAAQNRMTTAQMRSRLAAEGLDYNTYRAQIRKEMLTSEVRNNEVRRRITILPQEVESLAKQIAAQTGDDAELNLSHILIPLPENPSQQQVDTAEDLAKNLVAELKNGADFGKLAIANSADSQALKGGQMGWGKLQELPTLFAERLQTASKGQVVGPIRSGVGFHILKVNDIRGTNQTVSVTEVHARHILLKPSVVMTDDQARAKLQAAANDIKSGKATFADEAKRLSEDPGSAVQGGDLGWASPDIYDPAFRDALMKLKKGEISAPVHSSFGWHLIQVVDTRQVDRTDAAQKDRAYRMLFNRKFSEEAQTWMQEQRAASYVKILDGSDAQK</t>
  </si>
  <si>
    <t>PL78_13840</t>
  </si>
  <si>
    <t>PL78_13840 chr1</t>
  </si>
  <si>
    <t>ANI30898</t>
  </si>
  <si>
    <t>lptA LPS biosynthesis protein</t>
  </si>
  <si>
    <t>MKKRFPTLLATLIWTALYSQQSLADLAEQCMFGVPTYDKPLVTGDTNQLPVHIQADKTEGNYPHSAVFTGNVNVQQGNSTLTANEVQLHQTQEPGQPIPVRTVTAIGDVNYDDPQIILKGPKAWSNLNTKDTNMDKGDYQMVGRQGRGDADLMKLRGQNRYTILENGTFTSCLPGDNSWSVVGSEVIHDREEQVAEIWNARFKIGPVPVFYSPYMQLPVGDKRRSGFLIPNARYSTNNGFEFMLPYYWNIAPNFDATITPHYIEKRGTQFQNEFRYLLAPGAGTMAFDWLSSDREYASADKANNDKARWLYYWGHSGVMDQVWRFNIDYTKVSDPTYFRDFTSLYGSSTDGYATQIFSVGYAQKNWDATLSSKQFQVFANGGGDSNAYRAQPQLDLNYYKNDVGPFDMRVYGQAVKFTSVNPNNPKADRFHIEPSINLPLANDWASLNTEIKLMATHYQQDIPTGFSSNYVANNGGVAPELQDSVNRVLPQFKVDGKVVFDRQMDWAEGYTQTLEPRAQYLYVPYRNQDDIYLYDTTLLQTDYTGLFRDRTYGGLDRIASANQIATGLTSRIYDDGLVERFNVSLGQIYYFTPSRTGDNNKNSANIDNSNDTGSLVWAGDTYWKITDKWGFRGGAQYDTRLGSLTQGNTVMEYRHNAETVLQLNYRYASPEYIQAAVPKVRSQGYQEGISQVGAVASLPLADRWAIVGSYYYDTKANQPASQLVGVQYNTCCWAINLGYERKINGWNTLDNTSKYDNKISFNIELRGLSSNHSLGTQQMLRSGILPYQSAF</t>
  </si>
  <si>
    <t>PL78_13845</t>
  </si>
  <si>
    <t>PL78_13845 chr1</t>
  </si>
  <si>
    <t>ANI30899</t>
  </si>
  <si>
    <t>djlA DnaJ like membrane chaperone protein</t>
  </si>
  <si>
    <t>MQYWGKLLGLILGLMSGIGFWGVVLGLIVGHMVDKARTARRRGFFVDQQTRQSLFFRTTFQVMGHLTKAKGRVTEVDIQLASQLMDRMQLHGNARTAAQQAFREGKQSDFPLREKLRELRSVCFGRFDLIRMFLEIQLQAAFADGSLHPNERQVLYVIADELGISRSQFDQFLRMIEGGRQFGGQGGYSQGGYQQAPQGPTLADACKVLGVNPSDDAVAIKRAYRKLMSEHHPDKLVAKGLPPEMMEMAKQKAQEIQSAYDLIKREKGFK</t>
  </si>
  <si>
    <t>PL78_1385 chr1</t>
  </si>
  <si>
    <t>ANI28491</t>
  </si>
  <si>
    <t>3'-5'-cyclic-nucleotide phosphodiesterase</t>
  </si>
  <si>
    <t>MFKKGLVLIFSLYSSLSWGGFEVVALGVDGGVSDGNLTSYLIRSDTNPLYLGLDAGSVLPGIAKGLDKGNFADVTEQNAAPFTRQGYIFRQRINSYFISHAHLDHVAGLIIGSPEDSKKTIYGTAATVETLRNHYFNWRVWPNFTDSGSGTRLGTYRLQAPRPAQRFTIGLTRLIGEIYPLSHDQSPSSMLLIGQGDEFFAYFGDTGPDAVEKSKNLDQIWRILGEKVKQKQLKGMIIEVSYPNSVADGKLYGHMTPKWLLAELKNLAKYSGEGEQPLKDLPVVISHIKPSLQQGPDPRKVIVDELQQANDLGVKFILMEQGDSQQF</t>
  </si>
  <si>
    <t>PL78_13850</t>
  </si>
  <si>
    <t>PL78_13850 chr1</t>
  </si>
  <si>
    <t>ANI30900</t>
  </si>
  <si>
    <t>RNA pseudouridine synthase</t>
  </si>
  <si>
    <t>MEPYNPPRDPWLHILYQDQHIMVVNKPSGLLSVPGRAPENKDSVMTRIQADFPAAESVHRLDMATSGVIVVALTKAAERELKRQFREREPKKSYIARVWGHLAQDEGVIDLPLICDWPNRPKQKVCYETGKSAQTEYLVLSRDADGSTRVKLSPITGRSHQLRVHMLAMGHPILGDGFYAPPEAKAMAPRLQLHAQELCITHPEFGTPMHFRSEADF</t>
  </si>
  <si>
    <t>PL78_13855</t>
  </si>
  <si>
    <t>PL78_13855 chr1</t>
  </si>
  <si>
    <t>ANI30901</t>
  </si>
  <si>
    <t>RNA polymerase-associated protein RapA</t>
  </si>
  <si>
    <t>MPFTLGQRWISDTESELGLGTVVAIDVRMVTLLFPATGENRLYARNDSPITRVMFNPGDTISSHEGWQMKVEEVTHENGLITYIGTRLDTEETGVAMREVLLDSKLTFSKPQDRLFAGQIDRMDRFALRFRARKYQSEQFRLPWSGLRGVRASLIPHQLHIAYEVGQRHAPRVLLADEVGLGKTIEAGMIIHQQLLAGRAERVLIVVPESLQHQWLVEMLRRFNLRFSLFDDSRYSEAMQDSSNPFETEQLVICSLDFVRRNKQRLEQLADASWDLLVVDEAHHLAWSEEAPSREYQVIEQLAENIPGVLLLTATPEQLGQQSHFARLRLLDPDRFHDYEDFVSEQQQYRPIADAVTLLLGGERLADDKLNMLGEMIAEQDIEPLLKAANSDGEDSEAARRQLVDMLMDRHGTSRVLFRNTRNGVKGFPHRVLHEIKLPLPTQYQTAIKVSGIMGAKKSLEARAKDMLYPEQIYQEFEGENATWWNFDPRVEWLLNYLIANRDEKVLVICAQAATALQLEQVLREREAIRAAVFHEGLSLIERDRAAAYFASEEDGAQVLLCSEIGSEGRNFQFACQLVMFDLPFNPDLLEQRIGRLDRIGQNREIQIMVPYLENTAQAILVRWYHEGLDAFEHTCPTGRTIYDSAYQELIGYLATPAEQEGLDEFIHTCRQQHDKLKQQLEQGRDRLLEMHSNGGEHGQELAEAIANQDNDINLVSFALNLFDIVGINQEDRSDNLIVLTPSDHMLVPDFPGLPQDGCTVTFDRDQALSREDAQFVSWEHPIIRNGLDLILSGDTGSCAVSLLKNKALPVGTLLAELVYVVEAQAPKHLQLTRFLPPTPVRMLMDRKGTNLAAQVEFESFNRQLNAVNRHTSSKLVNAVQQEVHAMLQQAEALVEEQAKALIETAKQEADEKLSAELARLEALKAVNPNIRDDELEALEHNRKMVLENLNQAGWRLDAIRLVVVTHQ</t>
  </si>
  <si>
    <t>PL78_13860</t>
  </si>
  <si>
    <t>PL78_13860 chr1</t>
  </si>
  <si>
    <t>ANI30902</t>
  </si>
  <si>
    <t>DNA polymerase II</t>
  </si>
  <si>
    <t>-DQARQGFLLTRHWRDTAAGTEVEFWLATDNGPQLVRLPPQPSVAFIPAEQAPLAEQILRDERRYQLRPLSLTDFHRRPVLGLYCQQHRQLMRLEKLLKEGGVNVYEADIRPPERYLMERFITAPVWFSGLPDKNGTLLSTRMKPAEDYRPPIKLLSLDIETSEHGELYSIGLEGCGQRQVYMLGPQNGDEQPLDFNLEYVASRPQLLEKLNQWLEQYDPDAIIGWNLVQFDLRVLQKHADRYQIPLRFGRGGNPLEWREHGFKQGHFFASAAGRLIIDGIEALKSATWNFPSFSLESVAQTLLGEGKDSDSPYQRMDEINRRFAEDKPALARYNLKDCELVTRIFAKTELLSFLLERASVTGLAADRSGGSVAAFTHLYLPRMHRAGYVAPNLGELPEEHSPGGFVMDSQPGLYDSVLVLDYKSLYPSIIRTFLIDPVGLVEGMHQPTLAHSVPGFRNAWFSREKHCLPAIVKQIWQGREAAKQQKNKPLSQALKIIMNAFYGVLGSSGCRFFDPRLASSITLRGHEIMRQTRELIADRGYQVIYGDTDSTFVWLKHAHSDEQASQIGKELVEYVNAWWQRHLHETFGLSCALELEFETHYRRFLMPTIRGAEQGSKKRYAGLVTTPEGDRMVYKGLETVRTDWTPLAQTFQQELYQRIFQQQPYQDYIRDYVAQTLNGELDHLLVYRKRLRRKLDDYQRNVPPHARAARLADEFNRQQGRPLQYQNGGWISYVMTTSGPEPLEIRHSPIDYDHYLSRQLQPVAEAILPFLQDDFTTLITGQMGLF</t>
  </si>
  <si>
    <t>PL78_13865</t>
  </si>
  <si>
    <t>PL78_13865 chr1</t>
  </si>
  <si>
    <t>ANI30903</t>
  </si>
  <si>
    <t>Uncharacterized membrane protein DedA (SNARE-associated domain)</t>
  </si>
  <si>
    <t>MEAYLEHLLTQSLAFTLFVVMFVTFIESLALVGLLLPGTVMMASVGALIGSGQVGFYPAWAAGIVGCLLGDWISYFIGRAFKQPLHRWSFLKKHKTMLDKTEYALHQHSMATVLIGRYIGPTRPLVPMVAGMLDLPPLKFALPNIIGCLTWPAVYFFPGILAGVAIDIPPSANSFMFKWLLVLVAVTVWLAGWLGWRWVRYGKRKPDRLSRWLPLARLRGLTILMTLAAIGSFIWLHVQPIMPIYRHLLWKVLAG</t>
  </si>
  <si>
    <t>PL78_13870</t>
  </si>
  <si>
    <t>PL78_13870 chr1</t>
  </si>
  <si>
    <t>ANI30904</t>
  </si>
  <si>
    <t>thiQ thiamine ABC transporter ATP-binding protein</t>
  </si>
  <si>
    <t>MLKLEKITYLYDHLPMRFDVQINPGERVAILGPSGAGKSTLLSLIAGFLTPVSGRMLLNNQEHSGSPPAKRPVSMLFQENNLFSHLTVEQNIGLGLNPGLKLNNQQRQLLQQIAQQVGLENCLDRLPAQLSGGQRQRAALARCLVRSQPILLLDEPFSALDPALRTEMLQLLEQVCDRRQLTLLMVSHNLDDAARIAERTLLIVDGRIYYDGPTQALVEGSVAEACVLGITSTLTG</t>
  </si>
  <si>
    <t>PL78_13875</t>
  </si>
  <si>
    <t>PL78_13875 chr1</t>
  </si>
  <si>
    <t>ANI30905</t>
  </si>
  <si>
    <t>thiP thiamine ABC transporter permease</t>
  </si>
  <si>
    <t>MAIRRQPLIPAWLCPGLVASFLLVGVALLAFSAIWRHAPEADWIGVWQDSYLWHVVRFTFWQAFLSALFSVAPAILLARALYRRRFPGRQLLLRLCAMTLVLPVLVALFGILSVYGRQGWLAQLFGWLGLDYHFSPYGLQGILLAHVFFNLPLATRLLLQSLESIAVEQRQLAAQLGMNGWQHFRWVEWPYLRRQILPTAALIFMLCFASFATVLSLGGGPQATTIELAIYQALSYDYDLGRAALLALIQLGCCLGLVLLSQRLNSALAVGNTHAQSWRNPQDSLWQRVSDSVLIIGTLLLLLPPLLAVVIDGTNKTLFSVLQQPALWQALTTSLTIAVAAGLLCVLLTMMLLWSSRELKLRDKMVFGQAMEMSGMVILAMPGIVLATGFFLLLNDTIGLPQSPYALVILTNALIAVPYALKVLDNPMRDLAERYGPLCLSLDIRGWHRLRWVEFSALKRPLAQALAFASVISIGDFGVVALFGNEHFRTLPFYLYQQIGAYRSNDGAVTALLLLLLCFLLFTLIEKLPGRHAKA</t>
  </si>
  <si>
    <t>PL78_13880</t>
  </si>
  <si>
    <t>PL78_13880 chr1</t>
  </si>
  <si>
    <t>ANI30906</t>
  </si>
  <si>
    <t>tbpA thiamine ABC transporter substrate-binding protein</t>
  </si>
  <si>
    <t>MMNLRILTNASDTFATFLFEECKVFKRILPCLLLISAAATAAEATKPVLTVYTYDSFAADWGPGPAIKKSFEAECNCELKFVALEDGVSLLNRLRMEGKKSPADIVLGLDNNLVQSAEKTGLFTPSQIDTSKLALPEAWHNSTFIPYDYGYFSFVYNKEKIKNPPKSLHELIENDSPWKVIYQDPRTSTPGLGLLLWMQKVYGDEAPLAWQKLAKKTVTVTKGWSEAYGLFLKGEADFVMSYTTSPAYHLIEEKKDQYAAADFSEGHYLQVEVAAQVASSKQPELAQKFMQFMVSPAFQNHIPTGNWMYPVIKMDLPAGFNTLTVPKKALEFSAKEVADNRSKWIQAWQSAVSR</t>
  </si>
  <si>
    <t>PL78_13885</t>
  </si>
  <si>
    <t>PL78_13885 chr1</t>
  </si>
  <si>
    <t>ANI30907</t>
  </si>
  <si>
    <t>nikA DNA-binding transcriptional regulator SgrR</t>
  </si>
  <si>
    <t>MSTSRLQHQFIRLWQHYGGKPTETTLQQLAEVLNCSRRHVRSLLGNMQQAGWLSWQAEAGRGKRSQLTFLYTGLALQQQRAEELLEQDHIDQLVQLVGDKQAVRQMLLSQLGRSFRQGKHILRVLYYRQLQNLLPGSALRRSETHIVRQIFNGLTRINEENGEAEPDLSHHWQTLTPLHWRFYLRPAIHFHHGRELEMQDVITSLKRLTTQPLFSHITEITSPTPYVIDVKLNTPDYWLPWLLGSVHAMILPQEWPELPDFSRYPIGTGPYSVIRNRQNQFKIQAFDNYFGFRALIDEVNIWVLPELSEDLVSSGVHLQADDTSRNELESRLEEGCYFLLFDQRSPLTSQPDVRRWLCELITPVALLSHADALYQRYWSPAYGILPRWHHNRLNPPSAKPLELTELTVTCFTEHPEFNAISQTLRDVLAAQGVKLVVQELDYASWYRGEAKSDIWLGSANFYLPVEFSIFATLYELPLLQHCLSEELYQDVAQWRNNRLPMAEWSQRLVSNHQFHPLFHHWLELFGQHSMRGVRMNTLGWFDFKSAWFTPPEE</t>
  </si>
  <si>
    <t>PL78_13890</t>
  </si>
  <si>
    <t>PL78_13890 chr1</t>
  </si>
  <si>
    <t>ANI30908</t>
  </si>
  <si>
    <t>sugar transporter</t>
  </si>
  <si>
    <t>MKSALTYSRRINPVFIAFFVVAFLSGIAGALQAPTLSLFLTTEVNVRPLWVGLFYTVNAIAGITVSFVLAKRSDLRGDRRKLIMLCYLMAVGNCLLFAFNRDYLTLITAGVLLASVANTAMPQIFALAREYADNSAKEVVMFSSIMRAQLSLAWVIGPPLSFMLALNYGFTLMFSVAAGIFVLSGILVWFLLPSVPKAEVPKDAPVVINAKLFADKNVLLLFIASMLMWTCNTMYIIDMPLYITSDLGLPERLAGLLMGTAAGLEIPIMLLAGYSVKRFGMRKIMLFAVAAGIVFYVGLILFKFKTALMLLQIFNAVFIGIVAGIGMLYFQELMPGRAGAATTLFTNSISTGVILAGILQGVLTENLGHYAVYWMAALLATVSLGIFSRVRAI</t>
  </si>
  <si>
    <t>PL78_13891</t>
  </si>
  <si>
    <t>PL78_13891 chr1</t>
  </si>
  <si>
    <t>SgrT Inhibitor of glucose uptake transporter</t>
  </si>
  <si>
    <t>MMKKCLTRQFYQRYFRHVRQQQADWLSWVPMEWRLRMLADVTQWDIQHMPEKEYRKHI</t>
  </si>
  <si>
    <t>PL78_13895</t>
  </si>
  <si>
    <t>PL78_13895 chr1</t>
  </si>
  <si>
    <t>ANI30909</t>
  </si>
  <si>
    <t>leuD isopropylmalate isomerase</t>
  </si>
  <si>
    <t>PL78_1390 chr1</t>
  </si>
  <si>
    <t>ANI28492</t>
  </si>
  <si>
    <t>metal-binding protein</t>
  </si>
  <si>
    <t>MRNTELETLINTELNTAAFQDYAPNGLQVEGRPEVQRIVTGVTASQALLDAAVEHRADAILVHHGYFWKNEPVVVRGMKRNRLKTLLTEDINLYGYHLPLDAHPTLGNNAQLARLLDIHVIGEIESLLPYGEFEKPINNQILKERLEKQLGRPVLHCGDHAPTDIRRIAWCTGGGQGYIQQAADFGVDAFVTGEVSEQTIHIAREMGVNFYAAGHHATERGGIKALGEWLANQHGFDVTFIDIPNPA</t>
  </si>
  <si>
    <t>PL78_13900</t>
  </si>
  <si>
    <t>PL78_13900 chr1</t>
  </si>
  <si>
    <t>ANI30910</t>
  </si>
  <si>
    <t>leuC isopropylmalate isomerase</t>
  </si>
  <si>
    <t>MAKTLYQKLYDAHIVREAPNETPLLYIDRHLVHEVTSPQAFDGLRAMGRPVRQPGKTFATMDHNVSTQTKDINASGEMARIQMQELIKNCAEFGVSLYDLNHPYQGIVHVIGPEQGMTLPGMTIVCGDSHTATHGAFGSLAFGIGTSEVEHVLATQTLKQGRAKTMKIEVNGEVGAGITAKDIVLAIIGKTGSAGGTGHVVEFCGSAIEALSMEGRMTLCNMAIEMGAKAGLVAPDDVTFDYLKGRQFAPTGANWEHAVIYWRTLKSDADAKFDTVVTLNAADIAPQVTWGTNPGQVIAVNQIIPAPESFSDPVERASAEKALAYMDLRPGIKLTDVPIDKVFIGSCTNSRIEDLRAAAAIAQGRKVAQGVQAIVVPGSGPVKAQAEAEGLDQIFINAGFEWRLPGCSMCLAMNNDRLEPGERCASTSNRNFEGRQGRGGRTHLVSPAMAAAAAVSGHFADVRDLSASTH</t>
  </si>
  <si>
    <t>PL78_13905</t>
  </si>
  <si>
    <t>PL78_13905 chr1</t>
  </si>
  <si>
    <t>ANI30911</t>
  </si>
  <si>
    <t>leuB 3-isopropylmalate dehydrogenase</t>
  </si>
  <si>
    <t>MTKIYHIAVLPGDGIGPEVMAQANKVLDAVRQRFNMRISTSVYDVGGAAIDRQGCPLPTTTINGCEQADAILFGSVGGPKWEHLPPDEQPERGALLPLRKHFKLFSNLRPARLYQGLEEFCPLRSDIAARGFDILCVRELTGGIYFGQPKGRDGQGMYERAFDTEVYHRFEIERIARIAFESARKRRSKVTSIDKANVLQSSILWREVVNAIAADYPDVALSHMYIDNATMQLIKDPSQFDVLLCSNLFGDILSDECAMITGSMGMLPSASLNEQGFGLYEPAGGSAPDIAGKNIANPIAQILSASLLLRFSLGEDDAADAIERAVNLALEQGYRTADLAGDGEAIGTNEMGDIIASFIAEGI</t>
  </si>
  <si>
    <t>PL78_13910</t>
  </si>
  <si>
    <t>PL78_13910 chr1</t>
  </si>
  <si>
    <t>ANI30912</t>
  </si>
  <si>
    <t>leuA 2-isopropylmalate synthase</t>
  </si>
  <si>
    <t>MSQQVIIFDTTLRDGEQALQASLSVKEKLQIALALERMGVDVMEVGFPVSSPGDFESVHTIAREIKNSRVCALARCVDKDIDVAAEALRIAEAFRIHVFLATSTLHIESKLKRTFEDVMAMAVHSVKRARHYTDDVEFSCEDAGRTPIDNLCRIVEAAIGAGATTINIPDTVGYTTPYQFGGIISNLYDRVPNIDKAIISVHCHDDLGMSVANSITAVQAGARQVEGTINGLGERAGNCSLEEVIMAIKVRHEMLGVHTNINHQEIYRTSQLVSKLCNMPIPGNKAIVGSNAFAHSSGIHQDGVLKNRENYEIMTPESIGLKEVQLNLTSRSGRAAVKHRMEEMGYQDKDYDLDSLYDAFLKLADKKGQVFDYDLEALAFINKQQEEPEYYRLDYFSVQSGSSVMATASVKLVCGEEIKSEAATGNGPVDAVYQAINRITEYPIELVKYQLSAKGQGKDALGQVDIVVEHQGRRFHGVGLATDIVESSAKALVHVLNNIWRAQQVEIEKQRLQQNTQEMV</t>
  </si>
  <si>
    <t>PL78_13912</t>
  </si>
  <si>
    <t>PL78_13912 chr1</t>
  </si>
  <si>
    <t>MYVTWRLIITFLEISDSSDNMPRSTFYLSMETILTIGCVRCDTWFHILYKDETQWLSFLTITIEIIGYINCETSNISVINLLLLKDSHTPNRTICIKLSGVKHV</t>
  </si>
  <si>
    <t>PL78_13915</t>
  </si>
  <si>
    <t>PL78_13915 chr1</t>
  </si>
  <si>
    <t>ANI30913</t>
  </si>
  <si>
    <t>LysR</t>
  </si>
  <si>
    <t>MSEHNLVTANPVTQKESFDVHLRSVDLNLLTVFDAVMQEQNVTRAAQSLGMSQPAVSNAVARLKLMFDDELFFRSGRGIQPTVRAKQLFGPVRQALQLVHNELPGVGFEPKSSERLFNLSICSPLDVRLTAEIVGRVKQCGPHVQLSIKSYLNDDIEHQLRYQKTDFVIGYTEFERPEFKRTLLFNDELVLAVSKDHPRINESITSEQLFEEQHAVDSLDKVGSFSKNYYEANDLSHTISYESTDMNSVLNVVSKTNYVAIVPRWLINICSEESKLKLIELPWANTTRACYLTWHESTDRDKGHQWMKALLSQFSLSI</t>
  </si>
  <si>
    <t>PL78_13920</t>
  </si>
  <si>
    <t>PL78_13920 chr1</t>
  </si>
  <si>
    <t>ANI30914</t>
  </si>
  <si>
    <t>menE long-chain fatty acid--CoA ligase</t>
  </si>
  <si>
    <t>MIDKLQQYHLVRRLHQQIKHRADQTAFRQWSPAAETQLSWQQVGHQVQRISAALLSKGVAVQDKVGIFANNSMAWSLVDLAILQIRAISVPLYATNTSAQAAFVVNDADIRILFVGEQSQYDVAITLKSLCPQLETIVALDPTVDLRGCEYAQHLASFDIAPDETLQFLLNMRIDSCDLDDLFTLIYTSGTTGEPKGVMLDYRNMAAQLYLHDERLTLTTDDVSLSFLPLSHVFERAWSFYVMHTGAQNVYISNTDWVRQAMQAVSPTVMCAVPRFYEKVFSAIHEKVAQAKPHRRALFHWAVSCGEKQFRRQQEARKSSWFSDRLFALADRLVLQKLRNVLGGRVRFLPAAGARLDDNIILFFQSIGINIKYGYGMTETCATVSCWEENDFRFGSIGKPLPGIEVRLGAENEIQVRGPIVMRGYLNKPGETAATFTEDGWLKTGDAGAIDSAGNLFITERLKDLMKTSGGKYIAPQMIEGTLGQDRFIEQIAVIADTRKFVSALIVPCFESLEEYAKSINLKYHDRLELLRHSHIVEMFEQRLKDMQKELSKFEQVKRFTLLPKAFSMESGELTPTLKLRRKIISQRYQFEIDSMYRD</t>
  </si>
  <si>
    <t>PL78_13925</t>
  </si>
  <si>
    <t>PL78_13925 chr1</t>
  </si>
  <si>
    <t>ANI30915</t>
  </si>
  <si>
    <t>ilvB acetolactate synthase 3 catalytic subunit</t>
  </si>
  <si>
    <t>MEMLSGAEMVVRSLIDQGVKHVFGYPGGAVLDIYDALHTVGGIDHILVRHEQGAVHMADGYARATGEVGVVLVTSGPGATNAITGIATAYMDSIPMVVLSGQVPSSLIGYDAFQECDMVGISRPVVKHSFLVKRTEDIPSVLKKAFYLASSGRPGPVVIDLPKDIVSPALRLPYAYPEQVSLRSYNPTVQGHRGQIKRALQTILAARKPIMYVGGGAINAACHEELLTLAEKLNLPVTTSLMGLGGFPGTHRQSVGMLGMHGTFEANMAMHNADLIFAVGVRFDDRTTNNLAKYCPNATVLHIDIDPTSISKTVNADIPIVGDAKQVLKQMLELATQIDCAQDFDALRDWWQSIEQWRARDCLGYNKESGSIKPQAVIETLHRLTKGDAYVTSDVGQHQMFAALYYPFDKPRRWINSGGLGTMGFGLPAALGVKLALPDETVVCVTGDGSIQMNIQELSTALQYNLPVLVLNLNNRYLGMVKQWQDMIYSGRHSQSYMESLPDFVKLAEAYGHIGIAIRTPGELEAKLAEALTLLSETNRLVFVDVTVDETEHVYPMQIRGGGMDEMWLSKTERT</t>
  </si>
  <si>
    <t>PL78_13930</t>
  </si>
  <si>
    <t>PL78_13930 chr1</t>
  </si>
  <si>
    <t>ANI30916</t>
  </si>
  <si>
    <t>ilvH acetolactate synthase 3 regulatory subunit</t>
  </si>
  <si>
    <t>MMRRILSVLLENESGALSRVVGLFSQRGYNIESLTVAPTDDPTLSRMTIQTVGDEKVLEQIEKQLHKLVDVLRVSELVPGAHVEREIMLVKLQASGYGREEIKRCTEIFRGQIVDVTATLYTVQLAGTSDKLDAFLNAVREVAEIVEVARSGIVGVSRGEKIMR</t>
  </si>
  <si>
    <t>PL78_13935</t>
  </si>
  <si>
    <t>PL78_13935 chr1</t>
  </si>
  <si>
    <t>ANI30917</t>
  </si>
  <si>
    <t>DNA-binding transcriptional regulator FruR</t>
  </si>
  <si>
    <t>-KLDEIARLAGVSRTTASYVINGKAKQYRVSDKTVEKVMAVVREHNYHPNAVAAGLRAGRTRSIGLVIPDLENTSYTRIANYLERQARQRGYQLLIACSEDQPDNEMRCIEHLLQRQVDAIIVSTALPPEHPFYQRWVDKPLPIIALDRALDREHFISVVGADQDDALMLARELRTFPAESVLYLGALPELSVSFLREQGFREAWQDDPRKVDYLYANSYEREASGVKFAEWLKTHPMPQALFTTSFQLLQGVLDVTLQQSGRLPTNLAIATFGDNELLDFLECPVLAVAQRHRDVAERVLELVLASLDEPHKPKPGLTRIRRNLFRRGSLSRK</t>
  </si>
  <si>
    <t>PL78_13940</t>
  </si>
  <si>
    <t>PL78_13940 chr1</t>
  </si>
  <si>
    <t>ANI30918</t>
  </si>
  <si>
    <t>MFSTDSRLRSAVADTFALVVYCFITGMAIEILISGMTFEQSLSSRLLSIPVNILIAWPYGMYRDSFIRFAQRCAGQHFWAKNLADLLAYVSFQSPVYAIILWTVGADFQQIVTAVASNAVVSMVMGVAYGYFLEYCRRLFRVAGYV</t>
  </si>
  <si>
    <t>PL78_13945</t>
  </si>
  <si>
    <t>PL78_13945 chr1</t>
  </si>
  <si>
    <t>ANI30919</t>
  </si>
  <si>
    <t>mraZ DNA-binding transcriptional regulator</t>
  </si>
  <si>
    <t>MFRGATMVNLDSKGRLAVPTRYRDLLNEESRGQMVCTIDLHQPCLLLYPLPEWEIIEQKLSRLSSMVPAERRIQRLLLGHASECQMDGSGRLLIANTLRQHAGLSKEVMLVGQFNKFELWDEQTWYQQVKDDIDAQQSTQEPLSERLQDLSL</t>
  </si>
  <si>
    <t>PL78_1395 chr1</t>
  </si>
  <si>
    <t>ANI28493</t>
  </si>
  <si>
    <t>carboxylase</t>
  </si>
  <si>
    <t>PL78_13950</t>
  </si>
  <si>
    <t>PL78_13950 chr1</t>
  </si>
  <si>
    <t>ANI30920</t>
  </si>
  <si>
    <t>rsmH 16S rRNA methyltransferase</t>
  </si>
  <si>
    <t>MVDNYKHTSVLLDEAVNGLNIRSNGIYIDGTFGRGGHSRLILSQLGPEGRLIAIDRDPQAIEAAKSITDPRFSIVHGPFSELADYVRELDLVGKIDGVLLDLGVSSPQLDDPERGFSFMRDGPLDMRMDPSRGISAAEWLMKAGADDIAWVLKTFGEERFAKRLARAIVERNLTQPMTRTTELANLIANASPFREKHKHPATRSFQAIRIYINSELEEIERALEGALEVLAPGGRLSVISFHSLEDRIVKNFIRNQSRGPKVPAGLPLTEEQLQSLGGRNLKSVGKMMPSDAEVAENPRARSSVLRFAERINA</t>
  </si>
  <si>
    <t>PL78_13955</t>
  </si>
  <si>
    <t>PL78_13955 chr1</t>
  </si>
  <si>
    <t>ANI30921</t>
  </si>
  <si>
    <t>ftsL cell division protein</t>
  </si>
  <si>
    <t>PL78_13960</t>
  </si>
  <si>
    <t>PL78_13960 chr1</t>
  </si>
  <si>
    <t>ANI30922</t>
  </si>
  <si>
    <t>peptidoglycan glycosyltransferase FtsI</t>
  </si>
  <si>
    <t>MKAARPGKLKRQEEQASFISWRFALLCGCILLALVGLMLRTAYLQVINPDKLVREGDMRSLRVQSVPTARGMISDRAGRPLAVSVPVNAIWADPKELQERGGITLDTRWKALSDALEIPLDQLASRINANPKGRFVYLARQVNPAIGDYIHKLKLPGIYLRQESRRYYPAGQVMAHIIGVTNIDGQGIEGVEKSFDRWLTGQPGERTVRKDRYGRVIEDISSVDSQAAHNLALSVDERLQALVYRELNNAVAFNKAESGTAVLVDVNTGEVLAMANSPSYNPNNLTGTPKEAMRNRAITDIFEPGSTVKPMVVMTALQHGVIKENSVLNTLPYFVNGHQIKDVARYAELSVTGILQKSSNVGVSKLALAMPSSALVDTYSRFGFGKATNLGLVGESSGLYPKKQRWSDIERATFSYGYGLMVTPLQLARVYATIGSMGIYRPLSITKVDPPVAGERVFPEPIVRTVVHMMESVALPGGGGTKAAIKGYRIAIKTGTAKKVGPDGKYVNRYLAYTAGVAPASNPRFALVVVIDDPQGGKYYGGAVSAPVFGAIMGGVLRTMNVEPDALPTSDKSELVINKKEGSGGRS</t>
  </si>
  <si>
    <t>PL78_13965</t>
  </si>
  <si>
    <t>PL78_13965 chr1</t>
  </si>
  <si>
    <t>ANI30923</t>
  </si>
  <si>
    <t>murE UDP-N-acetylmuramyl- tripeptide synthetase</t>
  </si>
  <si>
    <t>-ADRNLRDLLAPWGLDVPGRALREMTLDSRVAAAGDLFVAVVGYQTDGRRYIPQAIAQGVAAVIAEAEGVAPDASITEMHGVPVIYLSNLNQHLSKLAGQFYQQPGAALRLIGVTGTNGKTTTTQLLAQWTQALGESSAVMGTVGNGLLGQVVPTENTTGSAVDVQQILHSLVEQGAKVAAMEVSSHGLVQNRVAALPFAAAVFTNLSRDHLDYHGDMASYEAAKWLLFSTHQAEHKIINADDDVGQRWLSQLPQAVAVSMEDKVPQGWNGPWLSATHVDYHDNGATISFDSSWGKGQLESRLMGAFNVSNLLVALSTLLALGYPLAELLTAAPRLQPVCGRMEVFNAPGKPTVVVDYAHTPDALEKALAAARLHCKGQLWCVFGCGGDRDKGKRPLMGAIAEQLADRVVVTDDNPRSEEPQAIVADILRGLMDAGRALAIHGRAEAVTSAIMQAKEEDVVLVAGKGHEDYQLVGNRRLDYSDRITVARLLGGVA</t>
  </si>
  <si>
    <t>PL78_13970</t>
  </si>
  <si>
    <t>PL78_13970 chr1</t>
  </si>
  <si>
    <t>ANI30924</t>
  </si>
  <si>
    <t>murF UDP-N-acetylmuramoyl-tripeptide--D-alanyl-D- alanine ligase</t>
  </si>
  <si>
    <t>MIPVSLQYLAEQLNAELVGNDDMITEVTTDTRQVTAGCLFVALKGERFDAHDFAEAAVAAGAGALLVSQRLLVDVPQIVVKDTRLALGQFAAWVRQQVPARVVALTGSSGKTSVKEMTAAILRQCGNVLYTSGNFNNDIGVPLTLLRLTPEHDFAVIELGANHIGEIAYTTDLSRPEAALVNNLAAAHLEGFGSLAGVAQAKGEIFAGLPAKGIAILNADSHDWPHWQSTLAHKQVWRFSPQAGEDTDFYASDVRIHQQGMDFTLHSPFGNVAVSLPLPGRHNIANALAAAALAMSVGADVDAVRQGLSQLQAVKGRLFPISLAEGKLLLDDTYNANVGSMIAAAQVLADMPGYCVMVVGDMAELGETAEDCHRQVGEAARLAGVDKVLSVGKLSQLISHASGNGEHFQDKSALTARLAALLSEHQVITVLIKGSRSAAMESVVQALQEKASC</t>
  </si>
  <si>
    <t>PL78_13975</t>
  </si>
  <si>
    <t>PL78_13975 chr1</t>
  </si>
  <si>
    <t>ANI30925</t>
  </si>
  <si>
    <t>mraY phospho-N-acetylmuramoyl-pentapeptide- transferase</t>
  </si>
  <si>
    <t>MLVWLAEYLVKFYSGFNVFSYLTFRAIVSLLTALFISLWMGPRLIAYLQKLQIGQVVRNDGPESHFSKRGTPTMGGLMILFSITISVLMWAYPSNPYVWCVLFILVGYGIVGFVDDYRKVVRKDTKGLIARWKYFWQSVIALAAAFTMYTIGKDTPATLLVVPFFKDVMPQLGLMYVLLAYFVIVGTSNAVNLTDGLDGLAIMPTVFVAAGFALVAWATGNVNFANYLHIPYLRHSGELVIVCTAIVGAGLGFLWFNTYPAQVFMGDVGSLALGGALGTIAVLLRQEFLLLIMGGVFVVETLSVILQVGSFKLRGQRIFRMAPIHHHYELKGWPEPRVIVRFWIISLMLVLIGLATLKVR</t>
  </si>
  <si>
    <t>PL78_13980</t>
  </si>
  <si>
    <t>PL78_13980 chr1</t>
  </si>
  <si>
    <t>ANI30926</t>
  </si>
  <si>
    <t>murD UDP-N-acetylmuramoyl-L-alanyl-D-glutamate synthetase</t>
  </si>
  <si>
    <t>MVDYQGKKVVIIGLGLTGLSCVDFFMTRGVSPRVMDTRINPPGLDKLPAGLERHLGDLNQQWLLDADLIVASPGMALANPALSEAAEAGVEIVGDIELFCRENQAQIVAITGSNGKSTVTTLVGEMAKAAGWQVGVGGNIGVPALTLLKQENQLVVLELSSFQLETTSSLHATAATVLNVTEDHTDRYPFGLQQYRAAKLRIYENAKTCVVNADDALTMPVRGADSRCISFGVDVGDYHLNKQQGEVWLRVRGEKVLNTREMKLTGRHNYTNALAALALADVAGIPRSSSLKALTTYAGLAHRFQLVFENNGVRWINDSKATNVGSTEAALDGLYVDGTLHLLLGGDGKSADFSGLTRFLQGDKVRVYCFGRDGEQLAQLRPEVSQLTETMEQAMKLLAQTLKSGDMVLLSPACASLDQFRSFEQRGTEFARLAEELG</t>
  </si>
  <si>
    <t>PL78_13985</t>
  </si>
  <si>
    <t>PL78_13985 chr1</t>
  </si>
  <si>
    <t>ANI30927</t>
  </si>
  <si>
    <t>ftsW cell division protein</t>
  </si>
  <si>
    <t>MRMLGLGLFNKLKHWVMGSRESDATSMVLYDRTLLWLTFGLAIIGFVMVTSASMPIGQRLAGDPFLFAKRDALYLGLAFGLSLVTLRIPMEIWQRYSNIMLLLSIVMLLIVLVVGSSVNGASRWISIGPLRIQPAELSKLSLFCYLASYLVRKVEEVRSNFWGFCKPMGVMVILAVLLLAQPDLGTVVVLFITTLAMLFLAGAKMWQFLAIIGSGIFAVCLLIIAEPYRMRRVTSFWNPWEDPFGSGYQLTQSLMAFGRGEFWGQGLGNSVQKLEYLPEAHTDFIFAILGEELGYFGVVLALLMVFFVAFRAMSIGRRALEINQRFSGFLACSIGVWFSFQALVNVGAAAGMLPTKGLTLPLISYGGSSLLIMSTAIVLLLRIDFETRLAKAQAFVRSAR</t>
  </si>
  <si>
    <t>PL78_13990</t>
  </si>
  <si>
    <t>PL78_13990 chr1</t>
  </si>
  <si>
    <t>ANI30928</t>
  </si>
  <si>
    <t>murG UDP-diphospho-muramoylpentapeptide beta-N- acetylglucosaminyltransferase</t>
  </si>
  <si>
    <t>MSGKTKRLMVMAGGTGGHVFPGLAVAHHLMAQGWQVRWLGTADRMEADLVPKHGIEIDFIQISGLRGKGLKAQLTAPLRIYRAIRQARKIMRDYQPDVVLGMGGYVSGPGGLAAWMNGVPVVLHEQNGIAGLTNRWLSRIAKTVLQAFPGAFPHAAVVGNPVRTDVLALPLPAERLAGREGATRVLVIGGSQGARVLNQTMPQVAADLGDKITLWHQVGKGALAEVEQAYQQAGQTQHKIVEFIDDMAAAYSWADVVVCRSGALTVSEVAAAGLPAIFVPFQHKDRQQYWNALPLEKAGAAKIIEQPQFTASAVSSLLQQWDRPTLLAMAEQARAVAIPDATERVAAEVIAAAKP</t>
  </si>
  <si>
    <t>PL78_13995</t>
  </si>
  <si>
    <t>PL78_13995 chr1</t>
  </si>
  <si>
    <t>ANI30929</t>
  </si>
  <si>
    <t>murC UDP-N-acetylmuramate--alanine ligase</t>
  </si>
  <si>
    <t>MIQGGNNEQLAFNAGCRDVTNYIVKKNVNTQQLAKLRTIVPEMRRVRHIHFVGIGGAGMGGIAEVLANEGYQISGSDLAPNPVTQQLSALGAQIYFHHRPENVRDASVVVVSTAISADNPEIVAAREARIPVIRRAEMLAELMRYRHGIAVAGTHGKTTTTAMVSSIYAEAGLDPTFVNGGLVKAAGVHARLGSSRYLIAEADESDASFLHLQPMVAIVTNIEADHMDTYQGDFENLKQTFINFLHNLPFYGRAVMCVDDPVVRELLPRVGRHITTYGFSDDADVQIASYQQIGPQGHFTLRRQDKPLLTVTLNAPGRHNALNAAAAVAVATEEGIDDEAILRALSGFQGTGRRFDFLGHFPLENVNGKSGSVMLVDDYGHHPTEVDATIKAARAGWPDKRIVMVFQPHRYTRTRDLYDDFANVLEGVDVLLMLDVYSAGETPIPGADSRSLCRTIRNRGQLDPILVTDSDAVPSVLAKVLNDNDLILVQGAGNIGKIARNLAETKLQPQVKEEEHHG</t>
  </si>
  <si>
    <t>PL78_1400 chr1</t>
  </si>
  <si>
    <t>ANI28494</t>
  </si>
  <si>
    <t>MLKIIRAGIYTTIQDEGRPGFRRLGISQGGALDLPALKMANMLVGNAPAAAGLEITLGQFCAEFTQTGWIALTGAGCDARLDDQLLWTGWRYPVKAGQRIQLNVPLRGMRSYLAISGGIDVPEMLGSRSTDLKAGFGGHQGRLIKEGDELPLGKASRLPKESVGIKQLLFGNRVRAVPGPEYHEFSSSAQEAFWRSAWQLSPQSNRMGYRLTGGELSRNTAREMLSHGLLPGVVQVPHNGQPIVLMADAQTTGGYPRIACVIEADLFHLAQIRLGEPVHFVKCTLEDALKAKAEQQLYLQQIERGLAAGFHPVEAK</t>
  </si>
  <si>
    <t>PL78_14000</t>
  </si>
  <si>
    <t>PL78_14000 chr1</t>
  </si>
  <si>
    <t>ANI30930</t>
  </si>
  <si>
    <t>ddl D-alanine--D-alanine ligase</t>
  </si>
  <si>
    <t>MVDKVAVLLGGTSAEREVSLMSGAAVLAGLLEGGVDAHPIDTIDFPVAQLKEHGFDKVFIALHGRGGEDGTLQGLLEFLQLPYTGSGVMASALTMDKLRSKLVWQALGLRVSPFVALSRQQFETLSSDDFAERIAKLGLPLIVKPSREGSSVGMSKVDRIENLPVALEEAFRHDNDVLIEKWLSGPEFTVAMLGDEVLPSIRIQPAGVFYDYEAKYLSDDTEYFCPSGLNAEQEQQLAELARQAYQALGCSGWGRVDVMQDGDGKFYLLEVNTSPGMTSHSLVPMAARQAGMSFSQLVTRILALAD</t>
  </si>
  <si>
    <t>PL78_14005</t>
  </si>
  <si>
    <t>PL78_14005 chr1</t>
  </si>
  <si>
    <t>ANI30931</t>
  </si>
  <si>
    <t>cell division protein FtsQ</t>
  </si>
  <si>
    <t>MSQAALNARERAAETRAARRSNGGQLAGLVFLLMVLGTVLWSGWAVVGWMKDASRLPLSKLVVTGERHYTTNDDIRQAILALGAPGTFMTQDVNIIQQQIERLPWIQQASVRKQWPDELKIHLVEYVPVARWNDLHMIDAAGKSFSVPSERIGGQKLPLLYGPEGSEQDVLEGYRAMSKVLAANKYTLKMAAMSARHSWQLALDNDVRLELGRDDRMGRLQRFMELYPMLEQQPDKRVSYIDLRYDTGAAVGWSPVFIDQQASSQQNSNPQQNQAQAKQQ</t>
  </si>
  <si>
    <t>PL78_14010</t>
  </si>
  <si>
    <t>PL78_14010 chr1</t>
  </si>
  <si>
    <t>ANI30932</t>
  </si>
  <si>
    <t>ftsA cell division protein</t>
  </si>
  <si>
    <t>MIKSTDRKLVVGLEIGTAKVSALVGEVLPDGMVNIIGVGSCPSRGMDKGGVNDLESVVKCVQRAIDQAELMADCQISSVYLALSGKHISCQNEIGMVPISEEEVTQEDVENVVHTAKSVRVRDEHRILHVIPQEYAIDYQEGIKNPVGLSGVRMQAKVHLITCHNDMAKNIVKAVERCGLKVDQLIFAGLAASYAVLTEDERELGVCVVDIGGGTMDMAVYTGGALRHTKVIPYAGNVVTSDIAYAFGTPPTDAEAIKVRHGCALGSIVSKDESVEVPSVGGRPPRSLQRQTLAEVIEPRYTELLNLVNDEILQLQEQLRQQGVKHHLAAGIVLTGGAAQIDGLAACAQRVFHAQVRIGQPLNITGLTDYAQEPYYSTAVGLLHYGKESHLSGESEVEKRASVGNWFKRINSWLRKEF</t>
  </si>
  <si>
    <t>PL78_14015</t>
  </si>
  <si>
    <t>PL78_14015 chr1</t>
  </si>
  <si>
    <t>ANI30933</t>
  </si>
  <si>
    <t>ftsZ cell division protein</t>
  </si>
  <si>
    <t>MFEPMELTNDAVIKVIGVGGGGGNAVEHMVRERIEGVEFFAVNTDAQALRKTAVGQTIQIGSGITKGLGAGANPEVGRNSAEEDREALRAALDGADMVFIAAGMGGGTGTGAAPVVAEVAKELGILTVAVVTKPFNFEGKKRMAFAEQGIAELSKHVDSLITIPNDKLLKVLGRGISLLDAFGAANDVLKGAVQGIAELITRPGLMNVDFADVRTVMSEMGYAMMGSGVACGEDRAEEAAEMAISSPLLEDIDLSGARGVLVNITAGFDLRLDEFETVGNTIRAFASDNATVVIGTSLDPEMNDELRVTVVATGIGMDKRPEITLVTNKQTQPVMDHRYQQHGMSPLPQEVKPAAKVVNDQTAQTNKEPDYLDIPAFLRKQAD</t>
  </si>
  <si>
    <t>PL78_14020</t>
  </si>
  <si>
    <t>PL78_14020 chr1</t>
  </si>
  <si>
    <t>ANI30934</t>
  </si>
  <si>
    <t>lpxC UDP-3-O-(3-hydroxymyristoyl) N-acetylglucosaminedeacetylase</t>
  </si>
  <si>
    <t>MIKQRTLKRIVQATGVGLHTGKKVTLTMRPAPANTGVIYRRTDLNPPVDFPADAKSVRDTMLCTCLVNEHDVRISTVEHLNAALAGLGIDNIIIEVNAPEVPIMDGSASPFVYLLLDAGIEELNSAKKFLRLKDTVRVEDGDKWAELSPFNGFRLDFTIDFNHPAIDTSTQRYRLDFSADSFVQQISRARTFGFMRDIEYLQSRGLCLGGSFDCAIVVDDYRVLNEDGLRFEDEFVRHKMLDAIGDLFMCGHNIIGAFTAYKSGHALNNKLLQAVLAKQEAWEYVTFQDEAEMPLAFKAPSTVLAY</t>
  </si>
  <si>
    <t>PL78_14025</t>
  </si>
  <si>
    <t>PL78_14025 chr1</t>
  </si>
  <si>
    <t>ANI30935</t>
  </si>
  <si>
    <t>MRESRPQLLDVLFDDATATEKGPLHNVQQRAVALLKLNRAVKALLPSQLQPWCRVANYRQSILVLETANASWLMRLRYEQSNLLSALRAQILPSLSSIDIRINPALMAKGQNKIQETAQAAQKSEESAPLRHLSLESAKELRGLASRSPEKLRTILERLAALAGESANATKRDK</t>
  </si>
  <si>
    <t>PL78_14030</t>
  </si>
  <si>
    <t>PL78_14030 chr1</t>
  </si>
  <si>
    <t>ANI30936</t>
  </si>
  <si>
    <t>SecM Secretion monitor</t>
  </si>
  <si>
    <t>PL78_14035</t>
  </si>
  <si>
    <t>PL78_14035 chr1</t>
  </si>
  <si>
    <t>ANI30937</t>
  </si>
  <si>
    <t>secA preprotein translocase subunit</t>
  </si>
  <si>
    <t>MLIKLLTKVFGSRNDRTLRRMRKVVDVINRMEPDMEKLSDEELRAKTDEFRARLAKGEVLENLIPEAFAVVREASKRVFGMRHFDVQLLGGMVLNERCIAEMRTGEGKTLTATLPAYLNALTGRGVHVVTVNDYLAQRDAENNRPLFEFLGLTIGINLPGMTAPAKREAYAADITYGTNNEYGFDYLRDNMAFSPEERVQRKLHYALVDEVDSILIDEARTPLIISGPAEDSSEMYIRVNKLIPKLIRQEKEDSDTFQGEGHFSVDEKSRQVHLTERGLIMIEQMLVEAGIMDEGESLYSPANIMLMHHVTAALRAHVLFTRDVDYIVKDGEVIIVDEHTGRTMQGRRWSDGLHQAVEAKEGVEIQNENQTLASITFQNYFRIYEKLAGMTGTADTEAFEFSSIYKLDTIVVPTNRPMIRKDLPDLVYMTEMEKIGAIIEDIRERTANGQPVLVGTISIEKSEVVSAELTKAGIEHKVLNAKFHAMEAEIVSQAGQPGAVTIATNMAGRGTDIVLGGSWQSEIAQLENPTEEQIAEIKAAWKIRHDAVLASGGLHIIGTERHESRRIDNQLRGRAGRQGDAGSSRFYLSMEDALMRIFASDRVSGMMRKLGMKPGEAIEHPWVTKAIANAQRKVESRNFDIRKQLLEYDDVANDQRRAIYSQRNELLDVSDVSETINSIREDVFKVTLDSYIPPQSLEEMWDVEGLEQRLKNDFDLDMPIAQWLEDEPQLHEETLRERILQQAIDVYKRKEEVVGVEMMRSFEKGVMLQTLDSLWKEHLAAMDYLRQGIHLRGYAQKDPKQEYKRESFAMFAAMLESLKYEVISVLSKVQVRMPEEVEALEVQRREEAERLARQQQLSHENDNSALMSEEEVKVAASLERKVGRNDPCPCGSGKKYKQCHGRLQK</t>
  </si>
  <si>
    <t>PL78_14040</t>
  </si>
  <si>
    <t>PL78_14040 chr1</t>
  </si>
  <si>
    <t>ANI30938</t>
  </si>
  <si>
    <t>8-oxo-dGTP pyrophosphatase MutT</t>
  </si>
  <si>
    <t>MKHLQIAVGIIRNAQREIFITQRAADSHMAGFWEFPGGKIEQGETSEIALYRELLEEVGIVAQNAVQITTLEHRFPDRIVTLSFYLVEQWQGEPFGREGQPVRWVKQEELRAEEFPKANLSIVELLVSQA</t>
  </si>
  <si>
    <t>PL78_14045</t>
  </si>
  <si>
    <t>PL78_14045 chr1</t>
  </si>
  <si>
    <t>ANI30939</t>
  </si>
  <si>
    <t>DNA gyrase inhibitor</t>
  </si>
  <si>
    <t>MDSTEIQVNCPTCGKIVIWGEQSPYRPFCCKRCQLIDLGEWADEEKRIPSQGELSDSDEWSEEDPR</t>
  </si>
  <si>
    <t>PL78_1405 chr1</t>
  </si>
  <si>
    <t>ANI28495</t>
  </si>
  <si>
    <t>LamB/YcsF family protein</t>
  </si>
  <si>
    <t>MKVDLNADLGEGCANDRELLQLVSSANIACGFHAGDAEIMRQSVRWALEFRVAIGAHPSFPDRENFGRTAMQLPPETVYAQVIYQLGALAAIVRAEGGRMQHVKPHGMLYNQAAKDPQLADAIAQAVKAVDSNLRLVGLAGSELILAGQRAGLSTRQEVFADRRYQADGSLVPRNEPDALIESDELALSQTLEMVQQRRVQSRDGIWVPVQADTVCVHGDGAHALAFARRLYDSFIQKNISISAS</t>
  </si>
  <si>
    <t>PL78_14050</t>
  </si>
  <si>
    <t>PL78_14050 chr1</t>
  </si>
  <si>
    <t>ANI30940</t>
  </si>
  <si>
    <t>cell division protein ZapD</t>
  </si>
  <si>
    <t>MSDLTSTVLFEHPLNEKMRTWLRIEFLLQQLESQRNLDNIASALTFFRTASDLIDVLERGEVRTDLLKELERQQQKLQAWADVPGVDMALIDELRAQLKSRASVLMSAPRIGQSLKEDRMISLVRQRLSIPGGCCSFDLPTLHIWLHLPQEQRNQHTNELLGTLIPLNQSLTMILDLIRQSGPLRNQISLNGFFQDNADGADLLRLRISMEHQLYPQVSGHKTRYAIRFLPLDSENGTVPARLNFELACC</t>
  </si>
  <si>
    <t>PL78_14055</t>
  </si>
  <si>
    <t>PL78_14055 chr1</t>
  </si>
  <si>
    <t>ANI30941</t>
  </si>
  <si>
    <t>coaE dephospho-CoA kinase</t>
  </si>
  <si>
    <t>MTYIVALTGGIGSGKSTVANAFADLGVPLVDADIIARQIVEPGMPALNEIKARYGYSILLADGSLNRAKLREKIFSDPMEKNWLNALLHPLIQQETQRQLAAAKAAYVLWVVPLLVENNLSHRANRVLVVDVTPEIQLRRTMARDGISRQQAEHILASQATRQQRLACADDIIDNSGDPSTIPPLVASLHHRYLRLATVTQQDLHR</t>
  </si>
  <si>
    <t>PL78_14060</t>
  </si>
  <si>
    <t>PL78_14060 chr1</t>
  </si>
  <si>
    <t>ANI30942</t>
  </si>
  <si>
    <t>guaC guanosine 5'-monophosphate oxidoreductase</t>
  </si>
  <si>
    <t>MRIEEGLKLGFKDVLIRPKRSTLKSRSAVELERQFTFKHSGYKWAGVPIIAANMDTVGTFRMAEVLSSFDVLTAVHKHYSVEQWADFVRRVPESVLRHVMVSTGTSQADFAKMKQILALSPALKFICIDVANGYSEHFVAFLQQAREACPDKVICAGNVVTGEMVEELILSGADIVKVGIGPGSVCTTRVKTGVGYPQLSAVIECADAAHGLGGQIVSDGGCSVPGDVAKAFGGGADFVMLGGMLAGHDECEGKVVEENGEKFMLFYGMSSESAMKRHVGGVAEYRAAEGKTVKLPLRGSVDNTVRDIMGGLRSACTYVGASHLKELTKRTTFIRVAEQENRVFGSN</t>
  </si>
  <si>
    <t>PL78_14065</t>
  </si>
  <si>
    <t>PL78_14065 chr1</t>
  </si>
  <si>
    <t>ANI30944</t>
  </si>
  <si>
    <t>pilB Type II secretory pathway ATPase GspE/PulE1822193</t>
  </si>
  <si>
    <t>MNSNRSINNKGAGDALSRLCQQYRAIPLEISPNTLTLAMLQYPTSEEINALRFACGLNVEVTLWPAAKIEHHLHHLSPDLIQQLNGSIKPDIESKKHAEEAAIKYLPDTDKSRTQAFDNKEVTSLNDESDAPIINIIHQTLRMAIQKRASDVHFEPYRRYYRIRLRIDGILHQTLSPPANLVNRINACLKVMAKLNSAERRLPQDGQFSLSLDNHYYSLRIATLPTQYGEKVVLRILNTNIPQRLDELDLPPKSRESILEALSLPQGLILVTGPTGSGKTVTLYSCLQHLNQQYRNLCSVEDPIEIPVEGINQTQTNSKIDLDFSQALRALLRQDPDVIMIGEIRDNETADIAVRAALTGHLVLSTLHTNSTHETLARLTQMGISHYLLASCLKLVIAQRLVRRLCQRCKRAAPEPVILPTILCPKPLHHWYATGCEHCSSGYYGRIGIYDTWAMTPSNQQDLMSAAPVPGLKNSQPPPEPHSLLIAGLALVKQGITSIAEISRVVGNLTPLRGMQ</t>
  </si>
  <si>
    <t>PL78_14075</t>
  </si>
  <si>
    <t>PL78_14075 chr1</t>
  </si>
  <si>
    <t>ANI30945</t>
  </si>
  <si>
    <t>prepilin peptidase-dependent pilin</t>
  </si>
  <si>
    <t>MYYSQGFTLIELMVSIVIIAILGGIGIPAYQSYIQKAALTDMLQTSAPYRMAVEVCSMEHSALLGCNAGSQGIPSGQPTRYVKAINIAKGVISMTGQETLDGLSVVLTPTKSAAGNLAWTRACTGNHDELSKLCKSVFALKETSSDDE</t>
  </si>
  <si>
    <t>PL78_14080</t>
  </si>
  <si>
    <t>PL78_14080 chr1</t>
  </si>
  <si>
    <t>ANI30946</t>
  </si>
  <si>
    <t>nadC nicotinate-nucleotide pyrophosphorylase</t>
  </si>
  <si>
    <t>MPTRSYSADSRRTALLERIQSDIPFSVALALSEDLGGEVNADRDLTAQLLPADKQASATIITREAGVFCGQRWLNEVFIQLGGKVEVEWLVADGDALTANQTLCHLSGPARILLTGERTALNFVQTLSGVATEVSRYVALLQGLHTQLLDTRKTLPGLRTALKYAVLCGGGSNHRLGLTDAFLIKENHIIAAGSIKEAVSKAFWIHPDVPIEVEVESLDELKQALDAGADIVMLDNFTIPMMRDAVSLNAGRAQLEVSGNVTLETLRSYAETGIDFISVGALTKHVTALDLSMRFQ</t>
  </si>
  <si>
    <t>PL78_14085</t>
  </si>
  <si>
    <t>PL78_14085 chr1</t>
  </si>
  <si>
    <t>ANI30947</t>
  </si>
  <si>
    <t>N-acetyl-anhydromuranmyl-L-alanine amidase</t>
  </si>
  <si>
    <t>MQLENGWIVGVKRVVSPHFDLRPEDEAPSLLVIHNISLPPGEFGGPYIDHLFTGTLNADEHPYFADIVHLRVSAHCLIRRDGEIIQYVPFDKRAWHAGVSQFDGRERCNDFSIGIELEGTDVLPFTDAQYQSLKKISALLLSHYPITLERITGHSDIAPGRKTDPGPAFDWALYRQSLTPLLE</t>
  </si>
  <si>
    <t>PL78_14090</t>
  </si>
  <si>
    <t>PL78_14090 chr1</t>
  </si>
  <si>
    <t>ANI30948</t>
  </si>
  <si>
    <t>AmpE regulatory protein</t>
  </si>
  <si>
    <t>-PEGSGWWNVEGDRESMTLFTLLLVLAWERLFKLGEHWQLDHRLDTIFSRLHRYSLLQTLGLAILCMAIVGLMLQLVQDYLFGLPRLLLWIVICLLCIGAGGIRKHYRAYLKAARQGDANASLQMAEELALIHGLPADCGEKDRLQELQNALLWINFRYYLAPLFWLVVCGFYGPVAITGYAMLRGYQTWLARHRNPLQRSQSGIDRVLHWIDWVPVRLVGVAYALLGHGERALPAWFASLGDLHSPQYQVLTRLAQYSLAREPHLDPVQTPRAAVSLARKVTLTIIIVVALLTIYGALV</t>
  </si>
  <si>
    <t>PL78_14095</t>
  </si>
  <si>
    <t>PL78_14095 chr1</t>
  </si>
  <si>
    <t>ANI30949</t>
  </si>
  <si>
    <t>gabP amino acid transporter</t>
  </si>
  <si>
    <t>MSVQQEGAELKRGLKNRHIQLIALGGAIGTGLFLGIAQTIKMAGPSVLLGYAIGGFIAFLIMRQLGEMVVEEPVAGSFSHFAYKYWGNFAGFASGWNYWVLYVLVAMAELTAVGIYVQYWWPEIPTWVSAAVFFLAINAINLANVKVYGEMEFWFAIIKVVAIIGMIVFGGYLLLSGQGGPEATVTNLWAQGGFFPNGFIGLVMAMAVIMFSFGGLELVGITAAEAEDPARSIPKATNQVIYRILLFYIGSLAVLLSLYPWGKVVEGGSPFVLIFHALDSNIVATVLNIVVLTAALSVYNSCVYCNSRMLFGLAKQGNGPKALLKVDGRGVPVIAIAVSAFATAFCVLINYLIPGRAFELLMALVVSALVINWAMISLAHLKFRAAKNRQGIEPKFKAFWYPFSNYLCLTFLAGILVIMYLTPGIQISVLLIPVWVVVLAVGYMLKNRVKQNKS</t>
  </si>
  <si>
    <t>PL78_1410 chr1</t>
  </si>
  <si>
    <t>ANI28496</t>
  </si>
  <si>
    <t>MEQTVNFWPLIGIAAIIIGFLMRINAVLVVITAGIITGVAALMPIATILEKLGEGFLNTRNLPLILLLPLAVIGLLERHGLKERAQAWISKIKSATSGRLLIVYLFVREATAALGLTSLGGHPQMVRPLLAPMAEGAAETRYGELPEKVRYRLRAMSAATDNVGLFFGEDIFVAFGAIIFMHNFMLESGGIQTEPLHIALWGIPTAICAFIIHAYRLQRLDKQLAAELTALNQSALAEKGASK</t>
  </si>
  <si>
    <t>PL78_14100</t>
  </si>
  <si>
    <t>PL78_14100 chr1</t>
  </si>
  <si>
    <t>ANI30950</t>
  </si>
  <si>
    <t>DNA-binding transcriptional regulator</t>
  </si>
  <si>
    <t>MAYNKIRQPKLSDVIEQQLEYLILEGTLRPGEKLPPERELAKQFDVSRPSLREAIQRLEAKGLLLRRQGGGTFVQTNLWQSFSDPLAELLADHPESQFDLLETRHALEGIAAYYAALRGTDEDLQCIRECHTAIQQAQDSGDLDAEADAVMQYQVAVTEAAHNVVLLHLLRCMGPMLEQNVKQNFELLYSRREMLATVSSHRAGIFEAIVAREPEKAREASHRHLAFIEEILLDLSRENSRRERSLRRLQQRKD</t>
  </si>
  <si>
    <t>PL78_14105</t>
  </si>
  <si>
    <t>PL78_14105 chr1</t>
  </si>
  <si>
    <t>ANI30951</t>
  </si>
  <si>
    <t>aceE dehydrogenase</t>
  </si>
  <si>
    <t>MSERLINDVDPIETRDWLQAIESVIREEGVERAQYLIDQVLGEARKGGVSVAAGSENRNYVNSIAVEDEPAYPGNLDLERRIRSAIRWNAVMTVLRASKKDLDLGGHMASFQSSATFYEVCFNHFFRARNQKDGGDLVYFQGHISPGVYARAFLEGRLTQEQMDNFRQEVHGKGLSSYPHPKLMPEFWQFPTVSMGLGPISAIYQAKFLKYLSHRGLKDTSAQTVYAFLGDGEMDEPESKGAITIATREKLDNLVFVINCNLQRLDGPVTGNGKIINELEGIFSGAGWQVLKVIWGGRWDELLRKDTSGKLIQLMNETLDGDYQTFKSKDGAYVREHFFGRFPETAALVKDMTDDEIWALNRGGHDPKKVFAALKKAQDTKGKPTVILAHTIKGYGMGETAEGKNIAHQVKKMNMDGVRHFRDRFNVPVADSEIEKLPYITFEKDSEEYKYLHERRQALEGYVPSRLPNFTQKLEMPALEDFSSLLEEQNKEISTTIAFVRALNVMLKNKSIKDRIVPIIADEARTFGMEGLFRQIGIYSPNGQQYTPQDREQVAYYKEDEKGQILQEGINELGAASSWLAAATSYSTNDLPMIPFYIYYSMFGFQRIGDLCWAAGDQQARGFLIGGTSGRTTLNGEGLQHEDGHSHIQSLTIPNCISYDPAYAYEVAVIMHDGLVRMYGDAQENVYYYLTTLNENYHMPAMPQGAEEGIRKGIYKLETLAGEKGKVQLMGSGAILRHVREAAQILSEQYGVGSDVYSVTSFTELARDGQDCERWNMLHPTETPRVPYVAQVMNEAPAVASTDYMKLFAEQIRNFIPASEFRVLGTDGFGRSDSRENLRHHFEVDSSYVVVAALGELAKRGDIDTSVVAEAITKFGIDADKVNPRLA</t>
  </si>
  <si>
    <t>PL78_14110</t>
  </si>
  <si>
    <t>PL78_14110 chr1</t>
  </si>
  <si>
    <t>ANI30952</t>
  </si>
  <si>
    <t>aceF dehydrogenase</t>
  </si>
  <si>
    <t>MSIEINVPDIGADEVEVTEIMVKVGDTVEVEQSLIAVEGDKASMEVPSPQAGVVKEIKVAVGDKVETGKLIMVFESATGASAAPAKAEEQAAAPAPAAAPAASAAKDVAVPDIGSDEVEVTEIMVKVGDSVEAEQSLITVEGDKASMEVPAPFAGIVKEIKINTGDKVSTGSMIMVFEVAGAAAPAAAAPAPAAAPAAAPAAPSASAAKNVEVPDIGGDEVEVTEVMVKVGDKVAAEQSLITVEGDKASMEVPAPFAGTVKEIKISTGDKVSTGSMIMVFEVEGAAPAAAPAPQAAAPAAAAPAKAAAPAAKAESKGEFAENAAYVHATPVVRRLAREFGVNLAKVKGTGRKGRILREDVQAYVKDAVKRAEAAPAAAAGGGLPGMLPWPKVDFSKFGEIEEVELGRIQKISGANLSRNWVMIPHVTQFDEADITDVEAFRKQQNVEAEKKKQDLKITPLVFLMKAAAKALEEFPRFNSSISEDGQKLTLKKYINIGVAVDTPNGLVVPVFRDVNKKGIVELSRELSVISKKARDGKLTASDMQGGCFTISSLGGIGGTAFTPIVNAPEVAILGVSKSSMKPVWNGKEFAPRLMLPLSLSFDHRVIDGAAGARFAAYIATIMADIRRLVM</t>
  </si>
  <si>
    <t>PL78_14115</t>
  </si>
  <si>
    <t>PL78_14115 chr1</t>
  </si>
  <si>
    <t>ANI30953</t>
  </si>
  <si>
    <t>lpdA reductase</t>
  </si>
  <si>
    <t>MSTEIKTQVVVLGAGPAGYSAAFRCADLGLETILVERYSTLGGVCLNVGCIPSKALLHVAKVIEEAKALAEHGIVFGEPKTDIDKVRVWKDKVINQLTGGLAGMAKGRKVKVVNGFGKFTGANTLVVEGENGPTTITFDNAIIAAGSRPIQLPFIPHEDPRVWDSTDALALKSVPERLLVMGGGIIGLEMGTVYHALGSKIDVVEMFDQVIPAADKDVVKVFTKRISKQFNLMLETKVTAVEAKEDGIYVTMEGKKAPAEPQRYDAVLVAIGRVPNGKLLDAGQAGVEVDERGFINVDKQLRTNVPHIFAIGDIVGQPMLAHKGVHEGHVAAEVIAGMKHYFDPKVIPSIAYTEPEVAWVGLTEKEAKEKGISYETSTFPWAASGRAIASDCADGMTKLIFDKETHRIIGGAIVGTNGGELLGEIGLAIEMGCDAEDLALTIHAHPTLHESVGLAAEIYEGSITDLPNPKAKKK</t>
  </si>
  <si>
    <t>PL78_14120</t>
  </si>
  <si>
    <t>PL78_14120 chr1</t>
  </si>
  <si>
    <t>ANI30954</t>
  </si>
  <si>
    <t>MKLTITFSTLLFTTLALNISHGREAQPRWQSNKESWSNFQSRHCKWERGVPCKTVPKDQGKAPPKTDEEIAFEISLGVLSMGPTPQPRGFKVTFGAKPGATTAAKPRVSIARPGSQIGVNPERTPLLPAASKPKPKISDRLQRVNGKVGFLFGDTHPPTLSDEPPPKIPRIKPPDNSNSSSTDSASSSSYDSSTSVDAYDVEGNLMMDKNRIDQMAPITPNDTSTIKEELEVIYGKTKLDECNLNIDDEIQRYNSNFSHEKINFREYFAIRNFQEDRFVAINNALRNGTTNDGLETEITEVYTALDNHSDINVSLRESGYIISEEESSVSEVYRGEVRDRAEFLSKVIPEETIQIDTFLSTTADEELIDQFNSQELEEGKINVRYTIKYFLERTNSTDISELLDEPGEERIFLPKSRFLVTNIEESADGSSFKVDMLALTDEPLPPVPQVN</t>
  </si>
  <si>
    <t>PL78_14125</t>
  </si>
  <si>
    <t>PL78_14125 chr1</t>
  </si>
  <si>
    <t>ANI30955</t>
  </si>
  <si>
    <t>AraC family transcriptional regulator</t>
  </si>
  <si>
    <t>-KTAKLFAAASMSSGKKYGDNAQGGLILSAMKKNSMRKVSASSKPIYPEQIVQQSNLVASDYRLSGGKSSVTDPVLFGDFQVLRLNPHLILHTANVTNLYDIKTQNCLAPSLKLAIVVSGSANISFGGKPLELHEKGPSSLISLVENTLFTRHGKKNGHERTLTLTFDREWLYGDLLPQEGGWEKLYDFTQQHLAIHLWQPSVQAISIAQQIASAPPYRTPLERLRCESQCIGLIIEAFSSLEQSSQQQNKISLRGLNRIQQLRDWLESGEADQLSLQELAQSINMSPSTLQRRFRENYNVTVFEYLRHCRLKRAMLALKKEGVSIDQAAAIAGYTSSANFATALRRTFNITPRQIREGFYP</t>
  </si>
  <si>
    <t>PL78_14130</t>
  </si>
  <si>
    <t>PL78_14130 chr1</t>
  </si>
  <si>
    <t>ANI30956</t>
  </si>
  <si>
    <t>MMNVKWQRRYLAAMIGLCLSTPLWAQAQNNIKTGTDTTSTEQPEATATSTSKKTNALASGDTLVVTAEQQVRQALGASVITAEDIRKRPPANDLSEIIRTMPGVNLSGNSASGQRGNNRQIDIRGMGPENTLIMIDGIPVSSRNAVRYGWRGERDTRGDTNWVPANMVEKIEVLRGPAAARYGNGAAGGVVNIITKQPNKQLQGSWNAYMNVPQHSKEGATRRTDFSLMGPLSDTLSFRLYGRYNKTDADEWDINAGHESLRTGNQVGTLPAGREGVRNKDINGLLRWDFSPGQSLEFQAGYSRQGNIYAGDTQNTNSNAIVRSLYGAETNRMYRENVSATHRGFWDSGVSTTSYLQYEETRNSRISEGLAGGTEGIFSNRGFNTITLDNYVAHSEVNLPFEWGVNQVVTIGAEWNDQKMHDPASNTQTTTEGGSVGGLKDSGRNTRTSAHIASLFVEDNIELTETTMLTPAVRYDHHSKAGSNWSPGVNLSQALGDNFTLKMGIARAYKAPNLYQTNPDYLLYSRGQGCYGGGGSCYLMGNESLSAETSVNKEIGLEFHQDGLIAGVTYFRNDYRNKIEPGLISIGNASGGTGAYVDSDIFQWENVPKALVEGLEGSLTVPVTDDVQWSSNLTYMLKSENKTTGDYLSITPEFTLNSSLSWQATDDLSLMTNVVWYGRQKPKKFDYQGNLVTGTATREVSPYAVFGLSGSYTLTKNVSVTTGIENLFDKRQFRAGNAQSVAGIEGAGAATYNEPGRTFFLSLNTQF</t>
  </si>
  <si>
    <t>PL78_14135</t>
  </si>
  <si>
    <t>PL78_14135 chr1</t>
  </si>
  <si>
    <t>ANI30957</t>
  </si>
  <si>
    <t>acnB aconitate hydratase</t>
  </si>
  <si>
    <t>-LEEYRKHVAERAAEGIVPKPLDASQMAALVEALKNPPVGEQEFLLDLLINRVPPGVDEAAYVKAGFLAAIAKGDATSPLITPEKAVELLGTMQGGYNIHPLIDALDNEKLAPIAAKALSHTLLMFDNFYDVEEKAKSGNPHAKQIMQSWADAEWYLSRPALADKITVTVFKVTGETNTDDLSPAPDAWSRPDIPLHALAMLKNAREGIYPDQPGSVGPIKQIEELNKKGFPLAYVGDVVGTGSSRKSATNSVLWFMGDDIPYVPNKRGGGVVLGSKIAPIFFNTMEDAGALPIEVDVAKLNMGDVIDIFPYLGEVRRHDTGEVLATFELKTDVLLDEVRAGGRIPLIVGRGLTTKAREALGLPPSEIFRQAKPVAKSNKGFSLAQKMVGRACGVDGVRPGEYCEPKMTSVGSQDTTGPMTRDELKDLACLGFSADLVMQSFCHTAAYPKPVDVTTHHTLPDFIMNRGGVSLRPGDGIIHSWLNRMLLPDTVGTGGDSHTRFPIGISFPAGSGLVAFAAATGVMPLDMPESVLVRFKGKMQPGITLRDLVHAIPYYAIQEGLLTVEKKGKKNIFSGRILEIEGLPELKVEQAFELADASAERSAAGCTIKLDKAPIEEYLKSNVVLLKWMIAEGYGDRRTLERRITGMENWLANPSLLEGDADAEYAAVIEIDLAEITQPILCAPNDPDDARLLSDVANSKIDEVFIGSCMTNIGHFRAAGKLLDQHKGQLPTRLWVAPPTKMDAAQLTEEGYYSIFGKSGARVEIPGCSLCMGNQARVADGATVVSTSTRNFPNRLGTGADVYLASAELAAIAALLGRLPTPDEYQTYMAQVDKTAVDTYRYLNFDKLNEYTEKADGVIFQTAL</t>
  </si>
  <si>
    <t>PL78_14140</t>
  </si>
  <si>
    <t>PL78_14140 chr1</t>
  </si>
  <si>
    <t>ANI30958</t>
  </si>
  <si>
    <t>short chain dehydrogenase</t>
  </si>
  <si>
    <t>MTTQTSDSYSIKNHNRMAGKRVLITGGTSGIGLAAAKLMLQQGAQVAITGITPESLENACKTLPAARIYASDSGSIQQQRRLAEKVKQDFGQLDALVLNAGMGIWHSLEDWTEADFDRQMSVNFKGPFFLLQALRPLLSNPASVVITTSIAAHRGLLGAPIYGASKAALLAVMRGLTTELAGDGIRINAISPGPVNTPILYKQGMDGDKFHEQFTPLLPVQRFAEATEIAQAILFLASDESSYLYGSDIVVDGGLMATFPG</t>
  </si>
  <si>
    <t>PL78_14145</t>
  </si>
  <si>
    <t>PL78_14145 chr1</t>
  </si>
  <si>
    <t>ANI30959</t>
  </si>
  <si>
    <t>Uncharacterized protein YacL</t>
  </si>
  <si>
    <t>MDYEFLRDLTGQVIVRFSMGHEVIGHWLNEEIKGDLTKLDEIETAAAQVAGSERQWQQVGHEYTLWLDGEEVMVRANQLDFEGDEIEEGMNYYDEESLCMCGLEDFLAVLKGYRAFILKY</t>
  </si>
  <si>
    <t>PL78_1415 chr1</t>
  </si>
  <si>
    <t>ANI28497</t>
  </si>
  <si>
    <t>MIFQQQYLYWLAGVVLLIVALMSFRDKANPRRITTGLFWGLYGLFFLVGDWTYRLANSLGGDGPDEKRILNITVGVVVVIMALIAGFGGVRLGSYHQRTPVEREVSAKKLGNRLFIPALAIPVVTVIGVLLFNNIPALDLWVFGSGNHATLVTLFSMTLGCVLGLIIAVVMTKETAAQPVQEARRLLDSIGWAFILPQILATLGLLFTTAGVGTAIAHLTQEYLAVDHRFIAVAVYAIGMAVLTMIMGNAFAAFPIVTAGIGIPILVSQHGGNPAVMAAIGMFSGYCGTLMTPMAANFNIVPAALLELPDKNAVIKAQIPTGVTLLIVNVFLLYFLMFL</t>
  </si>
  <si>
    <t>PL78_14150</t>
  </si>
  <si>
    <t>PL78_14150 chr1</t>
  </si>
  <si>
    <t>ANI30960</t>
  </si>
  <si>
    <t>yedA amino acid transporter</t>
  </si>
  <si>
    <t>MERTATLLGIVAILLWSMSVALTRGLAETLGPFGAGAAIYSVSGILVWLVGGKPQIRGQHPAYLWGCGALFVIYMVAFAIAIGMASDRQQTLEIGLINYLWPSLTLLFAVVLLRLRTRWWLWLGAAIALFGVIWVVSGGNGLDISILATNINHNPLAYSLALLAAFAWAIYSNLVRVYSRGRGVLPLFLLACALCLWLLFFTLTPGPLHFTPRAVMELLMMGCSTALAYQCWDSAMKKGNATLVAALSYFTPLLSVLIASLWLSTPPSAAFLPGVGMVVAGSLLCWSASRSPASPREK</t>
  </si>
  <si>
    <t>PL78_14155</t>
  </si>
  <si>
    <t>PL78_14155 chr1</t>
  </si>
  <si>
    <t>ANI30961</t>
  </si>
  <si>
    <t>speD S-adenosylmethionine decarboxylase</t>
  </si>
  <si>
    <t>MHKLKLHGFNNLTKSLSFCIYDICYAKTADDRDGYIAYIDEQYNANRLTEILSETCSIIGANILNIARQDYDPQGASVTILVSEEPIDPRDVDTSEHPGPLPNSVVAHLDKSHICVHTYPESHPEGGLCTFRADIEVSTCGVISPLKALNYLIHQLESDIVTMDYRVRGFTRDVKGVKHFIDHEINSIQNFMSDDMKSLYHMMDVNVYQENMFHTKMMLKDFDLKHYLFNAKPEQLSDEERETITRLLYKEMQEIYYGRNVPEV</t>
  </si>
  <si>
    <t>PL78_14160</t>
  </si>
  <si>
    <t>PL78_14160 chr1</t>
  </si>
  <si>
    <t>ANI30962</t>
  </si>
  <si>
    <t>speE spermidine synthase</t>
  </si>
  <si>
    <t>MSQKELWYETLHANFGQYFSVENILYREKTEHQDLVIFENPVLGRVMALDGVVQTTERDEFIYHEMMTHVPLLAHGQAKKVLIIGGGDGAMLREVSRHSTVEQITMVEIDAGVVEFCRQYLPNHNAGAYDDPRFKLVIDDGVNFVNQTNEKFDVIISDCTDPIGPGESLFTSAFYEGCARSLNEGGIFVAQNGVCFLQQDEAVDSHKKLSNYFGDVSFYQAAIPTYYGGIMTFAWATQNPALRQLDLATLQARFEHAGLTCRYYNPAIHVGSFALPQYLLNALSTKR</t>
  </si>
  <si>
    <t>PL78_14165</t>
  </si>
  <si>
    <t>PL78_14165 chr1</t>
  </si>
  <si>
    <t>ANI30963</t>
  </si>
  <si>
    <t>Type II secretion system pilotin lipoprotein</t>
  </si>
  <si>
    <t>MKRTKLVVLLLALCGFSSASQALTESEAEDLADLTAVFVYLKNDCGYNELPNTEIKRAIVYFAQQNRWDLRNYNSFNMKDLGEESYRDLRGIAIPVPTKCKFLARDSLSLLAYAN</t>
  </si>
  <si>
    <t>PL78_14170</t>
  </si>
  <si>
    <t>PL78_14170 chr1</t>
  </si>
  <si>
    <t>ANI30964</t>
  </si>
  <si>
    <t>multicopper oxidase</t>
  </si>
  <si>
    <t>MLRRDFIKLTAALGAATSLPLWSRAAFAAEHPSLPIPPLLQPDASGKIQLQLQTGSMVWVPGKTTQTWGVNGGFLGPAIRLQRGKPVTVTVKNTLPEATTVHWHGLEIPGEVDGGPQALIETGATREVTFTVDQPAATCWFHPHTHNKTGYQVAMGLGGLVLIDDDESSKLPLPKQWGVDDIPVILQDKLLDKDGQIDYQLDVMTAAVGWFGDQMLTNGARFPQQITPRGWVRLRVLNGCNARSLNLALSDGRPMYVIASDGGFLSEPVAVKELPILMGERFEILVDTADGKSVDLVTLPVKQMGMTLAPFDQPLPVLRLQPSLAAGSKVLPDQLVVLPALASLDGLKERWLQLMMNPQLDMLGMQALMTRYGHQAMAGMRMDQHGGMAMMAESGKNSGGSMGGMDHGAMGHGNMAGMGHGAQKAESFDFSHANMINGKAFSMTEAAFDAKQGQYEKWTISGEGDMMLHPFHIHGTQFRILTENGQPPAAHRRGWKDTVRVEGARSEVLVRFNHLATASQPYMAHCHLLEHEDTGMMLGFTVSA</t>
  </si>
  <si>
    <t>PL78_14175</t>
  </si>
  <si>
    <t>PL78_14175 chr1</t>
  </si>
  <si>
    <t>ANI30965</t>
  </si>
  <si>
    <t>hpt hypoxanthine phosphoribosyltransferase</t>
  </si>
  <si>
    <t>MKHTVEVMISEQEVKARIAELGSQITEHYRDSGSEMVLVGLLRGSFMFMADLCRTINVSHEVDFMTASSYGSGMTSTRDVKILKDLDEDIRGKDVLIVEDIIDSGNTLSKVREILQLRGPKSLAICTLLDKPERREVEVPVEWVGFKIPDEFVVGYGIDYAQRYRHLPYVGKVVMLDE</t>
  </si>
  <si>
    <t>PL78_14180</t>
  </si>
  <si>
    <t>PL78_14180 chr1</t>
  </si>
  <si>
    <t>ANI30966</t>
  </si>
  <si>
    <t>MEEIQKLIANNRSWSNSISKQDPDFFEHLAQAQKPRFLWIGCSDSRVPAEQLTGLKSGELFVHRNVANLVIHTDLNCLSVVQYAIDVLQVEHIIICGHLGCGGVEAAIKGEEMGLIDNWLLHIRDLWYKHSSLLGELPQEERSNVLCQINVVEQVYNLGHSTIVRSAWKRGQKAMIHGWVYGIEDGLLRDLEVSATSLSSLEMVYRKAMATLLQGKAM</t>
  </si>
  <si>
    <t>PL78_14185</t>
  </si>
  <si>
    <t>PL78_14185 chr1</t>
  </si>
  <si>
    <t>ANI30967</t>
  </si>
  <si>
    <t>ABC transporter</t>
  </si>
  <si>
    <t>MTYALELTQLTKTYAGGVQALRGIDLCVEAGDFYALLGPNGAGKSTTIGIISSLVNKTSGQVQVFGYDIDKDIVNAKRQLGLVPQEFNFNPFETVLQIVITQAGYYGVTRREALDRAEKYLSQLDLWGKRNERAIRLSGGMKRRLMIARALMHQPKLLILDEPTAGVDIELRRSMWGFLKELNAQGTTIILTTHYLEEAEMLCRNIGIIQNGELVENTTMKQLLSKLESETFIFDLGAKSALPQLEGYQYRLIDTSTLEVDVKRDQGLNGLFSQMSAQGIQVLSMRNKANRLEELFVNLVNGNGGEKA</t>
  </si>
  <si>
    <t>PL78_14190</t>
  </si>
  <si>
    <t>PL78_14190 chr1</t>
  </si>
  <si>
    <t>ANI30968</t>
  </si>
  <si>
    <t>MTRLYWIALQSIWIKEVTRFGRIWIQTLVPPVITMSLYFVIFGNLIGSRIGDMGGVDYMQFIVPGLIMMAVITNSYANVAASFFGAKFQRSIEELLVAPVPTHIVIVGYVGGGVARGICVGILVTIISLFFVPLQVHSWSMIALTVLLTAILFSLGGLLNAVFAKTFDDISLIPTFVLTPLTYLGGVFYSLTLLPPFWQAVSKLNPIVYMISGFRYGFLGITDVPLVFTIGVLVLFIVVFYGSAWYLIERGRGLRT</t>
  </si>
  <si>
    <t>PL78_14195</t>
  </si>
  <si>
    <t>PL78_14195 chr1</t>
  </si>
  <si>
    <t>ANI30969</t>
  </si>
  <si>
    <t>intercellular adhesin biosynthesis polysaccharide N-deacetylase</t>
  </si>
  <si>
    <t>MWHKNRIAIGMLLVIVMSVIIPAAHADLLQEETAVPSRYMVADRNSEIYALIGEHVIPVGEVKKGQLLQVFPAAAEYYEFKFGHGIGFIDKDDLREINKAQKMNDRLGDLNKPTPNQNILTKRATKIYLEPDTASEELGVLEENLRYPIIGKLKDRLNNSWYQINIGDRLGYVSGNETEIDNGIPVLTYHHMLKNEENKRFRNTSTTTSDVAFSNQMAYLKQAGYDTISMYQLEAYLNNQINLPAKVVVLTFDDGLKSVSRYAYPILKEQGFRATAFIISSRIKRHPQKWNPDSLQFMSISELKQIQDVFDVQSHTHFLHRTDNARHPILLSRSYHNVIFDFERSRRALSQFNPHVIYLSYPFGGFNQNAIEAAKNSGFHLAVTTIQGKVKPGDNPFTLKRLYILRTDSIPTMAERIANQPGAVVAKTIPAVIEAE</t>
  </si>
  <si>
    <t>PL78_1420 chr1</t>
  </si>
  <si>
    <t>ANI28498</t>
  </si>
  <si>
    <t>pcp pyrrolidone-carboxylate peptidase</t>
  </si>
  <si>
    <t>MKNVLITGFEPFGGERVNPSWEVVKQLNDLQLSGVRVVAHQLPCAFGEALTSLNAAIDATQPVLVLAIGQAGGRADITIERVAINVDDARIADNLGQQPVDQPIVPDGPVAYFTRLPIKAMVQGIREAGIPASVSQTAGTYVCNHVMYGLLHRLHQQDNEVKGGFIHIPYLPEQAVNHPGSPSMSAQSVLIALEVAISVALQIEHDLHISGGATH</t>
  </si>
  <si>
    <t>PL78_14200</t>
  </si>
  <si>
    <t>PL78_14200 chr1</t>
  </si>
  <si>
    <t>ANI30970</t>
  </si>
  <si>
    <t>panD aspartate decarboxylase</t>
  </si>
  <si>
    <t>MIRTMLQGKLHRVKVTQADLHYEGSCAIDQDFLEAAGILEYEAIDIYNVDNGQRFSTYAIAAERGSRIISVNGAAARCACVGDKLIICSYVQMSDVDARLHHPKVAYFEGDNQLQRKAKAVPVQVA</t>
  </si>
  <si>
    <t>PL78_14205</t>
  </si>
  <si>
    <t>PL78_14205 chr1</t>
  </si>
  <si>
    <t>ANI30971</t>
  </si>
  <si>
    <t>panC Panthothenate synthetase</t>
  </si>
  <si>
    <t>MLIIETLPFLRQEIRRWRQDGKRIALVPTMGNLHDGHLALVEEAKARADVVVVSIFVNPMQFERPDDLANYPRTLQEDCEKLTRQGVDLVFAPAASEVYPAGLEEQTYVDVPALSTILEGASRPGHFRGVSTIVSKLFNLVQPDIACFGEKDYQQLALIRKMVADMGYDIEIIGVPIKRAKDGLALSSRNGYLTAEERKIAPQLAKIMNDLAEKLTLGERQIDELLATTAEQLRAAGFTPDELFIRDAETLQPLTVESQRAVILMAAWLGKARLIDNQQVDLIN</t>
  </si>
  <si>
    <t>PL78_14210</t>
  </si>
  <si>
    <t>PL78_14210 chr1</t>
  </si>
  <si>
    <t>ANI30972</t>
  </si>
  <si>
    <t>panB 3-methyl-2-oxobutanoate hydroxymethyltransferase</t>
  </si>
  <si>
    <t>MKATTLTHLRQWKQEKRKFATLTAYDASFAQLFYEQGIQVMLVGDSLGMTLQGFDSTLPVTVADVAYHTRAVRRGAPNCLLLSDMPFMSYATPEQTFTHAAELMRAGANMVKLEGGSWLCDTVRMLAERAVPVCGHLGLTPQSVNIFGGYKVQGREEVAANQLLKDAIALEQAGAQLLVLECVPVELASRVTEELAIPVIGIGAGNVTDGQILVMHDALGITSGHTPKFSKNFLAQAGDIRLAIQQYIQEVEQGIYPAEEHCFQ</t>
  </si>
  <si>
    <t>PL78_14215</t>
  </si>
  <si>
    <t>PL78_14215 chr1</t>
  </si>
  <si>
    <t>ANI30973</t>
  </si>
  <si>
    <t>folK 2-amino-4-hydroxy-6- hydroxymethyldihydropteridine pyrophosphokinase</t>
  </si>
  <si>
    <t>MIRVYIALGSNLAQPLQQVKTALEALEHLPRTRLVACSQLYRTKPLGPQDQPDFLNAVVALDTALPPEQLLDHTQEIERNQGRVRKDERWGPRTLDLDIMLYGDRVINTERLTVPHYGLKQREFMLYPLADIAPDLIFPDGESLVDRLKLVPKNGLIPW</t>
  </si>
  <si>
    <t>PL78_14221</t>
  </si>
  <si>
    <t>PL78_14221 chr1</t>
  </si>
  <si>
    <t>ANI30974</t>
  </si>
  <si>
    <t>pcnB polymerase</t>
  </si>
  <si>
    <t>-ARKEKRPARTDTGRVKQAVQPEEKRQMTVIPRDQHNISRREISDNALKVLYRLNKSGYEAYLVGGGVRDLLLGKKPKDFDITTSATPEQVRKLFRNCRLVGRRFRLAHVMFGPEIIEVATFRGHHEQQQPEGNDKNSSQQAQNGMLLRDNIFGSIEEDAQRRDFTINSLYYGISDFALRDYTGGLRDLKQGIIRLIGDPEVRYREDPVRMLRAVRFAAKLDMTISPETAEPIPRLASLLREIPPARLFEESLKLLQSGYGYKTYLKLCEYQLFQPLFPLIARNFTEHNDSPMERILVQVLKNTDDRLQNDKRVNPAFLFAAMLWYPLIEHAQKLAQESGLAYYDAFALAMNDILDEECRSLAIPKRITALVRDIWLLQLRLSRRQGKRAHKLMEHPKFRAAYDLLALRAEVENNHELQRLTQWWGEFQEATPPHQKAMLNTLGADPAPRRSRSRRPRKPTQRKEGA</t>
  </si>
  <si>
    <t>PL78_14225</t>
  </si>
  <si>
    <t>PL78_14225 chr1</t>
  </si>
  <si>
    <t>ANI30975</t>
  </si>
  <si>
    <t>gluQ glutamyl-Q tRNA(Asp) ligase</t>
  </si>
  <si>
    <t>MSENHRYVGRFAPSPSGDLHFGSLIAALGSYLQARAQGGSWLVRIEDIDPPREIPGAAGRILTTLDHYGLHWDGQVIYQSQRLDAYRAALDWLRQQGLSYYCTCTRRRIQQIGGFYDGHCRNLHLPPDNAAIRLRQTHPVYVFQDRLLGSLHADPALAEEDFIIRRRDGLFAYNLAVVVDDAFQGVTEIVRGADLIEPTVRQIALYHQLQAPVPSYIHLPLALNHDGNKLSKQNHAPPLPDGDPRPILVAALKFLRQPVAESWQDLDLSLLLRWAVEHWSLDLLPHQGAITQPENITAFSKEPR</t>
  </si>
  <si>
    <t>PL78_14230</t>
  </si>
  <si>
    <t>PL78_14230 chr1</t>
  </si>
  <si>
    <t>ANI30976</t>
  </si>
  <si>
    <t>dksA RNA polymerase binding transcription factor</t>
  </si>
  <si>
    <t>MQEGQKRKTSSLSILAIAGVEPYQEKPGEEYMNAAQLSHFKLILEAWRNQLRDEVDRTVSHMQDEAANFPDPVDRAAQEEEFSLELRNRDRERKLIKKIEKTLKKVEDDDFGFCESCGVEIGIRRLEARPTADLCIDCKTLAEIREKQMAG</t>
  </si>
  <si>
    <t>PL78_14235</t>
  </si>
  <si>
    <t>PL78_14235 chr1</t>
  </si>
  <si>
    <t>ANI30977</t>
  </si>
  <si>
    <t>sfsA transcriptional regulator</t>
  </si>
  <si>
    <t>MRFKTPLQHATLIQRYKRFLADVMTPEGETLTIHCANTGAMTGCATPGDTVWYSTSDNLKRKYPHTWELTHTQTGDWICVNTMRANELVYEAITLDAIPELSGYSAVYPEVKYGAENSRIDLLLQAENRSNCYIEVKSVTLLQQQCGYFPDAVTLRGQKHLRELKNEVADGHRAVLFFAVLHSGITQVAASRHIDPRYADLLAQAQASGVEVICYGFQLSPGGIELAARIPLLTV</t>
  </si>
  <si>
    <t>PL78_14240</t>
  </si>
  <si>
    <t>PL78_14240 chr1</t>
  </si>
  <si>
    <t>ANI30978</t>
  </si>
  <si>
    <t>2'-5' RNA ligase</t>
  </si>
  <si>
    <t>MTDLANNPSRRLFFALALPRSRQQHIIQWRADHFPEETGRPIAAANLHLTLAFLGEVSEQKSQALRQLAGRIEQPAFTVTLDDLGHWPGSGVVWLGCKQAPRGLLQLAELLRSQAARSGCYQNPMPFHPHVTLFRHATRPVNLPPKVDAGQFTPSQFSLYESVYSRGRTRYKVIQSWPLGEKKRKQDAI</t>
  </si>
  <si>
    <t>PL78_14245</t>
  </si>
  <si>
    <t>PL78_14245 chr1</t>
  </si>
  <si>
    <t>ANI30979</t>
  </si>
  <si>
    <t>hrpB ATP-dependent helicase HrpB</t>
  </si>
  <si>
    <t>-SSLPVSAVVDDLLSALQSSPQVLLHAPTGAGKSTWLPLQILQRGGLAGRIIMLEPRRLAAKNVAYRLAQQLGEEPGQTVGYRMRAESKTGPNTRLEVVTEGILTRMLQQDAELQGVSLVILDEFHERSLQADLALALLLDVQQALREDLKLLIMSATLDNQRLSALLPDAPAIVSAGRSFLVERSYQPLSSHERLEDGVANRVKRLLNQESGSLLLFLPGVTEIHRVMERLSGEVAADTDLCPLYGALPLGEQQKAIQPAATGRRKVVLATNIAETSLTIEGIRLVVDSGLERVARFDPKNGLTRLLTHRISQASMIQRAGRAGRLESGICWHLFAKEQAERAPEYAEPEVLSSDLCSFWLELLHWGCQDVSQLNWLDCPPASALSAAQDLLRRLGAIDDNGQLTMMGRSMAALGCEPRLAAMLCAAAKHGEDALATAALLAAIIEEPPRGGQIDLHDWLSRPQAHWQRRARQLQQRLPQRAGSVNSDLAGWLLALAYPDRIAQQRGQDGRYLLANGMGAAMAQDEALSRAPWLVAMSLLQNASGPDARILLALPVDIDQLVKQSPHCVTEQTAVEWDEEKGTLRAWRRWQIGRLTLKAQPLSKPSDEALQQALLNWVREQGLNVLNWDENARQLRTRLHCAARWLPEAEWPAVDDQSLLDNLALWLQPSLQGVRDLRGLRQVNIAEALTRLLSWQQRQRLDSALPSHYTVPTGSRLSIRYYDDKPPILAVRLQEVFGEQSSPRLAEGRVAVVLELLSPAHRPLQITGDLAAFWQGAYREVQKEMKGRYPKHVWPDDPANTLPTRRTKKYQR</t>
  </si>
  <si>
    <t>PL78_1425 chr1</t>
  </si>
  <si>
    <t>ANI28499</t>
  </si>
  <si>
    <t>mutM Formamidopyrimidine-DNA glycosylase</t>
  </si>
  <si>
    <t>MPEGPEIRRAADKLAEAVIGKPLKQVWFAFPQLKPYQSLLLNQQVNEIQTRGKALLTHFSDGLTLYSHNQLYGVWRVVKAGETPQTKRDLRIRLETADQAILLYSASDIEIGPREVIEQHPFLQRIGPDVLDMALTENDVIARLLSPQFCRRQLGGMLLDQAFLAGLGNYLRAEILWLAALAPTHKPQDLPPEALQALASALLAVPRLSYATRGVVDENHHHGALFRFKVFNRTGQPCARCGEPIEKIAISSRPFYWCPACQH</t>
  </si>
  <si>
    <t>PL78_14250</t>
  </si>
  <si>
    <t>PL78_14250 chr1</t>
  </si>
  <si>
    <t>ANI30980</t>
  </si>
  <si>
    <t>mrcB bifunctional glycosyl transferase/transpeptidase</t>
  </si>
  <si>
    <t>MSDDREPTGRKGKKPAAKSALKRPLGRRRNEDDYEEDYLDDDDRDDDDYDDEDKPVPRKVKSRPARKKRRWLGLLIKLFIVAVVLLAVYGVYLNSQIRSRIDGKVWQLPAAVYGRMVNLEPGMAYSKKEMVNLLEGMQYRQVSRMTRPGEFTVQNDSIEMLRRPFDFPDGKEGQIRARLVFKNDRLAQIVNLDNQRDFGFFRLDPKLITMLQSPNGEQRLFVPRAGFPDLLVDTLLATEDRHFYEHDGISPYSIGRAVVANLTAGKAVQGGSTLTQQLVKNLFLTNERSLLRKANEAYMALLVDYRYSKDRILELYLNEVYLGQSGSDQIRGFPLASLYYFGRPVDELSLDQQAMLVGMVKGASLYNPWRNPKLALERRNLVLKLLQNQGIIDVELYNMLSARPLGVQPKGGVITPQPAFMQMVRQELQEKLGDKVNDLSGVKIFTTLDPVSQDAAEKSVEDGVPALKAARNIKDLEAAVVVVDRFTGEIRAMVGGAQPQFAGFNRAMQARRLIGSLAKPATYLTALSQPDKYRLNTWLADQPVSIKLPNGTSWQPKNYDRQFRGQVMLMDALVNSLNVPTVNLGMAVGLDQISATLQRLGIPKSVINPVPAMLLGAIDLTPIEVAQEYQTIASGGNRAMLSAVRSVIAEDGTVLYQSFPQAERMVPAQAAYLTLYTMQQGVQRGTSRSLSAKFGKYNLAAKTGTTNDLRDSWFAGIDGKEVAIVWVGRDNNGPAKLTGANGALTLYRRYLENQTPLPLMLQPPEGISQMSIDSAGNFICDGGSWRTIPVWTENPQGLCQAAAEPQPQTEGDGVAGWIKDMFGQ</t>
  </si>
  <si>
    <t>PL78_14255</t>
  </si>
  <si>
    <t>PL78_14255 chr1</t>
  </si>
  <si>
    <t>ANI30981</t>
  </si>
  <si>
    <t>iron-hydroxamate transporter ATP-binding subunit</t>
  </si>
  <si>
    <t>MLGNMQDRQARQSSNFTLRELSFSVPGRTLLQPLSLSFPQGKVCGLIGHNGSGKSTLLKMLGRHQLPSAGEVLLNDIPLSQWDNKDFAREVAYLPQQLPAAEGMTVRELVAIGRYPWHGALGRFRPEDRQQVEDAIALVDLKPLANRLVDSLSGGERQRAWLAMMVAQNSRCLLLDEPTSALDIAHQVEVLSLIQGLSHERGLTVIAVLHDINMAARYCDYLVALRGGEMIAQGESESLMQGSVLEQIYGIPMGILPHPAGGAPVSFVY</t>
  </si>
  <si>
    <t>PL78_14260</t>
  </si>
  <si>
    <t>PL78_14260 chr1</t>
  </si>
  <si>
    <t>ANI30982</t>
  </si>
  <si>
    <t>iron-hydroxamate transporter substrate-binding subunit</t>
  </si>
  <si>
    <t>MNRFSSAVPDRERRRLLIALAVSPLLFALPGRAASYPDSDKIVALEWLPTELLMALGATPLGVADIHNYRQWVEEPKLPASVIDVGQRTEPNLELLQQLAPSLILLSEGYGPTPQKLAPIAPSMSFAFNTPGGSPFASGRKSVRALGQRLGMEKAAERHLAELDAFILAARGRLQGYNSGSLLMFSLLDSRHALVIGQNSLFQGVLDELNIKNAWQGETNLWGSTIVGIERLAQINPGKAICFNHSNDQLLKQVSSTPLWQSMSFVRQQRLRVLPPVWFYGATLSAMRFVRLLEQALEQPS</t>
  </si>
  <si>
    <t>PL78_14265</t>
  </si>
  <si>
    <t>PL78_14265 chr1</t>
  </si>
  <si>
    <t>ANI30983</t>
  </si>
  <si>
    <t>Fe3 -hydroxamate ABC transporter permease FhuB</t>
  </si>
  <si>
    <t>MSAAFLRSQRLIPIGLISLLLAFGAALTLYNLNQLLPFTDWSQALWSPNIDDVRQMLFYYSQLPRVAVALLAGAGLGLVGVLFQQVLRNPLAEPATLGVSAGAQLGLTVATLWMLPGGDFTRQLAAMAGGVIVGLLVFGVAWGKRMSPITLILAGLVLGLYCSALSNLLALFNYDQLQGLFLWSSGTLNQQDWSAVQFILPRLLLAGLLAALLIRPLTLLGLDDGVARNLGLGLSLARLGALGLAIIFSAMLVNAVGVIGFIGLFAPLLAKMLGARRLSQRLLLAPFIGALLLWVTDQIMVWLTPVWREIPTGAATALIGAPLLLWLLPRLHSVTPPAMNIGDKVPEERQGLLRWASAGLLLLLAGLAVALLFGRDGHGWQWIGGDHLSALLQWRWPRVLAALAAGMMLAVAGALIQKLTGNPMASPEVLGISSGAAFGVVIMLFIVPGNALVWLLPAGSLGAAVTLFLISFVAGRGGFSPGRMLLAGIAVSTAFTTVITMLLASGDPRMRGVLAWISGSTYNVTGSQALSTAIIALVLMALAPLCRRWLMILPLGGVTARAVGMALAPSRLAILLLAASLTAAATLTVGPLSFVGLMAPHMARMLGFRRAIPQLIIAAIIGGLLMVFADWFGRMLLFPYQIPAGLLATFIGAPYFVYLLRKQSN</t>
  </si>
  <si>
    <t>PL78_14270</t>
  </si>
  <si>
    <t>PL78_14270 chr1</t>
  </si>
  <si>
    <t>ANI30984</t>
  </si>
  <si>
    <t>MKNNRQKLFTETVVIATALLSGSAYAAAETNADTMVISASRTNKTVANIAQTTWIIDNQQISEQAGGGKDIKEILAQLVPGMDVSSQGRTNFGMNMRGREMMVLIDGVRMNTSRAGSRQLDSIDPFNIERVEVLSGASALYGGGSIGGLVNIITKKGKPGSEFEFATGAKSGFNNSDDMDNNFGAAWSGGNEHIDGRLSASYRRFGGGYDGKGDPITMDITQTGLQYSDRLDLMANGGINLDTNRRIEVLAQYYKSAGDGDHALYLGKDFSVVTGKGGNAENRSGMYSDRIPGTQRNLLNFTYTDKDFFGQELLAQTYYRNEKLDFHPFPRLSANKTQVDSYSTSQQNTRQYGATVAMTSQLTDRWNLTYGADIDREEFDANQMSFDMAKANASGGMNMSSIYQIGRYPGYSVTNSALFMQTDYALTEMFTLNGGVRYQYAKNTINDFVGTTQQEAVASGQAKSADAIPGGTTSYDNLLFNAGVLAHLTENQQMWLNFSQAFQLPDIGKYYGQGNYVKVGDHYQLKDSINVADSRLQGIKTNSYELGWRYLGDNVTTQLAAYYTQSDKSINYNKSTLNIDVVDSKRRIYGIEGQVDYSLPMPEWTTGASFNLIRSENQTKTGWSKVTITEASPSKLTAYVGWTPGDWNLRVQTQQAFDVTDGAGMKLDGYNTVDMLGSYSLPVGKVSFSIENLLDTEYTTIWGQRAQVFYSPLYGPASLYDFKGRGRTFNLGYSVTF</t>
  </si>
  <si>
    <t>PL78_14275</t>
  </si>
  <si>
    <t>PL78_14275 chr1</t>
  </si>
  <si>
    <t>ANI30985</t>
  </si>
  <si>
    <t>hemL glutamate-1-semialdehyde aminotransferase</t>
  </si>
  <si>
    <t>MNKSESLYAQAQQLIPGGVNSPVRAFTGVGGVPLFIHRADGAYLFDVDGKAYIDYVGSWGPMVLGHNHPAVRNAVIEAVERGLSFGAPTEMEVKMAELVTNLVPTMDMVRMVNSGTEATMSAIRLARGYTHRDKIIKFEGCYHGHADCLLVKAGSGALTLGQPNSPGVPADFAKHTLTCTYNDLASVRAAFEQYPQDIACIIVEPVAGNMNCVPPLPEFMPGLRALCDEFGALLIIDEVMTGFRVALAGAQSYYNVEPDLTCLGKIIGGGMPVGAFGGRQEIMEALAPTGPVYQAGTLSGNPIAMAAGYACLTEVSQVGVHETLTELTDTLAAGLLHAAKEENIPLVVNHVGGMFGFFFTDAKSVTCYQDVMACDVERFKRFFHLMLEEGVYLAPSAFEAGFMSVAHSAEDIQKTVDAARRCFAKL</t>
  </si>
  <si>
    <t>PL78_14280</t>
  </si>
  <si>
    <t>PL78_14280 chr1</t>
  </si>
  <si>
    <t>ANI30986</t>
  </si>
  <si>
    <t>ClC family exchange transporter</t>
  </si>
  <si>
    <t>MTDSMQQTPNVGALRIRRGHFIRTLINRDKTPIVILVMAGVVGVITGLLGVAFDRGVDWVQQQRFAAIGQVADYAILVWPLAFILSAVLAMVGYFLVRRFAPEAGGSGIPEIEGALEEMRPVRWWRVIPVKFIGGLGTLGAGMVLGREGPMVQMGGNTGRMVVDIFRLRSPEARHSLLATGAAAGLSAAFNAPLAGILFVIEEMRSQFRYSLVSIKAVFVGVIMSTIVYRYFNGEKALIDVGRLGDAPLNTLWLYLTLGVLFGAVGVAFNALVFRTQDMFMRFHGGDWRKLLMIGGLLGGMCGLLGVIQAETVGGGFSLIPIAAAGNYTIGMLLFIFIARTITTLLCFGSGAPGGIFAPMLALGTMLGTAFGLSCGHFFPEYNIEAGTFAIAGMGALFAASVRAPLTGIVLVLEMTDNYQLILPMIVTCLGATLIAQFMGGKPLYSAILARTLQRQEQAAEAAKASETAVETGK</t>
  </si>
  <si>
    <t>PL78_14285</t>
  </si>
  <si>
    <t>PL78_14285 chr1</t>
  </si>
  <si>
    <t>ANI30987</t>
  </si>
  <si>
    <t>iron-sulfur cluster insertion protein ErpA</t>
  </si>
  <si>
    <t>MSDETVLPLQFTEAAAKKVKLLISDEENPNMKLRVYITGGGCSGFQYGFTFDDQINDGDMTIEKEGVELVVDPMSLQYLVGGAVDYTEGLEGSRFIVTNPNAKSTCGCGSSFSI</t>
  </si>
  <si>
    <t>PL78_14290</t>
  </si>
  <si>
    <t>PL78_14290 chr1</t>
  </si>
  <si>
    <t>ANI30988</t>
  </si>
  <si>
    <t>MPGLAKSQNGSIFVSLKLYAACQISPETNHTPDGPNPQVNCPKDASYAPKITRSDAVTLRNAEVTNDVQIPVQLITLEW</t>
  </si>
  <si>
    <t>PL78_14295</t>
  </si>
  <si>
    <t>PL78_14295 chr1</t>
  </si>
  <si>
    <t>ANI30989</t>
  </si>
  <si>
    <t>SopD putative effector</t>
  </si>
  <si>
    <t>MNIALTIGTRSVLVSESRLERMISQDKDHATQLGLWDKIMDYFRPEKKQDAMNELYRLTHAHGTSASITLRDRVEIFNKIKLMSEPVYRDLFRVEDHPNKDNITFFIGEQDIYSQDRHSLLLEEQQFLSYFNMNKINTDQDLKIDFIAAIKRYISGDLRVQWNNGGAKQIFKDICRGTYNVDGFRMSVTDTISSEVKEAHLKKFINKLTEKQEEVFNIVGSQIGQIALIDTLLSSKKQFFFLGNPDKQAEFRFDAESGEIEVSHLIQQNVSHEHFMVLREHYFQENAHWYDGLSLKATFTIAGDGSVDCTNFHFYSKEYDGNTDSHRSE</t>
  </si>
  <si>
    <t>PL78_1430 chr1</t>
  </si>
  <si>
    <t>ANI28500</t>
  </si>
  <si>
    <t>gltA type II citrate synthase</t>
  </si>
  <si>
    <t>MADKKATLTLTGEATIELGVLSPTLGTDVIDVRTLGSKGYFTFDPGFTSTASCESKITYIDGDNGILLHRGFPIDQLAKESTYLEVCYILLYGETPTPEEYATFKTTVTRHTMIHEQITRLLQGFRRDSHPMAVLCGVTGALAAFYHDALDVNNERHREITAFRLLSKMPTVAAMCYKYSLGQPFVYPRNDLSYAGNFLHMMFSTPCEEYKVNPVLERAMDRIFILHADHEQNASTSTVRTAGSSGANPFACIAAGIASLWGPAHGGANEACLKMLEEIKTVEHIPEFIRRAKDKNDSFRLMGFGHRVYKNHDPRATVMRETCHEVLKELNLNDNLLEVAMELERIALNDPYFIEKKLYPNVDFYSGIILKALGIPSSMFTVIFAIARTIGWIAHWNEMHDEGLKIARPRQLYTGYAERDFTSQIKK</t>
  </si>
  <si>
    <t>PL78_14300</t>
  </si>
  <si>
    <t>PL78_14300 chr1</t>
  </si>
  <si>
    <t>ANI30990</t>
  </si>
  <si>
    <t>MLVYWLDILGTAVFAISGVLLAGKLRMDPFGVLVLGVVTAVGGGTIRDMALANGPVFWVKDPTDLVVAMITCLATILLVRQPRRTPKWILPVLDAIGLAVFVGIGVNKAFAAGASPLVAICMGVITGVGGGIIRDVLAREIPMILRTEIYATACIIGGIAHATAYHTFGMPLQQAMMLGMAITLAIRLAAIRWRLKLPTFEIE</t>
  </si>
  <si>
    <t>PL78_14305</t>
  </si>
  <si>
    <t>PL78_14305 chr1</t>
  </si>
  <si>
    <t>ANI30991</t>
  </si>
  <si>
    <t>Periplasmic binding protein</t>
  </si>
  <si>
    <t>MTIPALGAERIISLAPSTTELAYAAGLGDKLVAVSDYSDYPEAAKKLEHVASWQGINVEKILALKPDLILAWRGGNAQRPLDQLASFGIPIFYSDPTTIEQIADDLDKLAGYSPEPQKAHQAAQQIRLRRAELAKHYGKNQPLKVLLQFGTQPLFTTSGHTLQSEVVALCGGENIFADSRVPWPQISREQVLNRQPKAIVIAGGDEQIKSVRAFWQPQLDIPVIAVNEDWFNRASPRILLAAQQLCQQLASISSPVAE</t>
  </si>
  <si>
    <t>PL78_14310</t>
  </si>
  <si>
    <t>PL78_14310 chr1</t>
  </si>
  <si>
    <t>ANI30992</t>
  </si>
  <si>
    <t>mtnN Nucleoside phosphorylase</t>
  </si>
  <si>
    <t>MKVGIIGAMEQEVTLLRDKIENRQTLSRAGCEIYTGQLYGVEVALLKSGIGKVSAAMGTTLLLEHCQPDVIINTGSAGGLAASLNVGDIVVSEEVRYHDADVTAFGYEAGQMAGCPAAFTADNALIELAETCIRQLNLNAVRGLICSGDAFINGAEPLARIRKTFPSVAAVEMEAAAIGHVCHAFNIPFVVVRAISDVADKESHLSFDEFLVVAAQQSTLMIEAMLKMLSQRA</t>
  </si>
  <si>
    <t>PL78_14315</t>
  </si>
  <si>
    <t>PL78_14315 chr1</t>
  </si>
  <si>
    <t>ANI30993</t>
  </si>
  <si>
    <t>dgt deoxyguanosinetriphosphate triphosphohydrolase</t>
  </si>
  <si>
    <t>MSGIDFKQKISFQRPFSQTITAEDEYDIVRQFESDRGRIVNSAAIRRLQQKTQVFPLERNAAVRSRLTHSLEVQQVGRHIAKEILNRFKQDKRIDELGLDKLLDPFESIVEMACLMHDIGNPPFGHFGESAINNWFSRRMDPASCGSEPQTQDRCEVSFLRLSEGQQELNRLRSRIRQDLSHFEGNAQAIRLVYTLLKLNLTYAQVGCILKYTRPAYWSAPLPPSHSYLMKKPGFYLAEEDYVERLRRELNMGEFDRFPLTYIMEAADDISYCIADLEDAVEKSIFTVEQLFEHLKNEWGEVVPGDLFDKIIGNAARKIERVQGRRSSEDQFFMYLRVYTVGKLVPHAAQRFIDNLSSVFNGTFNQALLEDSSPACKLLQIFKSVAAKHVFNHPEVEQLELQGYRVISGLLDIYSPLLSMPQAAFAQLVAEDSHRDYPIETRLYHKLSIKHRLAYVEAIEGVSHLSAELREIREYYYRARLLQDYISGMTDLYAYDEYRRLMAAE</t>
  </si>
  <si>
    <t>PL78_14320</t>
  </si>
  <si>
    <t>PL78_14320 chr1</t>
  </si>
  <si>
    <t>ANI30994</t>
  </si>
  <si>
    <t>serine endoprotease</t>
  </si>
  <si>
    <t>MKKTTLVLSALALSIGFAMGPVSAIAAETASSSTQQLPSLAPMLEKVMPSVVSINVEGSATVKSAGMPDQFQQFFGGNSPLCQDGSPFQGSPLCQGGLGGGDGQPTQKEFRGLGAGVVIDAAKGYVVTNNHVVENANKIQVQLSDGRKFDAKVIGKDPRTDIALIQLKDFKNLTAIKMADSDQLRVGDYTVAIGNPYGLGETATSGIVSALGRSGLNVENYENFIQTDAAINRGNSGGALVNLNGELIGINTAILAPDGGNIGIGFAIPSNMVKNLTSQMVEFGQVKRGELGIMGTELNSELAKAMNVDAQKGAFISQVLPKSSAAKAGIKAGDVIVTMNGKAISSFAAFRAEIGTLPVGSKIVLGLLREGKPITVDVTLEQGSQAQIASGNIYTGIEGAELSNFDAAGKKGVKVDSVKEGSAAARIGLKKGDIITGVNQKPTLNLGELRKILEAKPSVLALSIHRGDTDIYLLAQ</t>
  </si>
  <si>
    <t>PL78_14325</t>
  </si>
  <si>
    <t>PL78_14325 chr1</t>
  </si>
  <si>
    <t>ANI30995</t>
  </si>
  <si>
    <t>torS histidine kinase</t>
  </si>
  <si>
    <t>MTKYSLRARMMILILAPTLLLGLLLSTSFMVHRYNELQNQVVNAGTSIIEPLAVASEYGMTFRNRDTVRQLINLLHRRHSNIVRSITVFDADNNLFVTSNYNYNSSQLRLTNNIPIPSSLMLTYRGDSLILRMPIVSEYNISSDRPPEANISNRPLGYIAIDLDLQSVRLQQYKEVFISTLLLLFCLCIAILFAYRLMRDVTGPIRNMVNTVDRIRRGQLDSRVEGHMLGELNILKNGINSMAMSLAAYHEEMQQNIDQATSDLRETLEQMEIQNVELGLAKKRAQEAARIKSEFLANMSHELRTPLNGVIGFTRQTLKTSLTPTQTDYLQTIQRSANNLLCIINDVLDFSKLEAEKLVLEHIPFPLRETLDEVVILLAHTAHEKGLELTLHVNNDVPEQVVGDSMRLQQVMTNLLGNAIKFTENGNVDIHVSLLSQTARQIKLAVEIQDTGIGISEQQQSQLFQAFRQADASISRRHGGTGLGLVITERLVKEMDGDISFRSELNRGSTFRFHITLDLNEGMVYRQPTMEQLAGKHLAYIERNPAAAQATLDMLSITPLRVTHSPTLAQLPDKYYDFLLVGVPIPFRTNMAGHQDKLLAALKIADHVILALPSQSQVDAEQLKQLGAKACLVKPISSNRLMPLLLKEDPRALPAPNENEPKKPRLPLRVMAVDDNPANLKLIGTLLEEQVEETILCESAEKAIAVAREHALDVILMDIQMPEVDGIRASELIHQLPNHVNTPIIAVTAHAISGQQEQFLKLGMADYLAKPIDETRLTQALARFYQHEQTTVQKSATVMTPRPAGWEDSINWPLAIRQAANKEDLAQELLVMLLAFLPQVTQRVNAIVEGADDEDIVNLIHKLHGSCACSGVPRLKRLCSYIEQQLRQKADNQDLLPEWLELLDEIENVIQAAKSHIGQPPSPESKEN</t>
  </si>
  <si>
    <t>PL78_14330</t>
  </si>
  <si>
    <t>PL78_14330 chr1</t>
  </si>
  <si>
    <t>ANI30996</t>
  </si>
  <si>
    <t>rumA 23S rRNA methyltransferase</t>
  </si>
  <si>
    <t>MAQFYSPNRRVTTRQMITVTADDLDPLGQGVAHYQGKAIFVPGMLPGEQAEIQLTEEKRQFSRGKLQRLLKPCAERVAPLCPHFGTCGGCQQQHADTHLQQNSKAAHLQRLIARETGVTVEPESVICGTEYGYRRRARLGLYYQPKQQRLVMGFRKVASHDLVAIKTCPVLRPELERLLAPLYRCLSELRAVKRLGHVELVLADNGPLLTLRHLDSLSTADRAALLAFSQREQVAIYLAPDSDHIERLSGEEPYYQIEGLRLAFNPRDFIQVNATVNEKMVAQALEWLDVQPNERVLDLFCGMGNFTLPLARHALQVVGIEGVATLVANGQYNAQINGLANVSFFHENLEDEIDKQPWASQGFDKILLDPARAGAAGVMLHIVKLAPKRVVYVSCNPTTLARDSHVLIDAGYRLARVRMLDMFPHTGHLESMALFIQQEPLAAE</t>
  </si>
  <si>
    <t>PL78_14335</t>
  </si>
  <si>
    <t>PL78_14335 chr1</t>
  </si>
  <si>
    <t>ANI30997</t>
  </si>
  <si>
    <t>relA (p)ppGpp synthetase</t>
  </si>
  <si>
    <t>MVAVRSAHLNPAGEFALDDWIASLGLPNPQSCERLAETWRYCEQHTQGHPDASLLLWRGLEMVEILSTLSMDNDSMRAALLFPLVDANVVNEETLTEQFGKGITYLVHGVRDMDAIRQLKATTNDSMSSEQVDNVRRMLLAMVEDFRCVVIKLAERIAHLREVKDAPEDERVLAAKECSNIYAPLANRLGIGQIKWELEDFCFRYLHPDEYKQIAKLLHERRIDREQFIDDFVASLRQAMADEGIKADIYGRPKHIYSIWRKMQKKSLAFDELFDVRAVRVVVERLQDCYAALGIVHTHFRHLPDEFDDYVANPKPNGYQSIHTVVLGPRGKTLEIQIRTRQMHEDAELGVAAHWKYKEGAVAAGRSGYEGRIAWLRKLIAWQEEMADSGEMLDEVRSQVFDDRVYVFTPKGDVIDLPAGSTPLDFAYHIHSDVGHRCIGAKIGGRIVPFTYQLQMGDQIEIITQKQPNPSRDWLNPNLGYVTTSRGRSKIHNWFRKQDRDKNILAGRQMLDDELEHMDISLKEAEKLLVPRYNMNSLDEVLAAIGGGDIRLNQMVNFLQGKLNKPTAEEADLEALRHLTNKTQQPSRNSSKDSGRIVVEGVGNLMHHIARCCQPIPGDEIVGFITQGRGISIHRADCEQLLDLQSHAPERIVDAVWGESYSSGYSLVVRVTANDRSGLLRDITTILANEKVNVLGVASRSDTKKMLATIDMDIEIYNLQVLGRVLAKLNQLPDVIDARRLHGN</t>
  </si>
  <si>
    <t>PL78_14340</t>
  </si>
  <si>
    <t>PL78_14340 chr1</t>
  </si>
  <si>
    <t>ANI30998</t>
  </si>
  <si>
    <t>mazG MazG like pyrophosphatase</t>
  </si>
  <si>
    <t>MTPTETAADSTASALQRLLDIMRALRDPENGCPWDRKQTFDTIAPYTLEETYEVLDAIQRQDYPDLRDELGDLLFQVVFYAQMGQEQGLFAFDDICNAISDKLVRRHPHVFPVSGQSAEVMDSAEIIAGWEQRKAGERADKALYSALDDIPDALPALMKAHKIQKRCAAVGFDWDTLGPVLDKVYEEIDEVMFEAKQAVVDEEKLGEEIGDLLFATVNLSRHLGHKAENALQAANRKFERRFRQVEQIVTASGRKMEDASLAEMEAAWQQVKKQETEI</t>
  </si>
  <si>
    <t>PL78_14345</t>
  </si>
  <si>
    <t>PL78_14345 chr1</t>
  </si>
  <si>
    <t>ANI30999</t>
  </si>
  <si>
    <t>pyrG CTP synthase (UTP-ammonia lyase)</t>
  </si>
  <si>
    <t>MTTNYIFVTGGVVSSLGKGIAAASLAAILEARGLNVTIMKLDPYINVDPGTMSPTQHGEVFVTEDGAETDLDLGHYERFIRTKMTRRNNFTTGRIYSEVLRKERRGDYLGATIQVIPHITNAIKERIIEGGEGHDVVLVEIGGTVGDIESLPFLEAIRQMAVDVGREHTLYMHLTLVPYLAAAGEVKTKPTQHSVKELLSIGIQPDVLICRSDRAVPANERAKIALFCNVPEKAVISLKDVDSIYKIPGLLKSQGLDDYICKRFSLTCPEANLAEWEQVIYEESNPGGEVTIGMIGKYVELPDAYKSVIEALKHGGLKNRLTVNIKLIDSQDVETRGEEMLKGLDAILIPGGFGYRGVEGKVTAARYAREHNIPYLGICLGMQVALMEFARNVAGMQNANSTEFVPDCKYPVVALITEWRDEDGNVEVRTEESDLGGTMRVGGQQCNLTDGSLVRQMYGEPTIVERHRHRYEVNNMLLKQIEAAGLRVAGRSADNKLVEIIELPNHPWFVACQFHPEFTSTPRDGHPLFAGFVKAAGEYQKRQVK</t>
  </si>
  <si>
    <t>PL78_1435 chr1</t>
  </si>
  <si>
    <t>ANI28501</t>
  </si>
  <si>
    <t>sdhC succinate dehydrogenase</t>
  </si>
  <si>
    <t>PL78_14350</t>
  </si>
  <si>
    <t>PL78_14350 chr1</t>
  </si>
  <si>
    <t>ANI31000</t>
  </si>
  <si>
    <t>eno enolase</t>
  </si>
  <si>
    <t>MSKIVKVIGREIIDSRGNPTVEAEVHLEGGFVGLAAAPSGASTGSREALELRDGDKSRFLGKGVLKAVAAVNGPIAQAVIGKDAKDQANIDKIMIDLDGTENKSKFGANAILAVSLAAAKAAAASKGMPLYEHIAELNGTPGQFSMPLPMMNIINGGEHADNNVDIQEFMIQPVGAKTLKEAVRIGSEVFHNLAKVLKAKGLNTAVGDEGGYAPNLESNAAALAAIKEAVEQAGYVLGKDITLAMDCAASEFYNKETGMYELKGEGKTFTSQEFTHYLEGLAKQYPIVSIEDGLDESDWDGFKYQTEVLGDKLQLVGDDLFVTNTKILKEGIEKGVANSILIKFNQIGSLTETLAAIKMAKDAGYTAVISHRSGETEDATIADLAVGTAAGQIKTGSMSRSDRVAKYNQLIRIEEALGDRAVFNGLKEVKGQ</t>
  </si>
  <si>
    <t>PL78_14355</t>
  </si>
  <si>
    <t>PL78_14355 chr1</t>
  </si>
  <si>
    <t>ANI31001</t>
  </si>
  <si>
    <t>NADPH-dependent 2,4-dienoyl- CoA reductase, sulfur reductase</t>
  </si>
  <si>
    <t>MKYRVVIVGGGTGETILAILLAGKLQRDIVSKKVELILLSDSLMHYYKPAFMYVAFNLFLKQELERPQKILLRPEIVFIIDRSEGFDLNKLSLPAKVKNTVMIF</t>
  </si>
  <si>
    <t>PL78_14360</t>
  </si>
  <si>
    <t>PL78_14360 chr1</t>
  </si>
  <si>
    <t>ANI31002</t>
  </si>
  <si>
    <t>MKLSTFLLPLIFCSGAALAADLTVTMNESLPQGNGRALGKIVVTETPYGLLFSPQLAGLTPGIHGFHLHENASCASAEKDGKMVPALAAGGHFDPKKTSAHLGPYSDKGHLGDLPGLVVNADGSANYQVLAPRLKSLSELKHHALMIHAGGDNYADHPMPLGGGGARMACGVIE</t>
  </si>
  <si>
    <t>PL78_14361</t>
  </si>
  <si>
    <t>PL78_14361 chr1</t>
  </si>
  <si>
    <t>pyridine nucleotide-disulfide oxidoreductase</t>
  </si>
  <si>
    <t>MATPPISAVDAVRNSGLSEWDNKGGGLPTDPQTLQVYGQQGVYVIGDTVSPYP</t>
  </si>
  <si>
    <t>PL78_14362</t>
  </si>
  <si>
    <t>PL78_14362 chr1</t>
  </si>
  <si>
    <t>MTLMPDDYLRQRGAGSAIEIIYTYPRVAQLLRNCLFLQRPSGDILPNVFAARDIKYQRGFTLSKVDPNKKLPIPQKARLNPSIF</t>
  </si>
  <si>
    <t>PL78_14365</t>
  </si>
  <si>
    <t>PL78_14365 chr1</t>
  </si>
  <si>
    <t>ANI31003</t>
  </si>
  <si>
    <t>7-cyano-7-deazaguanosine (preQ0) biosynthesis protein QueE</t>
  </si>
  <si>
    <t>MLYPINEMFQTLQGEGFFTGVPAIFVRLQGCPVGCSWCDTKHTWEKNVDREVDVQRILVKTEESDAWGNASEQQLLTLLRQQGYTARHVVITGGEPCIYDLLPLTTLLEQEGFSCQIETSGTYEVQCSEKTWVTVSPKVNMRGGLKVLEQALTRADEVKHPVGRMRDIEALEALLATLHDNKQRIIALQPISQKEEATRLCIETCIARNWRLSMQTHKYLNIA</t>
  </si>
  <si>
    <t>PL78_14370</t>
  </si>
  <si>
    <t>PL78_14370 chr1</t>
  </si>
  <si>
    <t>ANI31004</t>
  </si>
  <si>
    <t>6-carboxy-5-tetrahydropterin synthase</t>
  </si>
  <si>
    <t>MSTTLFKDFQFEAAHRLPNVAEGHKCGRLHGHSFMVRLEVTGEVDAHSGWVMDFAELKAAFQPIWERLDHHYLNDIPGLENPTSEVLAAWIWQQLKPQLPELSAVMVKETCSAGCVYRG</t>
  </si>
  <si>
    <t>PL78_14380</t>
  </si>
  <si>
    <t>PL78_14380 chr1</t>
  </si>
  <si>
    <t>ANI31006</t>
  </si>
  <si>
    <t>cysJ sulfite reductase subunit alpha</t>
  </si>
  <si>
    <t>MTTQAPPTSLLPLSPEQLARLQAAVGEFSPTQMAWLSGYFWGMVNQQPNVPAHGVAEPETPCITLISASQTGNARRLAEQLRDDLLAAKLKVNLVNAGDYKFKQIAQERLLVIVASTQGEGEPAEEAVALHKFLLSKKAPKLTETAFAVFGLGDTSYEYFCKAGKDFDTRLAELGAERLLERVDADVEYQAQAEQWRQQVVTVLQARAPAQSASAAAQTLSGAVDEMTSSPYSKTTPLTAQLAMNQKITGRDSEKDVRHIEIDLGESGLRYQPGDALGVWYENDPALVDELVELLWLKGDEPVTVEGQTLPLPLAQALRLHFELTQNTTVIVDKYAALSRDEKLIALLADKSKLQHYAHSTPIVDMVRQAPADLNADQLIALLRPLTPRLYSIASSQAENETEVHITVGVVRYDIDGRPRSGGASGFLADRLEIDGDIRVFIEHNDNFRLPANPETPVIMIGPGTGIAPFRAFMQQRDAEGASGKNWLFFGNPHFTDDFLYQVEWQRYVKEGLLTHIDLAWSRDQSEKIYVQDKLREKGAELWRWIQQGAHIYVCGDANRMAKDVEKTLLDVVAEHGAMDAEQADEFLSELRFARRYQRDVY</t>
  </si>
  <si>
    <t>PL78_14385</t>
  </si>
  <si>
    <t>PL78_14385 chr1</t>
  </si>
  <si>
    <t>ANI31007</t>
  </si>
  <si>
    <t>cysI sulfite reductase subunit beta</t>
  </si>
  <si>
    <t>MNDKHPGPLVVTGQLSDGERMKSQSNYLRGTIAEDLHNGLTGGFSGDNFLLIRFHGMYQQDDRDIRAERAEQKLEPRHAMMLRCRLPGGIITPQQWLGIDKFATDNTLYGSIRITNRQTFQFHGILKGNVKPAHQLLNQLGLDALATANDVNRNVLCTSNPVESELHQEAYEWAKRISEHLLPRTRAYAEIWLDAEKVATTDEEPILGATYLPRKFKTTVVIPPQNDVDLHANDLNFVAVADKGKLIGFNVLVGGGLSIAHGDKNTYPRKASDFGFIPLAHTLAVAEAVVTTQRDWGNRTDRKNAKTKYTLERVGVDVFKAEVEKRAGISFAPTKPYEFTGRGDRIGWVKGIDKKWHLTLFIENGRLLDYPDRSLKTGVAEIAKIHQGDFRLTANQNLIVAGVPEKEKDRIEALARQHGLMDSNVSRQRENSMACVSFPTCPLAMAEAERFMPEFVTKIEGILHKHHLSDEYIVMRVTGCPNGCGRALLAEIGLVGKAVGRYNLHLGGNREGTRIPRMYRENITADEILAITDELVGRWAKERDTNEGFGDFIIRAGVIKPVIDSARDFYEWQGAV</t>
  </si>
  <si>
    <t>PL78_14390</t>
  </si>
  <si>
    <t>PL78_14390 chr1</t>
  </si>
  <si>
    <t>ANI31008</t>
  </si>
  <si>
    <t>cysH phosphoadenosine phosphosulfate reductase</t>
  </si>
  <si>
    <t>PL78_14395</t>
  </si>
  <si>
    <t>PL78_14395 chr1</t>
  </si>
  <si>
    <t>ANI31009</t>
  </si>
  <si>
    <t>PL78_1440 chr1</t>
  </si>
  <si>
    <t>ANI28502</t>
  </si>
  <si>
    <t>sdhD succinate dehydrogenase</t>
  </si>
  <si>
    <t>MVSNASALGRNGVHDWLLLRASAIVITLYVLYILGFVAIAPDITYEIWRGFFASSITKVFTLLTLLSILAHAWIGLWQVLTDYIKPLALRLVLQLVVVITLLVYLLYGTIVVWGA</t>
  </si>
  <si>
    <t>PL78_14400</t>
  </si>
  <si>
    <t>PL78_14400 chr1</t>
  </si>
  <si>
    <t>ANI31010</t>
  </si>
  <si>
    <t>Zn-dependent amino- or carboxypeptidase</t>
  </si>
  <si>
    <t>MFSRLHLKLAIVTLCFSTVFPLNAAAAAAKSEPLGKIAEQQTRHIATYFPGRMAGSPAELLAADYLNQQFETMGYQTNLRVFNTRYLYTSKNGKQSWRNLSATSVIAAHGGREPQQVVIMAHFDTYTPHSDQDLDKNLGGLTLQGVDDNASGVGVMLELAERLKDIPTRYSLRFVALSAEEVGAQGAANYLKRMSAEEKENTLLVITLDSLITGDRLYFNPGQHDAKSFAAKSRDRALTLARNAGIPAASRPENTPEPHCRADQNAFDKSGISVLSVEATNYQLGKKDGCQQRAISPHFPLGETRHQSQWDNLNYLDHHLPGRIAKRSRDSVKILLPLVKELAGANK</t>
  </si>
  <si>
    <t>PL78_14405</t>
  </si>
  <si>
    <t>PL78_14405 chr1</t>
  </si>
  <si>
    <t>ANI31011</t>
  </si>
  <si>
    <t>siroheme synthase</t>
  </si>
  <si>
    <t>-DYLPIFADLKQRPVLVVGGGEIAARKIDLLHRAGAQIRVVAQALSSELQQQHDAGKICWVADIFAPEQLDEVFLVIAATNDNALNAAVFAAADQRRILANVVDDQPRCSFIFPSIVDRSPLVVAISSSGQAPVLARILREQLEALLPASLGDMAAVAGRWRARVKQRLTSMSARRRFWEKAFTGRFASLMASGQSTLAESELELSLIEPQRESGEVALVGAGPGDAGLLTLRGLQVIQQADVVLYDHLVSPEVLDLVRRDADRICVGKRAGAHSVAQEETNRLLVELAQQGKRVVRLKGGDPFIFGRGGEELQVVAAAGIPFQVVPGVTAAAGATAYAGIPLTHRDHAQSVTFITGHCRVDGDGLDWSTLARGRQTLAIYMGTVKAAEISQQLIAHGRSAQTPVAVIGRGTRADQQVLIGTLDQLDTLAHQAPAPALLVIGEVVDLHHQIAWFGQQPQTERPLRSSIVNLA</t>
  </si>
  <si>
    <t>PL78_14410</t>
  </si>
  <si>
    <t>PL78_14410 chr1</t>
  </si>
  <si>
    <t>ANI31012</t>
  </si>
  <si>
    <t>cysD sulfate adenylyltransferase subunit</t>
  </si>
  <si>
    <t>MDEKRLTHLRQLEAESIHIIREVAAEFGNPVMLYSIGKDSSVMLHLARKAFFPGNLPFPLLHVDTGWKFREMYEFRDRTAKDFGCELLVHKNPEGVAMGINPFVHGSAKHTDMMKTEGLKQALNQYGFDAAFGGARRDEEKSRAKERIYSFRDRFHRWDPKNQRPELWHNYNGQINKGESIRVFPLSNWTELDIWQYIFLENIDIVPLYLAKPRPVIERDGMLLMVDDDRIDLQPGEMIAQKMVRFRTLGCWPLTGAVESQAETLPAIIEEMLISTTSERQGRMIDRDQSGSMELKKRQGYF</t>
  </si>
  <si>
    <t>PL78_14415</t>
  </si>
  <si>
    <t>PL78_14415 chr1</t>
  </si>
  <si>
    <t>ANI31013</t>
  </si>
  <si>
    <t>cysN sulfate adenylyltransferase subunit</t>
  </si>
  <si>
    <t>MSNMILQNTAMAQQIADEGGVEAYLHAQQHKTLLRFLTCGSVDDGKSTLIGRLLHDTRQIYEDQLTTLHTDSKRIGTQGEKLDLALLVDGLQAEREQGITIDVAYRYFSTEKRKFIIADTPGHEQYTRNMATGASTCNLAILLIDARKGVLDQTRRHSFIATLLGIRHLVVAVNKMDLVDYQQSVFEQFKNDYLSFAEQLPTDLNIKFVPLSALDGDNVATPSEKMAWYTGPTLLDVLETVDVVNASRQQPLRFPVQYVNRPNLDFRGYSGTLSAGVVRVGQKIKVLPSGVESTVARIVTFDGDLQQGIPGEAITLVLADEVDISRGDLLVDADETLKPAQNALVDVVWMAEQPLVVGQSYDIKVAGKKTRARVENIQYQVEINSLTQRVVESLPLNGIGLVELAFDEPLVLDSYQRNRDTGGMIFIDRLSNVTVGAGLIRETLESVYQETSQFSAFELELNALVRRHYPHWGARDLLGGK</t>
  </si>
  <si>
    <t>PL78_14420</t>
  </si>
  <si>
    <t>PL78_14420 chr1</t>
  </si>
  <si>
    <t>ANI31014</t>
  </si>
  <si>
    <t>cysC adenylylsulfate kinase</t>
  </si>
  <si>
    <t>MLWYVATTLTGVRAIYWEESSLPAHSLHSDNQHTLPADVPADENVVWHSHAVTRQDRERKNGHRGAVLWFTGLSGSGKSTLAGALEQELFRRGIRTYLLDGDNVRHGLCRDLGFSDTDRRENIRRVGEVAKLMVDAGLVVLSAFISPHRAERQMVQEMLDNGQFIEVFVDTPLAICEARDPKGLYKKARAGELKNFTGIDSVYESPMAPDIHLKGDRPLAQLVEQLLEQLSVKAIIS</t>
  </si>
  <si>
    <t>PL78_14425</t>
  </si>
  <si>
    <t>PL78_14425 chr1</t>
  </si>
  <si>
    <t>ANI31015</t>
  </si>
  <si>
    <t>DNA-binding transcriptional regulator, AcrR family</t>
  </si>
  <si>
    <t>MAYLNREERHSSILNAAVRVAMAEGMAATTVRRVANEAEVAVGQVHHHFASVSQLRADAFLLLVQQSLATFAIACQNHPAVERLLLVLGYPQDDAGKRETRLWNEVSLLAERDDAIRLAYTQSMSNWHQATVAVINSGRESGEFRSGDDSGNIAWRLIGLVCGLDGMTQFPELHFSEDEILRHLNAMMKSELLSVSA</t>
  </si>
  <si>
    <t>PL78_14430</t>
  </si>
  <si>
    <t>PL78_14430 chr1</t>
  </si>
  <si>
    <t>ANI31016</t>
  </si>
  <si>
    <t>major facilitator transporter</t>
  </si>
  <si>
    <t>MSKKWTIFCVIILMYLPISIDATVLHVAAPRLGLALSATGSELLWIIDIYSLVMACLLLPMGALGDRIGFKRLALIGSVLFGLSSLAAALADSVGTLIAARASLAIGAAMILPATLSAVRHIFTDERERALALGIWVAVGTAGAAMGPLVGGVLLEYFYWGSVFMINVPIVAVVVLATCFLIPDQPGRRTQSWTLAPALVLTTAILLLVYAAKSGLRGNGDLLGTSLTAAIGGVILYGFIRHQLSSPSPMIDFRLIGQRVIAVGMIMALTAMITLVGFELLLTQELQFVLGKTPLEAGLFLLPLMIASGLSGPLAGWLVATLGLRLVATLGIALSAVSFFGLAMTDFSYQIYQAWGWMALLGCSIEISLLASTAAIMSAAPPEKAGAAGAVEGMAYELGAGLGVALFGLLLSRLYMASVVLPEDLPANLAEQASASISEAMQVISELGGEQGERMFASASQAFSTSHSLVLSIASGILILLTAVVWYSMPRKESEAKLINISKH</t>
  </si>
  <si>
    <t>PL78_14435</t>
  </si>
  <si>
    <t>PL78_14435 chr1</t>
  </si>
  <si>
    <t>ANI31017</t>
  </si>
  <si>
    <t>MQNVTQIIVSKQREREEPSHSFLGGTAGFTFYWLAFAIPFLVYGPNTVFFLLYTWPFFLALMPVSVLIGVALSMLLRGNVLFTLGGTGIAVICLFWMLFSFLTGW</t>
  </si>
  <si>
    <t>PL78_14440</t>
  </si>
  <si>
    <t>PL78_14440 chr1</t>
  </si>
  <si>
    <t>ANI31018</t>
  </si>
  <si>
    <t>cell division protein FtsB</t>
  </si>
  <si>
    <t>MGKLTLLLLVLLGWLQYSLWLGKNGVHDFVRVQNDVAAQEGNNGKLKARNDQLFAEIDDLNGGQEAIEERARNELGMIKPGESFYRLVPDQSRRNAGIPSTQNNAQQ</t>
  </si>
  <si>
    <t>PL78_14445</t>
  </si>
  <si>
    <t>PL78_14445 chr1</t>
  </si>
  <si>
    <t>ANI31019</t>
  </si>
  <si>
    <t>ispD 2-C-methyl-D-erythritol 4-phosphate cytidylyltransferase</t>
  </si>
  <si>
    <t>MSNFAGSLPEVIAVLPAAGIGSRMQADCPKQYLTVGGKTILEHAIDALLRHPLIQRIIVVISPNDEQFDRLPIANDSRVSRVYGGAQRADSVLAGLMSAGTPDWVLVHDAARPCLHQDDLSNLLAIIGHTKIGGLLATPVRDTMKRGECGIEAVAHTVDRQDLWHALTPQLFPFELLKTCLSHALREGATVTDEASALEHCGYHPLLVSGRSDNIKVTRPEDLALAEFYITRLYNKECT</t>
  </si>
  <si>
    <t>PL78_1445 chr1</t>
  </si>
  <si>
    <t>ANI28503</t>
  </si>
  <si>
    <t>sdhA succinate dehydrogenase</t>
  </si>
  <si>
    <t>MKLPVREFDAVVIGAGGAGMRAALQISQMGLSCALISKVFPTRSHTVSAQGGITVALGNTHEDNWEWHMYDTVKGSDYIGDQDAIEYMCKTGPEAVLELEHMGLPFSRLEDGSIYQRPFGGQSLNFGGGQAARTAAAADRTGHALLHTLYQQNLKNHTTIFSEWYALDLVKNQDGAFVGCTAICIETGEVVYFKARATVLATGGAGRIYQSTTNAHINTGDGVGMALRAGVPVQDMEMWQFHPTGIAGAGVLVTEGCRGEGGYLLNKHGERFMERYAPNAKDLAGRDVVARSIMIEIREGRGCDGPWGPHAKLKLDHLGKDVLESRLPGILELSRTFAHVDPVKEPIPVIPTCHYMMGGIPTKVTGQAITVNEKGEDVVIPGLFAVGEIACVSVHGANRLGGNSLLDLVVFGRAAGMHLQESLMEQGPSRDASDSDIEASLDRMNRWNNTPSGEDPVEIRKALQSCMQHNFSVFREGDAMAKGLEELKVIRERLKNARLDDTSSEFNTQRIECLELENLMETAFSTAVSANFRTESRGAHSRFDFPERDDANWLCHSLYLPQTESMTRREVNMQPKLRAAFPPKVRSY</t>
  </si>
  <si>
    <t>PL78_14450</t>
  </si>
  <si>
    <t>PL78_14450 chr1</t>
  </si>
  <si>
    <t>ANI31020</t>
  </si>
  <si>
    <t>ispF 2C-methyl-D-erythritol 2,4- cyclodiphosphate synthase</t>
  </si>
  <si>
    <t>MRIGHGFDVHKFGGEGPIIIGGVRIPYSQGLLAHSDGDVALHAATDALLGAAALGDIGKLFPDTDPAFKGADSRALLREAYRRILEKGYQLGNLDITIIAQSPKMAPHIPQMRVNLAEDLQCHMDDVNVKATTTEKLGFTGRGEGIACEAVALLVKREKQ</t>
  </si>
  <si>
    <t>PL78_14455</t>
  </si>
  <si>
    <t>PL78_14455 chr1</t>
  </si>
  <si>
    <t>ANI31021</t>
  </si>
  <si>
    <t>truD tRNA pseudouridine synthase D</t>
  </si>
  <si>
    <t>MDMENLTWLHGQPKACGVLKANPEDFVVVEDLGFEPDGEGEHLLVRIRKNGCNTQFVADYLSRFAGIHPRLVSYAGLKDRHAVTEQWFCLHLPGKETPNMQDFQLEGCEVLEAVRQKRKLRIGSLKGNAFTLVLRDISDQQDVEARLNLIAAQGVPNYFGSQRFGRGGNNLVQARRWSNNEIRVKERSKRSFYLSASRSAMFNLIASTRLAQNSAMQVLEGDALQLSGRGSWFVAQAEELESLQQRLDAGELNVTAPLPGDGDLGTQGAALAFEQNCLADQTELLSLLKRERVEGARRAILLRPQEMSWDWWDEVTLELRFWLPAGSFATSVVREIMNLDNGDAADLTE</t>
  </si>
  <si>
    <t>PL78_14460</t>
  </si>
  <si>
    <t>PL78_14460 chr1</t>
  </si>
  <si>
    <t>ANI31022</t>
  </si>
  <si>
    <t>surE stationary phase survival protein SurE</t>
  </si>
  <si>
    <t>MLRILLSNDDGIAAPGIQTLAAALREFAQVQIVAPDRNRSGASNSLTLDSALRTTTLSNGDIAVQHGTPTDCVYLGVNALMRPRPDIVVSGINAGPNLGDDVIYSGTVAAAMEGRHLGFPALAVSLNGHQHYDTAAAVTCRLLRALQSAPLRTGKILNVNVPDLPLNEIKGIKVTRCGSRHPAETVICQQDPRGQDIYWIGPPGDKCDAGPDTDFSAVEQGYVSVTPLQVDLTAYAAQDVVKTWLARTEVDGEW</t>
  </si>
  <si>
    <t>PL78_14465</t>
  </si>
  <si>
    <t>PL78_14465 chr1</t>
  </si>
  <si>
    <t>ANI31023</t>
  </si>
  <si>
    <t>pcm protein-L-isoaspartate O-methyltransferase</t>
  </si>
  <si>
    <t>MVNKSMQTLLLQLQQQGIRDERLLQAIEAVPRERFVDEALAHKAYENTALPIGSGQTISQPYMVARMTELLQLTPTSKVLEIGTGSGYQTAILAHLVEHVCSVERIKGLQWQAKRRLKLLDLHNVSTRHGDGWQGWASRGPFDAIIVTAAPPEIPEALLQQLENGGRLVLPVGEQAQTLKYVQRRDHEFFIETVEAVRFVPLVKGELA</t>
  </si>
  <si>
    <t>PL78_14470</t>
  </si>
  <si>
    <t>PL78_14470 chr1</t>
  </si>
  <si>
    <t>ANI31024</t>
  </si>
  <si>
    <t>MITLRRIAACTVVSLWLAGCTNDASTSAPISTVGGKTSGSMMSGSNASGDRIVYNRSYNSIPKGSYNGSTYTVKRGDTLFYIAWITGNDFRDLANKNAIPEPYSLNVGQTIQLGNGSGGGMMAATDATSNGVSKPPSNIQNTASAVDSQSTNAYSGNSGKQNVGKMLPASGAVASTTAPVTAPGTPVGIPTSNGGPVSSWKWPTDGKTIDSFSASEGGNKGIDIAGSRGQPIFATANGRVVYAGNALRGYGNLIIIKHNDDYLSAYAHNDTMLVREQQEVKAGQKIATMGSTGTSSVRLHFEIRYKGKSVNPLRYLPQR</t>
  </si>
  <si>
    <t>PL78_14475</t>
  </si>
  <si>
    <t>PL78_14475 chr1</t>
  </si>
  <si>
    <t>ANI31025</t>
  </si>
  <si>
    <t>rpoS RNA polymerase sigma factor</t>
  </si>
  <si>
    <t>MSQNTLKVNELNEDADFDENSTETEIFDEKALVEDEPSESELAEDELLAQGVTQRVLDATQLYLGEIGYSPLLTAEEEVYFARRALRGDVPSRRRMIESNLRLVVKIARRYSNRGLALLDLIEEGNLGLIRAVEKFDPERGFRFSTYATWWIRQTIERAIMNQTRTIRLPIHIVKELNVYLRTARELSHKLDHEPSAEEIAEQLDKPVDDVSRMLRLNERITSVDTPLGGDSEKALLDILSDENENGPEDTTQDDDMKQSIVKWLFELNAKQREVLARRFGLLGYEAATLEDVGREIGLTRERVRQIQVEGLRRLREILQTQGLSIEALFRE</t>
  </si>
  <si>
    <t>PL78_14480</t>
  </si>
  <si>
    <t>PL78_14480 chr1</t>
  </si>
  <si>
    <t>ANI31026</t>
  </si>
  <si>
    <t>mutS DNA mismatch repair protein</t>
  </si>
  <si>
    <t>MNNTDKIDAHTPMMQQYLRLKAQHPEILLFYRMGDFYELFYDDAKRASQLLDISLTKRGASAGEPIPMAGVPHHAIENYLAKLVQMGESAAICEQIGDPATSKGPVERKVVRIVTPGTVSDEALLNERQDNLLAAIWQDARGFGYATLDISSGRFRVSEPADTETMAAELQRTNPAELLYPETFEQMSLIEQRHGLRRRPLWEFELDTARQQLNLQFGTRDLIGFGVEQAHQALRAAGCLLQYVKDTQRTSLPHIRGLTMERQQDGIIMDAATRRNLELTQSLSGGSDNTLAAILDQCVTPMGSRMLKRWLHMPIRDINVLNHRQQAISGLQNITAELQQPLRQVGDLERILARLALRTARPRDLARMRHAFQQLPEIHQLLSSVEAPHVQNLLSQVGKFQELLDLLERAIVESPPVLVRDGGVIASGYNAELDEWRSLADGATDYLDRLEIREREKLGLDTLKVGFNGVHGYFIQVSRGQSHLVPIHYVRRQTLKNAERYIIPELKEYEDKVLTSKGKALAIEKGLYEEIFDLLLPHLSDLQLSANALAELDVLTNLAERAETLNYTRPTLSDKPGIKIVAGRHPVVEQVLRDPFIANPLSLSPQRRMLIITGPNMGGKSTYMRQTALIVLLAHMGSFVPAEQATIGPVDRIFTRVGAADDLASGRSTFMVEMTETANILHNATEQSLVLMDEIGRGTSTYDGLSLAWACAENLASRIKAMTLFATHYFELTTLPEKMEGVVNVHLDAMEHGDTIAFMHTVQDGAASKSYGLAVAALAGVPRDVIKRARQKLRELESLSNNAAGSNIDGSQLTLLNEEVSPAVEALETLDPDTLSPRQALEWLYRLKSMV</t>
  </si>
  <si>
    <t>PL78_14485</t>
  </si>
  <si>
    <t>PL78_14485 chr1</t>
  </si>
  <si>
    <t>ANI31027</t>
  </si>
  <si>
    <t>YscW Type III secretion system lipoprotein chaperone</t>
  </si>
  <si>
    <t>MFFIFKNYRLFIPLFVAICISLTGCSMSTHYFHSSFSIEGNVSSSIQEIPENSRIIITVSNMNPETTKDRVIQEFTFLTKKMKRNHPFRMKIAENLLTNEKHIQFSVRVEYDDESIMMSDKIVAIQIDKHMLEGRKITGLLLTVTQS</t>
  </si>
  <si>
    <t>PL78_14490</t>
  </si>
  <si>
    <t>PL78_14490 chr1</t>
  </si>
  <si>
    <t>ANI31028</t>
  </si>
  <si>
    <t>DNA-binding winged helix- turn-helix (wHTH) domain protein</t>
  </si>
  <si>
    <t>MHKGKTIRLNGSIVFDTLQRSLVNDEKKIRLSENESRLLQMLLEKTCEKREILYTIWESRGVIVTDSSYYKLIKQLRQSFVMIGENEDPIMTLPRIGVRFVGTQEEFIPTTPSKTKILNIIKDIKLKIASSFFIIAAILFSYAFISI</t>
  </si>
  <si>
    <t>PL78_14495</t>
  </si>
  <si>
    <t>PL78_14495 chr1</t>
  </si>
  <si>
    <t>ANI31029</t>
  </si>
  <si>
    <t>lytic transglycosylase</t>
  </si>
  <si>
    <t>MRKTFSNLTPIIYYFLFSVGSAHSTCLNSAAEKWNVPSVILESIISQESSWKINAKNKNENGSHDIGLMQINSINISLLQSAGIIDNANMLKSPCINIQAGAYLLSLKFKKYGYSWKAVGAYHSETPRFRDKYAKLIMEKVYSDADLSETKSQVLANTP</t>
  </si>
  <si>
    <t>PL78_1450 chr1</t>
  </si>
  <si>
    <t>ANI28504</t>
  </si>
  <si>
    <t>sdhB succinate dehydrogenase</t>
  </si>
  <si>
    <t>MKLEFSIYRYNPDVDDAPHMQDYSLEAEEGRDMMLLDALIQLKEQDPTLSFRRSCREGVCGSDGLNMNGKNGLACITPVSALTNGRKKIVIRPLPGLPVVRDLVVDMGQFYTQYEKIKPYLLNDGKNPPAREHLQSPEERAKLDGLYECILCACCSTSCPSFWWNPDKFVGPAGLLAAYRFLIDSRDTETQSRLDDLNDAFSVFRCHSIMNCVSVCPKGLNPTRAIGHIKSMLLQRSA</t>
  </si>
  <si>
    <t>PL78_14500</t>
  </si>
  <si>
    <t>PL78_14500 chr1</t>
  </si>
  <si>
    <t>ANI31030</t>
  </si>
  <si>
    <t>MKITSNLNKVIANTGNAKRIEMNKINIQSLKNDASDKLAYELVNNIKINQLKNLKEAYKVISEKLNGNDNNTKSSIIVHANTLLQSSGSKEDKELSSNIIIPFLINESIINKTLKEFTSSILNNQLSYIESDDEEDIF</t>
  </si>
  <si>
    <t>PL78_14505</t>
  </si>
  <si>
    <t>PL78_14505 chr1</t>
  </si>
  <si>
    <t>ANI31031</t>
  </si>
  <si>
    <t>OrgB</t>
  </si>
  <si>
    <t>MLKVKKTPLHEISNEKVLIKRCCISSNAYQVRIIEYAKKEAKKRLSKAEVEIKHITDQAHNFGFKSGIFLFIDTVISAISLYQEICNKNIANIEVRLKNKLQEIFGDTRFIELVSEHFHGFSISSPNIELHIPKIHYAKIIGNLKNESYVIESNQENIILKVGDEIIVFDPNKDRPEFLQEIFPPIKKHILNINGIVNLKKTREIIRLTTCNQREENENNEQPE</t>
  </si>
  <si>
    <t>PL78_14510</t>
  </si>
  <si>
    <t>PL78_14510 chr1</t>
  </si>
  <si>
    <t>ANI31032</t>
  </si>
  <si>
    <t>OrgA</t>
  </si>
  <si>
    <t>MDHLKILLSPGSYFHSDHRIMEHNNSPIYLQAFQNNYLIAKYQLPIPRKLSLCIPKVIKESWGNLPDIAWRLGILGVDTKHHPYLLTDDDIELRNNMLPKFKYILQKYKEKYVTPNYIMAFGALQLVETIIFFDTTLKSRAERVFSQRVMNIMRTLQCARLPFNLIEMVCYHVKSKKNTLA</t>
  </si>
  <si>
    <t>PL78_14515</t>
  </si>
  <si>
    <t>PL78_14515 chr1</t>
  </si>
  <si>
    <t>ANI31033</t>
  </si>
  <si>
    <t>YscJ</t>
  </si>
  <si>
    <t>MMRISRFILCAAIALFLTGCDSQDLLTELDQRQSNEVLATLQQYGIQGKKKANGKLGYSIHVSKNDFIAAVDLLKQYNLPSKESVEIIQAFPSDSLVASPHAERARLLSLIEQRLEQSVLTIPGVVNARVHVSYPLLNNSRTTQQQNISCLVTYAGSEDPNQLMTKIKLFLKNSFSDSSYDNVSVVIVERPIIQRSVSLDSKSNTFNPYYILIIILITNLIIFMLFYFRNSARFMEKRSGSSKKINTQ</t>
  </si>
  <si>
    <t>PL78_14520</t>
  </si>
  <si>
    <t>PL78_14520 chr1</t>
  </si>
  <si>
    <t>ANI31034</t>
  </si>
  <si>
    <t>MSHLTSLISFKNQLPDIGESVFDGAGQIEGIIKKLFSQQAAATSQEKAAIVNLIEHGNITDSAELIRVGQIRLGKHAEVVSLANTLVRKAISAVETTIKSQ</t>
  </si>
  <si>
    <t>PL78_14525</t>
  </si>
  <si>
    <t>PL78_14525 chr1</t>
  </si>
  <si>
    <t>ANI31035</t>
  </si>
  <si>
    <t>PrgI</t>
  </si>
  <si>
    <t>MPTTTLSTPNYTVKNFENTTPLSGQTANFAYDIAGKFTEPTKDLMNKIEAAQKSAIEDISNPIKLIDYTLYLGQYSALRQAQSNVAKKLLDLTSGIIRNI</t>
  </si>
  <si>
    <t>PL78_14530</t>
  </si>
  <si>
    <t>PL78_14530 chr1</t>
  </si>
  <si>
    <t>ANI31036</t>
  </si>
  <si>
    <t>PrgH</t>
  </si>
  <si>
    <t>MYANYFSCILFKKYSSSLMTDFYTNRTFVAMNNNADFYIIKIASGRMTGTELLFKSKGCLIFANTETDYNVVTDEENDLISYFFPIDTGNYKLTFFSSYTNEANKSDAKLSVIFEDLDNEKDTPKLTTDVILQTVLFPDTFPILVKSIDDSWNYESFDELGQKDTMDSSLPQKNGSLIKRGTSKHLIIIFISMLTVGLILLTVMTNNHNSNVQVDKIITSNISKLLGESSIHFTIILQAEGRGKDQVIVNSRRDADWVSQQLLTSNYAGLVDIILVSELEKELMSLITPFSSSVLNIDMSYPCSPIVKLLKSSDYLSEVEKINETIKSRVSCANEIEVKFYHKKAIFDDAIRGIKASNVPFRIIEDEKKPIVVVSSNLSDNQLISTMNFVKKFISEWGSNYIQFSISLSDNELYEGVFINDINENIKINNNHWDFKQHSY</t>
  </si>
  <si>
    <t>PL78_14535</t>
  </si>
  <si>
    <t>PL78_14535 chr1</t>
  </si>
  <si>
    <t>ANI31037</t>
  </si>
  <si>
    <t>AraC</t>
  </si>
  <si>
    <t>MSISKSNNNVDGELPALDCMIFYVRPMVKGSILEYPSFIRKEKGLVLDSSLLIAPSLDDLNQISGVWSISGIPIFSAIEILATLDEAKSQSNKGKRPPSDSEIKFEDSVPVWYDRNYSTWRNSEVSGLLISEVMNGGGYYLSLLNILRRYEAYGIFRYLISQSANGENIKISQLSKNYGLSSPYFRFLCRKSFNSSAKKKMMSWRMATAVLLLIESDMSILDVGLACGYCSASHFTLDIKRNFGLTPSEIRHLESGLYDS</t>
  </si>
  <si>
    <t>PL78_14540</t>
  </si>
  <si>
    <t>PL78_14540 chr1</t>
  </si>
  <si>
    <t>ANI31038</t>
  </si>
  <si>
    <t>InvG</t>
  </si>
  <si>
    <t>MIVNPYLFSKILILSLLTFSYASPGFGEVITATPVDREKSQSSFIANNITINKVFDVVSSRIEKPIILSKIAMQKKVTGNFDMSQPEEMFKSLARRTALIWYDDGTSIYVYDNSEIRNELINLRSTSWSELLNYIKTTGIYDSRYPLRSEGKASVVYVAGPPLYVELVLATARYLDERIQVEEKAGTDVTIIPLKHSSVNDRVFSQRGKAVTIPGMVTVINSLFSKNALGNNVHVIPREDISNQIETGFPLPPAALDLAQQNYGAITDTGSSHFSVVAYPDSNSLLVTGSAQQTRYIYQLVNALDVSRRQIELSLWIIDISKKKLDEVGVRWQVGSVTAGGGDIVFNQSNLSNSARFLARIDAISRTGDAQIVSRPIVLTQENVPALFDNSSSFYARLEGERVATLEQVTYGTMVSVLPRISHGGQVEMDVNIEDGSPGRSGSGDVEKIGGLPVVNRTHISTVARIAKEGSLLIGGYTREQLEETEEKIPLLGSIPYLGRLFSYRSTNQQKMIRVFLIQPRLLSESEAWDGRQFSEKERLSDRIKNKNEQLQGTIKLLQNYMDSPWP</t>
  </si>
  <si>
    <t>PL78_14545</t>
  </si>
  <si>
    <t>PL78_14545 chr1</t>
  </si>
  <si>
    <t>ANI31039</t>
  </si>
  <si>
    <t>InvE</t>
  </si>
  <si>
    <t>MAIAPLGGNSRYISAQRDKNEEAQNTAGDSENTLRGQGIIDNTSEYASMAMLASQFNRRKELRSSSDDNTIFTERILDDNADEKVSHIEKIINREEMTPPKLRSFLAQLFPDTSDMLMVIFELLRRKKLTSKIVSNLNTLKSVLTEEDTERRTEAGVNVALSARLFSHSLDKTSIQLRDIYRDFICYDGPIIYIYEQWVSEITSQQREIMLRYLTRSLACDLQSIPTGNINVVEFGDLFRRVGGLREIQSVEIHFLQKIMSTELISISNDQELSNLFVSGIRNIDNYKISLAKFYSEKLSLVTYETKAIFLQLLLSGFSSVSVDIFFSLEKRDKLIHLMKEKISQIKLKEDAVKRINKVKSRDENA</t>
  </si>
  <si>
    <t>PL78_1455 chr1</t>
  </si>
  <si>
    <t>ANI28505</t>
  </si>
  <si>
    <t>sucA 2-oxoglutarate dehydrogenase</t>
  </si>
  <si>
    <t>MQNGAMKAWLDSSYLAGANQSYIEQLYEDYLTDPGSVDDSWRSIFQQLPSTGVKPDQFHSQTREYFRRLAKDTTRYNSAINDPDTDAKQVKVLQLINAFRFRGHQHANLDPLGLWKQEEVPDLDPAYHNLTEADFQNTFNVGSFAIGKETMKLADLYAALKQTYCGSIGAEYMHITNTEEKRWIQQRIESVVGKPTFSDEEKRRFLSELTAAEGLERYLGAKFPGAKRFSLEGGDSLVTMLKEMIRHAGKNGTREVVLGMAHRGRLNVLINVLGKKPEDLFDEFAGKHKEHLGTGDVKYHQGFSSDVETEGGLVHLALAFNPSHLEIVSPVVIGSVRARRDRLDKARSNMVLPITIHGDAAITGQGVVQETLNMSQARGYEVGGTVRIVINNQIGFTTSNPQDARSTQYCTDIAKMVQAPIFHVNADDPEAVAFVTRLALDFRNTFKRDVMIDLVCYRRHGHNEADEPSATQPVMYQKIKKHPTPRKIYADKLTEQKIASLEDATEMVNLYRDALDHGDCVVEEWRPMNLQSFTWSPYLNHEWDEEYPSKVEMKRLQELARRISQAPDAIEMQSRVAKIYGDRAEMAAGNKPFDWGAAETLAYATLVDEGIPIRLSGEDAGRGTFFHRHAVIHNQKNGSVYVPLANIHSGQGDFTVWDSVLSEEAVLAFEYGYATAEPRTLTIWEAQFGDFANGAQVVIDQFISSGEQKWGRMCGLVMLLPHGYEGQGPEHSSARLERYLQLCAEQNMQVCIPSTPAQVYHMLRRQALRGMRRPLVVMSPKSLLRHPLAVSSLDELANGTFLPAIGEIDELDPKAVKRVVMCSGKVYYDLLEQRRKNDQKDVAIVRIEQLYPFPHQAVQAVLEQYAHVHDFVWCQEEPLNQGAWYCSQHNFREVIPFGSSLRYAGRPASASPAVGYMSVHQKQQQSLVNDALNVE</t>
  </si>
  <si>
    <t>PL78_14550</t>
  </si>
  <si>
    <t>PL78_14550 chr1</t>
  </si>
  <si>
    <t>ANI31040</t>
  </si>
  <si>
    <t>InvA</t>
  </si>
  <si>
    <t>MRRLSWFLLQLRSKPELMVLLVMVTVIAMLVVPLPTFLIDFLIGLNIMISVLIFMGSFYITNILNFKTFPSILLISTLFRLALSISTSRLILLEADAGDIIATFGEFVIQDNLVVGIVVFAIVTVVQFIVITKGSERIAEVAARFSLDAMPGKQMSIDADARSGIIDNDQVKIRRGVLEQESQLFGSFDGAMKFIKGDAIAGIIIIFVNLVGGISVGVAQMGMDMSAALSSYTLLTIGDGLVAQIPALLISISAGFIVTRVSGNDKNLGENIVSELFYNDFSLLVTAIITCTIGFLPGFPTFIFIILSCLLFGLYFYRFYKKSKEDKSVNKVPTGVIDTPNNVTTGETIRTIENIDDYVPETLPIIVSVSVVHQKILEDRDFSLKIKKDIFIKFGYRVPDIAINYSPTIEQGKIIILINEIFAGEFSIRFGHLKIIGSTDELDILGIELFVIQEDNGSSSKWIDSKNQENATALGLNFCDDITEMVGCISGLLLRHIHEFFGIQEAKNLLDDLEAKCPELLKECYRHATVQKITEVFQRLLAEKISIRNMKLILESLVQWAPKEKDTLMLVEHIRCTLNRYISDKFSVLGVMNVLMLGGGVEDTIRQGIRQSSGGTFLNLEPDNAEKIVQSLSLAISNVNISLRDLIVLVPVDIRRFVKKIVEDRFPDLEVISFNEISESTKINVIKTI</t>
  </si>
  <si>
    <t>PL78_14555</t>
  </si>
  <si>
    <t>PL78_14555 chr1</t>
  </si>
  <si>
    <t>ANI31041</t>
  </si>
  <si>
    <t>SpaK</t>
  </si>
  <si>
    <t>MKYKFIEMLNVFLSSVGRDDLVNKNLDCHSTVQLELDGRQAINVDMHSDDIILWMSLSEYIPSRIEQVSVRLLNSILEYQSSCFQPGQPALLVHDNLLIMSAVLNSAALDDLSLFANSLEEFFDRSTHLEEILIY</t>
  </si>
  <si>
    <t>PL78_14560</t>
  </si>
  <si>
    <t>PL78_14560 chr1</t>
  </si>
  <si>
    <t>ANI31042</t>
  </si>
  <si>
    <t>SpaL, ATP synthase</t>
  </si>
  <si>
    <t>MRLFDYGAHPTRISGVLIEAPLPRCFIGEICVIKRSLTNGELIAKAQVIGFCAGQTLLSLIGRVQGLSLDAVILPLGKPFQFPMSESLLGKVFKASGEEIQSFYSSSEPPDNQPLEWRNIDSSPPEITQRRAIGNRFDTGIKAIDGLLTCGRGQRLGIFAAAGAGKTSLMNMIIAHSDADVCVVALVGERGREVTEFINEIADSPRRDSTILVYATSDSPSVERCNAALLATSIAEYFRDLGKNVVLFVDSMTRYARALRDIALSAGELPARRGYPASVFEQLPSLLERPGNMQQGSITAFYTILLESEEEIDPIGDEIRSILDGHIYLNYRLAGRGHYPAIDILKSVSRIFSKITTPEHYQAATDLRDILARLDDIQFYLDLGEYQRGENQENDRALDRKEKIELFLKQKTGAKSLFLETQRALYELTS</t>
  </si>
  <si>
    <t>PL78_14565</t>
  </si>
  <si>
    <t>PL78_14565 chr1</t>
  </si>
  <si>
    <t>ANI31043</t>
  </si>
  <si>
    <t>MNLLLKNKNYLRLLEKKLKRSQIELNSINKKITSVSEKVESIATRIEILDMQAGLFDQKMKFTREDFFDNRRQKSIVLNEIFLLKYKIETLDGDLQQLKQNRNIITKRVMNFNIKCEKFQKYLTGLRCNHSLKSETSREIEIEELSAHGGIRI</t>
  </si>
  <si>
    <t>PL78_14570</t>
  </si>
  <si>
    <t>PL78_14570 chr1</t>
  </si>
  <si>
    <t>ANI31044</t>
  </si>
  <si>
    <t>MVVFEYKINPVLNIGHHETVSINDAVSRSFITDSVLVSVAMLPEDETLLNKKLNQVKAPFLKASLSLDGEQQEGGLLLAPLVIIEALLHIKQGVSFSAQPEVKEIHDSALTYLFGREFIHMSSFAGNKGVGNQRRISSSKVLIALSDILKLESTHIDSSMPTVQRELQQYRGEYHSGDISTPNQNSSEKNREILTPSPQNKGPIGGMITGDAEQLLLESECLSGSIGLSWSREVDATDGFLDKVGMPGLQKIDLTPTFYSDKTGTFDDFFDNEVSKYMPLPPENPENASRGLHYRFSSWSDTPSVRIQLAKMQRIFATASDDNVQYILDENYHLLETERTMIFEPRKTYRERKFDYGYSDQDEKP</t>
  </si>
  <si>
    <t>PL78_14575</t>
  </si>
  <si>
    <t>PL78_14575 chr1</t>
  </si>
  <si>
    <t>ANI31045</t>
  </si>
  <si>
    <t>SpoA</t>
  </si>
  <si>
    <t>MFNFRRVTRQHALIIKQQFDYEPQVLPETIAANRTYAIFQLHCSKERLIGAIDLVDWCRYIWPELAGLAWEYIGEQQLLELFKNEVRERKLFSGVYSLQDISILSGETGRKYWLKVREYHVGWILLSRAPIYLIPIKGETESLRHLPIMSKWILGTSNISYRLLNLLELRDVLLVQHILMELKISDKAIATFLYQDQGAIIVDTLVDNEGNTENDFLDVLNENPDEELIAFPIKMSEISVVLTFVLGKKSISLDELSKIQAGFQFELEQEMEKKIKIYANNHLFAEGELIYIDDDLGIEVTKMATLGKIE</t>
  </si>
  <si>
    <t>PL78_14580</t>
  </si>
  <si>
    <t>PL78_14580 chr1</t>
  </si>
  <si>
    <t>ANI31046</t>
  </si>
  <si>
    <t>SpaP</t>
  </si>
  <si>
    <t>MPDDISLIAIIAIASLLPFIIASGTCFLKISIVLIMVRNAMGVQQIPSNIALNGIALLLSLFVMMPVISDINEYSKTRKVIVTDSISIEEFIDGGLGKYKYYLKKYADPELISFFESVQLGRSEEEIDIENEGASLFSLLPAYALSEIKSAFEIGFYIYLPFVVIDLIISSILLALGMMMMSPVTISVPIKLILFVAIDGWSLISKGLIMQYMELSQQ</t>
  </si>
  <si>
    <t>PL78_14585</t>
  </si>
  <si>
    <t>PL78_14585 chr1</t>
  </si>
  <si>
    <t>ANI31047</t>
  </si>
  <si>
    <t>SpaQ</t>
  </si>
  <si>
    <t>MEQIIYASNKALLLIVILSAIPVLVATIVGLFVGLIQTVTQLQEQTLPFGLKLLAVFGSLFMMSGWLADKITSYTLEVLSIALQPLT</t>
  </si>
  <si>
    <t>PL78_14590</t>
  </si>
  <si>
    <t>PL78_14590 chr1</t>
  </si>
  <si>
    <t>ANI31048</t>
  </si>
  <si>
    <t>SpaR</t>
  </si>
  <si>
    <t>MNNNTINLYISLYDTFSSGMITLSIAYLRIAPVFFLLPFLNTKLLNGIVIKNSLIIYIILGLWPYLSVGDDVREQREIIDIVLYELLIGIIFAFLICLPFFVANIIGEIIDNQRGATISDTIDPANGIESSEFSAFLNYLICMIFLADGGVYKLVAAFADSYRMMPFCQGFSHFEPLIIGAWLNSLVSQGLILASPVLVTLFLSEVALGLYSRFCPQLNAFSLSLAIKSIIAFSVFLLYFHNEIPSILVSMVDMSLLLDIFTLK</t>
  </si>
  <si>
    <t>PL78_14595</t>
  </si>
  <si>
    <t>PL78_14595 chr1</t>
  </si>
  <si>
    <t>ANI31049</t>
  </si>
  <si>
    <t>SoaS</t>
  </si>
  <si>
    <t>MAEKTEKPTDKKIRDSAKKGQSFKGKDLVAAAVLVCGSLAISGFSSLENIGELLQKVLLSPKEINIPAYLDELYRIFLYAVVPVLLFCLLPGVLLSLLQSRFRLATEALKINFSHLNPISGMKKIFGIRPLKELVKAILYLLSFSTSIYIFIMVWKRDVFMLYQSQLSEMIEQWSWLCVVFIFLFLSSSLILLLLDTLAEIYLFIKDLRMEKQEVKKEYKESEGDPIIKHARKTIHMDILSEETKHSIKSSQLVMANPTHIALGIYFDPEVADFPVVIVKAKNAEALAVIAFAESEGIPVVRDIILARRIYRNSNIFSFVRDNDMLDVINIIIWLKRIELEKMGIYLPPAEELVEEVKSDTSSGIDSDDSNNVNNQ</t>
  </si>
  <si>
    <t>PL78_1460 chr1</t>
  </si>
  <si>
    <t>ANI28506</t>
  </si>
  <si>
    <t>sucB dihydrolipoamide succinyltransferase</t>
  </si>
  <si>
    <t>MSSVDILVPDLPESVADATVATWHKKPGDSVQRDEVLVEIETDKVVLEVPASEAGILDSILEDEGATVLSRQILGRIRPGDSSGKPTEEKIQSKESTPAQRQTASLEEESNDALSPAIRRLIAEHSLDASAIKGSGVGGRITREDVEQHLANKPAAPKAAEAKVEVAAPALGSRSEKRVPMTRLRKRVAERLLEAKNSTAMLTTFNEINMQPIMDLRKQYGEAFEKRHGVRLGFMSFYIKAVVEALKRYPEVNASIDGEDVVYHNYFDVSIAVSTPRGLVTPVLRDVDTLGMADIEKKIKELAVKGRDGKLKVEELTGGNFTITNGGVFGSLMSTPIINPPQSAILGMHAIKDRPMAVNGQVVILPMMYLALSYDHRLIDGRESVGYLVTVKEMLEDPARLLLDV</t>
  </si>
  <si>
    <t>PL78_14600</t>
  </si>
  <si>
    <t>PL78_14600 chr1</t>
  </si>
  <si>
    <t>ANI31050</t>
  </si>
  <si>
    <t>SicA</t>
  </si>
  <si>
    <t>MSESKNVEQALINTAITEDEKYIDDVCQALLDGITFKDIHDIPESTMQGIYAYAYEFYHQGKLDEAETFFRFLSIYDFYNSDYVMGLAAVYQLKKRFDKATELYALAFMLAKDDYRPLFHAGQCNLMLKKTSAALHCFETTVINTTNAELKQKAQAYLSALKQNLEENRS</t>
  </si>
  <si>
    <t>PL78_14605</t>
  </si>
  <si>
    <t>PL78_14605 chr1</t>
  </si>
  <si>
    <t>ANI31051</t>
  </si>
  <si>
    <t>SicB</t>
  </si>
  <si>
    <t>MTIDPSKLTRERINHALSFVAAGVGPGGLLIAKDNAGKEVLALEDACRELAAEEQLSRQRKGINGAPLLTKPQLMTKAPLASRLQNIAHSDNRPAEGNLTKEATPLTTGNYLNGNTALLQAMLNLQDIFHKDTIGNMQNRLKQLNVESETIHLQGHALVASFEEVNIELRAANQRTKMYIEDVEKERHLLNILKAKGSSVAQNARSLGSQPAFSVETGPVQKYIAAFPETVGSNAQTPPYPQSELTRVDKEIATLQVRLDAKEKQAACAVTDALAIAKKASTSHEEIEKFLTEIGNRAPGSIDKEKHISALGQLAILSALLKELIGKLNLDNALRQKAILEKIDETACRDAENKAKECEASQKKAEETSKAASCASKILSYVMIAVSVVATVATLGAASALMVCVAAVGIAMAVADVVLEATGNSSLMQMLAKEIATGITNALIACGVPKEKAEDIGKIVGVVLAAVAFLLISLVSLSSFVKNMASSLAKLIGNGVLKAGAKLLPKAAAHAVGNTAGKVGDSLNQGISRIGKAINNSVNIGETTLRKVEIGSKVTGAAVNVNNVAISGTLNIISADYNLDAKNIFADLTLNTEFIRSINELIRRIMETLSTFTKVGAEHLDNMIEGIYQSQQNQLAVVRRIAS</t>
  </si>
  <si>
    <t>PL78_14610</t>
  </si>
  <si>
    <t>PL78_14610 chr1</t>
  </si>
  <si>
    <t>ANI31052</t>
  </si>
  <si>
    <t>SicC</t>
  </si>
  <si>
    <t>MSSNFNVKSQAPVYHPAINSDQKNSPINSSESAEGTINSLNLNSLSGLQDGSLKLPNSGVTLVSPQKEIDESVLAGLSKNLNEFMQLYSKNAPHKRYSPNSELQQTQSDYFTNVLAPEFLHKISGALIAREIGVDRVSHFDGFTSDNLMIFIRSMIQRQRMTADESNAKINIFLASLSATMAENAADSTIKEGKQQLIGAIFSFVIGSVMVGAGSGIQLRGLNKQNRMLNAEVEQQQPNIATNKVGDVRQSLNVMDSRGASMNAVGTMKNNKIGTLNEPRERMSSKEIHNHPKDKIQIKAERERPQDLNSSLSTAKPNRHTGRKLEIVGMAISNMATTGGQMVSGINMAEVKTIEANKMIQNTAADITQTILREKERAASSLNDMFKSMQDTINGIIAGQNMTSAKIIRG</t>
  </si>
  <si>
    <t>PL78_14615</t>
  </si>
  <si>
    <t>PL78_14615 chr1</t>
  </si>
  <si>
    <t>ANI31053</t>
  </si>
  <si>
    <t>SicD</t>
  </si>
  <si>
    <t>MIISTVNALPIKQNSSQIESLHSTLNGGGGDVINSDFFDSIISRYQDGNNHPNLISDWLSLLASDNDGVRRLIAVEKTGVTKGDTQRVINRVSDDIHDKYEILSSKYNHDEINIPPHIKSLIEVVDIGYEDFQSKHKEIVERYSKYYEAFSEGLSAQSKYVGAGSDANKIDFKKRSFAASLNDKLIIYSHEPSFYDAETGKINENAFSNVKTLYTLTGDEKRFNYWKKELSPELNVTWDKEKGYIYVLPNLDNLKSIFKSLENSDGVIINNLSGNDDIATATYQAWQAGNDSIKNRQQNALNQLTEKYGHHLNKLENLIQFLIRAIEDHAKSNEPTLRILA</t>
  </si>
  <si>
    <t>PL78_14620</t>
  </si>
  <si>
    <t>PL78_14620 chr1</t>
  </si>
  <si>
    <t>ANI31054</t>
  </si>
  <si>
    <t>Acyl carrier protein</t>
  </si>
  <si>
    <t>MSDTNRFANTHDVLYVGILQWLQKSLVTITNCPLSKINPDARLILDLHIDSLEILELVIEVEKETAKPLADDVWHKWNTINDIVEYIKLTKIR</t>
  </si>
  <si>
    <t>PL78_14625</t>
  </si>
  <si>
    <t>PL78_14625 chr1</t>
  </si>
  <si>
    <t>ANI31055</t>
  </si>
  <si>
    <t>secretion protein</t>
  </si>
  <si>
    <t>MLSVKYPLLLLLPLLLVNGCQRPTNRAPVVETPQQIEQLSALISGAMYLRQECQRKDIPDESILMQTAVKLAMERNWDTKAPAYQALKGKSQARYQALVEEIGTDNNQCPSLNLLLADFAYEARRNMK</t>
  </si>
  <si>
    <t>PL78_14630</t>
  </si>
  <si>
    <t>PL78_14630 chr1</t>
  </si>
  <si>
    <t>ANI31056</t>
  </si>
  <si>
    <t>fumarate hydratase</t>
  </si>
  <si>
    <t>MSNKPFHYQDPFPLKEDDTEYYLVSNNHVSVSQFEDHDILKVEPEALTLLAQQAFHDASFLLRPAHQKQVAAILDDPEASENDKYVALQFLRNSEIAAKGILPTCQDTGTAIIVGKKGQRVWTGGNDAEALSRGVYNTFIEDNLRYSQNAALDMYKEVNTGSNLPAQIDLYSTEGEDYKFLFVTKGGGSANKTYLYQETKALLSPGKLKAFLVEKMRTLGTAACPPYHIAFVIGGTSAESTLKTVKLASTKYYDGLPTEGNEHGQAFRDIQLEEELLKEAQELGLGAQFGGKYFAHDVRVIRLPRHGASCPVGMGVSCSADRNIKGKINRKGIWLEKLEHNPGQYIPEHLRQATEGKVVKIDLNRPMKEILKELSQYPVSTRLSLSGTIIVGRDIAHAKLEERLKNGEGLPQYVKDHPIYYAGPAKTPEGYASGSLGPTTAGRMDSYVDLLQSHGGSMIMLAKGNRSKQVTEACHKHGGFYLGSIGGPAAVLAQNSIKSLECVEYPELGMEAIWKIEVEDFPAFILVDDKGNDFFQIIQTSKCNRCG</t>
  </si>
  <si>
    <t>PL78_14631</t>
  </si>
  <si>
    <t>PL78_14631 chr1</t>
  </si>
  <si>
    <t>prepilin peptidase</t>
  </si>
  <si>
    <t>MLDMLYSLQTFTPLWWGSLVILGLCIGSFLNVVIHRLPIMLKNNKHHEFNLCIPRSYCPHCHHSLKWHDNIPIFSWFLLKAQCRHCQNKISLRYPMIELATVALTLFISMIIPAGYTLLAALVFTWVLIALTAIDIEHLLLPDNLTLSLLWGGLIFHLFDQTLALSDAVIGAVGGYLVLWCLYWAFWLTTHREALGYGDFKLLAALGAWLGWMELPALLLIASLAGSSFTFIAHLLRNRPLSAPLPFGPFLALAGWLLFLHHYHAINEDNILSFHVTPSFIGKISQ</t>
  </si>
  <si>
    <t>PL78_14635</t>
  </si>
  <si>
    <t>PL78_14635 chr1</t>
  </si>
  <si>
    <t>ANI31057</t>
  </si>
  <si>
    <t>-KKILNAFFPLYTATVLMLLGSGLLTTYISLRLTSINVSGALIGAIIAANYIGLVIGGKVGHFLIARVGHIRAYVACAGIITAAVLSHGLTEYIPVWVILRLIIGLCMMCQFMVLESWLNDQSSSNQRGTVFGFYMAATYAGMALGQVVLMLQPNLGLSTLMVIALFFALCLVPIALTTRSNAQQMSPAPMELKFFIHSIPKILASTLVIGMIVGSFYGLAPVYSSLQSLTTEQTGLFMALSIFAGLVAQLPLSWLSDRYNRTLLIRINAILLAVTALPLAIWPHIPFRLLLGLGFIVSMLQFTLYPLVVALANDLIEPERRVSLAACLLMSFGVGASIGPLAVGALIAPLGGNILYAFFALCGVALVSLSRTVKQDESDFVNDAPVPHIAIPDSLVSSPLSPALNPSFDEQMIQDIMPPLEAVEPDGVETVQTQHP</t>
  </si>
  <si>
    <t>PL78_14640</t>
  </si>
  <si>
    <t>PL78_14640 chr1</t>
  </si>
  <si>
    <t>ANI31058</t>
  </si>
  <si>
    <t>CinA, Competence-damaged protein</t>
  </si>
  <si>
    <t>MNEQQLRQLSIDAGELLKARGASVTCAESCTGGWIAKALTDIAGSSAYFDRGFVTYSNEAKHDLLGVAETTLNAHGAVSEEVVREMAVGALHAAQADFALSVSGIAGPDGGTEFKPVGTVWFGFATKAGQISAEKHVFNGNRDEIRLQATIFALQTLVDKFLKK</t>
  </si>
  <si>
    <t>PL78_14645</t>
  </si>
  <si>
    <t>PL78_14645 chr1</t>
  </si>
  <si>
    <t>ANI31059</t>
  </si>
  <si>
    <t>recA</t>
  </si>
  <si>
    <t>MAIDENKQKALAAALGQIEKQFGKGAIMRLGEDRSMDVETISTGSLSLDIALGAGGLPMGRIVEIYGPESSGKTTLTLQVIAAAQREGKTCAFIDAEHALDPIYAKKLGVDIDNLLCSQPDTGEQALEICDALTRSGAVDVIIVDSVAALTPKAEIEGEIGDSHMGLAARMMSQAMRKLAGNLKNANTLLIFINQIRMKIGVMFGNPETTTGGNALKFYASVRLDIRRIGAVKEGDVVVGSETRVKVVKNKIAAPFKQAEFQILYGEGININGELVDLGVKHKLIEKAGAWYSYNGDKIGQGKANASNYLKENPAIATEIDKKLREMLLSGAGEQSTAAAGGFADEANDETSEEF</t>
  </si>
  <si>
    <t>PL78_1465 chr1</t>
  </si>
  <si>
    <t>ANI28507</t>
  </si>
  <si>
    <t>sucC succinyl-CoA synthetase subunit beta</t>
  </si>
  <si>
    <t>MNLHEYQAKQLFARYGLPAPTGYACTTPREAEEAASKIGSAPWVVKCQVHAGGRGKAGGVKLVNSKEEIRAFAEHWLGKQLVTYQTDAHGQPVHQILVEAATDIDKELYLGAVVDRGSRRVIFMASTEGGVEIEKVAEETPELIHKIALDPLAGPQPYQGRELAFKLGLTGKQVSQFTKIFMGLAALFLERDLAMVEINPLVITKQGDLVCLDGKLGADGNALFRQPELREMRDQTQEDAREAQAAQWELNYVALDGNIGCMVNGAGLAMGTMDIVKLHGGEPANFLDVGGGATKERVTEAFKIILSDDKVKAVLVNIFGGIVRCDLIADGIIGAVAEVGVNVPVVVRLEGNNAELGAKKLADSGLNIIAATSLTDAAQQVVAAVGSK</t>
  </si>
  <si>
    <t>PL78_14650</t>
  </si>
  <si>
    <t>PL78_14650 chr1</t>
  </si>
  <si>
    <t>ANI31060</t>
  </si>
  <si>
    <t>recombination regulator RecX</t>
  </si>
  <si>
    <t>MNDLLSRAMRLLSQRDHSETELRRKLAAQSFSVKGNWGRGKKKSPSTTKRGQSLNNGGGDNHDDRSAKNSFYHHSYSSGGSRNEEKEADNDLHDLTDGHDAAEAIDPKAIDEVIAYCYQHNWLDDARFATSYINSRSRKGYGVQRIRSELLQKGIEKEQAQTAFEISEIDWCQLAKEVAQRKFGETLPVEWKEKAKVQRYLLYRGFFQEEIQSIYNDFIE</t>
  </si>
  <si>
    <t>PL78_14655</t>
  </si>
  <si>
    <t>PL78_14655 chr1</t>
  </si>
  <si>
    <t>ANI31061</t>
  </si>
  <si>
    <t>alaS alanyl-tRNA synthetase</t>
  </si>
  <si>
    <t>MSKSTAEIRQAFLDFFHSKGHQVVSSSSLVPNNDPTLLFTNAGMNQFKDVFLGLDKRAYTRATTSQRCVRAGGKHNDLENVGYTARHHTFFEMLGNFSFGDYFKHDAINFAWELLTSEKWFNLPKEKLWVTVYETDDEAYNIWANDVGVPRERIIRIGDKGAPFASDNFWQMGDTGPCGPCSEIFYDHGDHIWGGPPGSPEEDGDRYIEIWNIVFMQFNRQSDGTMLPLPKPSVDTGMGLERIAAVLQHVNTNYEIDLFRDLIAAVAEVTGATDLNSKSLRVIADHIRSCAFLISDGVIPSNENRGYVLRRIIRRAIRHGNILGAKDTFFYKLVAPLIAVMGSAADELKQQQAMVEQVLKTEEEQFARTLERGLALLDEELNKLTGDTLDGETAFRLYDTYGFPVDLTADVCRERNLKVDEAGFEQAMEAQRRRARESSGFGADYNSLIRVDTASEFSGYDHVEQKSTVTALFRNGEAVDEIHAGEDAVVILNQTPFYGESGGQVGDQGQLKSAMADFMVSDTQKYGQAIGHLGQLSQGTLRINDSVDAIVDSARRNRIRLNHSATHLLHAALRKILGEHVAQKGSLVNDKYLRFDFSHFEAMKPEQIRQVEDLVNAQIRRNLPIQTEVMELDAAKEKGAMALFGEKYDDQVRVLTMGDFSTELCGGIHANRTGDIGLFRILAESGTAAGIRRIEAVTGEGAIALLHQQSDLLQDVAHLVKGDSNNLTDKIRAVLDRSKALERELQQLKDQQAAQESASLSSSAKEVKGVKLLVSKLDNVEAKMLRTMVDDLKNQLGSAIIVLATTADDKVSLIVGVTKDLTNRVKAGELIADIAQQVGGKGGGRPDMAQAGGSDVQALPAALASVEAWVASRL</t>
  </si>
  <si>
    <t>PL78_14660</t>
  </si>
  <si>
    <t>PL78_14660 chr1</t>
  </si>
  <si>
    <t>ANI31062</t>
  </si>
  <si>
    <t>csrA carbon storage regulator</t>
  </si>
  <si>
    <t>MLILTRRVGETLMIGDEVTVTVLGVKGNQVRIGVNAPKEVSVHREEIYQRIQAEKSQPTTY</t>
  </si>
  <si>
    <t>PL78_14685</t>
  </si>
  <si>
    <t>PL78_14685 chr1</t>
  </si>
  <si>
    <t>ANI31063</t>
  </si>
  <si>
    <t>MYDRYEGLIFDMDGTILDTESTHRQAWRKVLMPHGIQFDEQAMVALNGSPTWRIAEMIIHNHRLKLDPHLLAAEKTAAVKAMLLDNVKPLPLIDVVKAYHGRRPMAVGTGSEHSMAEALLRHLGLRDYFDVIVGADDVTRHKPEPDTFLRCAELLGVAPERCVVFEDADFGVEAAKRAKMDVVDVRLL</t>
  </si>
  <si>
    <t>PL78_14690</t>
  </si>
  <si>
    <t>PL78_14690 chr1</t>
  </si>
  <si>
    <t>ANI31064</t>
  </si>
  <si>
    <t>PL78_14695</t>
  </si>
  <si>
    <t>PL78_14695 chr1</t>
  </si>
  <si>
    <t>ANI31065</t>
  </si>
  <si>
    <t>gshA glutamate--cysteine ligase</t>
  </si>
  <si>
    <t>MIPDVSQALSWLEAHPNALKGIRRGIERETLRVTADGQLAATGHPESLGAALTHQWITTDFAEALLEFITPVDGDIDHLLAFLRDIHRYTARKLGDERMWPLSMPCFIGAEQDIELAKYGSSNVGRFKTLYREGLKNRYGALMQTISGVHYNFSLPIEFWQAWAGVEDEQSGKEEISAGYFRLIRNYYRFGWVIPYLFGASPAICSSFLQGRETALPFERNDNGMCYLPYATSLRLSDLGYTNKSQSNLGITFNDLNTYIDGLKRAIHTPSEEYAALGLKEGDRYLQLNSNVLQIENELYAPIRPKRVTQSGESPSDALLRGGIEYIEVRSLDINPFSPIGVDAVQARFLDLFLIWCVLADAPEMSSDELLCTRKNWNRVILEGRKPGQTIGIGCDSTREPLDKVGKALFDDLRRVAEVLDGKDSRAYQDVCDELVASFDNPELTFSARILQAMKAEGIGGVGLDLAERYREMLRSEPLEILTEEQLSAERDRSWIRQGELERSDELSFEEYLAIHAGR</t>
  </si>
  <si>
    <t>PL78_1470 chr1</t>
  </si>
  <si>
    <t>ANI28508</t>
  </si>
  <si>
    <t>sucD succinyl-CoA synthetase subunit alpha</t>
  </si>
  <si>
    <t>MSILINKNTKVICQGFTGGQGTFHSEQAIAYGTKMVGGVTPGKGGTQHLGLPVFNTVREAVEATGATASVIYVPAPFCKDSILEAIDAGIQLIICITEGIPTLDMLVIKVKLEESGVRMIGPNCPGVITPGECKIGIMPGHIHLPGKVGIVSRSGTLTYEAVKQTTDIGFGQSSCVGIGGDPIPGSNFIDILKLFQEDPQTEVIVMIGEIGGTAEEEAAAYIKDHVTKPVVGYIAGVTAPKGKRMGHAGAIIAGGKGTAEDKFAALEAAGVKTVRSLADIGDAVKEVLPQ</t>
  </si>
  <si>
    <t>PL78_14700</t>
  </si>
  <si>
    <t>PL78_14700 chr1</t>
  </si>
  <si>
    <t>ANI31066</t>
  </si>
  <si>
    <t>S-ribosylhomocysteinase</t>
  </si>
  <si>
    <t>MPLLDSFTVDHTIMKAPAVRVAKTMKTPHGDAITVFDLRFCVPNKEVLPEKGIHTLEHLFAGFMRDHLNGQGVEIIDISPMGCRTGFYMSLIGTPDEQRVAEAWKAAMADVLKVTDQRKIPELNEYQCGTYQMHSLEEAQDIAKSIIERGVRVNHNDELALPKEKLTELHI</t>
  </si>
  <si>
    <t>PL78_14710</t>
  </si>
  <si>
    <t>PL78_14710 chr1</t>
  </si>
  <si>
    <t>ANI31068</t>
  </si>
  <si>
    <t>hypothetical protein CorC</t>
  </si>
  <si>
    <t>MMTLNRYRLRHLAKQGNRSARRVEKLLRRPDRLISLVLIGNNLVNILASALATIVGIRLYGNAGVAVATGVLTFVVLIFAEVMPKTIAALYPERVAFPSSMLLAPLQKIMLPLVWLLNSITRLLMRLCGIKGNVHVSDAVSKDELRSIVNESHSQISRRNQDMLISVLDLEKVTVSDIMVPRNEVVGIDINDDWKSIMRQLTHSPHGRIVLYRQSLDDAIGMLRVREAYRLMTEKKEFNKENLLRAADEIYFIPEGTPLNVQLVKFQRNKEKVGMIVDEYGDIQGLVTVEDILEEIVGDFTTSMSPTLAEEVNPQSDGSVIIDGTANVRELNKAFNWSLPVDARTINGMLLETLEDIPEINAQVRIGHYEIEVLDVQDNMIKQVRVTPIDHPHSPLNPQ</t>
  </si>
  <si>
    <t>PL78_14715</t>
  </si>
  <si>
    <t>PL78_14715 chr1</t>
  </si>
  <si>
    <t>ANI31069</t>
  </si>
  <si>
    <t>ABC-type putative transport system, permease component</t>
  </si>
  <si>
    <t>MTLLTLYWLSNSLSRCLLTAMPVFSILALVAYLLSLGLIIPSLVRKSSAYRRLALVSAVVALVCHGIALKHQIFDVGEGQNLTLLNIGSIVGLMICSIMTFVASRGRGWFLLPIVYSFAMINLALASLMPGEFITHLEGSPALFIHIGLALLGYATLIIAALYAMQLAWLDYLLKNKKLTFTADMPPLMSIERKMFHITQIGVVLLTLTLCTGLLYMDNLFSKENVHKAVLSIMAWFVYIILLWGHYHEGWRGRRVVWFSFAGAFLLTLAYFGSRLLQEIMIG</t>
  </si>
  <si>
    <t>PL78_14716</t>
  </si>
  <si>
    <t>PL78_14716 chr1</t>
  </si>
  <si>
    <t>transposase Serratia sp Ag2</t>
  </si>
  <si>
    <t>MRDEKSLAHTRWNCRYHMVFAPKYRRKVFYGEKRKAIGSILRKLCEWKNVNILEAECCVDHIHMLLEIPPKMSVSGFMGYLKGKSSLMLYEQFGDLKFKYRNREFWCRGYYVDTVGKNTARIQEYIKHQLEEDKMGEQLSIPYPGSPFTGRK</t>
  </si>
  <si>
    <t>PL78_14720</t>
  </si>
  <si>
    <t>PL78_14720 chr1</t>
  </si>
  <si>
    <t>ANI31070</t>
  </si>
  <si>
    <t>ffh signal recognition particle</t>
  </si>
  <si>
    <t>MFENLTDRLSRTLRNISGRGRLTEENIKETLREVRMALLEADVALPVVRDFINRVKERAVGHEVNKSLTPGQEFVKIVKNELIGAMGEINNELNLAAQPPAVVLMAGLQGAGKTTSVAKLGKFLREKQKKKVLVVSADVYRPAAIKQLETLAQQVGVEFFPSDVQEKPIDIVNRALQQAKLKFFDVLIVDTAGRLHVDEAMMDEIKQIHAAINPVETLFVVDAMTGQDAANTAKAFNEALPLTGVVLTKVDGDARGGAALSIRHITGKPIKFLGVGEKTEALEPFHPDRVASRILGMGDVLSLIEDIESKVDRAQAEKLATKLKKGDGFDLNDFLDQLKQMRNMGGMASMLSKMPGAGQLPDNVKSQMDDKVTVRMEAIINSMTLKERAKPEIIKGSRKRRIAAGSGMQVQDVNRLLKQFDEMQRMMKKMKNGGLAKMMRGMKGMMPPGFPGR</t>
  </si>
  <si>
    <t>PL78_14725</t>
  </si>
  <si>
    <t>PL78_14725 chr1</t>
  </si>
  <si>
    <t>ANI31071</t>
  </si>
  <si>
    <t>rpsP 30S ribosomal protein S16</t>
  </si>
  <si>
    <t>MVTIRLARGGAKKRPFYQVVVTDSRNARDGRFIERVGFFNPIASGQAEALRLDLDRIEHWIGLGATVSDRVSALIKDAKKAA</t>
  </si>
  <si>
    <t>PL78_14730</t>
  </si>
  <si>
    <t>PL78_14730 chr1</t>
  </si>
  <si>
    <t>ANI31072</t>
  </si>
  <si>
    <t>rimM 16S rRNA-processing protein</t>
  </si>
  <si>
    <t>MSKQLNPVVPEQPIVLGKMGSTYGIRGWLRVFSSTENAESIFDYQPWFIQQAGKWQHVELEDWKRHSQDLIIKVKGVDDRDAANLLTNCEIMVDSKQLPELEGDDYYWKDLMGCQVVTTTGYELGKIIDMMETGSNDVMVVKANLKDAFGMKERLVPFLHGQVIKNVDLTAQRVEVDWDPGF</t>
  </si>
  <si>
    <t>PL78_14735</t>
  </si>
  <si>
    <t>PL78_14735 chr1</t>
  </si>
  <si>
    <t>ANI31073</t>
  </si>
  <si>
    <t>trmD tRNA (guanine-N1)-methyltransferase</t>
  </si>
  <si>
    <t>MWIGVISLFPEMFRAITDFGVTGRAVKNGLLSVQCWSPRDFTYDRHRTVDDRPYGGGPGMLMMVQPLREAIHAAKAAAGEGAKVIYLSPQGRKLDQQGVCELATNQKMILVCGRYEGIDERVIKTEIDEEWSIGDYVLSGGELPAMTLIDSVSRFIPGVLGHQASAEEDSFADGLLDCPHYTRPEVLEGMEVPPVLLSGNHAEIRRWRLKQSLGRTWLRRPELLESLALTDEQMVLLAEFRKEQEA</t>
  </si>
  <si>
    <t>PL78_14740</t>
  </si>
  <si>
    <t>PL78_14740 chr1</t>
  </si>
  <si>
    <t>ANI31074</t>
  </si>
  <si>
    <t>rplS 50S ribosomal protein L19</t>
  </si>
  <si>
    <t>MSNIIKQIEQEQMKQDVPAFRPGDSVEVKVWVVEGAKKRLQAFEGVVIAIRNRGLHSAFTVRKISNGEGVERVFQTHSPVIDSITVKRRGAVRQAKLYYLRERTGKSARIKERLNRIN</t>
  </si>
  <si>
    <t>PL78_14745</t>
  </si>
  <si>
    <t>PL78_14745 chr1</t>
  </si>
  <si>
    <t>ANI31075</t>
  </si>
  <si>
    <t>fabG deoxygluconate dehydrogenase</t>
  </si>
  <si>
    <t>MLQGKRAVVTGGGRDFGQAVSVWLAREGAEVVLCSRVIAQAQATVDIIRAEGGIAEAYECDISDMNSVRQFSHGLLKHEKPIDILLLSAAQWLEGDLQTGGGDEDIISTINAGLTGSILLTKALLPRMNREQGSDIIAMVSVCGVPNFTQSNAHPAFFAAKQGFSGFCHTISQSLAAENIRLTALYPPDFETLGFDEDISHHNQTNQRLLTGQSIWQTVKFVVTQPRSCHINAIHFQGPSREPLG</t>
  </si>
  <si>
    <t>PL78_1475 chr1</t>
  </si>
  <si>
    <t>ANI28509</t>
  </si>
  <si>
    <t>cpdB 2',3'-cyclic-nucleotide 2'- phosphodiesterase/5'- or 3'-nucleotidase, 5'-nucleotidase family</t>
  </si>
  <si>
    <t>MKKIALASLLCISTSSSFAAETVNLTILGTSDLHGTFVPWDYASDSENLAGSLSQIATQVKKIRAEQPNIILVDAGDTIQGNFVETFKNEAVSPMMLGFNALNYDAWVLGNHEFDFGLKVLSTSLNQFKGTALAGNIFWDSGKPYLPSYKIIERQGVKIGIIGMDTPMTAEFAQGTDRIKGLNFTDPVQEVKKVIQQIQPQVDAIVLVAHMGIDNENQRPGTGVGDIAKANPELAAIVAGHMHVKIDKAVVNGVIITEPDKYGRALSRIDLQFEQRDGKYHLINKDSYTYPIKGIHSDKELEAIYQPYHSILRANANRVIATLSGVDLVPKDEIKGIPQVHIQDTGISALFQEAARHYAPKAQVIALQIDNDRAKLDLGEIKAKDIAFNYQYAGGEITVYQLTGKELKKYMEWSADYFNQVKPGDVTYSFNPQRRASKYSTNDFFDGVTYTIDLRQPAGSRITNLRFNHGEAVTDSTPIRLGMNSYRMGHLTQKGGVLAGQQFPVLSDTKAEYGEEDGTIRNLTIRYLTEVKHGQYQGKTEQRWKLVGLEGYEPQREVVKKLINEGKIAVPTTEDGRFTNIASINVKDKLFSDKASYNAALASLQQQLGNAKSEQAKQQAQTDMILITALNNF</t>
  </si>
  <si>
    <t>PL78_14750</t>
  </si>
  <si>
    <t>PL78_14750 chr1</t>
  </si>
  <si>
    <t>ANI31076</t>
  </si>
  <si>
    <t>MFSLRHTRALPFYFSTLAVSMFSASAFADATVFTALDDPATAKHSFVGNVEAGYNAQSGNTNNSTLTANSTLTWFQPNTAYSLWGSARNTSSNEVRSSERYQLGGRTRYNLTDRNYLFGQASWLNDRYNGYDSRSVLTTGYGRQILTGALHNLRVEFGPGVRHDEFYRGGRATKALAYAGTNYTYQLTDNTVFSEGVSALANEETTLNSETALNVAINKSFALRLAYVVTYNTKPPASAPKNTDTTTSVTLVYGL</t>
  </si>
  <si>
    <t>PL78_14755</t>
  </si>
  <si>
    <t>PL78_14755 chr1</t>
  </si>
  <si>
    <t>ANI31077</t>
  </si>
  <si>
    <t>anaerobic C4-dicarboxylate transporter</t>
  </si>
  <si>
    <t>MITLQFAIIILCLLIGTRFGGMGLGLISGIGLFILTFIFGLEPGKPPVDVMLTILAVIGCASVLQTAGGLNIMMQFAERLLRRHPQHITLLAPFTTWSLTFLCGTGHVVYTMFPIISDIALKKGIRPERPMAVASVASQMAITASPVSVAVVSLVSIIGAAHGIGHAYSILEILAISVPASLVGVLAAALWSLRRGKDLDKDPDFQARIKDPEQRAFIYGSTDTLLNQVFPKQAYWSTWIFFSAIAIVVLLGAFGDLRPAYEVKGVLKPLSMNLVIQMMMLIAGAVILMGCKVKPSDISNGAVFKAGMVAIFSVFGVAWMSDTFFQAHMGELKLVLEDVVKSQPWTYAIVLFLVSKLVNSQAAALAAIAPMGLQLGVDPKMLIAFFPAAYGYFVLPTYPSDLACIGFDRSGTTKIGRFIINHSFIIPGLIGVVCSCMTGYLLVNTFM</t>
  </si>
  <si>
    <t>PL78_14760</t>
  </si>
  <si>
    <t>PL78_14760 chr1</t>
  </si>
  <si>
    <t>ANI31078</t>
  </si>
  <si>
    <t>MKYKQMMIGALLLSGCSHSLDPNDEVKDPTSWYEIGFSDAQGGLIVRDNETLAEWYGNPHINRDYYLSGYHAGQQDLCQPARLKIHFERGDNFPASCDSVKDAEILQQIWIN</t>
  </si>
  <si>
    <t>PL78_14765</t>
  </si>
  <si>
    <t>PL78_14765 chr1</t>
  </si>
  <si>
    <t>ANI31079</t>
  </si>
  <si>
    <t>MLRAIIVDDEQPAREDLRERLSEEQDIEVIAECSNAIEAIPAIQRLQPDVVFLDIQMPRINGLELASMLNPESMPHIVFVTAFDEYAVRAFEEHAFDYLLKPLDQQRLAKTLIRLRRGLTVNNNLHKITEPMLRHIPCSGHNRIFLLKIEEVEYLSSELSGVHVVGMVQSGYTQLSLKTLEEKTPFIRCHRQYMVNTEQLGEIQLMDNGSAEVVTRTGKHIPVSRRYLKPLKEKLGIA</t>
  </si>
  <si>
    <t>PL78_14770</t>
  </si>
  <si>
    <t>PL78_14770 chr1</t>
  </si>
  <si>
    <t>ANI31080</t>
  </si>
  <si>
    <t>phospho-2-dehydro-3-deoxyheptonate aldolase</t>
  </si>
  <si>
    <t>MQKDALNNVHISAEQILITPEELKNRFPLSENDQYAIASSRKTIADIVQGRDPRLLVVCGPCSIHDVDAALDYARRLKLLSAELSDSLYIVMRVYFEKPRTTVGWKGLINDPYMDGSFDMEAGLHIARRLLLDLVGMGLPLATEALDPNSPQYLGDLFSWSAIGARTTESQTHREMASGLSMPVGFKNGTDGSLGTAINAMRAASMPHRFVGINQSGQVCLLQTQGNPDGHVILRGGKTPNYSAQDVAQCEKQMQDAGLTPSLMIDCSHGNSNKDFRRQTAVAESVVEQIKAGNRSIIGVMLESHLHEGNQSSEQPRETMHYGVSVTDACINWETTETLLRSMHKELSPALAARTVEE</t>
  </si>
  <si>
    <t>PL78_14775</t>
  </si>
  <si>
    <t>PL78_14775 chr1</t>
  </si>
  <si>
    <t>ANI31081</t>
  </si>
  <si>
    <t>tyrA chorismate mutase</t>
  </si>
  <si>
    <t>MVAELTALRDQIDEVDKALLDLLAKRLSLVAEVGEVKSRFGLPIYVPDRESAMLASRRKEAEALGVPPDLIEDVLRRVMRESYASENDKGFKTLNPQLRPVVIIGGKGQMGQLFGRMLLLSGYQVKTLEQEDWPQAESILADAGMVIVSVPIHATEEVIASLPKLPTDCILLDLASVKNRPLQSMLAAHEGPVVGLHPMFGPDVGSLAKQVVVYCDGRQPEAYQWLLEQLQVWGARLHRISAVEHDQNMAFIQALRHFATFAYGLHLAEENVQLEQLLALSSPIYRLELAMVGRLFAQDPQLYADIIMSSEDNLALIKRYYQRFGDAIKLLEQSDKQGFVSSFQKVEHWFGDYAERFLLESRSLLRQANDNRQ</t>
  </si>
  <si>
    <t>PL78_14780</t>
  </si>
  <si>
    <t>PL78_14780 chr1</t>
  </si>
  <si>
    <t>ANI31082</t>
  </si>
  <si>
    <t>pheA chorismate mutase</t>
  </si>
  <si>
    <t>MHKSFGKNNKADPMTDNPLLVLRERISALDLKLLALLAERRELAIEVARAKQHSHRPIRDKEREKDLLQALITAAKPYDLDGFYITRLFQLIIEDSVLTQQTLLQHQLNQTTAHSARIAFLGPKGSYSHLAARQYAARHFDNLIECGCLKFQDIFTQVETGQADYAILPIENTSSGSINDVYDLLQHTSLSIVGELTNPIEHCILTAAETDLSQIETVYSHPQPFQQCSQFINRFPHWKIEYCESTAAAMEKVAQLNSPKAAALGSEAGGALYGLQVLEYYLANQQQNITRFIVLARKAIDVSEQIPAKTTLIMATGQQSGALVEALLVLKEHGIIMTKLESRPINGNPWEEMFYIDVQANLRSEAMQKALSDLTLLTRSLKVLGCYPSENVVPVNPS</t>
  </si>
  <si>
    <t>PL78_14785</t>
  </si>
  <si>
    <t>PL78_14785 chr1</t>
  </si>
  <si>
    <t>ANI31083</t>
  </si>
  <si>
    <t>raiA translation inhibitor protein</t>
  </si>
  <si>
    <t>MTAVNITSKQMDITPAIRKHVEDRLTKLDKWQAQLINPHIVLSKDPEGFVVDATIGTPNGPLVASAKHDDMYAAINELIAKLERQLNKVQHKGEAKRTAASIKNVNLIEEPEQEE</t>
  </si>
  <si>
    <t>PL78_14790</t>
  </si>
  <si>
    <t>PL78_14790 chr1</t>
  </si>
  <si>
    <t>ANI31084</t>
  </si>
  <si>
    <t>Outer membrane protein assembly factor BamD</t>
  </si>
  <si>
    <t>MTRMKYLVAAATLSLVLTGCSSNKDVVPDNPPSELYATAQQKLQDGNFKGAITQLEALDNRYPFGPYSQQVQLDLIYAYYKSADLPLAQASIDRFMRLNPTHPNIDYVLYMRGLTDMALDDSALQGFFGIDRSDRDPQHARAAFRDFNQLIQSYPNSQYATDAQKRLVFLKDRLAKHELAVAKYYTKRGAYVAVINRVEQMMRNYPDTKATRDALPLMENAYKQIQLNAQADKVSKVIAANPA</t>
  </si>
  <si>
    <t>PL78_14795</t>
  </si>
  <si>
    <t>PL78_14795 chr1</t>
  </si>
  <si>
    <t>ANI31085</t>
  </si>
  <si>
    <t>rluD 23S rRNA pseudouridylate synthase</t>
  </si>
  <si>
    <t>MAQQVQLSATVAESQLGQRLDQALAELFPDYSRSRIKEWILDNRVSVDGKTINKPKEKVLGGEIVAIDAQIEEEARWEPQEIPLDIVYEDSDILVINKPRGLVVHPGAGNPDGTVLNALLHYYPEIVDVPRAGIVHRLDKDTTGLMVVAKTVPAQTRLVEALQAREITREYEAVAIGKMTAGGLVDEPISRHSTKRTHMAVHPMGKPAVTHYRIMEHFRAHTRLRLRLETGRTHQIRVHMSHINHPLVGDQLYGGRPRPPRGASDNFIAVLRGFDRQALHATMLRLYHPISGVQMEWHAALPEDMIELITALKADTLEFKDQMDW</t>
  </si>
  <si>
    <t>PL78_1480 chr1</t>
  </si>
  <si>
    <t>ANI28510</t>
  </si>
  <si>
    <t>cytochrome bd-I ubiquinol oxidase subunit I</t>
  </si>
  <si>
    <t>MFDIVELSRLQFALTAMYHFLFVPLTLGMAFMLAIMETVYVLSGKQIYKDMTKFWGKLFAINFALGVATGLTMEFQFGTNWSYFSHYVGDIFGAPLAIEGLMAFFLESTFVGLFFFGWDRLSKHQHLAVTWLVALGSNFSALWILVANGWMQNPIAADFNFETMRMEMLSFSELVLNPVAQVKFVHTVAAGYVTGAMFVLGISSYYLLKGRDIPFAKRSFAIAASFGLAATLSVIVLGDESGYEMGDVQKTKLAAIEAEWETQPPPAAFTLFAIPNQEKMENSFAIQIPYALGLIATRSLDTPVTGLRDLMSQHEVRIRNGIQAYRLLEELRAGNTDPAVRAEFNKTKQDLGYGLLLKRYTPNVTDATEAQIQLAAKDSIPKVLPLYFAFRIMVVCGFLLLLIIGLSFYNVCRGRIGEKKWLHRLALWGIPLPWIAIESGWFVAEYGRQPWAIGEVLPTAIANSSVTAGDILFSMALICGLYTLFLVAEMYLMFKFARLGPSSLKTGRYHFEQPTAPAQEAR</t>
  </si>
  <si>
    <t>PL78_14800</t>
  </si>
  <si>
    <t>PL78_14800 chr1</t>
  </si>
  <si>
    <t>ANI31086</t>
  </si>
  <si>
    <t>Cu-oxidase 4</t>
  </si>
  <si>
    <t>MKPLILPQWPQPASVKSCSTTRSGGVSVPPYDSLNLGAHVGDNPADVEQNRQQLITLAALPQAPQWLEQVHGTRVLRLNGEPIADIQADAVYSNVPGQVCAVMTADCLPVLFCSLTGDEVAAAHAGWRGLCAGVLEQTLAEFSAKPSSIIAWLGPAIGPRQFEVGAEVKQAFVSADPQAALAFTPFGDKYLADIYLLARQRLASAGIHEVYGGDLCTVSDEQQFFSYRREGITGRLASLIWLI</t>
  </si>
  <si>
    <t>PL78_14805</t>
  </si>
  <si>
    <t>PL78_14805 chr1</t>
  </si>
  <si>
    <t>ANI31087</t>
  </si>
  <si>
    <t>clpB disaggregation chaperone</t>
  </si>
  <si>
    <t>MRLDRLTSKFQLALADAQSLALGRDNQFIEPLHLMSALLTQDGGTVRPLLTSAGIDVARLRTEIDQALGRLPQVEGTGGDVQPSHELVRVLNLCDKLAQKRADKFISSELFVLAVLEDRGSLTDLLKAAGATTDKISKAIEQMRGGETVDDAGAEDQRQALKKYTIDLTERAESGKLDPVIGRDEEIRRTIQVLQRRTKNNPVLIGEPGVGKTAIVEGLAQRIVNGEVPEGLKHKRVLSLDMGALIAGAKYRGEFEERLKGVLNDLAKQEGSVILFIDELHTMVGAGKGDGAMDAGNMLKPALARGELHCVGATTLDEYRQYIEKDAALERRFQKVFVAEPTVEDTIAILRGLKERYELHHHVQITDPAIVAAATLSHRYIADRQLPDKAIDLIDEAGSSLRMQMDSKPESLDRLERRIIQLKLEQQALNKESDDASKKRLEMLNAELEQKEREYSELEEEWKAEKASLTGTQNIKTELEQAKISLEQARRVGDLGKMSELQYGKIPELEKQLAAATQAEGKTMKLLRNRVTETEIADVLARWTGIPVARMLESERDKLLRMEQDLHQRVIGQNEAVEAVSNAIRRSRAGLSDPNRPIGSFLFLGPTGVGKTELCKALATFLFDSDDAMVRIDMSEFMEKHSVSRLVGAPPGYVGYEEGGYLTEAVRRRPYSVILLDEVEKAHPDVFNILLQVLDDGRLTDGQGRTVDFRNTVVIMTSNLGSDLIQERFGERSYTEMKNMVMEVVSHHFRPEFINRIDEVVVFHPLGRGQLASIAKIQLERLYKRLEERGYEVTITEPALEFLGEAGFDPVYGARPLKRAIQQEIENPLAQQILSGKLLPGIPVILDVEDGHIVAKQS</t>
  </si>
  <si>
    <t>PL78_14835</t>
  </si>
  <si>
    <t>PL78_14835 chr1</t>
  </si>
  <si>
    <t>ANI31088</t>
  </si>
  <si>
    <t>Predicted periplasmic lipoprotein</t>
  </si>
  <si>
    <t>MERCSYLRSAVIAPLFFLSTACTHMANDSWTGKDKAQHFFASAAFAAAGTAYGEHQNWSDARSRSFGLLFSIGIGAGKEFYDSRQGGTGWSWKDFVWDVAGAMAGYGVYQAAN</t>
  </si>
  <si>
    <t>PL78_14836</t>
  </si>
  <si>
    <t>PL78_14836 chr1</t>
  </si>
  <si>
    <t>PL78_14840</t>
  </si>
  <si>
    <t>PL78_14840 chr1</t>
  </si>
  <si>
    <t>ANI31089</t>
  </si>
  <si>
    <t>pssA phosphatidylserine synthase</t>
  </si>
  <si>
    <t>MLSKFKRSKHQQHLAQLPKLPQSVDDVQTLYCPKVFRATLLELIAQATQRIYLVALYLEQDDAGRDVMQALYQAKQQRPELEICVLVDWHRAQRGRIGAAAVNTNADWYCDMAAKHPGVAVPVYGVPVNTREALGVLHLKGFIIDDRVIYSGASINDVYLHQHDKYRYDRYQLIKNPAMANAMAEYIKQQILGAGAVQRLDRSDRPKNPEIKNETRQFRLSLRDVGYEFTDRSSNDELAVTPLVGLGKKSPLNKAIHHLMCSADEKLTICTPYFNLPALLVRNIIYLLREGKQVEIIVGDKTANDFYIPEDQPFKIIGALPYLYEINLRRFLSRLQRFVDNGQLVVRLWKDGDNTYHLKGMWVDDTWQLITGNNLNPRAWRLDLENAILIHDPKHEMHEQRAKELECIRTHTKVVSHYLELENIQQYPVKVRKLIRRLRRIRIDRLISRIL</t>
  </si>
  <si>
    <t>PL78_14845</t>
  </si>
  <si>
    <t>PL78_14845 chr1</t>
  </si>
  <si>
    <t>ANI31090</t>
  </si>
  <si>
    <t>acs acetyltransferase</t>
  </si>
  <si>
    <t>MSQRGLEALLRPKSIAVIGASEKPERAGFLMMRNLLDGGFNGPILPVTPSYKAVSGVLAYPDIASLPLTPDLAILCTNASRNLSLLDALGTRGCKTVIILSAPPDQFAELKACAHRYNMRLLGPNSLGLLAPWQGLNASFSPVPIQKGKLAFISQSAAVANTVLDWAQQREVGFSYFIALGDSLDIDLDDLLDFLSRDAKTSAIMLYIEHISDARRFLSASRSASRNKPILVVKSGRTQRAQQLLDGQQGLDAAYDAAIQRAGLLRVQDTHELFSAVETLSHMRPLRGEKLLIVSNGSAPAAMALDELISRNGKLATLSEQTHRALSEALPPFVTIRNPIDLRDDASAERYLAAVRPLLDSTDYDALLLIHSPSAAAPGNKTAELLISAIQQHPRGKRITLLTNWCGEYSSQDARRMFTEAGIPTYRTPEGAITAFMHMVEYRRNQKQLKETPALPVGLTANTTHVHQLIRQALAEGTTQLDTHEVQPILQAYGLSILPTWIASDSVEAVHIAEQIGYPVAIKLRSPDIPHKSEVQGVMLYLRTALEVQRAADDILDRVKRTYPQARIHGLLVQSMAHRAGAQELRIVVEQDAIFGPLIMLGEGGVEWHQETQAAVALPPLNMALARYLILQAVKGGKIRRRGALQPLDIPGLSHLLVQVSNLILDCPEITRLDIHPVLASGSEFTLLDVSMQLAPISGDPQTRLAIRPYPQELEELVHLKDGSSCLFRPILPEDEPLLKDFIDKVTKEDLYYRYFSEINEFNHDDLANMTQIDYDREMAFVAVRQQHGNSEIIGVTRALSDPDNIDAEFAVLVRSDLKGLGLGSRLLEKMIHYTRGHGLTRLTAITMPHNRGMIGLAQKLGFNVDVQLEDGIVNLELTL</t>
  </si>
  <si>
    <t>PL78_1485 chr1</t>
  </si>
  <si>
    <t>ANI28511</t>
  </si>
  <si>
    <t>cydB cytochrome d ubiquinol oxidase subunit 2</t>
  </si>
  <si>
    <t>MFDYEVLRFIWWLLIGVLLIGFAVTDGFDMGVGILLRIIGKTDTERRVMINSIAPHWDGNQVWLITAGGALFAAWPMVYAAAFSGFYIAMILVLAALFFRPVGFDYRSKLESSRWRNMWDWGIFIGSFVPAVVFGVAFGNLLQGVPFHMDTYMRLFYTGNFFQLLNPFGLLAGVVSLAMLVTQGATYLQMRTRGEIHLRSRAAAQICALVMGVAFLLAGIWVVKGIDGFVITSALNTAAESNPMRKEVAHQAGAWLINFNKYPSLWALPALGVILPLFTILFSRMEKCALAFISSSLTIACVILTAGVTMFPFVMPSSTMPNVSLTMWDATSSLLTLKVMTIVAIIFVPLILLYTSWCYYKMFGRIDKEYIENNKHSLY</t>
  </si>
  <si>
    <t>PL78_14850</t>
  </si>
  <si>
    <t>PL78_14850 chr1</t>
  </si>
  <si>
    <t>ANI31091</t>
  </si>
  <si>
    <t>DTW domain-containing protein</t>
  </si>
  <si>
    <t>PL78_14855</t>
  </si>
  <si>
    <t>PL78_14855 chr1</t>
  </si>
  <si>
    <t>ANI31092</t>
  </si>
  <si>
    <t>trxA thioredoxin</t>
  </si>
  <si>
    <t>MNTVCTACMATNRLPEERIDDGAKCGRCGHSLFDGEVSNATAETLDKLLQDDLPVVIDFWAPWCGPCRSFAPIFEDVANERAGKIRFVKVNTEAEPALSTRFRIRSIPTIMLYKNGKMVDMLSGALPKAPFEGWLDEQLAQ</t>
  </si>
  <si>
    <t>PL78_14860</t>
  </si>
  <si>
    <t>PL78_14860 chr1</t>
  </si>
  <si>
    <t>ANI31093</t>
  </si>
  <si>
    <t>tRNA/rRNA methyltransferase</t>
  </si>
  <si>
    <t>MNDSFSGKNGKVKVMYVRSDESSSDDRNKNKRPAGKGRPDNARQGGSHQGNPRQDGSRQDNSRRGDSRRSDSGRNESDRPRRPARSEDRGPYDSPWKTVSRAPSEEPEFDHGGIGGKSHIDPAQLRRQRAEETRVYGENACQALFNSRPDAIVRAWFVQSVTPRFREALKWMAANRKAYHVVDEEELAKASGTEHHGGVCFLIKKRQGLDAETYLQQAPQQDCVLALEEVGNPHNLGAIMRTCAHFGINGVLLQDPAMLESGAAVRTAEGGAEHIKAINADDFLSVLDTFRNAGYTIVTTSSHKGTTLAKAELPAKMVLVLGQESDGLTDSAWQQGDLSVSIGGTGRVESLNVSVATGILLAEWWRQNSGE</t>
  </si>
  <si>
    <t>PL78_14865</t>
  </si>
  <si>
    <t>PL78_14865 chr1</t>
  </si>
  <si>
    <t>ANI31094</t>
  </si>
  <si>
    <t>MERRAFLKGAAALGLTAGAASVNAVENASLPLTDDVEGALARFRKTVPANFNSDYVENAVIPFFLSRFYDGEKPMLPMIGLSLSKKNALPYDLWGLLYKDWKPTPSEGETVFLQGLDERGEHNMRKRIYYSAVTPDLYQPMYQEKIAAFFDLLMEPQFADKPFMRHYADHYVDVYWDLHLGVKGQAVPQKVREVGESFNAVLAYRDPLQPIVYEHYMRVRSNIDYLKQWIDERVDDIRTGRVAEPQKTLAWYWLKNSENNDNFSKKDIVFECFHNFVAFNQWGKTLYGIMMNLSENNGDPAVKAAFKKTMSGDYQNAKDAAYTPLDLLVMELFRTISPNARSVSVAEDVQHKVYGERFGLPLKRHSYINTPHTSSNFNPVHWAQPEKFDPERYLKVPTSAEITEEECKRIGLARCPFDITSMPVNDGRNMAVTNSGFGTVFSVIDDKKQPVCDYAGFAPFGFSYRRCPGEQFTIQVMGEFLTKVWRDKITFHKLALVKPERVPISPRTVIDDNISFRR</t>
  </si>
  <si>
    <t>PL78_14870</t>
  </si>
  <si>
    <t>PL78_14870 chr1</t>
  </si>
  <si>
    <t>ANI31095</t>
  </si>
  <si>
    <t>emrB drug resistance MFS transporter</t>
  </si>
  <si>
    <t>-AQKPLEGSRLAWMTVALSLATFMQVLDSTIANVAIPTIAGDLGSSNSQGTWVITSFGVANAISIPITGWLAKRIGEVRLFLWSTALFALASWLCGVSNSLGMLIFFRVIQGLVAGPLIPLSQSLLLNNYPPAKRGMALALWSMTIVVAPIFGPILGGYISDNYHWGWIFFINIPIGIVVILVAMQTLKGRETKTEIKPIDTIGLVLLVVGIGALQIMLDQGKELDWFNSTEIIVLAAVAVVAISFLIVWELTDDHPVIDLSLFKSRNFTIGCLCISLAYMLYFGAIVLLPQLLQEVYGYTATWAGLASAPVGILPVILSPIIGRFSHRIDMRQLVTFSFIMYAVCFYWRAYTFEPGMDFGASAWPQFVQGFAIACFFMPLTTITLSGLAPERMAAASSLSNFLRTLAGSIGTSITTTLWSQRESLHHSQLTEFVNPYNPNSVQTYQELEKLGMNHQQASAYLAREITNQGLIISANEIFWLSAGVFLLLLVLVWFARPPFTSGGGGGGAH</t>
  </si>
  <si>
    <t>PL78_14875</t>
  </si>
  <si>
    <t>PL78_14875 chr1</t>
  </si>
  <si>
    <t>ANI31096</t>
  </si>
  <si>
    <t>multidrug export protein EmrA</t>
  </si>
  <si>
    <t>MSASEEIQTPPQPQNKKKQRKNILILLTVIFIIIGVAYLVYWFLVLRHHQETDNAYISGNQVQIMSQVPGSVVSVNFENTDLVKSGDVLVTLDTTDAEQAFARAQTALANSVRQTHQLVINGKQYQANIELRKTELKKAQSDLKRREVLGAADAIGREELQHARDAVEAAKATLDVAVQQFNANQAMVLNTPLEKQPAIEQAAAQMRDAWLALQRTKIVSPITGYVSRRSVQVGAEIASGTPLMAVVPANELWIDANFKETQLANMRIGQPATVVTDFYGDDVVYQGKVVGLDMGTGSAFSLLPAQNATGNWIKVVQRLPVRIELDAKQLAEHPLRIGLSSVVRVDTANQDGLVLAESVRKKPAFESNALSLDLAPVNQMIADVIQANAS</t>
  </si>
  <si>
    <t>PL78_14880</t>
  </si>
  <si>
    <t>PL78_14880 chr1</t>
  </si>
  <si>
    <t>ANI31097</t>
  </si>
  <si>
    <t>efflux transporter</t>
  </si>
  <si>
    <t>MPSPHSWRVTPLFAVLLLAGCASSDNIAPQSRMMDNQQLQLAQPKTSSLAISSQWWRVLDDPQLDALMTQSLQTSPSLKQAAARVREAQSVMGQADAANGPNLDLYGSSNRQKISQNTLQPFLQAYPNKPLYETANTLGLNMSYEFDWWGKFRNRVNAAKAQVDAARAEQQQATLTLTSSVASVYYQLQSHLALQKLLQQEVENNQRRVALHQKQYQAGIYGVEVPQQTQAQSDGVKQQIIQLTAQSEQLKHQLAALTGQGPSATQNLRQVNLPDINRLSPPAELTTDLLGQRPDITAQRLLVESYDQRVQAAKKEFYPSLSITGFAGFSTTNFQGTNPNLLEAASQAWNFAPAISLPIFHAGALRSKLGEESALYDEAVEAYNQTILNAVQETADAITIQQSSQQQLQQAASASAAMEQVYRVANARYQAGIIGRGELLTSQSQFLQQQQAELSASNNLLQAKIGLIRSLGGGYQAPTAMAHTTK</t>
  </si>
  <si>
    <t>PL78_14885</t>
  </si>
  <si>
    <t>PL78_14885 chr1</t>
  </si>
  <si>
    <t>ANI31098</t>
  </si>
  <si>
    <t>hpaR transcriptional repressor MprA</t>
  </si>
  <si>
    <t>MESSFTPIEQMLNFRAKRQKDFPYQEILLTRLCMHMHSKLLENRNKMLKAQGINETLFMALITLDAQESHSIQPSELSAALGSSRTNATRIADELEKKGWIERRESHNDRRCLHLHLTKAGEEFLNQLLPPQHKCLHFLWSTLDADEQQQLEKLTRKLLTRLDQMEVPEL</t>
  </si>
  <si>
    <t>PL78_14890</t>
  </si>
  <si>
    <t>PL78_14890 chr1</t>
  </si>
  <si>
    <t>ANI31099</t>
  </si>
  <si>
    <t>L-valine exporter</t>
  </si>
  <si>
    <t>MNTDVIVIGVVVGLVNYLFRYLPLRLGPARKQAGLQRGKISLLLDSIGIASICALLVVSSVPEIVRDAHKLIPTLVGFIVICAYFYKTKSIIFATLFGALSYGITFKLLMMG</t>
  </si>
  <si>
    <t>PL78_14895</t>
  </si>
  <si>
    <t>PL78_14895 chr1</t>
  </si>
  <si>
    <t>ANI31100</t>
  </si>
  <si>
    <t>branched-chain amino acid permease</t>
  </si>
  <si>
    <t>MPKPITHSLSPDQPIARFREGVTDSLPIVIGYLPVAFAFGLSAVKLGFTPLESIFFSCIIYAGASQFVITALLSAGMSLWVSALTVMAMDVRHILYGPALKHRIVARLSGKKTALWAFGLTDEVFAAATAKLMKDQRRWSENWMLGISFTSWLSWVVGTAVGAVFGNGPLDNYPAVEASLSFMLPALFLSFLLASFKRQYSLTVVASLGGALLGALVFSIPVAILAGICGGCLAALIQPPAASLTDSNAAEKQAKEQQL</t>
  </si>
  <si>
    <t>PL78_14900</t>
  </si>
  <si>
    <t>PL78_14900 chr1</t>
  </si>
  <si>
    <t>ANI31101</t>
  </si>
  <si>
    <t>MNQTTEHAGLSPALIVLMSIATGLAVASNYYAQPLLETIAQAFNLSVNQAGFIVTAAQLGYAVGLMFLVPLGDMFERRGLIVGMTLLAAGGMLITAMSQNLTMMIVGTALTGLFSVVAQLLVPLAATLAKPEKRGQVVGTIMSGLLLGILLARTVAGALASLGGWRTIFWVASVLMAVMALVLWRYLPRYKQKAGLNYGQLLSSIFALYFGTPVLRTRAMLGALSFANFSVLWTSMAFLLASPPFGYSEGTIGLFGLVGAAGALMANKAGRLADKGKARLTTSAGLGLLLLSWIPIALGQYSLIALIIGVVILDLAVQAVHVTNQSVIYRMMPEARNRLTAGYMTIYFIGGALGSLVSAAAYQHAGWYGVAIAGCGLCLLNIVVWLMGKKFDPAADHPVS</t>
  </si>
  <si>
    <t>PL78_14905</t>
  </si>
  <si>
    <t>PL78_14905 chr1</t>
  </si>
  <si>
    <t>ANI31102</t>
  </si>
  <si>
    <t>MNLKQIRYALAVAETQSFTQAAQRCHTVQSALSHQIARLEQELGCQLFERTSRRVSLTDAGQAFILPAQRLLAEQQSLINEVNAASGNVTGTLTLGTISTLNAFDLTEKIGEFNRCYPAVNIRLYVGMSETLLEDTRQQKTDVSFVGIWPGDKNTLPLSHCKLTDEPLVALVAPDHVLAGKASVDLQTLAAVPLVDFYSGTGARRQTDRAFQTAGIKRHVNFEIDHIEWLENLVRRGLAAGIVPVSTAQRLISLVSIPIDDGPRRQVYCIWHTPLSAAAERFLHFSGFTGQGIASAE</t>
  </si>
  <si>
    <t>PL78_1491 chr1</t>
  </si>
  <si>
    <t>Membrane bound YbgT-like protein</t>
  </si>
  <si>
    <t>MWYFAWILGTLLACSFGIITALALEQSEANAAEKKAAKNGSEDVVR</t>
  </si>
  <si>
    <t>PL78_14910</t>
  </si>
  <si>
    <t>PL78_14910 chr1</t>
  </si>
  <si>
    <t>ANI31103</t>
  </si>
  <si>
    <t>proX glycine/betaine ABC transporter substrate-binding protein</t>
  </si>
  <si>
    <t>MRTTGIWALALTTLVSSQLSAAELPGKGVTVLPIQSTISEETFQTALVNKALEKLGYDVQPTKEVDYNVAYATIAAGDATFLAVNWEPLHDDQYKAAGGDAKFYRQGNYIEGLAQGYLIDKKTADKYHITNIEQLKDPKIAKLFDANNDGKADLTGCNPGWGCEAPINHQIDAYGLSNTVTHNQGNYAAMIADTITRYKEGKPILYYTWTPYWVSDVLVPGRDVIWLQVPFSSLPDKSIDTQLANGANYGFPPSVMHIVANKKWAEANPAAAKLFSIMKLPISDVNAQNMRMHAGESSDANIERHVNGWIAAHQATFDGWVKTAAEAANNKTAQ</t>
  </si>
  <si>
    <t>PL78_14915</t>
  </si>
  <si>
    <t>PL78_14915 chr1</t>
  </si>
  <si>
    <t>ANI31104</t>
  </si>
  <si>
    <t>choW glycine/betaine ABC transporter permease</t>
  </si>
  <si>
    <t>MSNTTQVNEQVINNPWETAADVAQQASTTATDAAPQVLSAAADPWGASMAQGSAAAQEATNQTAQTGADWLNSAPAVAPEHFSLMDPFHNTWVPLDSWVTQGIDWVVTHFRPVFQGIRVPVDFILSGFQHMLLGMPAPVAILVFALIAWQFSTLGMGVATLVSLIAIGAIGAWSQAMVTLALVLTSLFFCILIGLPLGIWLARSNNAARIIRPLLDAMQTTPAFVYLVPIVMLFGIGNVPGVVVTIIFALPPIVRLTILGIKQVPEDLIEAAESFGANPRQLLFKVQLPLAMPTIMAGVNQTLMLALSMVVIASMIAVGGLGQMVLRGIGRLDMGLAAVGGVGIVILAIILDRLTQSLGRDRRSKGVGRWYTTGPLGLIAKPFIKKA</t>
  </si>
  <si>
    <t>PL78_14920</t>
  </si>
  <si>
    <t>PL78_14920 chr1</t>
  </si>
  <si>
    <t>ANI31105</t>
  </si>
  <si>
    <t>proV</t>
  </si>
  <si>
    <t>MAIKLEVKNLYKIFGEHPDRAFKLIESGMNKDQIFSKTGLSVGVKDASLAIEEGEIFVIMGLSGSGKSTLVRLLNRLIEPTRGEVLIDGEDIAKISDSALRTVRRNKISMVFQSFALMPHLNVLDNTAFGMELAGVPLKERHEKALEALRQVSLDNYAYSYPDELSGGMRQRVGLARAMANNPDILLMDEAFSALDPLIRTEMQDELVKLQAKHQRTIVFISHDLDEAMRIGDRIAIMQGGEVVQVGTPDEILNNPANEYVRTFFRGVDISHVFSAKDIARRRPVALIRKTPGFGPRSALKLLQDEDRDYGYVLERGQKFIGVVSIDSLKQALSENQPLDHALLAEPAPVPADMPLNELISLVAQAPCAVPVVGEDNNYIGIISKAMLLQALDKETPNE</t>
  </si>
  <si>
    <t>PL78_14925</t>
  </si>
  <si>
    <t>PL78_14925 chr1</t>
  </si>
  <si>
    <t>ANI31106</t>
  </si>
  <si>
    <t>nrdF ribonucleotide-diphosphate reductase subunit beta</t>
  </si>
  <si>
    <t>MIATQPLSRVKAINWNKIEDDKDLEVWNRLTSNFWLPEKIPLSNDIPSWATLTLQEQQLAIRVFTGLTLLDTIQNTVGAPALLQDAITPHEEAVFSNISFMEAVHARSYSSIFSTLCMTSDVDDAYRWSEENGPLQKKAQIILSHYRHEDPLKKKVASVFLESFLFYSGFYLPMYFSSRAKLTNTADLIRLIIRDEAVHGYYIGYKFQKGLEKVDAARRQEIKNFAFDLLQDLYDNEVRYTEDLYDCVGWSEDVKKFLHYNANKALMNLGYEALFPASEAKVSPAILSALSPNADENHDFFSGSGSSYVIGKAVTTEDEDWDF</t>
  </si>
  <si>
    <t>PL78_14930</t>
  </si>
  <si>
    <t>PL78_14930 chr1</t>
  </si>
  <si>
    <t>ANI31107</t>
  </si>
  <si>
    <t>nrdE ribonucleotide-diphosphate reductase subunit alpha</t>
  </si>
  <si>
    <t>MTAPLTSELDYHSLNAMLNLYDADGQIQFDKDRLAARQYFLQHVNQNTVFFHSLQEKIDYLIEEGYYEKEVLEQYDFSFIKSLFQQAYAKKFRFPTFLGAFKYYTSYTLKTFDGQRYLERYEDRICIVALTLAAGDQKLARNLVEEMISGRFQPATPTFLNCGKKQRGELVSCFLLRIEDNMESIGRAVNSALQLSKRGGGVAFLMSNIREVGAPIKRIENQSSGVIPIMKMLEDAFSYANQLGARQGAGAVYLHAHHPDILRFLDTKRENADEKVRIKTLSLGVVIPDITFELAKQNEEMYLFSPYDVEQVYGVPMSEISVSEKYREMVDNKRIRKSKIRAREFFQILAEIQFESGYPYIMFEDTVNKANPIKGRINMSNLCSEILQVNQPTEYNEDLSYKHVGKDISCNLGSLNIAHTMDSQNFAQTIETAIRGLTAVSDMSHIRSVSSIDKGNQESHAIGLGQMNLHGYLAREQIYYGSEEALDFTNIYFYTVAYHAIRASNQLAIERGSCFKGFDDSQYASGRYFTKYIEQSWQPKTSRVQALFASAGIPIPTQHDWAALRHSVMEHGLYNQNLQAVPPTGSISYINHATSSIHPIVSRIEIRKEGKIGRVYYPAPYMTNDNLDYYQDAYQIGPEKIIDTYAQATQHVDQGLSLTLFFRDTATTRDINKAQIYAWKKGIKTIYYIRLRQMALEGTEVEGCVSCSL</t>
  </si>
  <si>
    <t>PL78_14935</t>
  </si>
  <si>
    <t>PL78_14935 chr1</t>
  </si>
  <si>
    <t>ANI31108</t>
  </si>
  <si>
    <t>nrdI ribonucleotide reductase stimulatory protein</t>
  </si>
  <si>
    <t>MMNPLVYFSSSSENSHRFVEKLGLPAIRIPIAGAREKLKVEQPYILLVPSYGGGSSIGAVPIQVIRFLNDPHNRALIRGVIAAGNTNFGDAYCLAGEIISHKCQVPYLYRFELLGTDEDVANVRKGVTEFWQRQNSQ</t>
  </si>
  <si>
    <t>PL78_14940</t>
  </si>
  <si>
    <t>PL78_14940 chr1</t>
  </si>
  <si>
    <t>ANI31109</t>
  </si>
  <si>
    <t>nrdH glutaredoxin</t>
  </si>
  <si>
    <t>MSIIIYSKPDCVQCNATYRALDRHGINYQVIDLTNDSQALNHIKSLGYQQVPVIVAGDNHWSGFRPDKISALSQNVAV</t>
  </si>
  <si>
    <t>PL78_14945</t>
  </si>
  <si>
    <t>PL78_14945 chr1</t>
  </si>
  <si>
    <t>ANI31110</t>
  </si>
  <si>
    <t>alkylhydroperoxidase</t>
  </si>
  <si>
    <t>MIEQRLNYSQLSSSTYQALMNALMTLENSSLDKSLIELIFMRVSQINGCAYCLNMHGKALRDSGVSQSKIDMLAGWQVSGAYNDAERAALAWAESVTHIATTGAPDNAFDLLKKYFSDTEISDLTFTISIMNAFNRLAVSLRQ</t>
  </si>
  <si>
    <t>PL78_1495 chr1</t>
  </si>
  <si>
    <t>ANI28513</t>
  </si>
  <si>
    <t>protein membrane protein, encoded in cydAB operon</t>
  </si>
  <si>
    <t>MRRRRKPLKTAAKMLSDKLYALMDKGPLRALSLILAFTLAFCIFWDPTRFAAATSSLEVWQEVFLVWAVCTGVIHGVGFRPQRVWLRAFFSPLPAIVILGAGIFHFFA</t>
  </si>
  <si>
    <t>PL78_14950</t>
  </si>
  <si>
    <t>PL78_14950 chr1</t>
  </si>
  <si>
    <t>ANI31111</t>
  </si>
  <si>
    <t>GntR DNA-binding transcriptional regulator, MocR family</t>
  </si>
  <si>
    <t>MMMSIPVQLQVDRQQNEPVFRQIYLRFKEAITQRILLPDTRVPSVRALASDLGVARGTVENAYAQLIAEGYLQSRGQSGTYVSDQLPRVTAPIPAEPSKPRPAANINHAFALETESPLPFQLGLPALDAFPYGLWARIVNRQAHAATRASLGHPPATGLSVLREAIASYLQLSRGFHCLPEQVFICSGYQSLLDLAISTLLLPGDAVWLEDPGYPVTQQLCREAKLRHEPIPIDAEGMNLGAAIAKVPDARAAIVTPAHQSPTGVALSLLRRLALLEWAAEQQSWIVEDDYDSEFRYQGRPLPSLKSLDRQGRVLYAGTFSKVMFPALRIAYLVVPKELVDKFTQRCRLRACTVPVLIQSSVAEFIRQGHFYRHLKRMRHLYPERRAWLVAALESQLGDILQVEEQAGGIQLLARLDKNYSDRLVATLAHQQGLAIQALSDWQIAISGSNGLLLGFTNLQSADDAKRQVSRLASIIRLMERE</t>
  </si>
  <si>
    <t>PL78_14955</t>
  </si>
  <si>
    <t>PL78_14955 chr1</t>
  </si>
  <si>
    <t>ANI31112</t>
  </si>
  <si>
    <t>MFKKSEKVERNIDQDVNLLADTLDDVLRSSGDKTKEELEKVRQNAEGVLRDARARFSGSTSLTQHARDVVGNADSYVRDKPWQGVGIGAAVGVVLGVLLSRR</t>
  </si>
  <si>
    <t>PL78_14960</t>
  </si>
  <si>
    <t>PL78_14960 chr1</t>
  </si>
  <si>
    <t>ANI31113</t>
  </si>
  <si>
    <t>nickel transporter</t>
  </si>
  <si>
    <t>MIANIKLTRTSVAGAMLTALLMTALLATLIWHWSDFVQYCINLQIYMHRYLVMYLLQQQNNQNGAGLMLVLFSFTYGFLHAVGPGHGKFVITTYLSTNREKANTSRLITFLGSMMQGVVAILFVLILAVFFNLSMGDLSLSRYFVEKGSAVFIMLFGVVLMLRASGISLFRLYKKEKRLAIHQIIPLPAIGISKLPIASSSSHQQVDCGCGHKHMPLAEELNGDWKNYLWVIASIGIRPCSGAILILVFANAVGMFTWGVIAAMSMALGTSLSIMIVATLVYHAREKFISSHGQLLAGKLIHASRIATVIGGFILILFGLVLFSSVIPISASGDFIAAGC</t>
  </si>
  <si>
    <t>PL78_14965</t>
  </si>
  <si>
    <t>PL78_14965 chr1</t>
  </si>
  <si>
    <t>ANI31114</t>
  </si>
  <si>
    <t>acid-shock protein</t>
  </si>
  <si>
    <t>MKKVLALIVAATMGMSSVAFAAETAAAPAPVATGTTAAAPAAEKAAPAKATSHKKHQATKKTTEQKAQAAKKHEKKAPAQKAQAAKKHEKKAPAQKAQAAKKHVKKAPAQKAQAAKKHHKSAKKAAVAPAATPAA</t>
  </si>
  <si>
    <t>PL78_14970</t>
  </si>
  <si>
    <t>PL78_14970 chr1</t>
  </si>
  <si>
    <t>ANI31115</t>
  </si>
  <si>
    <t>MNNANPYFGLISSTHQLIEQWFSGSDTCPEVCEHLLGDFSPQYTMITLTGHSLDYSALCHFFRAQSAAKPGLTIRLSEMTLIQENSQGAVVSYLEQQKMPHQPIHRRLSTAIFDKTTDGKLLWRHLHETLAG</t>
  </si>
  <si>
    <t>PL78_14975</t>
  </si>
  <si>
    <t>PL78_14975 chr1</t>
  </si>
  <si>
    <t>ANI31116</t>
  </si>
  <si>
    <t>MFS2 MFS/sugar transport protein</t>
  </si>
  <si>
    <t>MAYRTKVAIVYLLGFFVDLINMFIANVAYPDIARSLHASISQLAWVSTGYILGLTLVIPLSAWLTKTVGARRTFLLSLLLFLLATAAAGTAGSIELLIVWRVLQGFGGGLLIPIGQTLTYQYYRPDERAGLSSVIMLVGLLAPALSPAVGGLIVDALGWRWIFYLNLPLALLALTLSIIWLKPEERKTEQSPLDIAGLCSGSAVLILLLLGLSRLSEPEHGISGALLVVLGLIMLRGFIRHSVAHSQPILNLSLIKEPLMRISMLVYLFIPGIFIGVSMITMLYLQNILGMSASQVGLLMIPWSIAAFIAITLTGKIFNRIGPRPLFICGCLTQGIGMLLLTNIVQAEQLPSMFIAFACMGFGGSLCSCTAQSTAFLHTETRHLADASALWNINRQMGFGFGVALLSLLLNLMLALKGVGALDNPALRQPATQAFHWCFLLAATSALLPLWLSSRMTNTSILRDLRNR</t>
  </si>
  <si>
    <t>PL78_14980</t>
  </si>
  <si>
    <t>PL78_14980 chr1</t>
  </si>
  <si>
    <t>ANI31117</t>
  </si>
  <si>
    <t>MVSLHRLGTFVAVVNAGSFTAAADILGQTRAVVSFNIKQLEAELGVALLIRTTRRLAVTEVGERFYQHCQRLLQDAEFAVEDARRGHGTLSGTLRITTTPEYGIRTLVPIMAAFMRQHPHLTIQHACSSQHANLISERFDVAIRLGQLVDSSYRAALIETFPILPVASPMYLRSHKISCLEDLRQAQWVAHSRLATPLTWQVQGPDNGWQLLDVTEQPKVLADTSASLQVFARKGAGIALLPEWLVAEDLVSGLLQQVLPQYRFPEQGVYALYPNTQHVSEKVRAFIDFLRLSVKMKSA</t>
  </si>
  <si>
    <t>PL78_14985</t>
  </si>
  <si>
    <t>PL78_14985 chr1</t>
  </si>
  <si>
    <t>ANI31118</t>
  </si>
  <si>
    <t>MYLRPDEVAKVLENSGFERDYVVEQAYGYRKGIHYVYVNREARMGRTALVIHPALKDRSLLFATPTAPIRISDKYHEFPLYLAGEAEERYGISHGFSSRELLQRYLHSMFQ</t>
  </si>
  <si>
    <t>PL78_14990</t>
  </si>
  <si>
    <t>PL78_14990 chr1</t>
  </si>
  <si>
    <t>ANI31119</t>
  </si>
  <si>
    <t>MTWIIIAVLIVVFIVGYRVLTSDTRKTVDTLATLLKIKPIYIESMLQEMGNRQTQMFIRSISNGYAEDVRKAAYLIFIYQTFIKDASDENVAQWRNTLLRAHIPPTLTSEHTEAALFYFAELDIDAFELAQFRRTYNMNFNQESDAVLH</t>
  </si>
  <si>
    <t>PL78_14995</t>
  </si>
  <si>
    <t>PL78_14995 chr1</t>
  </si>
  <si>
    <t>ANI31120</t>
  </si>
  <si>
    <t>MbeD/MobD like protein</t>
  </si>
  <si>
    <t>MTMRELEVKFLSAMNELQSTFEKQHQVWQESYEALQHALEQSKAREAILKTQNDLLLKKLSQANSLPEQHQLVKQIKMLGAHLDALAKDAASFNRHLNSVQQSQGNFGGEHR</t>
  </si>
  <si>
    <t>PL78_1500 chr1</t>
  </si>
  <si>
    <t>ANI28514</t>
  </si>
  <si>
    <t>ybgC acyl-CoA thioesterase</t>
  </si>
  <si>
    <t>PL78_15000</t>
  </si>
  <si>
    <t>PL78_15000 chr1</t>
  </si>
  <si>
    <t>ANI31121</t>
  </si>
  <si>
    <t>cold-shock protein cspA4</t>
  </si>
  <si>
    <t>MSTKMTGLVKWFDAGKGFGFISPADGSKDVFVHFSAIQSSDYKTLDEGQNVEFSIEQGQKGPSAVNVVAL</t>
  </si>
  <si>
    <t>PL78_15005</t>
  </si>
  <si>
    <t>PL78_15005 chr1</t>
  </si>
  <si>
    <t>ANI31122</t>
  </si>
  <si>
    <t>-NWNEIAISAVIGAVLAGVASLLKKNGKIGKFSGVMLVIIPIIIGNFFYYKYINQNIDRAEVEYSLGKFAVYQTIKQQDPTLYTNLVNRLVALKSGGSSEQDIIDEIKQSVALLTVSKIQSAPDKNVVEYMNIILDELHFYQENDKTHQLCYKALYPQVEGGVNTVKELPATLVQRDLEALNNLFTASTGKPIKPENEQYKSQLEAIVQKLHQKYGDDLLMLSNPTAANVDRKKVCDMAVELYGNVLRLPQKEAGTIIRTMLAGE</t>
  </si>
  <si>
    <t>PL78_15010</t>
  </si>
  <si>
    <t>PL78_15010 chr1</t>
  </si>
  <si>
    <t>ANI31123</t>
  </si>
  <si>
    <t>mqo malate dehydrogenase acceptor</t>
  </si>
  <si>
    <t>MRKLLVIIFCLNLFAVTKQAAAEDGKTVDVVLIGGGIMSATLGTYIQELEPTWSIDMFERLDSVASESSNGWNNAGTGHSALAEMNYTPEKDDGSIETAKAIEINEAFQISRQFWAYQVKNNVLHDPRSFINSVPHMSFVWGDDNVNFLRKRHAALQQSTLFHGMEYSEDAEQIKKWIPLVMEGRDPKQKIAATRMPIGTDVNFGEITHQLVDALSKSDNFSLSLGHEVRDIKRNADKTWSVTVADLKNDGKERTVKAKFVFIGAGGASLPLLQKSEIPEADNYGGFPVGGEFLVTDNPEIVQRHLAKVYGKAAVGSPPMSVPHLDTRMLDGKRVLLFGPFATFSSKFLKNGSLWDLFGTMTFSNIMPMTHVGIDNFDLVKYLISQVMLSDEDRFEALKEYFPEAKQEDWKLWIAGQRVQIIKKDEEKGGVLRLGTEVVTSQDGTIAALLGASPGASTAAPIMLHLLETTFKDKVASEAWQAKLKQIIPSYGQKLNGNVEMTNEILGYTSTVLQLDNLAPQPVVEAEVKTEMKLEPVAEAVH</t>
  </si>
  <si>
    <t>PL78_15020</t>
  </si>
  <si>
    <t>PL78_15020 chr1</t>
  </si>
  <si>
    <t>ANI31125</t>
  </si>
  <si>
    <t>MSGILFKTLSVLSLSFLPLQSFADIAVIKKNNIKPGNIEYAKVLYSGDVTENKTVEFISVLDEINANYPKLKKIYVYINSYGGDMDSGYMAYEAIKSSPVPVTTVNLSMVGSSATLFYCAGAERLSMKGASFLLHPAAVANENSNFLKPDALKNMQEAVSIYNNMFDTVYKECTTYTDAERKNILYSENGRALINSGTAIDKKIANGLANGFSDVQISYYITEKPNQ</t>
  </si>
  <si>
    <t>PL78_15022</t>
  </si>
  <si>
    <t>PL78_15022 chr1</t>
  </si>
  <si>
    <t>MDNIPEGKSQKINILLGLVLLLSYQAVATSFYNEEDALRVHLRNGLRQGNAPVLAVRKIFMPEFRGCAGI</t>
  </si>
  <si>
    <t>PL78_15025</t>
  </si>
  <si>
    <t>PL78_15025 chr1</t>
  </si>
  <si>
    <t>ANI31126</t>
  </si>
  <si>
    <t>lldD dehydrogenase</t>
  </si>
  <si>
    <t>MIISASTDYRAAAQAKLPPFLFHYIDGGANAEHTLRRNTEDLAGIALRQRVLKNMSELSLETRLFDETLSMPVVLAPVGLTGMYARRGEVQAARAAAKKGIPFTLSTVSVCPIEEVAPAIDRPMWFQLYVLKDRGFMRNALERAKAAGVKTLVFTVDMPVPGSRYRDAHSGMSGPNAAARRILQAMTHPQWAWDVGICGKPHDLGNVSAYRGTPTNLEDYIGWIGTNFDPSISWKDLEWIREFWQGPMIIKGILDAEDAKDAVRFGADGIVVSNHGGRQLDGVLSTAHALPAIADAVKGDLKIFADSGIRSGLDVVRMIALGADSVMLGRAFVYALAAAGEAGVANLLELFDKEMRVAMTLTGARNIAEIGAGSLVKNAL</t>
  </si>
  <si>
    <t>PL78_15030</t>
  </si>
  <si>
    <t>PL78_15030 chr1</t>
  </si>
  <si>
    <t>ANI31127</t>
  </si>
  <si>
    <t>lactate permease</t>
  </si>
  <si>
    <t>MSLFFSISPIVLLIWMMTRRNGIPSYIALPLTAVVVYCVQLFWFNSAPLLLHANIITALVSVFTPITIIAGAILLNKLMQVSGAENVVRNWLENISPNPVAQLMIIGWAFAFMIEGASGFGTPAAIAAPILVGLGFNPLRVALLTLIMNSVPVSFGAVGTPTWFGFANLGLSDESLLEIGRQTALIHFVAAFVIPLLALRFIVSWQQIRGNLIFIYLSVLSCTLPYLLLAQVNYEFPALIGGAIGLALSVLLARMGIGLTRTDRKDTATAVPFLQVIKAMTPTLLLIAILIVTRIHQLGLKALLNNTATLWQGSLGWLGELSISKALIINLQQVLGTSAAAGYKTLYVPALIPFLLVVLLCIPLFRLSGTQVKHMFSETASRISKPFIALFGALVMVNMMMLGGDNAPVILIGKELAAITGESWLMFSSFLGALGSFFSGSNTVSNLTFGGIQQSIALSSGLNVNLTLALQSVGGAMGNMVCLNNIIAVCSILGLSNAEGKIIKKTLLPMLVYGAIAAGMAVILAP</t>
  </si>
  <si>
    <t>PL78_15035</t>
  </si>
  <si>
    <t>PL78_15035 chr1</t>
  </si>
  <si>
    <t>ANI31128</t>
  </si>
  <si>
    <t>MLPTHEYANDLILFVLIVDCGSFSKAAEAAGITSSVVSKRIGRLEKSLGARLLYRTTRSLRLTENGQVLYRHAREISTKIQDALYAVSEKSDELAGVIRMSVPTISGELLLSECVAEFCSQHPNLKIEMRLENRFVDLVNEGIDLAIRTGTMPDSSLIARPILDSRWVIVCSPGYLELHPEPRSAKELLNHNCLTYTYQESGTANWLMKQPGSSEIYEMQVNGNLSVNNARAIRKAVISGHGIAMVPRCMVYEDIQDGKLIEILAGHCGKVLGVYAVYPYTRNLPLKTRLLIEHIITSYKNISHYF</t>
  </si>
  <si>
    <t>PL78_15040</t>
  </si>
  <si>
    <t>PL78_15040 chr1</t>
  </si>
  <si>
    <t>ANI31129</t>
  </si>
  <si>
    <t>MKKTTGLKHDDINKDLIVKEIQQKNFLDALLFSDNTKKIQPHSCYYKGYNQELNQRYACFLTRKLLEDGNAHYRYDFLILTWKLS</t>
  </si>
  <si>
    <t>PL78_15045</t>
  </si>
  <si>
    <t>PL78_15045 chr1</t>
  </si>
  <si>
    <t>ANI31130</t>
  </si>
  <si>
    <t>MFNENQVFETMKDWILTMKDLEEDQITPNADFRQLGFDSLDFVEFQFNIQKDYNIELKPELLTSQKITNLHQLIQYIISESELNNTDSRSLDV</t>
  </si>
  <si>
    <t>PL78_1505 chr1</t>
  </si>
  <si>
    <t>ANI28515</t>
  </si>
  <si>
    <t>tolQ Biopolymer transport protein ExbB/TolQ</t>
  </si>
  <si>
    <t>PL78_15050</t>
  </si>
  <si>
    <t>PL78_15050 chr1</t>
  </si>
  <si>
    <t>ANI31131</t>
  </si>
  <si>
    <t>Acyl dehydratase</t>
  </si>
  <si>
    <t>MKLYFDEQAIADWADYSGDYNPIHFSLSHAQAMGSANIVAHGMLALMHIQHRLSLDDIQPNQDWVAIKTLFRSPVLQKLHYELAIKKKNQRDYFLLFSEDRSCEAITGSRYKTHPMEKITEYSPEDVLIEHSLYEEKKALFETTYPYFDSAWLFMDSLVFTRFSQSEFLFVNICHLLNNPQIKQQSDLFAELRVLQTTHRVLVAPDFFKVKISGLDSSLNIRFRLCQPIMISSSQNIISSLFQLKVIINGQFVMQSDIGIQIQSK</t>
  </si>
  <si>
    <t>PL78_15055</t>
  </si>
  <si>
    <t>PL78_15055 chr1</t>
  </si>
  <si>
    <t>ANI31132</t>
  </si>
  <si>
    <t>MNKRRVVVTGYGALTSLGENSATVWSSIMNGNLGYKPYAFKNPLIKAKFFAFLPEYNERYGFIPKRISRALPVFAKNALVAAYEAILMAFKQPEAIAEYYAARECGAIIGTGWGGLDEAYILRDSYRDTGFGNPLGTLISMPSIATAACTLMWNMRGYQNTISAACATGSIAIGEAYEAIRQGRAQMMLAGGSETLRHETNIWNIDALNALSREQSDIRRACCPFDRRRSGFVLAEGAAVLCLEELEHAQNRGAKILGEITGYGNFSDATDYTSPATDMQARIDSMLFALQQAGRSPTEINYINAHGTSTQLNDLNESNTIKAVFKQAAYDIPISSTKGYSGHLISAAGSFESIICLKAIETEILPATVNLIEPDPLCDLNYLPLTHKKNSPVDTTLNLSFGFGGANAVLVIERFR</t>
  </si>
  <si>
    <t>PL78_15060</t>
  </si>
  <si>
    <t>PL78_15060 chr1</t>
  </si>
  <si>
    <t>ANI31133</t>
  </si>
  <si>
    <t>MNNVNISQFTITLPGSNQFYANGRQQMPVLITIQKQEFSGSGWNNVDLNDEEKRSVTVREINRDNLPVGWDVDQAPNGYSQGIRGLSYEEMDREIDNNTERSGPEPFAGATRIFRYLRSNQRVETRIFMAAVTIQFRDANNQLQRRVITTSFNADGMVFSSSISLLPVPPLRILASALNRDVDIGHSRSDSKGHWAQVDVYYWTLPSGVRVHSDTAFNSGNTTLRNNLRIFFDSGRYTSGWMARNRTSLRVNEIRSDNSSALVNLRHGHGDIRAINYYNNRNNQNIIINGQVSVDIIDNFGNLHQFSLRTINNQDVVISNR</t>
  </si>
  <si>
    <t>PL78_15065</t>
  </si>
  <si>
    <t>PL78_15065 chr1</t>
  </si>
  <si>
    <t>ANI31134</t>
  </si>
  <si>
    <t>MRFIDKNIINSIFRAADNSNWHGQVHALSSGRECVPIMVNGDKIIIEFVYPSHFREEVFFNDNFSTDGDGYYFIPKIDHRFISIWFGGTTPEEGFAEICVLDKSRFNYENIEFAKMLQLAVKVYFENYPSANQYFFESDSQFSNFIEHQVFNADQKLTDRVKVDMIKEISPPFYGFSVFKD</t>
  </si>
  <si>
    <t>PL78_15070</t>
  </si>
  <si>
    <t>PL78_15070 chr1</t>
  </si>
  <si>
    <t>ANI31135</t>
  </si>
  <si>
    <t>Rhs, type IV secretion protein Rhs</t>
  </si>
  <si>
    <t>MQVYSNAFNFSSYLSADVDERTGQYGSIIRLATIYPEGPVENSRDIKIFFSMLDTTDSGYGLGWSISNTEFDSTTSRLRLLSGESFLTDALPPINSYMRIRDRKLKDIAVRRHDANTLHVIYKDGMIDVLRRPRPSDSFKIAQIIFENGEHISFQYNNMGFLSKIVNEESGREILSIEYNTGRISISDSLKDNNRVARTYFSHTNGHLTRATIPIDRNVLPPNPNTLPAYTYRYQTFRNGLIAINNLSNPMGGEDVITYRENGHAYANNTFIPNVIQITHRANGGTADMTRQFTFSTHNFTGFPFSGGFAQGQDNLYLVRSEYNYSTTEQILDSNNSVLQSREITFNRFHLKTLETTEKQGRRLIRRYTYNDITGVMFTDQPANLQLPKEILTRFEIRNSSSNREESIRMISDDFGNELSRTEASGIRYESDYFPVGGIAGLCPPEPHGLFTRFKREERIFPSSGNESTRVTQHTYIQIANFRRNANYVLHASSATNGNLTSRLTYLQNFSNIALHGRIQESAATLNSHTTRTQFSYTTNLDRLTESRKIVGYDATFLTSNRTISLINRLVTEVQKEDAVKLVFEYDINEKLVTEIASPNTQNQARRHYEYHFSISGALANMVINDAKGERYITRYDGFGRNLSSSVIKSNGELLLRRRSYNRLGQLISETAYDHISGQELALNSVYSYDGWGELERTIRPDGSVIVNAYDPIQRVRTEGIEGTHYTRTYFNAFDKATRIQQIDSVGGIVDHFNRTFDGFGRCISEVDIDGHRTHFSYDAFDRLVRESYIPADATSAKVIETEFVSHSIEALKTAIKVDGILVGSRAYDGVGRLTKQSRGNAGESTWSYLNGSTQPNSARSPRGIIQNFQYNAQLLSLEQVKLGSVTTSEFDFDRVTGNLIHTSNNEFKRELHFDTYGHLNKDTQLFDNQSHANNYQYSPAGRLITADSALRDKEMRSYDTAGRIEKASVGSVHLTTHYDRFSRISRVDTSAQQGNVITGVTYDEAGRESIRRIEHNGALLQTITTTYHQNGLIASKMLTNAQGIAIIGETYLYDAYRRLITYSCSGPEYSKDQNGRSLQYQAFTYDALNNITQVISQFTDGTEDISTRSFQGRDPTQLTEIRHTNPSKVLHLNYDASGNLLSDGKRNYHYDELERLINVTENESHISRYHYDAEGRQIKQSANANTTVAFHYSENRIIGASQGNNTSRFVRQEENVLARTTSTQGTELYISDSAASIRGALGQSNDIKQTHYSPYGMAIIDSDNLDISLLEQSRPAFNGEKLDPMTQLYHLGNGRRVYSPELMIFLSPDPLSPFSAAGINSYGYCNGDPINFRDPSGLIQMPRWLTWLLIGIGTALTVLTFGYALVGFAAAGATVATVLGVTGGALGIVSSTLAIAAAAMEEVDARAGWDRSDTIQRLSIASLTFGVLSFVSGLGSAGATVRSTYQTARSPTILFSTGSGAERITFSGISSTSVAARMGLFEGLKALANYDSSLGLFARVVGTVAGVASIPLTIFDIANTSHDLATTSPSSSSNLNAEVRSNPFLPAIDTMQGSLASAHEYYTEFDNHVGRIRASAIEEVYSI</t>
  </si>
  <si>
    <t>PL78_15075</t>
  </si>
  <si>
    <t>PL78_15075 chr1</t>
  </si>
  <si>
    <t>ANI31136</t>
  </si>
  <si>
    <t>NusG, transcription antitermination factor NusG</t>
  </si>
  <si>
    <t>MERWYLTCHKPGKKNLLHAQIALERLNIMVFSPILRTYRSRADRPGQTRQVIEPLFPGYMFIYFNPEIHTPSKVERNPGISHLVRFAGGFPNISEAVIDSVMCLPMCSQAVSHLNKNNHQSNNKLSSLNSQQQKKFKTLIEEENGEVRNSLFYSFIEEIN</t>
  </si>
  <si>
    <t>PL78_15080</t>
  </si>
  <si>
    <t>PL78_15080 chr1</t>
  </si>
  <si>
    <t>ANI31137</t>
  </si>
  <si>
    <t>beta- lactamase</t>
  </si>
  <si>
    <t>MMHKTLSCALLLVASGSVFATPQTEKKLSGIVNNVVIPLMKEQAIPGMAVAVIYQGQPYYFTWGMADIAGKQPVTQQTLFELGSVSKTFTGVLGGDAIARGEIKLSDPVSQYWPALSGKQWEGISLLNLATYTAGGLPLQVPDNITDEASLQNYYETWQPQWEPGTKRLYSNASIGLFGKLAVKPSGMSFEQAMNKRVFQPLNLTHTWIQVPQREEKHYAWGYRDGKAVHVSPGMLDAEAYGVKSSIEDMASWVRANIAPSEVTDASLRKGILLAQSRYLQVGDMYQGLGWEMLNWPMKAAIAAGGSDNKVALAPLSATEINPPAPALNASWVHKTGSTGGFGSYVAFIPEKNLGIVMLANKSYPNPARVEAAYRILEALQ</t>
  </si>
  <si>
    <t>PL78_15095</t>
  </si>
  <si>
    <t>PL78_15095 chr1</t>
  </si>
  <si>
    <t>ANI31140</t>
  </si>
  <si>
    <t>MKNWSVEHTREVKKWLDIDTYRGFEELPLMQLYHELLARTLFFKPYHEEFEAKAVSLYIDRIFNGNPFLITEKHLGYLTREDTLYQPPHFFLTTTERLAQLSIVGLRNSLFFWDGSDEYSVNREFLDSPVSEVLPKLFRDTVMVEIDLANGTDEEIAESLKAALPQWRKVRGIEPDVTEAIRFGYGTIKKIINYRLIPLIDILVWSNLHQVRVSEDRLSRLLYTDDDDEEQTRLNHQIRDTDRPLALKAASIPFIRQFHLFINKNDHLKKIRVSDVMKIADSD</t>
  </si>
  <si>
    <t>PL78_1510 chr1</t>
  </si>
  <si>
    <t>ANI28516</t>
  </si>
  <si>
    <t>Biopolymer transport protein ExbD</t>
  </si>
  <si>
    <t>MARVRGRRRRELKSEINIVPLLDVLLVLLLIFMATAPIITQSVEVDLPDATDSKTVSSDDNPPVIVEVSGVGQYTVVVDHQRMEQLPEQQVVAEAQARLKANPKTVFLIGGAKEVPYDEIIKALNMLHQAGVTSVGLMTQPI</t>
  </si>
  <si>
    <t>PL78_15100</t>
  </si>
  <si>
    <t>PL78_15100 chr1</t>
  </si>
  <si>
    <t>ANI31141</t>
  </si>
  <si>
    <t>predicted DNA-binding transcriptional regulator AlpA</t>
  </si>
  <si>
    <t>MNQHNTRLIRLPEVLNRTGYGKAWIYHLISKGCFPSPVKIGSRAVAFIESEVDEWIQLTIENSRKHVA</t>
  </si>
  <si>
    <t>PL78_15101</t>
  </si>
  <si>
    <t>PL78_15101 chr1</t>
  </si>
  <si>
    <t>MSSFYAVRRLCLVLGLHYSGYYQWLKRPQSLRARQDERQTGLIKQLWLESGTVYGYRKIWLDMKDLGERAGRNRIARLMRLAELASQTGYRKRRYYGGGKPSVASPNYLERQFIVPTPNTHWVSDMTYIRTHEGWLYLAVVLDLFSRRVIGWSMGGRMTAELVMDALLMAVWRRKPAAEVLIHSDQGSQYTSERCQHFMTAHNLKSSMSRRGNCHDNAVAESFFQLLKRERIKKRIYKNREEAKADIFDYVEMFYNAKRRHSACEDQPPAVYESAWFMRHATV</t>
  </si>
  <si>
    <t>PL78_15105</t>
  </si>
  <si>
    <t>PL78_15105 chr1</t>
  </si>
  <si>
    <t>ANI31142</t>
  </si>
  <si>
    <t>MAQHRYKILSICVPYLFYPVPKKAFDSLNKNELSICPKDFITVYVVIDTEGSDKSDIFTSLTEAKNKCLEKNNKVFNESKIPRLTLDLPSNWRQYIVKQNKPKLECDIDDTILLNEISNAEKNIILSLLEERKKVNVKRAILWYERRLLSVSIPDIKKPPLNTYGVRPA</t>
  </si>
  <si>
    <t>PL78_15106</t>
  </si>
  <si>
    <t>PL78_15106 chr1</t>
  </si>
  <si>
    <t>MSAKNFTEEFKIEAVQQINEQGYPVSEVAARLGVSTNSLYAWIKRYQKPEPQRKQDDALQHEVKRLRQELKRVTEERDILKKAAAYFARTSG</t>
  </si>
  <si>
    <t>PL78_15110</t>
  </si>
  <si>
    <t>PL78_15110 chr1</t>
  </si>
  <si>
    <t>ANI31143</t>
  </si>
  <si>
    <t>MFNELDFNKILISSERRIYFNGFEHAFFSYDGVKPIPENFDNMYLITKMNLLRAQAKSNFIYYELYDNNVIHTELFQNNKLNKNDLSIDVFTDKYIKRFLHVIEMSNDLDNNDWEPYIKFLSNMEIKKSFYALQYTILSMPVTSHIPQYLVEKYLNKLSEERDMHKNNNIKYLEQYILNLFDLKYICIH</t>
  </si>
  <si>
    <t>PL78_15115</t>
  </si>
  <si>
    <t>PL78_15115 chr1</t>
  </si>
  <si>
    <t>ANI31144</t>
  </si>
  <si>
    <t>hxsD His-Xaa-Ser system protein</t>
  </si>
  <si>
    <t>MCERVLKKDVYSEWVIRNSLYWMTSLTQWKLCEDISSWTISFENDSPECLYEFERLLNDYTLREKLQHKTGALRDSIVHKVLRSVDERLS</t>
  </si>
  <si>
    <t>PL78_15120</t>
  </si>
  <si>
    <t>PL78_15120 chr1</t>
  </si>
  <si>
    <t>ANI31145</t>
  </si>
  <si>
    <t>hxsB His-Xaa-Ser system radical SAM maturase</t>
  </si>
  <si>
    <t>MELMPFNFDRLPNGQVFISNLAGFHHFINEQELLDLSNEQINAEQSNALESKLFITNESSSGIAPYALSSAFAKRLMNELAIRPIFMIVPTLRCDHTCKYCQVSRASVNASGYDLDPALIPDIISTIKKLSTPPYKIEIQGGEPLLRFDLIQSIYEQCAETLGSTDFEMVVASSLSVLNEDMLEWSRDRNITFSVSLDGEEVVHNSNRILGHGLAYSRTVSGVEAIKQSLGAGRVATVTTVTKDLIRHPESIVQAHLSLGLKDMFIRPVSPYGFAQKASFTFSMKEYFSFYASLIDEILKINKEGIRVVEHSASIHLKRIFNPGFSGYADLKSPSGVVLNSILFNYDGRVYGSDESRMLQKVNPETEFSAGEVKTLSFSKSPYYNAVLSSSFNFALPGCDTCAYQPFCGADPCQNISVQGEPVGDRSRSTFCQYHKGMFRYLMNCISEGGQKAEMLKGWAYV</t>
  </si>
  <si>
    <t>PL78_15125</t>
  </si>
  <si>
    <t>PL78_15125 chr1</t>
  </si>
  <si>
    <t>ANI31146</t>
  </si>
  <si>
    <t>hxsC His-Xaa-Ser system radical SAM maturase</t>
  </si>
  <si>
    <t>MSEVIRNDIFHFASKKNVPTGFYRLCKQKPMNPLFFLPNLLVVAEGNNDAIQPCFDFSVISTELYESIEDGDIGIINNGNMIRVILSRRANHNTVLVTERCNNLCLFCSQPPKKSNDDWLLTQSALAIASFGLDGVVGVSGGEPLLYGDDFLHFIDFIIENSPDTALHVLTNGRKFSDINFTQEMAKRSKKIKITFGIPLYSSRPLVHDHLVGNDGAFNETVKGLINAGNSGINIELRVIPTLANYTELDDIVEFVGRVFSNINQISLMGLESIGWARKNWSTIFIEHSSYSEKIISAIDAAHRSGIPLTIFNYPLCHLPERAWELAAQSISDWKNYYPKECDECTQKSSCTGYFSSSTGRFHQPPRPIL</t>
  </si>
  <si>
    <t>PL78_15135</t>
  </si>
  <si>
    <t>PL78_15135 chr1</t>
  </si>
  <si>
    <t>ANI31148</t>
  </si>
  <si>
    <t>MSVSYNIYRMPYKSLPELTKKIIKEGLVEQKTILHQSYQLKFYFSDKLKGNEVWWWDVFSDFFNEEIEKPHNIFYFGLLIGFKEKDPENCYLISLGKSHFYLSKFIEADFGLNVAMRIANDENILLKKSRFFCGGKSQEASSYSKFVQGSYFPGESIEHLKTKAKETDKWGCNNITFSDSIQLSLDGAPTALVDVFNDIDSSLATKEKIEFPKSEKITDESKIDELDNYLLQSIIKDDVNVIIDEIQSFGASIVINNSLTFFKLHTKVEGSGKYLQSADKVNDIKITDVKQFIKNNDIKDINKVFVKITNENNSGHTASLKEILSITYSDGSEHYFLKKGGWSRFNSAFMKYLSTSLASIKFEVKDALKEDEFKAWQAEKIKQIEEGTSKDKLEYREYYFNEKMSVEKGYILLDRQLKKIPSLRDDGKDYNVEVADLYKNGEIIAVKISDKPHDLIYNIEQSKTTIQTIVRGVVKFEEKITDVVLWISTTTKAKKLIDINSIQFLLAVQTWKEVVEGFNLKPKIYYSHHEKPKKKKEKKKPKNG</t>
  </si>
  <si>
    <t>PL78_15136</t>
  </si>
  <si>
    <t>PL78_15136 chr1</t>
  </si>
  <si>
    <t>hxsA Peptidoglycan-binding</t>
  </si>
  <si>
    <t>MKKFNFAALLPGFLALNNSVWASDSSTGASDLPGMTLNEHDLVIAPLNTEVPFYIAGHRSHSSHRSHSSHRSSSGGGYYGGSTPYYPKTYSSPSSSGSSSSGTSSSSSSSSVRSLRSNDNNNSTTTNSVGTTEANRASNGLTSGTEKRKRLIMRVQFALLDKGYYNGNIDGIMGPSTRQSIKNYRIANGLPVPSSETLDTQLLNSLSILAR</t>
  </si>
  <si>
    <t>PL78_15140</t>
  </si>
  <si>
    <t>PL78_15140 chr1</t>
  </si>
  <si>
    <t>ANI31149</t>
  </si>
  <si>
    <t>AYP/GTP-binding protein</t>
  </si>
  <si>
    <t>MQITNILIWQIDSTLRNLELEENKVNVITGDSGKGKSSILAIIDYCLLSSSSDGISKTNVDNFVNWYGIRLSINGKYFTICRKATHFEEDDLVYFDKNGDIPQIPINNIKKDVLKEHLNYEFGINSSLKIPYGGRFIQQGSKVSYRYFIPHCFIDQTTLTSSEHLYSKISDLKTRERIDRTFDMALGSENAETMIMRTRLEELQRNLARIEYKQSASKDSYFNFESEIESLYDRAYYFGLISGNSKNEPTVSDKLENLKAIVNYKNINEIPAINERTKIEKELFLLKKELTDINEYIETNTEYKKFLKDNQDSLLIAKYLDDNYSEILYTKNIYSIIKSLLNQSSEIKKAIAEKGQNSLISKTNAKRKELELKISSLSKKLATVSDEKITPIELYRFMGELSSEIKRIVVLPKYDYTDTIEKITTKINELESKITDNNAFKEYTLSLLNEKIKEIFKRMPLKGFEDATPIFNKAKKTLDLINKNQVEKMIDIGSASNYMYVHVAYFLALHELVRDRKVPWVPRFLVIDQPSTPYFSTAGKKTDDFASLDAALNEINSFVEKMRSHGGFQIILLEHIEESYWLDREMTNFTLVDNELRGNYGLIHFK</t>
  </si>
  <si>
    <t>PL78_15145</t>
  </si>
  <si>
    <t>PL78_15145 chr1</t>
  </si>
  <si>
    <t>ANI31150</t>
  </si>
  <si>
    <t>MKIYNNELLGIFSLQEVLSIASNIEISNAMLILPIIFHKKSLDYLAHKRTNTLSFQDLLLTKPEIIVSINKRFYNFLPSSVNCVSLCLENGIAELEHGKLAFKNKLILDNAIPFIGKRAVKIQAASINVARLLLEEPHNIYDICGVRL</t>
  </si>
  <si>
    <t>PL78_1515 chr1</t>
  </si>
  <si>
    <t>ANI28517</t>
  </si>
  <si>
    <t>tolA membrane protein</t>
  </si>
  <si>
    <t>-GKATEQNDKLNRAVIVSVVLHIILIGLLIWGSLTQKTEMGGGGAGGEVIDAVMVDPGAITQQYNRQQSQQADAKRAEEQRKKKAEQQAEELQQQQAAEQQRLKELEKERLQAQEQAKQSAEEQKKAAAEQQKQAAEQQKQAAEAAAKAKEEQKQAEAAAAKAKAEAEQVVKAAADAKKKAEADAKKEAAVAAAAKKQAEADAKKAAEDAKKAAEKAATEAKQQAAEAAEKKAAADAEKKAAADAKKAAADAKKAADAKKKAAAEAASATDVDDLFGGLASSKNAPKSGTGAGEAAAGKGGGKKSGASGAEISGYLGQITAAIQSKFYDADLYKGRTCDLRIKLAPDGLLIDVKAEGGDPALCQAAIAAAKQAKIPKPPSKDVYEVFKNAPVSFKPQ</t>
  </si>
  <si>
    <t>PL78_15150</t>
  </si>
  <si>
    <t>PL78_15150 chr1</t>
  </si>
  <si>
    <t>ANI31151</t>
  </si>
  <si>
    <t>-QLLTNDTKDIEKIKDEIEKIEQDHKNKSDDLYKYISIINSLDSNSSKRLFNSISFQHSEDGIIRQIKTLLKTLAIPDDKIDDAFNYISGAFFKHKYDLVKNHTKINISYDDFRNNLGIDRIIQISRNCINNFDQYYDFESAYPTNVESKISYKQLKDLDLNSDSIVKYINEMAKTEAFIQKLQSSGDLTTQEERLIYLKALDEWQSRHSATYIRSRFTEINEDHLNKAFSVYTELTGNCNIVLDKNQLPKSMTTGTFLLLSDKPKIGWLQNWESVYK</t>
  </si>
  <si>
    <t>PL78_15155</t>
  </si>
  <si>
    <t>PL78_15155 chr1</t>
  </si>
  <si>
    <t>ANI31152</t>
  </si>
  <si>
    <t>phage integrase</t>
  </si>
  <si>
    <t>MAKIAKKLTDTEIKSTKPADKEINLFDGDGLILRIAPLAKGGKKNWYFRYAVPVSKKRTKMSLGTYPHLTLARARALRDEYLSFLANGVDPQVHNNNKAKALKSATEHTLQAVARKWLDEKVKTSGISQDHAADIWRSLERNVFPGLGNIPINEIRPKLLKQHLDPIEHRGVLETLRRIISRLNEIFRWAATEELIEFNPADNLGQRFSKPKKQNMPALPPSELPRFMESLTNASIRLETRMLIEWQLLTWVRPGEAVRARWSDIDTTNSIWNIPADFMKMKKPHKVPLSKEALRILELMKPISGHREWVFPSIKAPLNHMHEQTANAAIIRMGFGGELVAHGMRSIARTAAEESGKFRSEVLEAALAHSKKDEIIAAYNRAEYLIERQSLMQWWSDYVQTQRAKAIAA</t>
  </si>
  <si>
    <t>PL78_15156</t>
  </si>
  <si>
    <t>PL78_15156 chr1</t>
  </si>
  <si>
    <t>MLSLLVSLVGYHMDFFEKTNADKNSIGFTYQDYVALKHALELKPEEHIGIEVYDDLHLESIEGHKTLVQVKHSINKSNITNKDIDL</t>
  </si>
  <si>
    <t>PL78_15160</t>
  </si>
  <si>
    <t>PL78_15160 chr1</t>
  </si>
  <si>
    <t>ANI31153</t>
  </si>
  <si>
    <t>smpB tmRNA-binding protein</t>
  </si>
  <si>
    <t>MTKKKAYKPGSATIAQNKRARHEYFIEQEFEAGLSLQGWEVKSLRAGKANISDSYVTFRNGEAFLFGATITPLNVASTHVVCEPMRTRKLLLNKRELDSLVGKVNRDGFTVVALSVYWKNAWVKVKIGVAKGKKDHDKRDDIKDREWQVDKARIMKHSNR</t>
  </si>
  <si>
    <t>PL78_15165</t>
  </si>
  <si>
    <t>PL78_15165 chr1</t>
  </si>
  <si>
    <t>ANI31154</t>
  </si>
  <si>
    <t>RatA toxin-antitoxin module</t>
  </si>
  <si>
    <t>MPQISRSALVPFSAEQMYQLVNDVCSYPEFLPGCTGSRVLDACDNEMTAAVDVAKAGISKTFTTRNTLTDNQSINMQLVDGPFRKLMGGWHFTPLSPDACKVELHLDFEFTNKLIELAFGKVFKELAGNMVQAFTQRAKEVYSA</t>
  </si>
  <si>
    <t>PL78_15170</t>
  </si>
  <si>
    <t>PL78_15170 chr1</t>
  </si>
  <si>
    <t>ANI31155</t>
  </si>
  <si>
    <t>RatB antitoxin component of toxin-antitoxin module</t>
  </si>
  <si>
    <t>PL78_15175</t>
  </si>
  <si>
    <t>PL78_15175 chr1</t>
  </si>
  <si>
    <t>ANI31156</t>
  </si>
  <si>
    <t>BamE membrane biogenesis protein</t>
  </si>
  <si>
    <t>MRCKMLTAAAVMLMMLTAGCSTLEKVVYRPDINQGNYLSPNDVSKIHKGMTQQQVAYTLGTPMLQDPFGTQTWFYVFRQQPGHEKATQQTLTLTFNSSGVLTDIKNEPALSGN</t>
  </si>
  <si>
    <t>PL78_15180</t>
  </si>
  <si>
    <t>PL78_15180 chr1</t>
  </si>
  <si>
    <t>ANI31157</t>
  </si>
  <si>
    <t>recN</t>
  </si>
  <si>
    <t>MLAQLTISNFAIVRELEIDFQPGLTAITGETGAGKSIAIDALGLCLGSRADGSMVRLGASRADICARFSLADTPTARAWLEHHQLDDSNECLLRRAIGVDGRSRGFINGTAVPLSQLRELGQLLIQIHGQHAHQLLLKSDHQKQLLDAYADQPALLAEMKTAYQLWHQSCRSLALHQKQSLERDARHQLLQYHLKELNAFAPVQGEYEQIDAEYKRLANSGQLISISQQALQLLSDDEQQNILSQLYTAKQHITELAGMDEQFNNLLNMLEEASIQISEASDELRHYGEKLDMDPNRLYELEQRLSRQLNLARKHHIAPEELPQLHQQLLDEQQLLSQQESDQEQLSETVNLHYQRALALANQLHQARQHYAEELATLITESMHQLSMPHGRFAIGVHFEPEHLSAEGASRIEFSVTTNPGQPLQPLAKVASGGELSRIALAIQVITARKMDTPALIFDEVDVGISGPTAAIVGQLLRQLGESTQVMCVTHLPQVAGCGHQHFFVSKQTDGAETETQMHKLDKKARLQELARLLGGSEVTKNTLANAKELLAA</t>
  </si>
  <si>
    <t>PL78_15185</t>
  </si>
  <si>
    <t>PL78_15185 chr1</t>
  </si>
  <si>
    <t>ANI31158</t>
  </si>
  <si>
    <t>ppnK inorganic polyphosphate kinase</t>
  </si>
  <si>
    <t>MNKRFNCIGIVGHPRHPAALATHEMLYHWLKSKGYAVMVERQIARDLNLTNAVTGSLAEIGQKADLAVVVGGDGNMLGAARVLARYDIKVIGVNRGNLGFLTDLDPDNAQQQLSDVLEGEYLSEQRFLLETQVRRANQQCRMSTAINEVVLHPGKVAHMIEFEVYIDDRFAFSQRSDGLIIATPTGSTAYSLSAGGPILTPTLDAIVLVPMFPHTLSARPLVINSSSTIRLKFSKISSDLEVSCDSQIALPIQEGEEVLVRRSDFHLNLIHPKDYSYFNTLSTKLGWSKKLF</t>
  </si>
  <si>
    <t>PL78_15190</t>
  </si>
  <si>
    <t>PL78_15190 chr1</t>
  </si>
  <si>
    <t>ANI31159</t>
  </si>
  <si>
    <t>nucleotide exchange factor GrpE</t>
  </si>
  <si>
    <t>MSSKEQKTPNEQVSEEMEQAVEQQAGAAQETSDGVDPRVAELETQLADALQRERESLLRAKAEVENIRRRTELDIEKAHKFALEKFSSSLLPVIDNLERALESADRSNTELTSMIEGIELTLKSLLDAVGKYGIEVVGETNVPFNPEVHQAMTMLESADHEPNQVMMVMQKGYTLNGRLLRPAMVAVSKAKA</t>
  </si>
  <si>
    <t>PL78_15195</t>
  </si>
  <si>
    <t>PL78_15195 chr1</t>
  </si>
  <si>
    <t>ANI31160</t>
  </si>
  <si>
    <t>ung uracil-DNA glycosylase</t>
  </si>
  <si>
    <t>MTTSLTWHDVIGQEKQQPYFQNTLAQVAAERHAGKIVYPPQKDVFNAFRLTELDQVKVVILGQDPYHGPNQAHGLSFSVLPGVPAPPSLVNMYKELATDIPGFERPNHGFLQSWAEQGVLLLNTVLTVEGGKAHSHANFGWETFTDRVIAALNQHREGIVFLLWGAHAQKKGQIIDPQRHHILKAPHPSPLSAHRGFFGCKHFSQANQLLIKQNLAPIDWQPKFPTT</t>
  </si>
  <si>
    <t>PL78_1520 chr1</t>
  </si>
  <si>
    <t>ANI28518</t>
  </si>
  <si>
    <t>tolB translocation protein</t>
  </si>
  <si>
    <t>MKQAFRVALGFLVLWASVLHAEVRIEITQGVDSARPIGVVPFKWMGPGTPPEDIGAIVGADLRNSGKFNPIDVARMPQQPSTAAEVTPAAWTALGIDAVVVGQVQPGADGSYLVSYQLVDTAGAAGSILAQNQYKITKQWLRYSAHTASDEVFEKLTGIKGAFRTRIAYVVQTNGGKFPHELRVSDYDGYNQFVVHRSPEPLMSPAWSADGSKIAYVTFESGKSALVIQTLANGAIKQVASFPRHNGAPAFSPDGTKLAFALSKSGSLNLYVMNLASGQISQVTDGRSNNTEPSWFPDSQNLAYTSDQGGRPQVYKVNINGGAPQRITWEGSQNQNADVSADGKFLALVSSSSGTQHIAKQDLETGAVQVLTDTFLDETPSIAPNGTMVIYSSTQGLGSVLQLVSTDGRFKARLPATDGQVKFPAWSPYL</t>
  </si>
  <si>
    <t>PL78_15200</t>
  </si>
  <si>
    <t>PL78_15200 chr1</t>
  </si>
  <si>
    <t>ANI31161</t>
  </si>
  <si>
    <t>grcA autonomous glycyl radical cofactor GrcA</t>
  </si>
  <si>
    <t>MITGIQITKANNEALLNSFWLLDDEKNELRCVCAKADYAEDQIVPASELGQIEYREVPLEVQPTVRVEGGQHLNVNVLRRETLEDAVKHPEKYPQLTIRVSGYAVRFNALTPEQQRDVITRTFTESL</t>
  </si>
  <si>
    <t>PL78_15205</t>
  </si>
  <si>
    <t>PL78_15205 chr1</t>
  </si>
  <si>
    <t>ANI31162</t>
  </si>
  <si>
    <t>phospholipase A</t>
  </si>
  <si>
    <t>MTMPLSLSVASPLNTLSNPIIPSNSVRTASTSTETESTFSAVVTAKNAVFSAATRESNDLYQSMVSDLGLSRSEQSAALKSAEVIGKGKASQKSDYSLALLAKDVYRPTGANLDGFQRLSDADLLKAGIDPASLSDRASGFQAGIYSNQQQYVLAFAGTNDMRDWLSNVRQATGYDDVQYNQAVALGKTAKMAFGEALVITGHSLGGGLAATAALATATVAVTFNAAGVSDHTLNRLGINPAQAKSEAESGAIRRYSEQYDMLTDTQESTSIIPNAIGHKITLANNDKLSGLDDWLPHKHLSRSLAAHRIDKVLSSMSEQKPWELKNA</t>
  </si>
  <si>
    <t>PL78_15210</t>
  </si>
  <si>
    <t>PL78_15210 chr1</t>
  </si>
  <si>
    <t>ANI31163</t>
  </si>
  <si>
    <t>phospholipase A accessory protein</t>
  </si>
  <si>
    <t>MPDRTPMNSCLRYIRYTVCGVLISLMSFEGLAMTESKNVFNDPQVTPIAEAIYRGDVAQIQQLASEKILQQRGDQSITLLQWAILNQQPESLAALLELHADPFQPGLQGNSALHTAASVKDAHYLQILLDGRLKPNARNSITSATPLAAAVMAGREVQVMMLLAAGADPNLPDRLGDTPLHLAGKINAPELALRLLQAGANAELRNKQGAHFQQYFAMTPQKLQTNEMQRKYQQLNEWLRANKQAELYQKQP</t>
  </si>
  <si>
    <t>PL78_15215</t>
  </si>
  <si>
    <t>PL78_15215 chr1</t>
  </si>
  <si>
    <t>ANI31164</t>
  </si>
  <si>
    <t>MTVTNFSELDLDERLIDALRDKGYERPTAIQAAAIPPAMDGRDVLGSAPTGTGKTAAFLLPALQHLLDFPRKKSGPPRILILTPTRELAMQVADQARELAKHTQLDIATITGGVAYMNHAEVFSENQDIVVATTGRLLQYIKEENFDCRAVETLILDEADRMLDMGFAQDIETIAAETRWRKQTLLFSATLEGEAIREFAERILEEPVELEADPSRRERKKIQQWYYRADNIEHKTALLVHLLKQPDVQKSIIFVRTREKVHQLVSWLREAGINAWFLEGEMVQAKRTEAVIRLSDGRVNVLVATDVASRGLDIDDISHVFNFDLPLTADVYLHRIGRTGRAGRKGVAISLVEAHDHLLLGRIGRYLKEPLKPRVIDELRPTSKEPSAKSTGKPSKKVLAKRKELKAANKEKTKVKVRHRDAKNVGKRRKPKNKADA</t>
  </si>
  <si>
    <t>PL78_15220</t>
  </si>
  <si>
    <t>PL78_15220 chr1</t>
  </si>
  <si>
    <t>ANI31165</t>
  </si>
  <si>
    <t>prmC tRNA (adenine-N6)-methyltransferase</t>
  </si>
  <si>
    <t>MLRQLKILVINVSEQLKIKPSLRRGGFTFKQFFVAHDRCAMKVGTDGVLLGAWVPLQQARRVLDIGCGSGLIALMIAQRSSSEVLIDGVELESEAAEQATENAQASPWHDRIRIYSADVNAFAEHHPHQYDLIVSNPPYFSPAVACRDEARNTARYTGSLTHEALLRSAERLITPEGRFCVVLPHSIGEDLAASAVQQGWFVRQQVDVRDRPGKPLHRMLLVLSRQDGEKLHQHLTLRQAEDVYSPEFCQLIGDFYLNY</t>
  </si>
  <si>
    <t>PL78_15225</t>
  </si>
  <si>
    <t>PL78_15225 chr1</t>
  </si>
  <si>
    <t>ANI31166</t>
  </si>
  <si>
    <t>nadB L-aspartate oxidase</t>
  </si>
  <si>
    <t>MKITLLLHTSYVMSSSSEHVSDVLIIGSGAAGLSLALRLAPHCKVTVLSKGPLNEGATFYAQGGIAAVFDETDSISSHVDDTLIAGAGLCDKDAVEFIASNARSCVQWLIDQGVLFDTETNASGEERFHLTREGGHSHRRILHTADATGKEVETTLVGKASTHPNISVKERRNAVDLITSNKIGLPGTKRVVGAYVWNRELEKVETYRAKAVVLATGGAAKVYQYTTNPDISSGDGIAMAWRAGCRVANLEFNQFHPTCLFHPQARNFLLTEALRGEGAYLKRPDGTRFMPDFDARGELAPRDIVARAIDHEMKRLGADCMYLDISHKPTEFVMQHFPMIYQKLLSLGIDLTKEAIPIVPAAHYTCGGVMVDQHGRTDLDGLYAIGEVSYTGLHGANRMASNSLLECLVYGWSASEDILMRLPHAKLAKHLPEWDESRVDNSDERVVIQHNWHELRLFMWDYVGIVRTTKRLERALRRINTLQQEIDEYYANFRISNNLLELRNLVQVAELIVRCAMERKESRGLHYTLDYPDLLENPRPTILQP</t>
  </si>
  <si>
    <t>PL78_15230</t>
  </si>
  <si>
    <t>PL78_15230 chr1</t>
  </si>
  <si>
    <t>ANI31167</t>
  </si>
  <si>
    <t>rpoE RNA polymerase sigma factor</t>
  </si>
  <si>
    <t>MSEQLTDQMLVERVQKGDQQSFNLLVIRYQHKVASLVSRYVPQGDVPDVVQESFIKAYRALESFRGDSAFYTWLYRIAVNTAKNYLVAQGRRPPSSDVDANDAENYENAGALKEISNPENLMLSEELRQIVFRTIESLPEDLRMAITLRELDGLSYEEIAAIMDCPVGTVRSRIFRAREAIDNKVQPLIQR</t>
  </si>
  <si>
    <t>PL78_15235</t>
  </si>
  <si>
    <t>PL78_15235 chr1</t>
  </si>
  <si>
    <t>ANI31168</t>
  </si>
  <si>
    <t>anti-RNA polymerase sigma factor SigE</t>
  </si>
  <si>
    <t>MQKEKLSALMDGETLDSELMSSLSKDNELQQSWQSYHLIRDTLRGDVGEVIHLDIASRVAAALKDEPVRFAPAAVPESQPQPHLWQKMPFWNKVRPWASQLTQVGMAACVSLAVIVGVQQYNQPATDTMQSESPAFNTLPMMGKASPVSFGVPVDGTFGNSQQKQVQEQRRRVDMLSQDFELQRRLPQDPLQQEQSVSPQAAIQVPGTQSLGMQQQ</t>
  </si>
  <si>
    <t>PL78_15240</t>
  </si>
  <si>
    <t>PL78_15240 chr1</t>
  </si>
  <si>
    <t>ANI31169</t>
  </si>
  <si>
    <t>rseB Negative regulator of sigma E activity</t>
  </si>
  <si>
    <t>MKQLLLSVCLLTGGLFVPIIASAQNEPEALLQEMGSASQSLNYELGYINVNNQGIDSLRYRHAISEGKALAQLLRMDGPRTEVLQRGTEISYFEPGFDPFTLAGDHIVDALPSIVFSNFKNLAKYYDYIAVGRARVADRPCQVIRVVAKDGTRYSYIIWLDETTKLPMRIDLLDRDGETLEQFRVISMGVGTPIQTVLQGMKALELPPLLALPAKQKVDFVWAPAWLPSGMVEVSRSRRTLPNLDTPTETRLYTDGLFSFTVNVNPADKNAVTGQSLRQGRRTVESEVRNGAEITVVGEIPPATAKRIAGSVVLKAKK</t>
  </si>
  <si>
    <t>PL78_15245</t>
  </si>
  <si>
    <t>PL78_15245 chr1</t>
  </si>
  <si>
    <t>ANI31170</t>
  </si>
  <si>
    <t>positive regulator of sigma E activity</t>
  </si>
  <si>
    <t>MMKEWATVISWQQGIALLRCEPHAGCGNCHARGGCGSDLLNKLGPESQHQLQVAIDQPLEPGQRVEVGISEGSLLRSAMLVYLTPLFGLIAGGALCQNIFVTEAMTAVGAVLGGIAGFLLARRLAAKVEERADYQPVVLQIGLPPTALRIQQD</t>
  </si>
  <si>
    <t>PL78_1525 chr1</t>
  </si>
  <si>
    <t>ANI28519</t>
  </si>
  <si>
    <t>ompA Outer membrane protein OmpA</t>
  </si>
  <si>
    <t>MQLNKVLKGLMLALPVLAIAACSSNKSANNDQSGMGAGTGTESSNLSSEEQARLQMQELQKNNIVYFGFDKYDIASDFAQMLDAHAAFLRSNPSYKVVVEGHADERGTPEYNIALGERRANAVKMYLQGKGVSADQISIVSYGKEKPAVLGHDEAAFAKNRRAVLVY</t>
  </si>
  <si>
    <t>PL78_15250</t>
  </si>
  <si>
    <t>PL78_15250 chr1</t>
  </si>
  <si>
    <t>ANI31171</t>
  </si>
  <si>
    <t>MIDEGPILSRHEFSKKNSKLTLASVAFIIVMTLVIITLATATNVFSTPSILLVLCILLAALSLSVLLYSRLYITPDFTYFLYENGVRVFNHYSEKVYFIPFDKITHIYHFHLGINPRGKINAMAFRASHHQQWNIIVSNIMGANPLMRNIVYQQVSHAGDACLTRLFQGEIINFDVVNKKPSWFNQFIDHDLVEVIPHAIRLNARTLTTQQRVIDIENIRRIETGSKGNNNESIRLLDDEGSVLFSINYAELISADLFIALIQHMIQNRIPAYHSPINH</t>
  </si>
  <si>
    <t>PL78_15255</t>
  </si>
  <si>
    <t>PL78_15255 chr1</t>
  </si>
  <si>
    <t>ANI31172</t>
  </si>
  <si>
    <t>lepA elongation factor</t>
  </si>
  <si>
    <t>MKHIRNFSIIAHIDHGKSTLSDRIIQICGGLSEREMAAQVLDSMDLERERGITIKAQSVTLDYRAQDGQTYQLNFIDTPGHVDFSYEVSRSLAACEGALLVVDAGQGVEAQTLANCYTAMEMDLEVVPVLNKIDLPAADPERVAEEIEDIVGIDAADAVRCSAKTGVGVPDVLERLVRDIPPPEGDPEAPLQALIIDSWFDNYLGVVSLIRIKNGTLRKGDKIKVMSTGQTYNADRLGIFTPKRIDREVLNCGEVGWLVCAIKDILGAPVGDTLTLARQPAEKSLPGFKKVKPQVYAGLFPISSDDYESFRDALGKLSLNDASLFYEPESSTALGFGFRCGFLGLLHMEIIQERLEREYDLELITTAPTVVYEVITTSQETVYVDSPSKLPALNNIEELREPIAECHMLLPQEYLGNVITLCIEKRGVQTNMVYHGNQVALTYEIPMAEVVLDFFDRLKSTSRGYASLDYNFKRFQTSDMVRVDVLINNERVDALALITHRDNAQYRGRDLVEKMKELIPRQQFDIAIQAAIGNHIIARSTVKQLRKNVLAKCYGGDVSRKKKLLQKQKDGKKRMKQVGNVELPQEAFLAILHVGKDGK</t>
  </si>
  <si>
    <t>PL78_15260</t>
  </si>
  <si>
    <t>PL78_15260 chr1</t>
  </si>
  <si>
    <t>ANI31173</t>
  </si>
  <si>
    <t>lepB signal peptidase I</t>
  </si>
  <si>
    <t>MANMFALILAVATLVTGIIWCFERFKWAPARQAKIAAINAQTAGTVDEKALSKVARQPGWIETCASIFPVLALVFIVRSFIYEPFQIPSGSMMPTMLIGDFILVEKYAYGIKDPITQTTLIPTGHPKRGDVVVFKYPLDPRVDYIKRVVGLPGDRVSYDPIAKQVTVQPACNTGHSCDSALAITYSESVPSEFVQTFRFSGMGESSAGFFQIPTNKPVPDDGVRLRQRSESLGPVSHQILMVPGRNDQIGAYYQQPDQPLGVWVVPEGHYFMMGDNRDNSADSRFWGFVPERNLVGKATAIWMSFEKQEGEWPTGVRLSRIGGIH</t>
  </si>
  <si>
    <t>PL78_15265</t>
  </si>
  <si>
    <t>PL78_15265 chr1</t>
  </si>
  <si>
    <t>ANI31174</t>
  </si>
  <si>
    <t>MRQKLQHTEQVCFAQANTKLFRLQCLQQEANFYRSKGYSTTCGNIMLRLYIPLLIEILALLGHSPPKLLMSISLSGFIGLLPANSASQSGYRSD</t>
  </si>
  <si>
    <t>PL78_15270</t>
  </si>
  <si>
    <t>PL78_15270 chr1</t>
  </si>
  <si>
    <t>ANI31175</t>
  </si>
  <si>
    <t>rnc ribonuclease III</t>
  </si>
  <si>
    <t>MNPIVITRLQRKLGYTFQQQDLLLQALTHRSASSKHNERLEFLGDSILSFVIANELYHRFPRVDEGDMSRMRATLVRGNTLAEMAREFDLGECLRLGPGELKSGGFRRESILADTVEALIGGVFLDSGIQTVERLILDWYRSRLDEISPGDKQKDPKTRLQEYLQGRHLPLPSYLVVQVRGEAHDQEFTIHCQVSGLSEPVVGTGSSRRKAEQAAAEQALKQLELE</t>
  </si>
  <si>
    <t>PL78_15275</t>
  </si>
  <si>
    <t>PL78_15275 chr1</t>
  </si>
  <si>
    <t>ANI31176</t>
  </si>
  <si>
    <t>era GTP binding protein</t>
  </si>
  <si>
    <t>MSEVEKTYCGFIAIVGRPNVGKSTLLNELLGQKISITSRKPQTTRHRIMGIHTEGPYQAIYVDTPGLHIEEKRAINRLMNRAASSSIGDVELVIFVVEGTNWTADDEMVVNKLRSLKCPVLLAINKVDNVTDKTKLLPHIQFLSQQMNFLDVVPISAEKGMNVDTIAAIVRKHMPEAEHHFPEEYITDRSQRFMASEIIREKLMRFLGEELPYSVTVEIEQFVPNERGGYNIHGLILVEREGQKKMVIGNKGAKIKTIGIEARQDMEQMFDAKVHLELWVKVKSGWADDERALRSLGYTDDLK</t>
  </si>
  <si>
    <t>PL78_15280</t>
  </si>
  <si>
    <t>PL78_15280 chr1</t>
  </si>
  <si>
    <t>ANI31177</t>
  </si>
  <si>
    <t>recO</t>
  </si>
  <si>
    <t>MEGWQRAFVLHSRPYSETSLMLDLFTEGEGRMRVLAKGARGRRSNLKGCLQPFTPLLVRWAGRGEVKTLRNAEPVSLALPLSGSMLYSGLYVNELLSRVLEHGTNYSALFFDYLHCLQALAATDGSPEHALRQFELAMLSSLGYGVDFLHCAGSGQAVADTMTYRYREEKGFIASLVVDHYSFTGRQLQALASREFPDADTLRAAKRFTRMALKPYLGGKPLKSRELFRQFVIKPPADPTQTS</t>
  </si>
  <si>
    <t>PL78_15285</t>
  </si>
  <si>
    <t>PL78_15285 chr1</t>
  </si>
  <si>
    <t>ANI31178</t>
  </si>
  <si>
    <t>pdxJ pyridoxine 5'-phosphate synthase</t>
  </si>
  <si>
    <t>MADLLLGVNIDHIATLRNARGTHYPDPVQAAFIAEQSGADGITVHLREDRRHITDRDVRILRQTIQTRMNLEMAVTDEMLDIACDIQPHFCCLVPEKRQEVTTEGGLDVAGQIDKMTLAVGQLTDAGILVSLFIDADMRQIDAAVAVGAPYIEIHTGAYADAKSDLIRQAELMRIAKAAAYAAGKGLKVNAGHGLTYHNVQPIAALPEMHELNIGHAIIGQAVMTGLPAAVSEMKTLMREARR</t>
  </si>
  <si>
    <t>PL78_15290</t>
  </si>
  <si>
    <t>PL78_15290 chr1</t>
  </si>
  <si>
    <t>ANI31179</t>
  </si>
  <si>
    <t>acpS phosphopantetheinyl transferase</t>
  </si>
  <si>
    <t>MAILGLGTDIVEISRMEAVVNRSGERLAKRVLSPAEWQQYQQHQQPVRFLAKRFAVKEAAAKAFGTGIRNGLAFNQFEVVNDVLGKPTLHLHGRAAELALELGVASLHVSLADERRYACATVIIES</t>
  </si>
  <si>
    <t>PL78_15295</t>
  </si>
  <si>
    <t>PL78_15295 chr1</t>
  </si>
  <si>
    <t>ANI31180</t>
  </si>
  <si>
    <t>ferredoxin</t>
  </si>
  <si>
    <t>MALLITRKCINCDMCEPECPNQAITMGEEIYQIDPMRCTECVGHYETPTCQLVCPIDNTIITDPACVETNEQLWDKYVLLHHADRL</t>
  </si>
  <si>
    <t>PL78_1530 chr1</t>
  </si>
  <si>
    <t>ANI28520</t>
  </si>
  <si>
    <t>ygbF Periplasmic TolA-binding protein</t>
  </si>
  <si>
    <t>MNSNFRRHLLSLSLLVGVAVPWAATAQAPISNVGSGSVEDRVTSLERISNAHSQLLTQLQQQLSDSQRDIDSLRGQIQENQYQLNQIVERQKQIYQQMDSLGGQGAQNSASAAAGASTESAATGGGSDSAAGAAANTAAPASSGDENSDYNTAVSLALEKKQYDQAIVAFQNFVKQYPKSTYQPNANYWLGQLYYNKGKKDDAAYYYAVVVKNYPKSPKSADAMYKVGVIMQEKGQGDKAKAVYQQVIKQFPNTDTAKQAQKRLSAL</t>
  </si>
  <si>
    <t>PL78_15300</t>
  </si>
  <si>
    <t>PL78_15300 chr1</t>
  </si>
  <si>
    <t>ANI31181</t>
  </si>
  <si>
    <t>hxlB transcriptional regulator</t>
  </si>
  <si>
    <t>MSSLLRIRQIYPTLAQNDRKLADFLLENPEQARHLSSQKLAQMAGVSQSGVVKFAQKLGYKGFPALKLALSEVVATPQAAVKVHNQILSTDGLKTVGEKLLAEKQAALRATLDINSEERLLMALEMLKNARRVILLGIGASGLVAKDLSYKLLKIGIMAVAEADMHVQLATVQAMSPQDLLLAISFSGERREVNLAAEEARAAGAKVLALTSFSPNGLQQRADHCLYTIAEEPAIRSAAISSSTAQFALTDLLFMAIIQQDFDQAQDHINHSANLVKKLV</t>
  </si>
  <si>
    <t>PL78_15305</t>
  </si>
  <si>
    <t>PL78_15305 chr1</t>
  </si>
  <si>
    <t>ANI31182</t>
  </si>
  <si>
    <t>murQ N-acetylmuramic acid-6-phosphate etherase</t>
  </si>
  <si>
    <t>MNLGTLVSESRNPATRDLDKLSTLEMVERFNDEDRKVPDAIRLVLPEIAQAVDLAAEALKAGGRLIYLGAGTSGRLGVLDASECPPTFGVPHGLVIGLIAGGPGALLKAVEGAEDSLTLGAEDLQALKLTSTDMVVGLAASGRTPYVIGALRYARELGCPTVAISCNPDSPIAREAQLAISPVVGPEALTGSTRLKSGTAQKLVLNMLSTGAMVKLGKVYQNLMVDVKATNVKLVDRACRIVVEATGAGREEAENALKQTDFEVKPAILMILKGVGAERARQDLAQHNGYLRAAL</t>
  </si>
  <si>
    <t>PL78_15310</t>
  </si>
  <si>
    <t>PL78_15310 chr1</t>
  </si>
  <si>
    <t>ANI31183</t>
  </si>
  <si>
    <t>PTS sugar transporter subunit IIC</t>
  </si>
  <si>
    <t>MDKSTALAQQILVGIGGEANIRKLENCMTRVRVEVKDDNLLDLSHLKQLTGVKGYIKQGEQHQFIVGPGAASKVVERMRGLMVGKTEDIAETDAIGRNKAQAKAKYAAPMSGALKKLADVFIPLIPAFIASGLIMGIVNILKRPDISGDLALHYPNILGLLAIFGSAVFAIMNILVGVNAARVFGGSQAMGGVMAGILSSPALAQITLFGEALQPGRGGVIAVLLVVALMCWIEKWLRNHLPESIELIVNPLLTTLITASLAILLLQPLGGYISEVITHGVNLAIDRGGLWVGALLSGLFLPLVLSGLHQGLVPIHVELVQAHGANPLLPILAMAGVGQIGAALAVLMKTRNARLKKVIKGALPVGILGIGEPLIFGVTLPLGKPFIGACLGGAIGGALISYWKVATVITFGISGLPLALTIISGKVMLYLLGMAITILAGFIFTWIMGFTDPEE</t>
  </si>
  <si>
    <t>PL78_15315</t>
  </si>
  <si>
    <t>PL78_15315 chr1</t>
  </si>
  <si>
    <t>ANI31184</t>
  </si>
  <si>
    <t>yfhb</t>
  </si>
  <si>
    <t>MPESTLANIAPQAAEGKRVVFFDLDGTLHQQDMFGSFLRFLTRRLPLNLLLVIPLLPVVGIGLLAGGRCARWPLSLLLWSMTFGRSESHLKDLERRFVGAFRQKVVGFPVVKMRLRQYLEQQDTQVWLITGSPQRLVEQVYHDSLYLPKLHLVGSQMARCNGGWILPLRCLGQEKVVQLEQRLGSPLKLYSGYSDSRQDNPLLFFCEHRWRVSKNGELQRLE</t>
  </si>
  <si>
    <t>PL78_15320</t>
  </si>
  <si>
    <t>PL78_15320 chr1</t>
  </si>
  <si>
    <t>ANI31185</t>
  </si>
  <si>
    <t>MKLSKKNAAVVQKTLDGWASEGVIAPEEHQRLLKHVVIQPFDWRRLASYAFLGALACLATAVASLFADSVLIAWISQFLRFDAPAISVICAGIAVTFYYWGFRRYRLSPDKIYSNEALLFLGVLFTATSLGYLGIWLDNGSGRVSLLLLLGAGIYALIGWLGRSPLVWLFALLSLGNAFGAETGYLSGWGAYWLGLNYPLRFILFGLILISVVLLAQNPLRQRRLERVSQAMGLLYLFLALWLLSIFGNYGDIDGWYQVRQIALFHWSLLFALAAGAAIWLGLKRDDAMLRGFGLTFLAINLYTRFFELFWDSLTKTLFFVILGGSLWLLGRYAEKIWRLGHSNTDVTH</t>
  </si>
  <si>
    <t>PL78_15325</t>
  </si>
  <si>
    <t>PL78_15325 chr1</t>
  </si>
  <si>
    <t>ANI31186</t>
  </si>
  <si>
    <t>ribD tRNA adenosine deaminase</t>
  </si>
  <si>
    <t>PL78_15330</t>
  </si>
  <si>
    <t>PL78_15330 chr1</t>
  </si>
  <si>
    <t>ANI31187</t>
  </si>
  <si>
    <t>lytic transglycosylase F</t>
  </si>
  <si>
    <t>MPPHWGFNHVKSPLYITHNPALPRDNYLTRLKLNYFFIGVVTLLLALALWPNISWRNGQEGQLDQIKARGELRISTMNSPLIYTPGKDGPTGLDYELAKRFADYLGVKLVVTTRNNIDDLFEDLDNNDADLLAAGLIYNSERLNRARTGPAYYSVSQQLVYRLGKTRPKTFNDLQGQLTVAAGSAHMAALKQLKQGKYPNLSWESSTDRSAKELLEQVADGKLDYTIGDSITIALLQRIHPQLAVAFDVTDEEPVTWYFKRSDDDSLYAALLDFYSQMVEDGSLARLEEKYLGHVGSFDYVDTKTFLRAIDTVLPTFQPLFEKHAGEIDWKLLAAIAYQESHWNPEATSPTGVRGLMMLTRATADGLGVKDRLDPEESIKGGSVYLQRLMKKIPETVPEDERIWFALAAYNMGYGHMLDARKLTKSQNGNPDSWVDVKMRLPMLSQKRYYPSTTYGYARGHEAYNYVENIRRYQVSLVGYLQDKEKKAAQSAAIEAELGKAYPVVGPGWSINN</t>
  </si>
  <si>
    <t>PL78_15335</t>
  </si>
  <si>
    <t>PL78_15335 chr1</t>
  </si>
  <si>
    <t>ANI31188</t>
  </si>
  <si>
    <t>purL phosphoribosylformylglycinamidine synthase</t>
  </si>
  <si>
    <t>MEILRGSPALSAFRITKLLSRCQDAHLPVSDIYAEYIHFADVSAPLRADEHAKLQRLLQYGPSLPEHAPQGRLLLVTPRPGTISPWSSKATDIAHNCGLSQVLRLERGLAFYIDAPELTETQWQQLVALLHDRMMETVFTDLQQAEQLFAHQHPAPVQRVDILGEGRAALKQANIKLGLALAEDEIDYLLNAFTGLGRNPTDIELYMFAQANSEHCRHKIFNADWVIDGVAQPKTLFKMIKNTFEQTPDYVLSAYKDNAAVMAGSQVGRFFPAPENGVYDYHQEDAHILMKVETHNHPTAISPWPGAATGSGGEIRDEGATGRGAKPKAGLVGFSVSNLRIPGFEQPWEEDFGKPDRIVTALDIMTEGPLGGAAFNNEFGRPALLGYFRTYEERVNSHNGSELRGYHKPIMLAGGIGNIRADHVQKGEITVGAKLVVLGGPAMNIGLGGGAASSMASGQSDADLDFASVQRDNPEMERRCQEVIDRCWQLGEQNPILFIHDVGAGGLSNAMPELVSDGGRGGRFELRDILNDEPGMSPLEVWCNESQERYVMAVAPAQMAQFDEICRRERAPYAVIGEATEELHLTLNDSHFGNQPIDMPLDVLLGKTPKMLRDVTSQQAQGEALNRAEISIADAVKRVMHLPAVAEKTFLITIGDRTVTGMVTRDQMVGPWQIPVADCAVTSASLDSYYGEAMSIGERAPVALLDFAASARLAVGEALTNIAATQIGEMKRIKLSANWMSAAGHPGEDAGLYEAVRAVGEELCPALGITIPVGKDSMSMKTRWQQDGEQREMTSPLSLVITAFARIEDVRHTVTPQLRTDKGDNALLLIDLGAGHNALGATALAQVYRQLGDKTADVRNVEQLAGFFNAMQSLVADQTLLAYHDRSDGGLLVTLAEMAFAGHCGAEVDIQALGQDALAALFNEELGAVIQIRAEHRAAVEQLFAKQGLAECVHYLGRATVGDDFVIRSGNDTVYREKRSTLRLWWAETTWQMQRLRDNPDCADQEHQAKQNEQDPGLNVKLTFEPQEDIAAPYILKQVRPKVAVLREQGVNSHVEMAAAFHRAGFDAVDVHMSDLLAGRIDLRGFQTLVACGGFSYGDVLGAGEGWAKSILFNNRVRDEFAEFFLRPETLALGVCNGCQMMSNLRELIPGAEHWPRFVRNQSDRFEARFSLVEVADSPSLFMQDMVGSRMPIAVSHGEGQVEVRDRQHLAALEQHNLVALRFVNNKGEVTEQYPANPNGSVNGITAVTSASGRATVMMPHPERVFRTVSNSWHPEEWGEDSPWMRMFRNARKQLG</t>
  </si>
  <si>
    <t>PL78_15340</t>
  </si>
  <si>
    <t>PL78_15340 chr1</t>
  </si>
  <si>
    <t>ANI31189</t>
  </si>
  <si>
    <t>MTVNKLGFLCSTLIILSATAFANDVTRTRQDIRSTVISTGQLAMLPAISGIRPLSHISYIPDFEITDLHYYYSQEAAEYKIKFDFEAHGRLNYYIYVVNSNNAELISINGFINNDKIPIRIKMHNIQPGTYRLIIEVLDNNKEMKEISYSFTV</t>
  </si>
  <si>
    <t>PL78_15345</t>
  </si>
  <si>
    <t>PL78_15345 chr1</t>
  </si>
  <si>
    <t>ANI31190</t>
  </si>
  <si>
    <t>MISLKRWRLFPRSLRQLVLMAFLLVLLPLLVLAYQAYQSLDHLSEQAADINRTTLADARRSEAMTSIALEMERSYRQFCVLGDPTLAKLYQHQRKQYAQMLDSHGSILPDAHYYQTLRGLLTQLEEIKCQNSGPDAQSSEQLEGFSRSNAEMVQATRDSIFSRGQQLQQDIAERGQFFGWQALLLFLVSVILVVLFTRMIIGPVKGIERMINRLGEGRALGNTALFKGPRELRSLAQRIIWLSERLAWLESQRHEFLRHISHELKTPLASMREGTELLADEVAGPLTQDQKEVVAILDNSSRHLQQLIEQLLDYNRKLADGSGEHENVELLEVVEGVISAHSLPARAKQIRTEVDLQADICWAEPTLLMRVLDNLYSNAVHYGEESGTIWIRSRQVGNRVQIDVANTGTPIPLAEETMIFEPFFQGSHQRKGAVKGSGLGLSIAQDCIRRMQGELHLVEQDDAAVCFRIELPLTAENE</t>
  </si>
  <si>
    <t>PL78_15350</t>
  </si>
  <si>
    <t>PL78_15350 chr1</t>
  </si>
  <si>
    <t>ANI31191</t>
  </si>
  <si>
    <t>Tfp pilus assembly protein FimV</t>
  </si>
  <si>
    <t>MYKWSVSRFFKKTESLPRSALEAVATPSYRKAAFLGTLLLAPLLLSGCIDRSANGRFSHAVQLVIPESKIVDYRTAQCDTLWDIEDKEVLENSLYWLRAMDCAERLSTAQSRALAKSMQTLSWSTAFKQGILIGSADPSMAERRQIVERLNSYSQTFPGSLRPLIQLWREQQVLRIALSEERARYQRLQDESDSQIDRLRESQVRLQYHLQDTTRKLENLTDIERQLSSRKQLQNEISEPEAEIKAAAGSNPEPAKAAEMKEEKAAEKKSVEARSVETKSIETKPVETKPTETKPAAEKSAKPVEPAAQPTTPVTAPEAKPAETYSPPATQPSPASKKESEPHDTTQTGQSTAG</t>
  </si>
  <si>
    <t>PL78_15355</t>
  </si>
  <si>
    <t>PL78_15355 chr1</t>
  </si>
  <si>
    <t>ANI31192</t>
  </si>
  <si>
    <t>ntrC response regulator</t>
  </si>
  <si>
    <t>MTPRKPANLLLVDDDPSLLKLLGMRLTSEGFHVTTAESGQEALRLLMREKIDLVISDLRMDEMDGMALFAEIQKYQPGMPVIILTAHGSIPDAVAATQQGVFSFLTKPVDRDALYKAIDAALELSIPAGDDSWREAIVTRSPLMLRLLEQAKMVAQSDVSVLINGQSGTGKEVLAQAIHGASPRAKKAFIAINCGALPEQLLESELFGHAKGAFTGAVSSREGLFQAAEGGTLFLDEIGDMPLSLQVKLLRVLQERKVRPLGSNRDLDINVRIISATHRDLPKAMAKNEFREDLYYRLNVVNLKIPALNERAEDIPLLANHLLRESAKRHKPFVRSFSTDAMKRLMTASWPGNVRQLVNVIEQCVALTSAPVISEALVEQALEGENTALPTFVEARNQFELNYLRKLLQITKGNVTQAARMAGRNRTEFYKLLSRHELDANDFKE</t>
  </si>
  <si>
    <t>PL78_15360</t>
  </si>
  <si>
    <t>PL78_15360 chr1</t>
  </si>
  <si>
    <t>ANI31193</t>
  </si>
  <si>
    <t>nadE</t>
  </si>
  <si>
    <t>MNRTLSIALAQLNLLVGDIEGNTERMLQTLHEQQKAGADLVMFSELALSGYPPEDLLYRDDFYLRCEAQLDRLQAAAQKTAVLVGHPWREGNKLYNALSLFSEGKLLGRYFKQQLPNYGVFDEKRYFTPGNESCVVELKGYRLGLLICEDLWFNQPVDAAKAAGAELLLSINASPYNREKPYIRKTLMASHCQRTDLPLIYLNQVGGQDELIFDGCSKVFDSKGNMTHRLAAFAEQTTLCRFQDLVVEPMAAPAAGLSPLAEVYEALVLAVRDYVTKNGFKGAVLGLSGGIDSALTLAIAVDALGKEKVQALMMPFRYTADISIADAKEEAEILGIEFDILSIEPMFDAFMGQLAPMFAGTEKDTTEENLQARCRGVVLMALSNKRRSIVLTTGNKSEMAVGYATLYGDMAGGFDVLKDVPKTLVFKLCEYRNTVSYVIPQRVIDRPPSAELAPDQLDQDSLPPYDILDAILEGYVEHDKSVADLVAEGFDEAIVRKVIRLVDINEYKRRQSAVGPRITARSFGKDRRYPITSGFGRKNW</t>
  </si>
  <si>
    <t>PL78_15365</t>
  </si>
  <si>
    <t>PL78_15365 chr1</t>
  </si>
  <si>
    <t>ANI31194</t>
  </si>
  <si>
    <t>nitrogen regulatory protein P-II</t>
  </si>
  <si>
    <t>MKKIDAIIKPFKLDDVREALAEVGITGMTVTEVKGFGRQKGHTELYRGAEYMVDFLPKVKIEIVVADDIVDTCVEAIMQTAQTGKIGDGKIFVFDVARVVRIRTGEQDEEAI</t>
  </si>
  <si>
    <t>PL78_15370</t>
  </si>
  <si>
    <t>PL78_15370 chr1</t>
  </si>
  <si>
    <t>ANI31195</t>
  </si>
  <si>
    <t>-DYIHIIVVALLTGMTALLSHRSVAVFHDGIRPILPQLVEGNMSRREAGSIAFGLSVGFIASVGISFTLSTGLLNSWLLFLPTDIIGVLAINSYLAFALGAAWGILALTSLPAVNTALTSLPVNFIGSLGELSSPVISAFALFPLVAIFYQFGWKTAVISAIIVLMTRLVITRFTGLFPESIEIFVGMVLLIGIAIAQDLRAKTHLGGGGGHSVFEERTQRIIKNLPLLAIVGGLISAVASMKLFAGSEVSIYTLAKAYAPGITPEESLSLVHQASLAEFMRGLGFVPLIATTALATGVYAVAGFTFVFVVGYLIPNPLLAALVGAVVISLEVLLLRTIGKWLGRFPSVRNASDNIRNAMNLLMEYALLIGAIFASIKMAGYTGFTITTALYFLNEAIGRPVMKIAAPVVAVILAGILLNLFYWLGLFVVPV</t>
  </si>
  <si>
    <t>PL78_15375</t>
  </si>
  <si>
    <t>PL78_15375 chr1</t>
  </si>
  <si>
    <t>ANI31196</t>
  </si>
  <si>
    <t>MKKIGIVGLQRELIRELIDKTAPASFETFILTDMDAAVKVKDGQLDYYIGACNTGAGAALSMAIAIIGYNKSATIAKPGIKAKPEQIEKFIAEGKVAFGLSVEHIEHAIPLLITQLR</t>
  </si>
  <si>
    <t>PL78_15380</t>
  </si>
  <si>
    <t>PL78_15380 chr1</t>
  </si>
  <si>
    <t>ANI31197</t>
  </si>
  <si>
    <t>MINPNGYTYAHEHLHIDLSGFKDNIDCRLDQYEPICQEMRELVSKGVSNIVEVTNKYMGRNPQFLLNLMRDSGINIIASTGYYTDHFYPQLVRDSSAQQLAQSMIDEIEVGIDGTDLKAGVIAEIGTSENCVTDNEAKVFHAAALAHHATGLAISTHTSFSTMGMQQIALLEQYGVPLDRVVIGHCDLKEQPDLILQMIDKGVYVQFDTIGKNSYFPDERRIAMLVYLAERGVLDKVMLSMDITRRSHLKANGGTGFSYLVDSFIPMLLAAGISHQQVEMMLRHNPNKFFSTQGQ</t>
  </si>
  <si>
    <t>PL78_15385</t>
  </si>
  <si>
    <t>PL78_15385 chr1</t>
  </si>
  <si>
    <t>ANI31198</t>
  </si>
  <si>
    <t>deoB mutase</t>
  </si>
  <si>
    <t>MSKFMVLVIDSFGIGEMPDVPLVRPQDIGANTCGHILETLPELYLPTLEKLGLINSLGYAPNLMQPNPAAAFGRILLQHEGGDTFIGHQEIMGTLPLPPLSMPFSAVIDDVASQLTGNGYQVERITLNNLSYLWVNQGAAIGDNLEADLGQVYNISADFNRLSFEQVLAIGQLVRETVKVGRVIAFGGDLPDTADLLRAAESREGKYIGINAPNSGVYRHNFRVAHLGYGVDEQVQAPAMLWQRHIPTVLIGKVADIVSNSNGINYAGIVDSQTILDIMRDELLKPGDSFICTNIQETDLAGHQQDTLRYADRLQLVDSALNQIIAAMQPDDVLVVIADHGNDPTIGHGKHTREQVPLLVYQLGLSAVDLGTRLTLSDVGATACAFFSAPMPQNGQSFLTQLRPSVSRSLSQ</t>
  </si>
  <si>
    <t>PL78_15390</t>
  </si>
  <si>
    <t>PL78_15390 chr1</t>
  </si>
  <si>
    <t>ANI31199</t>
  </si>
  <si>
    <t>Predicted amino acid racemase</t>
  </si>
  <si>
    <t>MFLNALRKQNPTLIDTAIMLWQQGKIGPDTYVIDVDQTLSNARSLLDEARRCNIKLYLMSKQFGRNPELCKRLLACGYQGVVAVDFKEVRQLYQHGIPVAHVGHLVQPPSGMVDEIVSQQPEVITIFSLEKAQQISDAARKQGKTQPIMLKVNQAGDLLYAGQEGGFELNQLPEVIQAIANMPAVRLVGVTHFPCMLFNPQEQRTLPTTNMFTLLAAKEILEKQGVNVEQVNAPSAACIQVMPELAQLGVTHTEPGHALTGTIPANQDGSQPEKVSLLYLSEISHHVGDTSYFFGGGYYRRGHLSNALIWHNQAYHSSKVLPVDDSSIDYCLRLSDKFPIGSPLVMSFRTQIFVTRSDVALVEGIQRGEPKLIGRYDSQGNSLN</t>
  </si>
  <si>
    <t>PL78_15395</t>
  </si>
  <si>
    <t>PL78_15395 chr1</t>
  </si>
  <si>
    <t>ANI31200</t>
  </si>
  <si>
    <t>Transcriptional antiterminator</t>
  </si>
  <si>
    <t>MDPRLSILYQAGVIDEEVFLGMNKVINRLANFWQISIDNVQGEMAVTHMANALMRTRRGELIKGMDADLLSELIQSEDIQYIRDINQDLLAYFDIKPDDNEQGYLLSNLYSLYLASNLPPLR</t>
  </si>
  <si>
    <t>PL78_15400</t>
  </si>
  <si>
    <t>PL78_15400 chr1</t>
  </si>
  <si>
    <t>ANI31201</t>
  </si>
  <si>
    <t>DNA-binding transcriptional regulator, GntR family</t>
  </si>
  <si>
    <t>MSRKFIKKEGLALVSMARYLIGERPGNRLKTIDELSDNFAISVGVVQHALKVLEQEGAIVVERRGRNGTQLMDLNMSCLLQQADLGNMVCAMPLPYTKLYEGLASGLKEQFTILPLYFAHMRGAEVRVECLIDGIYDMAVVSRLAAQNYVDQGKVTVALNLGTGSYVDGHQLICRRGEEHDIRRVGLDPRSPDQCLLTEIKFANQNIERVDVPYSDCVAQISRGEIDAAIWNLTDDVSHDNLQATKLRGDERYIQASQAVILIRPDNHPIKLLLENGINSEQLLQHQSDVQLGKVDPRY</t>
  </si>
  <si>
    <t>PL78_15405</t>
  </si>
  <si>
    <t>PL78_15405 chr1</t>
  </si>
  <si>
    <t>ANI31202</t>
  </si>
  <si>
    <t>paaK</t>
  </si>
  <si>
    <t>MLDSQTIATVKSTIPLLVETGSKLTAHFYDRMFAHNPELKDTFNMSNQFSGDQREALFNAICAYAANIENLSAMLPAVERIAQKHTSLNIQPSDYQIVGKHLIATLDELFSPGQEVLDAWAKAYGVLADVFIQREEQIYREVEENTGGWRTLRRFRIAKKEMQSDVICSFLLVPEDGGSVVNFKPGQYLGIYIEDSRLENRQIRQYSLTAAPNGKSYRIAVKREEKGTVSNYLHNIAQEGDIVRIAPPRGDFFLDISPETPVALISAGVGQTPMLSMLHTLYAQQHSAEVHWFHAAENGRVHAFADEVAEIAKNMPNLNRHVWYRQPEEQDIPGQHYHSKGFMNLAELQSLIIHPDMHYYFCGPLVFMQFVGKQLLEMGVPAEHIHYECFGPHKVI</t>
  </si>
  <si>
    <t>PL78_15410</t>
  </si>
  <si>
    <t>PL78_15410 chr1</t>
  </si>
  <si>
    <t>ANI31203</t>
  </si>
  <si>
    <t>serine hydroxymethyltransferase</t>
  </si>
  <si>
    <t>MLKREMNIADYDADLWRAMEQEVVRQEEHIELIASENYTSPRVMQAQGSQLTNKYAEGYPGKRYYGGCEYVDVVEQLAIDRAKELFGADYANVQPHSGSQANVAVYSALLKPGDTVLGMNLAHGGHLTHGSPVNFSGKLYNIVPYGIDESGKIDYDDMARQAELHKPKMIIGGFSAYSGIVDWAKMREIADSIGAWLFVDMAHVAGLVAAGVYPNPVPHAHIVTTTTHKTLAGPRGGLILAKGGDEELYKKLNSSVFPANQGGPLMHVIAGKAVALKEAMEPEFKVYQQQVAKNAKAMVSVFLDRGYKVVSGGTENHLFLLDLVDKDITGKDADAALGRANITVNKNSVPNDPKSPFVTSGVRIGSPAITRRGFKEAESIELAGWMCDVLDNINDEATIERTKQKVLEICARFPVYA</t>
  </si>
  <si>
    <t>PL78_15415</t>
  </si>
  <si>
    <t>PL78_15415 chr1</t>
  </si>
  <si>
    <t>ANI31204</t>
  </si>
  <si>
    <t>3-phenylpropionic acid transporter</t>
  </si>
  <si>
    <t>MVLQSTRWLALSYFTYFFSYGIFLPFWSVWLQGEGIPPETIGILLGAGLVSRFLGSLIIAPSVKNPSHLVTALRILALLTLAFAIGFWFGSGWAWLMIVIAGFNLFFGPLVPLTDALAATWQKQISMDYGKVRLWGSLAFVIGSALTGKLVSVWGHNAILYSLTVAVAAMLLGVLLRPNVMPKGEIRSNVLPATKWKILLSEGPVWRFLLCVTLLQGAHAGYYSFSAIYWKEAGYSAATIGYLWSLGVVAEILVFAFSNVLFRRWTARGLLLLSAISGIIRWSLMASTTELHWLLLIQILHCGSFTVCHLAAMRFIAARRGADVIRLQSVYSGLAMGGGIAVMTVISGFLFEHIQGGVFWVMALVAVPALFIRPAVVANPEDLAD</t>
  </si>
  <si>
    <t>PL78_15420</t>
  </si>
  <si>
    <t>PL78_15420 chr1</t>
  </si>
  <si>
    <t>ANI31205</t>
  </si>
  <si>
    <t>stationary phase inducible protein CsiE</t>
  </si>
  <si>
    <t>MSLDTTPVPELSGQQRRCHALLLLFTPTLPVKLETISQLNGVGLPTTRQDIAEVANEIQRFYHLDIRTNPAEDCQLQGTLLNKRLCLIHWLRRGLRYCPEFIDKNFVPALHQALQWQSENAVLPPLQDIVEQCEQLLPRPLDERDRYFLQIYLAYAVWENQQQNYPQLEQQQVTWLSQKVELTAAESLFCTLNNQLSRPLASSERDVFILTLTMIKAHSYSSNHSPEDVRLMDSIHRLIGRFQQISGMEFSSDDELISQLFAHLAPAIERCRFHIGVDNILLDEISSKYPRLLRTTREALIDFEREYQIEFSADELGLIAISFGAWLMQGNALQEKQILLLTNGNPELEHRVEQQLRELTLLPLYIKYLSYSEYLKSGAPPGANLVISPYKRETPESTPPLIQVLLPLTKADQIAIRRWLETP</t>
  </si>
  <si>
    <t>PL78_15425</t>
  </si>
  <si>
    <t>PL78_15425 chr1</t>
  </si>
  <si>
    <t>ANI31206</t>
  </si>
  <si>
    <t>periplasmic or exported protein</t>
  </si>
  <si>
    <t>MFNVLCYNNYASYKYIWGLFIGVAVLLYSPSGLAHPHSFIEMETTFVVDDQKLTGMKMVWTMDEITSADLLYDAENAKSDSEIWKKLAAEVMANVLGQHYFTDIYRDGKPVKYLNLPTEYHLSRKGHRAVLAFVMPLADPQPMVGKPFIISTYDPTYFVDMTYPDQAAIHLPDEWTKRCQATLFTPNPDASLQAYALSLDKEDSPGEDMALGKQFAQRITLQCQ</t>
  </si>
  <si>
    <t>PL78_15430</t>
  </si>
  <si>
    <t>PL78_15430 chr1</t>
  </si>
  <si>
    <t>ANI31207</t>
  </si>
  <si>
    <t>MSVSFTPATRRQKHWFVHLWPLALFLLCLALAAQLAWSYWPELLFKSVVWQKTMHQQMAQLLQQVKANPHQTGLGLMFFSLIYGVLHAVGPGHGKVVIVTYLATHPARLKSSLKLTFLASLLQGGVAIALVSLILGVFQLSSRYLHQSSYWMEKGSFLLVILLGLLLCFRALKRLYHQITLLKPKKITIQRLQPLPADHVHSENCGCGHRHLPSDEELQAGNDWRTRLAVILAMGMRPCSGAIMVLLFAKVIGVYVWGIASALAMALGTSLTISLLALFVHYARQLAVRLSRDRAPAAWGSLAWATLALAGGIILLFAGVLLYLSSQPSMMGGVRPFGR</t>
  </si>
  <si>
    <t>PL78_15435</t>
  </si>
  <si>
    <t>PL78_15435 chr1</t>
  </si>
  <si>
    <t>ANI31208</t>
  </si>
  <si>
    <t>hisN</t>
  </si>
  <si>
    <t>MHPMLTIAIRAARKAGNLIAKNYETPDAVEASQKGSNDFVTNVDRDAEHLIIDVIRKSYPKHTIISEECGELLGEEYETQWVIDPLDGTSNFIKRFPHFAVSIAVRIKGRTEVAVVYDPMRNELFTATRGQGAQLNGYRLRGTNAKELDGTILATGFPFKVKQHAPAYINVLGKLFTQCADIRRTGSAALDLAYVAAGRVDGFFEIGLKPWDFAGGELLVREAGGIVTDFVGGHNHFSSGNIVAGNPRVVKSMLQAMNDELSEALKR</t>
  </si>
  <si>
    <t>PL78_15440</t>
  </si>
  <si>
    <t>PL78_15440 chr1</t>
  </si>
  <si>
    <t>ANI31209</t>
  </si>
  <si>
    <t>tRNA (cytosine(32)/uridine(32)-2'-O)- methyltransferase TrmJ</t>
  </si>
  <si>
    <t>MLHNIRIVLVETSHTGNMGSTARAMKTMGLTNLYLVNPLVKPDSQAIALSAGASDVIGNATIVDTLDEALAGCSLVVGTSARSRTLPWPMLEPRECGVRSAREAEHAPVALVFGRERVGLTNDELQKCHYHVAIPANPEYSSLNLAMAVQILAYEVRVAFLDRQAEIAPKQEEEEAPYPLVDDLERFYQHLEQVLSHTGFIRQAHPGQIMSKLRRLFTRARPETQELNILRGMLTSIEKQDKHQKSANNAKMAKDKE</t>
  </si>
  <si>
    <t>PL78_15445</t>
  </si>
  <si>
    <t>PL78_15445 chr1</t>
  </si>
  <si>
    <t>ANI31210</t>
  </si>
  <si>
    <t>iscR transcriptional regulator</t>
  </si>
  <si>
    <t>MRLTSKGRYAVTAMLDVALHSQDGPVPLADISERQGISLSYLEQLFSRLRKNGLVASVRGPGGGYLLGKDAGQIAVGAVITAVDESVDATRCQGKEGCQGGDRCLTHTLWRDLSERISSFLNNITLAELVNNQDILEVADRQNNDTRRTANGRPQETINVNLRA</t>
  </si>
  <si>
    <t>PL78_15450</t>
  </si>
  <si>
    <t>PL78_15450 chr1</t>
  </si>
  <si>
    <t>ANI31211</t>
  </si>
  <si>
    <t>iscS cysteine desulfurase</t>
  </si>
  <si>
    <t>MTESKVKTPIYLDYSATTPVDPRVAEKMMQYLTLDGIFGNPASRSHRFGWQAEEAVDIARNDIAALVGADPREIVFTSGATESNNLAIKGAANFYQKKGKHIITCKTEHKAVLDTCRQLEREGFEVTYLAPQSNGIIDLKQLEAAMREDTILVSIMHVNNEIGVVQDIAAIGEMCRSRGIIFHVDATQSVGKLPIDLSKLKVDLMSFSAHKIYGPMGIGALFVRRKPRIRIEAQQHGGGHERGMRSGTLPVHQIVGMGEAYRIAKEEMESESKRLSSLRKRLWDGLKDIEEVYLNGDLENGAPNILNVSFNYVEGESLIMALKDLAVSSGSACTSASLEPSYVLRALGMSDELAHSSIRFSLGRFTTEEEIDYTIALVRKSIGRLRELSPLWDMFKQGVDINSIEWSHH</t>
  </si>
  <si>
    <t>PL78_15455</t>
  </si>
  <si>
    <t>PL78_15455 chr1</t>
  </si>
  <si>
    <t>ANI31212</t>
  </si>
  <si>
    <t>iscU Fe-S cluster formation</t>
  </si>
  <si>
    <t>MAYSEKVIDHYENPRNVGSFDNEDPTVGSGMVGAPACGDVMKLQIKVNEAGIIEDARFKTYGCGSAIASSSLVTEWMKGKSLDQAEAIKNTQIAEELELPPVKIHCSILAEDAIKAAIADYKSKHNAK</t>
  </si>
  <si>
    <t>PL78_15460</t>
  </si>
  <si>
    <t>PL78_15460 chr1</t>
  </si>
  <si>
    <t>ANI31213</t>
  </si>
  <si>
    <t>iscA iron-sulfur cluster assembly protein</t>
  </si>
  <si>
    <t>MSISISDSAAQRVSAFLEHRGKGLGLRLGVRTSGCSGMAYVLEFVDEMNDDDIVFEDKGVKVIIDGKSMVYLDGTELDFVKEGLNEGFKFNNPNVSGECGCGESFNV</t>
  </si>
  <si>
    <t>PL78_15465</t>
  </si>
  <si>
    <t>PL78_15465 chr1</t>
  </si>
  <si>
    <t>ANI31214</t>
  </si>
  <si>
    <t>hscB co cahperone</t>
  </si>
  <si>
    <t>MDYFTLFGLPARYLVDASQLTSRYQELQRQFHPDRFASQPERERLLALQQAATINDAYQTLKHPLKRAEYMLSLQGFDLSNEQHTLRDTAFLMEQLELREELDAIERQADAESALAAFNARLAVMTQKRSEQMVQELDNQQWINAADTVRKLRFLDKLQQQVEQLEERLFDDFA</t>
  </si>
  <si>
    <t>PL78_15470</t>
  </si>
  <si>
    <t>PL78_15470 chr1</t>
  </si>
  <si>
    <t>ANI31215</t>
  </si>
  <si>
    <t>hscA chaperone</t>
  </si>
  <si>
    <t>MALLQISEPGLTAAPHQRRLAAGIDLGTTNSLVATVRSGKAQTLADSQNRDLLPSVVHYQREGIDIGWEARQQAAQDPANTISSVKRMMGRSLADIQQRYPNLPYSFQPSENGLPMIQTAVGLVNPVQVSADILKALSQRAQEALEGQLDGVVITVPAYFDDAQRQGTKDAARLAGLHVLRLLNEPTAAAIAYGLDSGQEGVIAVYDLGGGTFDISILRLSRGVFEVLATGGDSALGGDDFDHLLADWLREQAGISSRDDHGVQRQLLDAAITAKIALSDADVAEVSVAGWKGEITRQQFEALIATLVKRTLMACRRTLKDAGVSAHEVLEVVMVGGSTRVPLVREQVGQFFGRTPLTSIDPDKVVAIGAAIQADILVGNKPDSDMLLLDVIPLSLGLETMGGLVEKVIPRNTTIPVARAQEFTTFKDGQSAMMIHVLQGERELVQDCRSLARFTLRGLPPLPAGGAHIRVTFQVDADGLLSVTAMEKSTGVEASIQVKPSYGLSDDEIATMIKDSMANAKQDINARKLAEQQVDASRVLESLQGALAEDAALLSEQESAAIAQAVEVLQQSRQGSDPAAIEAAIKSLDAQTQNFAARRMDASIRRALAGHSVDEV</t>
  </si>
  <si>
    <t>PL78_15475</t>
  </si>
  <si>
    <t>PL78_15475 chr1</t>
  </si>
  <si>
    <t>ANI31216</t>
  </si>
  <si>
    <t>fdx Ferredoxin</t>
  </si>
  <si>
    <t>MPKIVFLPNKDHCPDGAVFEARQGETILDVALRNGIDIEHACEMSCACTTCHCVVREGFDSLNESTELEDDMLDKAWGLEPESRLSCQARVADEDLVVEIPRYTVNHAREH</t>
  </si>
  <si>
    <t>PL78_15480</t>
  </si>
  <si>
    <t>PL78_15480 chr1</t>
  </si>
  <si>
    <t>ANI31217</t>
  </si>
  <si>
    <t>Fe-S assembly, Iron-sulphur cluster assembly</t>
  </si>
  <si>
    <t>MSLTWQDTREIGEALYDQFPDLDPKTVRFTDMHQWICDLEEFDDDPARSNEKVLEAILLVWLDEFE</t>
  </si>
  <si>
    <t>PL78_15485</t>
  </si>
  <si>
    <t>PL78_15485 chr1</t>
  </si>
  <si>
    <t>ANI31218</t>
  </si>
  <si>
    <t>aminopeptidase PepB</t>
  </si>
  <si>
    <t>MTTEIMQVSLSTNPADARWGEKALLSTNDQGMTIHLTGKDALGVIQRAARKIDGQGIKKVKLAGEGWGLEQSWAFWQGFRGPKGERSVEWAELPENDRQELEQRLKIIDWVRHTINTPAEDLGPKQLAKNAIDLMCSVACDAVSYRITEGDDLREQNYAGIHTVGRGSDRSPVLLALDFNPTGNPDAPVMACLVGKGITFDSGGYSLKQSAFMDSMKSDMGGAATLTGALALAAARGLNQRVKLYLCCADNMVSGNAFKLGDIIRYRNGKTVEIMNTDAEGRLVLADGLIDASEQNASLIIDAATLTGAAKTALGNDYHALFSFDDELAQELLESAKSENEPFWRLPLAEFHRNQLPSNFAELNNVAAPSYPAGASTAAGFLSHFVKNYQQGWLHIDCSATYRKGAVDQWSAGATGLGVRTVANLLLAKAKS</t>
  </si>
  <si>
    <t>PL78_15490</t>
  </si>
  <si>
    <t>PL78_15490 chr1</t>
  </si>
  <si>
    <t>ANI31219</t>
  </si>
  <si>
    <t>1endopeptidase IV</t>
  </si>
  <si>
    <t>MSFPHLPSSDHDYSHDHEENTGENELEKLLKLAASESIHRPAFFRALLDATVLVLGDSGQESQDGEMTFSAGNGVNILHWEKQGGELTIPFFSSLETLQQAISQSEGEKEQPFVAMPVRVLFEMTQGASLFLNPKTEYGKEFYPEEVAMLLANGGVAKPTEMVVDKETQILLGQPEEYPSVIVDALTKLFSQRKPVRRAFLALMHDKSVDEKPNLLIGLEVDGSEEEIEILIQEAGHIASEHAPDDSPVDFCVVSEKERGVSHYLTTHTQPFYQRKWGSWLRNSIPSSGQA</t>
  </si>
  <si>
    <t>PL78_15495</t>
  </si>
  <si>
    <t>PL78_15495 chr1</t>
  </si>
  <si>
    <t>ANI31220</t>
  </si>
  <si>
    <t>MLAGAVLLMAACDEGDKTSAVANAKQTNAAAVVPAAAKKTDAASLAEMAKRFAGKPLTLLDASELQLDGASGMVLTFSVPLDPNQDFGAQVHLVDTQSGKIDGAWELSDNLTELRLRHLLPERKLLLTLDAGLKGISGQTLTVPEPQKITTRSIKPSVGFASKGSLLPTKLAQGLPVMALNVDHVDVNFFRIKPANLANFIATWQYRNSFGTWESDELLKMADLVYTGRFDLNPQRNTREKILLPLGDIKPLQETGVYLAVMQQAGQYSYSIAASMFTLSDIGVSVHSYRDRLDVFAQGLEGGAALKDVALQLLDEKGQVLAEGKTDAQGHAQLEKNAKGKLLLASKDGQTSLIDLVAPALDLAEFEIAGPEGYQKQFFAFGPRDLYRPGETLIVNGLLRDADGKPLAAQPVKVDIVKPDNQVARSFVWQPQDGLYQYQYAIPDSALTGDWALRFDLGDNQPRLYKFKVEDFLPERMALDISTSKQPLSTDAALAFDVTGRYLYGAPAADNRLQGQAFLRPQREALTALPGFEFGSVAEENLSRTLDEFDTALDKNGELAVQIDNSWSGVKSPVKVILQASLLESGGRPVTRRAEQAIWPAKELAGIRPLFSKRNVYDYVSDKYRSQAMVDVDSQAEFEVVYANAAGEKLAAKGLKVRLIRERRDYYWQWSESDGWMSQYDKKDLMLDEKNLDIAAGSSGKVSFPVEWGAYRVEVSNSHNDLVSSTRFWAGYDWQDNTGGSGSVRPDQVKLKLDKPAYRPGEKVKLHVEAPAAGTGYLLVESSDGPLWWQEVAVPVGGADVEVPLNKDWNRHDLYLSATVIRPGDKTVQSTPKRAVGILHLPLADEGRKLGLTLDAPARMRPNETLTVKVKANPIDGKLPKKVQVLLSAVDSGILSITDFATPDPYDAFFGRKRYSVDQYDVYGQLIEGQGRLGSLRFGGDGDEEDALSRGGKKPITEVTIVAQQAQPVTLNEQGEGSIQLAIPDFNGELRLMAQAWSDEDFGKAESKVIVAAPLIAQLAAPRFLAGGDHTELALDLSNLSGHPQNLQVKLSATGLIALNGAGEQQLSLANGERKTLLIPVQALNGFGQGDIGLVISGVALPNENLPDYQHHWKIGVRPAYPAQTRHFANILHSGESWILPPEATEGLEQDTLEGQLLLTSRPPLNVARYISELYAYPYGCLEQTVSGLYPSLYSNYAQLTSIGIKADSDEKRRKSIDTGIEHLLSMQKDNGGFALWDKQGWEEHWLTAYATDFLFRASQQGYSVPASALTAANNRLLRYLQDPSQIEMRYSSNDLHSRFAVQAYAGLVLASQQKAPLGALRQLANRSKDARTGLPLVQLGIALKMMGDMPRAEVLLTQGMTTTRAKTDYWLGDYGSEIRDNALILSLLTENNLLPQQRDSRLLSLSEQLTGKRYLSTQESNAVYLAGRTLISANETPWQIAFATNHAEGAAETHDKPLSQNWSAKQLTEGLALQNPGSAAVYSRLDLVGYPQMAPTPSNNNLSITRTYLDMNGHPVELDQVKSGQLIVVYLRVGANQRVPDALVVDLLPAGLELENQNLGDSSASLGESASGLPELQMNMQQATIKHQEFRDDRYVAAVDVDGYNFTTLLYLARAVTPGTYLIPPPQVESMYVPEWRAVGSTPTQLRVLK</t>
  </si>
  <si>
    <t>PL78_15500</t>
  </si>
  <si>
    <t>PL78_15500 chr1</t>
  </si>
  <si>
    <t>ANI31221</t>
  </si>
  <si>
    <t>pbpC penicillin-binding protein</t>
  </si>
  <si>
    <t>-QRGRNHRLMTRFFRSRRRFWLALLFISLLLPAAIWLADRAWPLPLTDVQMARIVVAEDGSPLWRFADDDGVWRYPVSIKQVSPYYLQALLTYEDRWFYHHPGVNPLSLARAAWQDLRAGKILSGGSTLSMQVARLIDPHPRTLGGKLRQVWRTFQLEWHLSKDQILEIYLNRAPFGGTLQGIGAASWTYLGKAPDNLTQGEAALLAVLPQAPSHLRPDRYPLRAKAARDKVLTRLAQYGVWPTSQVTEIQQEDIWLAPRQVPQLAPLLARRLTLGNQRELIQTTLDAGLQRQLEDMAAGWRHQLPEKTSLGVLVVDHTTMEVKAYIASVDFGDDSRFGHVDTISAWRSPGSTLKPFLYAMALDDGLIHGESLLQDVPRRFGNYRPGNFDTGFHGPVSASDALVRSLNLPAVQLLEAYGSKRFAANLRNAGLILRFPLHSEPNLALILGGTGARLDQLVTAFSAFGRGGMAGQLRFEPKQPLLQRRLFSPGAAWIVRRIMAGEGRPVPDDILPAVVPLAWKTGTSYGYRDAWAIGLNARYTLGIWVGRPDGTPVAGQFGYATAVPILHQVNGVLMARLNQGNRALPIDPRPESVSREEICWPGGQPLPAGDSNCRQRRQSWVLDGTLPPTLAAPGQENIQGSQMNIWLNKQGQRVAADCPDATPTRLTLWPLPLEPWLPWAERRAQRLPPVNATCPPLAENDSPPLLILGIRDGAVVRRLPGKNSLDLRLEAQGGQGERWWFLNGEQVATTQNHQSWLQTLTAPGRYQLNVLDESGQVSNVEFRLE</t>
  </si>
  <si>
    <t>PL78_15505</t>
  </si>
  <si>
    <t>PL78_15505 chr1</t>
  </si>
  <si>
    <t>ANI31222</t>
  </si>
  <si>
    <t>peptidase inhibitor</t>
  </si>
  <si>
    <t>MMNIKILSIIIFITIFSCFDVLSNEPKVCFFMNDSYRGESLCAGKNNSVESIPERWNDRISSVVIPQGLSVNVYKDINFSGEKLVIKQNTDFVKDETKIGFNDEISSFEVNSTACFYESDEFSGSAVCLAANESIDLYSNNYHSRKNYHILNPLNDQISSITVPQNMQAVVYEDDGFQGEYYVLTEDFTYQDLEKLNINNRITSMRVFQNNTFTCDQRCVIKDVMRIPLGKAFGHYWLDERLSSKEVLISFIINNDDDYSISFVDGGVLRVKDRELYFMHHNKYSSFIFRVNDDSDRLSFLSRFNGDYFEIQFVESKGTRSAYVSPLFSSLFNSGKETVDFKVSNFNLETPVVIDKLVLTGEQGSNRQTRSVMGLLSCWSVPMLSIYNYVIQGSCNQTDRFVSNANEFFKKPNDKILQISGSAKPLPKLKSNETFQTEPQIINLQSEPKGILTQVHSDMNGKALTVPATALACKVSMKDQLLPQLRSRRDLSPVCIEWTLNILTDFTLLFGGSTDNWNAENFGQVIDRIIRNGDTGHAVSDIETETRLINTVQTLFRESAQSSGSQDIFNLKTAFEFSQLSYAAYLFHGNSEDEDRVRTPQAVQSLPLGRYELSLQDFHFVETIPRIRHGERWVEHPEQHFDIEVISGTTEATEAARQRLIPIIDEWRQIYHQVKLPARVDLPTEIGEPLEQVNHMELLHEASRLVSDVTQSWLRTSRDDYIYVIVRLSGQIVSITMAVDINEFDVGIAGSLTNPTYVLHPQAEGAIRGAGTAAIRALADYLSEKGKRTLVSSVISQPSAIVKKKVGFRFIEEL</t>
  </si>
  <si>
    <t>PL78_15510</t>
  </si>
  <si>
    <t>PL78_15510 chr1</t>
  </si>
  <si>
    <t>ANI31223</t>
  </si>
  <si>
    <t>nucleoside-diphosphate kinase</t>
  </si>
  <si>
    <t>MTVERTFSIIKPNAVANNDIGAIYARFENAGFKIIAAKMLHLTKEQAEGFYAEHKGRPFFDGLVEFMTSGPIMVQVLEGENAVQRNRDIMGATNPDNALAGTLRADFADSFTANAVHGSDAVESAQREIAYFFGENEIFPRS</t>
  </si>
  <si>
    <t>PL78_15515</t>
  </si>
  <si>
    <t>PL78_15515 chr1</t>
  </si>
  <si>
    <t>ANI31224</t>
  </si>
  <si>
    <t>rlmN ribosomal RNA large subunit methyltransferase N</t>
  </si>
  <si>
    <t>MSEQQLSATIQPDASPAADSAVQVAAPATAKINLLDLNRQQMREFFAEMGEKPFRADQVMKWMYHYCYDDFEQMTDINKVLRAKLQRVAEIRAPEVAEEQRSADGTIKWAIKVGDQQVETVYIPEADRATLCVSSQVGCALECKFCSTAQQGFNRNLRVSEIIGQVWRAAKIIGSLKSTGTRPITNVVMMGMGEPLLNLNNVVPAMDIMMDDFGFGLSKRRVTLSTSGVVPALDKLGDMIDVALAISLHAPTDDIRDEIVPINRKYNIETFLAAVRRYLAKSNANGGRVTVEYVMLDHINDSTEQAHQLAECLKDTPCKINLIPWNPFPGAPYGRSSNSRVDRFSKVLMEYGFTTIVRKTRGDDIDAACGQLAGEVIDRTKRTLKKKMAGEPIAVKTV</t>
  </si>
  <si>
    <t>PL78_15520</t>
  </si>
  <si>
    <t>PL78_15520 chr1</t>
  </si>
  <si>
    <t>ANI31225</t>
  </si>
  <si>
    <t>pilF pilus assembly protein PilW</t>
  </si>
  <si>
    <t>MKLNILWGACLAAVVLAGCSGSSPNKVDQPAAGQTRLQLGLAYLAQGDLPAARQNLEKAVNAAPQDYQAQLGMALYEQRVGENSAAEQRYQQAMQLAPGNGTVLNNYGAFLCGLGQYVSAQQQFSAAALLPDYGQVADSLENAGYCFLRANQNDQAKVLLRRALKYDPDKGGSLLAEAERQFGEGKRAQAQLLLDVYQHVLPASAESLWLQIRFAALAGRQDSVQRYGKQLARSFPQSKQYQHFLANEY</t>
  </si>
  <si>
    <t>PL78_15525</t>
  </si>
  <si>
    <t>PL78_15525 chr1</t>
  </si>
  <si>
    <t>ANI31226</t>
  </si>
  <si>
    <t>cytoskeletal protein RodZ</t>
  </si>
  <si>
    <t>MNTEASQDQTVPETTGVRLRQAREALGLTQQNVAERLCLKVSTIRDIEEDNAQANLASTFLRGYIRSYAKLVRLPEDELLPMLAKQAPIRAAKVAPMQSFSLGKKRKKRDGWLMMFTWLIVFVVIGLTGTWWWQNHQAQQAEIANMADQSSAQLSQNEGQTVPLADQNDNAEKTEVPLSDANASAAPSAPETAPVTAPAAAGNAPVATGETPASSAVVSPSQATLPEVSNPAIPLPTAEAAVNAAAAQSAGLVMNFSDDCWLQVVDATGKSLFSGIQKKGATLNLSGKAPYKLTIGAPGAVTILYQGNPVDLSKFVKSSRVARLTVGAE</t>
  </si>
  <si>
    <t>PL78_15530</t>
  </si>
  <si>
    <t>PL78_15530 chr1</t>
  </si>
  <si>
    <t>ANI31227</t>
  </si>
  <si>
    <t>ispG 4-hydroxy-3-methylbut-2-en- 1-yl diphosphate synthase</t>
  </si>
  <si>
    <t>MHNESPIIRRKSTRIYVGKVPIGDGAPIAVQSMTNTRTTDVDATVKQIQALERVGVDIVRVSVPTMDAAEAFKLIKQRANVPLVADIHFDYRIALKVAEYGVDCLRINPGNIGNESRIREVVACARDKNIPIRIGINGGSLEKDIQEKYGEPTPEALLESAMRHVDILDRLNFDQFKVSVKASDVFLAVNSYRLLAKQINNPLHLGITEAGGARSGSVKSAIGLGLLLSEGIGDTLRISLAADPVEEVKVGFDILKSLRIRSRGINFIACPTCSRQEFDVIGTVNALEERLEDLITPMDVSIIGCVVNGPGEALVSTIGVTGAHNKSGFYEDGVRQRERFDNKLMIDQLEAKIRAKAAMLDEKNRIDINQLEDQAPV</t>
  </si>
  <si>
    <t>PL78_15535</t>
  </si>
  <si>
    <t>PL78_15535 chr1</t>
  </si>
  <si>
    <t>ANI31228</t>
  </si>
  <si>
    <t>hisS histidine--tRNA ligase</t>
  </si>
  <si>
    <t>-AKNIQAIRGMNDYLPADTALWQRIEGTLKQVLGGYGYSEIRLPIVEQTPLFKRAIGEVTDVVEKEMYTFDDRNGESLTLRPEGTAGCVRAGIEHGLLYNQEQRLWYIGPMFRYERPQKGRYRQFYQLGAEVFGLQGPDIDAELILLTARWWKALGISEHVRLELNSIGSLDARADYREALVAFLEQHQEVLDEDCKRRMYSNPLRVLDSKNPEVQQLLNDAPRLSEYLDEESKQHFAGLCELLDHAGIPYSVNERLVRGLDYYNRTVFEWITNSLGSQGTVCAGGRYDGLVEQLGGRATPAVGFAMGLERLVLLVQAVNPEFCVPPTVDVYLVSSGQGTQSAAMQLAETLRDALPSLKLMTNYGGGNFKKQFARADKWGARVALVLGEDEVSAQQVVVKDLRKGEQETLAQADVAARLASMLG</t>
  </si>
  <si>
    <t>PL78_15540</t>
  </si>
  <si>
    <t>PL78_15540 chr1</t>
  </si>
  <si>
    <t>ANI31229</t>
  </si>
  <si>
    <t>PL78_15545</t>
  </si>
  <si>
    <t>PL78_15545 chr1</t>
  </si>
  <si>
    <t>ANI31230</t>
  </si>
  <si>
    <t>yfgL membrane biogenesis protein</t>
  </si>
  <si>
    <t>MQLRKTLLVGLVSVALLSGCSLFNSEEDVVTMSPLPTVENQFTPTKVWSTSVGSGVGDYYSHLRPTWQGSSVFAADRKGLVKAMDIDTGKQIWQTDLSEKTNFYSSNRSAMLSGGLTVSGSHVFVGSEKAVVYALNADDGKVAWQTSVAGEAMSRPVVSDGVVLIHTTNGMLQALNESDGAIKWTLNLDVPSLSLRGESAPTVAFGAAIVGGDNGRVSAVMMEQGQLIWQQRISQVTGTTEIDRLNDVDMTPIVVDGVVYALAYNGNLTALDLRSGQILWKRELGSVNDFIVDSGRIFLVDQNDRIVALKSDGGITLWSQSDLLHRNLTAPVMYNGYLVVGDAEGYLHWVNTEDGRFVAQQKVDSSGFLSAPVVVSDKLMIQAKGGTVYAFTR</t>
  </si>
  <si>
    <t>PL78_1555 chr1</t>
  </si>
  <si>
    <t>ANI28521</t>
  </si>
  <si>
    <t>nadA quinolinate synthetase</t>
  </si>
  <si>
    <t>MSEIFDINAAIYPFPAKPAPLNLDEKAFYRQKIKMLLKQQDAVLVAHYYTDPEIQSLAEETGGCVADSLEMARFGNTHPASTLLVAGVRFMGETAKILNPEKRVLMPTLNAECSLDLGCPADEFAAFCDSHPDRTVVVYANTSAAVKARADWVVTSSIAVELIEHLDSLGEKIIWAPDRHLGHYVQKKTGADVLCWQGACIVHDEFKTQALMQMKALHPDAAILVHPESPQAIVDMADAVGSTSQLIQAAKTLPQQKLIVATDRGIFYKMQQVCPEKELFEAPTAGEGATCRTCAHCPWMAMNGLQAIAEGLERGGALHEIHVDEELRQQSLIPLNRMLDFANQLKLQTQSNA</t>
  </si>
  <si>
    <t>PL78_15550</t>
  </si>
  <si>
    <t>PL78_15550 chr1</t>
  </si>
  <si>
    <t>ANI31231</t>
  </si>
  <si>
    <t>engA GTP-binding protein</t>
  </si>
  <si>
    <t>MIPVIALVGRPNVGKSTLFNRLTHTRDALVADFPGLTRDRKYGRAEVEGHEFIVIDTGGIDGTEDGVETRMAGQSLLAIEEADIVLFMVDARAGLMPADQGIAQHLRSRQKATFLVANKTDGMEPEAAAADFYSLGMGDVHPIAASHGRGVAQLIEEVMAPYMAPVEPEVELTEEEANAAYWAELEAQDQDQAEGEEPEEDDFNPLDLPIKLAIVGRPNVGKSTLTNRILGEERVVVYDMPGTTRDSIYIPMTRDDREYILIDTAGVRKRGKITETVEKFSVIKTLQAIEDSNVVLLVIDAREGISDQDLSLLGFILNSGRSLVIAVNKWDGMSEEARAQVKDMLDLRLGFVDFARIHFISALHGSGVGNLFESIQEAYDCSTKRVGTSMLTRIMQMAEEDHQPPLVRGRRVKLKYAHAGGYNPPIVVIHGNQVTDLSDSYKRYLMNYFRRSLKVMGTPIRIQFKEGENPFAGKRNTLTPNQMRKRKRLLSHLKKK</t>
  </si>
  <si>
    <t>PL78_15555</t>
  </si>
  <si>
    <t>PL78_15555 chr1</t>
  </si>
  <si>
    <t>ANI31232</t>
  </si>
  <si>
    <t>MSWETWSFAFSVTVPNLLMMLLGVMLRRWRLMDDSFCDGATRLVFNLALPCLLFFSVATNHVSLADHLPLVIYGAVGTLITFSLLEVAAHWLVKEPRERGVFVQGGFRANTAIVGLAYAMTAYGDEGMALGAMYLTVTVILFNVLSVITLTRSLNAATDGKISQSALLKSIVTNPLIIGLVCGLLYAQTHLPMPQVIQQTGGFISALALPLALLCTGASLDWKAMFRSSNVAALASSAKLIFVPLIMTLGGWLLGFRGAALGIIFLFSATPTAAGSYVMTRAMGGNATLAANIIAITTVGSFFTTALGIYFLRTFGVI</t>
  </si>
  <si>
    <t>PL78_15560</t>
  </si>
  <si>
    <t>PL78_15560 chr1</t>
  </si>
  <si>
    <t>ANI31233</t>
  </si>
  <si>
    <t>helicase</t>
  </si>
  <si>
    <t>MEALCPVCHTAMDEVSSHFHCATCSSDYQPQAICPDCEKPLQVLKACGAVDYFCQHGHGLISKKRVKYEYTLHL</t>
  </si>
  <si>
    <t>PL78_15565</t>
  </si>
  <si>
    <t>PL78_15565 chr1</t>
  </si>
  <si>
    <t>ANI31234</t>
  </si>
  <si>
    <t>xseA exodeoxyribonuclease VII large subunit</t>
  </si>
  <si>
    <t>MPLTSATSIFTVSRLNQTVRQLLEMEMGQIWLTAEISNFSKPASGHWYFTLKDDRAQVRCAMFRNSNRRTTFNPQNGQMVLVRASITLYEPRGDYQLIAESMQPAGDGLLQQQFEQLKAQLAAEGLFEAAHKQPLPAPAKRVGVITSASGAALHDVLQVLQRRDPSLPVVIYPTLVQGAEAPMQIVRAIEMANRRAECDVLIVGRGGGSLEDLWSFNDERVARAIFASRIPIVSAVGHETDVTIADFVADLRAPTPSAAAEIVSRNQLELVRQIQAQQQRMEMAMDYYLAQRNQQFTQLHHRLQQQHPHLRLARQQTLLFKLQRRLEECAQNQIRLQVRRVERLQQRLSHVQPQGRIHRYSQQVQQQEYRLKQALERQLNAYRQRFGIACSQLETVSPLATLARGYSVTQTPSGSLLKTTQQVQVGDTLKTRLQDGWVESEITQLTPVKKARKPRTAAK</t>
  </si>
  <si>
    <t>PL78_15570</t>
  </si>
  <si>
    <t>PL78_15570 chr1</t>
  </si>
  <si>
    <t>ANI31235</t>
  </si>
  <si>
    <t>guaB inosine-5-monophosphate dehydrogenase</t>
  </si>
  <si>
    <t>MLRITKEALTFDDVLLVPAHSTVLPNTADLGTQLTATIRLNIPMLSAAMDTVTESRLAIALAQEGGLGFIHKNMSIERQAEEVSRVKKHESGVVTEPQTVTPTTTLRQVKELTARNGFAGYPVVTEDYELVGIITGRDVRFVTDLEQPVTAVMTPKERLVTVKEGESREIVLQKMHEKRVEKALVVDDNFHLRGMITVKDFQKAERKPNACKDEHGRLRVGAAVGAGAGNEERIDALVAAGVDVLLIDSSHGHSEGVLQRIRETRAKYPDLQIVGGNVATGAGARALAEAGVSAVKVGIGPGSICTTRIVTGVGVPQITAVSDAVAALEGTGIPVIADGGIRFSGDIAKAIAAGASCVMVGSMLAGTEESPGEIELYQGRSFKSYRGMGSLGAMSKGSSDRYFQTDNAADKLVPEGIEGRVAYKGLLKEIVHQQMGGLRSCMGLTGCPTIDDLRTKAEFVRISGAGIQESHVHDVTITKESPNYRMG</t>
  </si>
  <si>
    <t>PL78_15575</t>
  </si>
  <si>
    <t>PL78_15575 chr1</t>
  </si>
  <si>
    <t>ANI31236</t>
  </si>
  <si>
    <t>guaA GMP synthase</t>
  </si>
  <si>
    <t>MTKNIHKHRILILDFGSQYTQLVARRVREIGVYCELWAWDVTEAQIREFNPSGIILSGGPESTTENGSPRAPDFVFNAGVPVLGVCYGMQTMAMQLGGHVEGSTEREFGYAQVEIKTDSALVRDIKDALNAAGEPILDVWMSHGDKVTAIPSDFVTVASTDTCPFAIMANEEKRFYGVQFHPEVTHTKQGQRLLERFVLDICQCEALWTPATIIEDAVARLREQIGEDHVILGLSGGVDSSVTAMLLHRAIGKRLTCVFVDNGLLRLNEADQVLEMFGDKFGLNIVHVAAEDRFLSALAGIDEPEAKRKTIGRVFVEVFDEEACKQEQVKWLAQGTIYPDVIESAASATGKAHVIKSHHNVGGLPKEMKLGLVEPLKELFKDEVRKIGLELGLPYDMLYRHPFPGPGLGVRVLGEVKKEYCDLLRRADAIFIEELHKADLYNKVSQAFTVFLPVRSVGVMGDGRKYDWVVSLRAVETIDFMTAHWAHLPYDFLGRVSNRIINEVNGISRVVYDISGKPPATIEWE</t>
  </si>
  <si>
    <t>PL78_15580</t>
  </si>
  <si>
    <t>PL78_15580 chr1</t>
  </si>
  <si>
    <t>ANI31237</t>
  </si>
  <si>
    <t>Membrane bound FAD containing D- sorbitol dehydrogenase</t>
  </si>
  <si>
    <t>MSLHPPSIPRVNGVSRRRLLGYVGVGLVASLMSPLSLNVFAASTSTMPLNLERFMLVSRALTGKRQLNPHIGQRIYQVLILRLPQLDQQLALLQPLPAGEPQNWSQAQQGIARQVLQAWYVGVIGEGSNAAVISYENALMFEAVSDVLVIRSYCPNQPGYWAAKPDVAI</t>
  </si>
  <si>
    <t>PL78_15585</t>
  </si>
  <si>
    <t>PL78_15585 chr1</t>
  </si>
  <si>
    <t>ANI31238</t>
  </si>
  <si>
    <t>choline dehydrogenase</t>
  </si>
  <si>
    <t>MADTLQADVIVIGSGVAGGLVAHQLALAGKSVLILEAGPRLPRWEIVENFRNQPDKSDNMAAYPSTPYAPHPEFNPDNHYLIQKGEHPYDVQYIRAVGGTTWHWAASAWRFLPNDFKLKTLYGVGLDWPIDYTALEKWYFRAEQELGVWGPNNEDLGSPRAQPYPMEPLPLSWNEQRIKTVLNANGFYVVTEPVARNSRPYDGRPTCCGNNNCMPICPIGAMYNGITHVEKAERAGAIVRPQAVVYKLEVNDRQEIAAALFKDAQGGEHRAEGKFFVLAANGIEIPKIMLMSVSEKNPRGVGNSSDRVGRNLMDHPGIGVTFLANEALWPGRGPQEMTSMVGFRDGAFRAEYAAKKIHLSNLSRTDEVTINLLKQGDLQLGPQLEAKIRDRAARYVRFDSFHEILPHMENRIIPSLTEKDAIGIPKPEFYYAMDDYVRKSALHTQQVYADAARLMGGTEVVFHNDFANNNHITGTTIMGNDPKDSVVDSDCRTHDHKNLFIASSSVMPTVGSVNCTLTIAALSLRIAETLKAEV</t>
  </si>
  <si>
    <t>PL78_15590</t>
  </si>
  <si>
    <t>PL78_15590 chr1</t>
  </si>
  <si>
    <t>ANI31239</t>
  </si>
  <si>
    <t>ccoP Cytochrome c oxidase</t>
  </si>
  <si>
    <t>MKKQTLVWLALCGAFSATVQGAEGTDLIKRGEYLTQAADCVACHTTKGGKPFAGGLAFKTPMGTLYSPNITPDKATGIGEWNDEEFIRALHEGKGKDGENLYPAFPYTSYTLLTDDDVRAIKAYLFSLPAVHQPNRENDMPFPFNQRWGLWFWNWVNFEGQRFQPDNNQSAEWNRGAYFVEALGHCGECHTPRNFTMGMKDSKAYGGAEINGWTAFNITSDPNAGIGSWSQEQLVQYLRSGHVDGKAQAAGPMAEVIENSTRHLTESDLNAMAVYLRTLKPLNLDDETKSRSDWGQPATGVDSLRGKAFSADDYTDGARLYLGNCASCHSFTGAGVKDGYYPSLMRNSVVGATTPNNMVKVILHGVTRQTNDGEVFMPGFANTLSDEQVATLSNYLLQQFGQPTLNIKADDVKALREN</t>
  </si>
  <si>
    <t>PL78_15595</t>
  </si>
  <si>
    <t>PL78_15595 chr1</t>
  </si>
  <si>
    <t>ANI31240</t>
  </si>
  <si>
    <t>rimI GCN5 family acetyltransferase</t>
  </si>
  <si>
    <t>MNIREYQEADRPFLRTLYLASRQAAFSWINQENFRLEDFDKAVLGEKILVAVEDGNRLGFASVFREENFLHNLFVDPSSQGLGVGKLLLQAVQRELTATGVLKCLVRNQRALAFYQQNGWQKIATGKGEDGEYILMHWVKPS</t>
  </si>
  <si>
    <t>PL78_1560 chr1</t>
  </si>
  <si>
    <t>ANI28522</t>
  </si>
  <si>
    <t>pnuC nicotinamide riboside transporter</t>
  </si>
  <si>
    <t>MDFFSTGNILVHIPLGVQGYDLSWIEAIGTLFGLLCIWFASKEKIINYLFGLINVTLFAVIFFQIQLYASLLLQVFFFGANIYGWYAWSRQTTDNQIELKIRWLSLPKALGWGAVCVIGIALMTFNIDRVFAWLTGITVAIMQAFGANVQVPHLEPDSFPFWDSTMMVLSIVAMILMTRKYVENWLVWVVIDLISVVIFTYQGVYVMALEYVILTLIALNGSWLWIKAARENHSQPLAVQS</t>
  </si>
  <si>
    <t>PL78_15600</t>
  </si>
  <si>
    <t>PL78_15600 chr1</t>
  </si>
  <si>
    <t>ANI31241</t>
  </si>
  <si>
    <t>thiD hydroxymethylpyrimidine kinase</t>
  </si>
  <si>
    <t>MVVLTRGAALTHCVAEILPVLPDLDYASVGKSRHPLGTAFLTAGWEEYVPSTYRFTRFCYHSLSVVSIDRLFRGDMPMKRLNALTIAGTDPSGGAGIQADLKTFSALGAYGTSVVTALVAQNTRGVQSVYAIDPAFVAAQLDSVLSDVRIDSAKLGMLANENIVQIVAEKLRQYPLDFVVLDTVMLAKSGDPLLEPAAVAALRQQLLPLVSLITPNLPEAAALLDCQPATNEWEMCAQGRELLAMGCQGVLMKGGHLTGGDSPDWLFTANGEFRFCLPRIATRHTHGTGCTLSAALAALRPTQENWATTVSAAKSYLQGALEQADTLEVGQGIGPVHHFYRWW</t>
  </si>
  <si>
    <t>PL78_15605</t>
  </si>
  <si>
    <t>PL78_15605 chr1</t>
  </si>
  <si>
    <t>ANI31242</t>
  </si>
  <si>
    <t>MPSLEFSQNIPKLYYSATDAPALKTVTTDKILQMVVDLDVANSEDEHYVTGWMGLNSVMVVRNYQNKRGTANGFVLNKGNRHRLSVQSIEFRIPKMVLWMTFRRRPRTMELITYEALEGELNGMQQYRNILDKALIQQLEQDWRDLNDYLGEACWQLENGRPLWQRLHQEITPKAIDQVADSAVFCSKNRQIDGEFGGFWAGDYFFAIRPKSDKHPHAAVMISWRENEHDIGSYVFDQKKDQQGNISLLPCIRPRKGAEHFILNPFDAVHLQRALALFALTRPFLIAE</t>
  </si>
  <si>
    <t>PL78_15610</t>
  </si>
  <si>
    <t>PL78_15610 chr1</t>
  </si>
  <si>
    <t>ANI31243</t>
  </si>
  <si>
    <t>Ivy Inhibitor of vertebrate lysozyme</t>
  </si>
  <si>
    <t>MKGQKTLHCLLLGTLLSVSSWSFAQQTLTTAELVQQPQYKSSWQKMIKGQKNLPAWARKGAGTSAPPEWAEWEGKKYQVGNICKPHDCASHFLLVAFSEDKKRAWGVRISVEDKPEALETPSQFATYQWLGQPDERMKNLLMAQLEKDPNWK</t>
  </si>
  <si>
    <t>PL78_15620</t>
  </si>
  <si>
    <t>PL78_15620 chr1</t>
  </si>
  <si>
    <t>ANI31244</t>
  </si>
  <si>
    <t>transposon DNA-invertase</t>
  </si>
  <si>
    <t>MLVGYARVSADDEKLNLQRDFLNQVGCERLFEDHFNGAKVERPGLQQALNFVRAGDTLVVWRLDRLSRSLKDLIGMMALLETKGIALKSIEDGIDTSTSSGELIFRLFGALAKFERNVIKERNQAGLRAARARGRNGGRPKALSQDKQDLAVKLYDEKNYTVAQICQMMGISKPTLYKYLGAARGGRTE</t>
  </si>
  <si>
    <t>PL78_15621</t>
  </si>
  <si>
    <t>PL78_15621 chr1</t>
  </si>
  <si>
    <t>non-ribosomal peptide synthetase</t>
  </si>
  <si>
    <t>MDSIKQNNGNCVYSPATLGQKEVWLIQQLSPDLPFNISEYAEITGNLNISVFETALRGIVAETPAMKSRFKAIDGELYQYVDNTLDTNLHIIDKTDNLDESFDLDAWIQADITTLISPEDENLLNFSLICLPQNKFIYYQRCHHILMDGRSLGLISKRISDRYDELISGKEPETIIPDEPDLLARKDIEYLQSKRFTLDKAYWDTFLQKASNANRLSFLSHSPNDRSILKEEQYIDESVNKSIEIIAEKNNLRPTHIYIAAVAAHFYTLTGVKELSFSFPVTGIGKESKNLIGMTSNTLPLEVTVTPTDNILDIARNMNKQLTKILKHQRYRGENILRKNKQEFSFGPAINLMLFDRGTPFQHCETKWIKAKGSQTHGFSVVFDDKGYGKGLSISFYGSDRLHSLEDIFDHHRRFSVILEQLAANPQNSIGQVDRQIMEARANSPRRTLFENMRNPLSAAVINWQVQDAQQIANLALALSEKAGVPPAITKLKILINNELLIVNQVETLPEKTLFAPGTLVRLDSINDGWQVTTTTTDIRISAFSKLDGTPVPATALAEQGHLTAGDRLPILSQQQSEALSTELATLATHEPFWLEKLQRFNPVDFPYSLDKTEGGSRLAVGEWQYSELPNSGDNSWLKIIGLFAAYLHSLSGEHSFQLGYHAFRQGEDICSQLSSPWVPMDVADICDQLSLVDFTENLNKEIKRVNQAQSYATDIVLRHETLKRNTKLLQNKPLYALAVAITDGDILIHSRINPDSFPLLTLQINALNGQFRWIYNAAYLAENRITQINSHLLKGLKNSVEIGNLPCSIGNINFIPKAEELLLLETLNHRECDFNNHSCIHQVFEQQVQKTPDAIAICHGERQLTYLEFDRLANRIAHHLIGLGIQADMRVALCMERSCLQIAALFGILKSGGCYVPLDPAYPSERLKDVLHDAEPAVLLVDSLGQEILAGSSDVRTYDVDALLAIDTPDTPLQLPQLSVNQLAYVIFTSGSTGRPKGVMVEHAQVMNLYYALNEEIFHYYPKQSRVCLNSSISFDASLQSLLSLLSGHQLHIVPQDVRVDGARLVQFLKDNAIDVFDCTPTQLEMLLLSDLPNQVEKLILLIGGEALSPQTWRRLSALNHFTAFNVYGPTECTVDATVALIDASHSLPTIGRPIANSAIYLLNNQLKPVPFGAVGQMYISGDGVTRGYLNQPALTEERYSADPFIAKNQRMYRTGDLARYFADGTLEYLGRDDQQVKINGYRIEPGEIEEKLLSHPQVNEAVVIAYKNASGEKQLVSYLVLAGNTETEELPRHLRDFLSPLLPEFMLPIAYVSVDHLPLTPNGKIDRKQLPAPDFNAYVHESYEAPQGDTEQELHEIWGEVLCQERIGRNDSFFAIGGDSLLAMKLLSKMQSRWQSKITMGAFFAQPTLAQLALLVAQAKQQTATQIARIDANARIPLSFPQNRLWFIEQLGNNDENYNVPLLLKMNGKLNAQLLQRCLNHLLDRHDALRSVFHAENGVGYVQLLPVGTQAPLQEYDFAASSHADEDFWQLYQHEIAHKFDIAHGPLIRASLAHTAASEHYLLLIIHHIVTDGWSMEILARELGVLYSAWSQGETNPLPALPLQYPDYAQWQQQWLDSPEWHAHGQFWLQKLQGIPERMTLPSDRERPAQQSFLGAAVPIVLDQQLSDDLRRLSQKHHTTLFMTLMSAWSVVLSRLSGQQDLVIGTPVANRQAAECEALVGFFVNTLAMRINLAEAPTVAELLAQVRDFSLSAQEHQELPFDQVVELLQPQRSMDKTPLFQVMFAWENFDAVAPALTGMNVELIDPQVTRVKFDLELNLGTRNRSIVGSLNYATALFDQATIERHQHYLITVLRAMVRDDNLQVDRIPLLSDREYNLLINQWNQTAEPYPLDVCAHQLFELQAQRHPEAIALTYQQTSLTYAELNNLANHLANHLLAQGVKVEDKVAICSHRTPEMIIAMLATLKAGAAYLSIPPDTAPERQNFMLEDAKPAAIVAQSEGQHRFSGCNIPLCLMSDITQNHGEIPNPTVAVSPENLAYVIYTSGSTGNPKGVMVEHGNLVQLVSPWCERWGIGLGDNVLQFCNPTFDASVCEIFSALTSGANLVLRDDQWLSGTKTFWQLCEHYNISRMVLPYQFLRRLSEESDYPLPPSLRTLFFGGEAAAPEILQRWLSRYPVKPQLVNNYGPTETTVVATAHVPTLGETQLDSIGRPIANNRLYVLDPHGDPLPQGAIGELYIGGPGVTRGYLNLPEMTAERFLPDPFSTVKGARMYRTGDLASYLPDGRVQFHGRNDHQVKIRGFRIELGEIETQLNSHPQVKEAAVLAQDDGKGSKRLVAYLVADTEQPRPDIAILRNHLAALLPEYMVPAAYVLLNEMPITPNGKLDRKALPAPQEDAFIHRDFEAPRAGIETTLAEIWQGLLDVEKVGRNDHFFELGGHSLLAVRVISQLQQLLNISIPLAALFDNPQLSQLAEVIDREGQTGDTTLTAIIVPATRDKPLPLSFSQQRLWFLSQLSDSDSNYNVLMALALSGDVNIPVLQQTLNILYARHESLRSNFTSSGQNEPVVRLRDSQSGIPFVEYDWREQANSAEKVEEIYSQEERRIFDLAKDSLVQASWLRLRDNQSILLLTLHHIITDGWSMEILVRELGVTYSALLQQRANPLPPLPIQYPDYAVWQQQWRNSPVWHEQGKFWQQLLTGAPERLTLPTDRPRPPQQSFIGASLPIVLSSELSDELRRLSNRHGTSLFMTLLSAWSIVLSRLSGQDDLVIGTPVANRNQAECEGVIGFFVNTLALRINLSTTSNVADLLAQVRKTTLDAQEHQALPFEQVVEILQPPRSMDKTPLFQVMFALENIDDIAVNMVGLDVKLQEPPVSRVKFDLELSLGERNKIITGSLNYASALFDEATVQRHQQYLIAVLEAMVKNDAQVIGQIDLIADREKQLLLEQWNQTAQSYPADLCIHHLFEQHAERSPDAIALVNNAYSLSYGELNNRANHLAYLLIEQGVKAEDRVAICADRSPEMIVGILAILKAGGAYLSLPHDIAPERLKFMLEDAKPVAILAEPATLPLFKDCGVPHELLPAVSAPLQETGVNPQPSLAPQNLAYVIYTSGSTGNPKGVLVEHGNLVQQMVTWCRQWNLGPQDKVLQFCNTTFDVSVSEIFSALTSGATLVLRDDQWLAGSSDFWQLCEQYGISYLDIPYQFWRKLCEESRGPLPNALRLICISGEAAAPEMLERWLKRYPEKPELVNCYGPTETTITATTHSPKLGISQIDSIGRPTANIRIYLLDNHGNLVPRGVIGEVYIGGPGVTRGYLNLPEMTAERFLPDPFRSVEGARMYRTGDLASYLADGRLQFHGRNDHQVKIRGFRIELGEIETKLNDHPNISDAAVLALDDNKGSKRLVAYLVADANSPAPEPMALRHYLQSRLPDYMIPAAYVLLNSMPITPNGKLDRKALPAPQENAFLHQPYEAPLAGLETTIAEIWQSLLDSEKVGRHDHFFELGGHSLLAVSAVNLINAAIDDKVSVSDIFIAPTVKQLASRITQQARVSDVINLRQQALLPEDIQPQSQSINQGNAIFLTGATGFVGRFLLRELLDSTDSKIYCLVRGHNQQDSLQRLRNILTEWSLWRKGDEQRIITIQGDIKAPRLGIDDLLYQRLAQDVGVIFHSAVSMNHLESFEMAYKANVASLVELLRLTTQGSRKILNFASTLNVFSPIGQQGHRVVNEQSSIQDEQHIADQGYVASKWVGEEIVNLAVARGIACNIFRLGLITADSELARYDELQAFYRLFKSSVQMGMAFDDVYGDIQLTPVDYTAKALAHLGSSHYPTENIFHLSAMEGMSRREFIEQLNAHLPQPMTVVSHRQWLREAHRRYQQGEILPITPLIQDMMTSSDEELDNFYQSLQETTIDYDSSQTLKRLERVEITLPTVNSEWYRLFIHSLQK</t>
  </si>
  <si>
    <t>PL78_15625</t>
  </si>
  <si>
    <t>PL78_15625 chr1</t>
  </si>
  <si>
    <t>ANI31245</t>
  </si>
  <si>
    <t>yegS lipid kinase</t>
  </si>
  <si>
    <t>MTQTPPSLLILNGKEGGNPEVRNAVKNVRDEGLTLHVRTTWEQGDAARYVNEAIALGVDTVIAGGGDGTINEVAAALAALPPGHTLPSLGILPLGTANDFATACSIPLQIDNALQLAIKGRAVPIDIAKVNDDRYFINMATGGFGARITTETPAMLKSALGGASYFVHGLMRMDTLKADQCEIRGPDFHWSGEALVIGIGNGKQAGGGQELCPNALINDGLLQLRLLTATELLPALLTSLFSGEENKNVIDATLPWLEISAPHDIRFNLDGEPLSGSQFRIEVMPAALLCRLPPNCALLG</t>
  </si>
  <si>
    <t>PL78_15630</t>
  </si>
  <si>
    <t>PL78_15630 chr1</t>
  </si>
  <si>
    <t>ANI31246</t>
  </si>
  <si>
    <t>Peptidase U32</t>
  </si>
  <si>
    <t>MFIPELLSPAGTLKNMRYAFAYGADAVYAGQPRYSLRVRNNEFNHENLALGIQEAHALGKRFYVVVNIAPHNSKLKTFLRDLKPVIDMGPDALIMSDPGLIMMVREAFPQMDIHLSVQANAVNWATVKFWQQMGLTRVILSRELSLEEIAEIREQVPEMELEVFVHGALCMAYSGRCLLSGYINKRDPNQGTCTNACRWEYKVEEGKQDDIGNIVHIHQPIPVKNVEPTLGIGAPTDKVFMIEEAMRPGEYMTASEDEHGTYIMNSKDLRAIQHVERLTQLGVHSLKIEGRTKSFYYCARTAQVYRRAIDDAVAGKPFDPSLLTTLEGLAHRGYTEGFLRRHVHEDQQTYDYGYSVSERQQFVGEFTGDRRDGLAEVVVKNKFSVGDSVELMTPTGNIQFTLESMLDKKGQAAEVAPGNGHIMYLPIPEEIDVEYALLIRNLDGTNTRNPHEKQ</t>
  </si>
  <si>
    <t>PL78_15635</t>
  </si>
  <si>
    <t>PL78_15635 chr1</t>
  </si>
  <si>
    <t>ANI31247</t>
  </si>
  <si>
    <t>Uncharacterized conserved protein YegP</t>
  </si>
  <si>
    <t>MAIGYYELKKAKNGQYYFNLKAGNNEVILSSEMYASKASAENGIASVQSNSPLEAQYELKHNVKNEPYFVLKAKNHQVIGVSESYSSEAAAKNGIASVTKNGPTTTIKDLTL</t>
  </si>
  <si>
    <t>PL78_15640</t>
  </si>
  <si>
    <t>PL78_15640 chr1</t>
  </si>
  <si>
    <t>ANI31248</t>
  </si>
  <si>
    <t>MNEAIFAPGQHGPVLIVEDEPKLGQLLVDYLQAAGYQTRWVTNGAEVVASVRQAPPAIILLDLMLPGSDGISICREIRRFSDVPIVMVTAKTEEIDRLLGLEIGADDYICKPYSPREVVARVKTILRRCYSPREMPSDMAPLQIDESRFHASYQGHTLDLTPAEFRLLKILAMQPGHVFSREQLLNNLYDDYRVVTDRTIDSHIKNLRRKLESFDEEKPFIRAVYGMGYRWEAEMGRLL</t>
  </si>
  <si>
    <t>PL78_15645</t>
  </si>
  <si>
    <t>PL78_15645 chr1</t>
  </si>
  <si>
    <t>ANI31249</t>
  </si>
  <si>
    <t>MRIGITSKLFMAIFATCMLVLITMHWGMRASFERGFIDYIKHSNEQRIAMLGDALEEQYKHYGNWNFLRNNDRVVYQIMRSFEQNSDNSHNLPPRGWRTQFWVVDSHFKLLVGHTGAVPKEGSRLPIKYDDQIVGWVIATPSEKLTRDADINFDLQQRRTSWMIVALSTLLAAAVTWLLSRGMLAPVKRLVEGTHRLAAGDFSTRVAVSSRDELGRLAQDFNQLASSLEKNEQMRRDFMADVSHELRTPLAVLRGELEALQDGVRQPTPESLSSLQAEVAMLTKLVNDLHQLSMSDRGALAYRKTQLDLVHLLQVALASFRSRIEEKRLTVTTHLPGQAMIFGDPDRLTQLFHNLMENSLLYTNNGGQLNISMSLDDNALTLCWQDSKPGISDEQLQRIFERFYRAETSRNRASGGSGLGLAICHNIVEAHGGKIAAEHSLLGGVLIKVDFPLSHSPGK</t>
  </si>
  <si>
    <t>PL78_1565 chr1</t>
  </si>
  <si>
    <t>ANI28523</t>
  </si>
  <si>
    <t>zinc transporter ZitB</t>
  </si>
  <si>
    <t>MTTTPNSPKNSNSKRLLIAFIVTTVFMVAEAIGGWLSGSLALLADAGHMLTDSAALFIALMAVRFSRRKPDANHTFGYLRLTTVAAFVNAAALLLIVVFILWEAASRFFTPHEVMGTPMLIVAVAGLLANLFSLWILRGDGEEQNINVRAAMLHVIGDFLGSVGAIVAAIVILTTGWMPIDPILSVLVSMLVLRSAWGLLKESFHELLEGAPQDVDIDKLRKSLCLNISEVRNVHHVHLWKVGEQRVMTLHVQVIPPRDHDELLQRIQHYLLHHYQIGHATIQMEYQHCEEPDCDINQAATSASAHHHHH</t>
  </si>
  <si>
    <t>PL78_15650</t>
  </si>
  <si>
    <t>PL78_15650 chr1</t>
  </si>
  <si>
    <t>ANI31250</t>
  </si>
  <si>
    <t>multidrug efflux system protein MdtE</t>
  </si>
  <si>
    <t>MSPETLTPLRSTSVRWQLWIVAFGFFMQALDTTIVNTALPSMAASLGENPLRMQSVVVSYVLTVAVMLPASGWLADRVGVKWVFFSAIILFTIGSLMCARSASLNELVFSRVIQGIGGAMMVPVGRLTVMKIVPREQYMAAMAFVTLPGQVGPLMGPALGGFLVEYASWHWIFLINLPVGLIGAIATLMLMPNYTMQTRRFDISGFLMLAVGMATLTLALDGHKGLGLHPAAIVGLIICGLLALLGYGWHAKGNPSALFSLRLFKNKVYTLGLIGSMTGRIGSGMLPFMTPIFLQIGLGFTPFHAGLMMIPMIIGSMGIKRIIVQVVNRFGYRQVLVSATLLLAVVSLSFPLVALMGWLWLLPVVLFFQGMLNALRFSTMNTLTLKDLPDRLASSGNSLLSMVMQLAMSMGVSIAGIVLGMFAHNQVVTNSPATHSAFLYSYLCMAIVIALPALIFAKVPQDIRKNRTLDTTGQK</t>
  </si>
  <si>
    <t>PL78_15656</t>
  </si>
  <si>
    <t>PL78_15656 chr1</t>
  </si>
  <si>
    <t>Multidrug efflux pump subunit AcrB</t>
  </si>
  <si>
    <t>MTILSTLPSAGVGALLALAVLDAPFSMKALIGIMLLIGIVKNNAIMMVELALAAQRNGNLNAREAIFQASLLRFRPIMMTVLMALFGVLPLVLGCGDDAKLRPSLGMSIVSGLIMRQLLTLYTTPAVYLCFDRLCSRFSRQPLQRIE</t>
  </si>
  <si>
    <t>PL78_15660</t>
  </si>
  <si>
    <t>PL78_15660 chr1</t>
  </si>
  <si>
    <t>ANI31252</t>
  </si>
  <si>
    <t>multidrug transporter subunit MdtC</t>
  </si>
  <si>
    <t>PL78_15665</t>
  </si>
  <si>
    <t>PL78_15665 chr1</t>
  </si>
  <si>
    <t>ANI31253</t>
  </si>
  <si>
    <t>MFIGFDYGTANCSVAIMRDDAPELLVLENNDVYLPSMLCAPTREAVSECLHRHWQVPTGSDENQQLLRRAIAFNREEDIPVNADSLHFGLSALAQYIEDPEEVYFVKSPKSFLGATGLKPQQIALFEDLVCAMMFHIKRQAESAVQTEISQTVIGRPVNFQGSGGEDANRQAEGILLRAAQRAGFRDIAFQFEPVAAGLDFEATLTEEKTVLVVDIGGGTTDCSVLLMGPNWQGMADRQQSLLGHSGCRVGGNDLDIMLAFKQLMPLFGMGSETEKGIAMPSLPYWNAVATNDVPAQSDFYSTANGRFLRDLIRDAANPQQVEMLLKVYQQRLSYRLVRAAEESKIALSQHEQIATALDFVKPELGQMISQQQLADAITQPLQRIQEQVNLALSTSNVKPDVIYLTGGSARSPLLRSALQQQLPGIPLVGGNDFGSVTAGLARWAQTLYR</t>
  </si>
  <si>
    <t>PL78_15667</t>
  </si>
  <si>
    <t>PL78_15667 chr1</t>
  </si>
  <si>
    <t>MNAKPIRTSRSVILADLVAVVIIAITVWRHFTPAAKQAVPKSREPACF</t>
  </si>
  <si>
    <t>PL78_15670</t>
  </si>
  <si>
    <t>PL78_15670 chr1</t>
  </si>
  <si>
    <t>ANI31254</t>
  </si>
  <si>
    <t>regulator</t>
  </si>
  <si>
    <t>MRIRAIARNHSYHVLLNIALISGLIYLLALFCIQLSETSRNLAPLWFPTAILMVALFHLRLRYWPLQLLVAGVAIILANITLYGPSWFSVPLTLINLVESIAGAWLLRRLLMPKDPLHSLFSWLKFVLTAVLLIPILSGFAAAFYLAPDHRDFGQLFTLWFMSESIGILALAPVGLLYQQGYFRSSLRSQTLFEMIWMLILSLTCCYLALTYLPFPFTFIVMALIWVAIRLPRLEAFIIFCLTAVLIALMINFNLFTNQVSGQLFIQAFTFIPLLLVLVPPHAMSMVMHAFRTEKDHIIESENRFRNAMEYSAIGMALVSPEGKWIQVNKALCNLLGYSQGELLNLTFQEITYPEDLTADLKLLEDLFDGVIPSYTMEKRYIRSDGEVVWALLVVSVVRDHEQRPLYFISQVEDINDLKKTEMVNRRLMERITLANEAGGVGIWEWNLKENTISWDKRMFELYDLPPNTIPSIEAWRDRIHPDDRARIDREFAAALTHCQPYRLEYRIVSRSGQISHIRNQANMICDSRGDILRLIGTALDLTEVKSLTEALHEEKERLHITLDAIGEAVISTDREMHITFMNPVAEKMTGWANTIALGQPIDQIIHLTDSSTGLNVENPVWYCLNGVSPPQNNLSLILHNRDGERYDIKDSVAPLKTLEGETVGAVMVFQDVSESREMMRKLSYSASHDNLTSLPNRANFEYQLKNAIQKSIEHNQQHALGFLDLDRFKAVNDTAGHAAGDALLTELSALMRKYLRTSDCVARLGGDEFGLLLQNCSVTRAKTVVQGMVSLINDYPFYWEGKQYRIGASAGITQINSQNSKRSELMEQADIACYTAKHSGRGQVYLFQPRQKQLLARQHELLSKDEILHILEENQLELLATAAAPPLIPNNVAFYQLVPSVIPNDKQAVSQDDFLSASLLYGLRPEVDKWICHQLLCIQGENIQSKALKVAVALSEESLQEESFRHFLLDSLQQSVIPASDLHWLIQESTLLRHSSTIDNFITRLQRLGGKLILTDFSANMNGFSRLNHLKMDYLKLDVGLIANIHTNQMDEVMVSIINGAAHQAGVKTLAGPADQLAILDKLSHIGVDLVDGDSIARTARLTDILGCGYLSNK</t>
  </si>
  <si>
    <t>PL78_15675</t>
  </si>
  <si>
    <t>PL78_15675 chr1</t>
  </si>
  <si>
    <t>ANI31255</t>
  </si>
  <si>
    <t>magnesium transporter</t>
  </si>
  <si>
    <t>MSAPTVSDVHQHPTSAKFDAKKLAAIRHRILSLLLNNKALVDGILGRLDDREKLSDEQLLDQTAEIKHLLADLHAADLADLLEALPQDERLALWRLVDNNSRGHTLVEASETVWDSLIEEMSDKDLLKAMRNLHVDEQAYLAEYLPRNLMGRLLTSLDPAQRARVREVIQYGRDTVGQMMDFELVTVRADITLGTVQRYLRYRKSIPDATDKIFVIDRKNTLLGELPLTTILLHSPDTQVFKVMNSEPTTFQPEQKAEDAAGAFERYDLISAAVVDAKGKLMGRLTIEEIVDVVNEESDTNLRRMGGLSPEEDVFSPVGRAVRTRWSWLAINLCTAFIASRVIGLFEHTISQLVALAALMPIVAGIGGNTGNQTITMIVRALALHHIQLGNSNISFLMMRELGVALINGIVWGGIMGIVTYILYGDLAMGGVMTLAMMLNLLVAALMGVVIPMTMARLGRDPAIGSSVMITAITDTGGFFIFLGLATLFLV</t>
  </si>
  <si>
    <t>PL78_15680</t>
  </si>
  <si>
    <t>PL78_15680 chr1</t>
  </si>
  <si>
    <t>ANI31256</t>
  </si>
  <si>
    <t>MLSEFRGRSWPLMLISNGQHSAKTSMRNKKSTQLTKIILLVSFIILFGRLLYAAIAAIPHHQERNQSEQIEQPVDREYTPPQPDLTP</t>
  </si>
  <si>
    <t>PL78_15685</t>
  </si>
  <si>
    <t>PL78_15685 chr1</t>
  </si>
  <si>
    <t>ANI31257</t>
  </si>
  <si>
    <t>ppx exopolyphosphatase</t>
  </si>
  <si>
    <t>MPLTSNSTTKPQEIAAIDLGSNSFHMVIARVVNGALQVLGRLKQRVHLADGLDSNNILSEEAMERGLACLALFAERLQGFSPDNVCIVGTHSLRQAANAEVFLKRAAEVIPYPIEIISGQEEARLIFMGVEHTQPEKGRKLVIDIGGGSTELVIGEDFEPLLAESRRMGCVSFAQQFFPNGEISKANFKRARLAAAQKLETLAWQYRIQGWQYALGASGTIKAAHEVLVEMGEKDGLITPERLEMLVEQVLQFKQFSALSLPGLSEDRQSVFVPGLAIMCGVFDALAIKDLRLSDGALREGVLYEMEGRFRHQDIRQRTAKSLADHYNIDREQARRVLETTELLYTQWMEQNPKLVQPQLEALLKWAAMLHEVGLSINHSGMHRHSAYILQNTNLPGFNQEQQLLLASLVRFHRKAMKLDELPRLNLFKKKYYLPLIQLLRLGALLNNQRQSTTKPESLRLITDDNHWTLRFPYGYFSQNSLVQLDVEREQAYWNDVIGWKLIIEEEDAPEAENETD</t>
  </si>
  <si>
    <t>PL78_15690</t>
  </si>
  <si>
    <t>PL78_15690 chr1</t>
  </si>
  <si>
    <t>ANI31258</t>
  </si>
  <si>
    <t>RNA degradosome polyphosphate kinase</t>
  </si>
  <si>
    <t>MGQEKLYTEKELSWLSFNERVLQEAADKSNPLIERMRFLGIYSNNLDEFYKVRFADLKRRILISEEQGSGVSSRHLLKKIQAKVVKADQEFDSLYNELLLEMARNQIFLINERQISENQQIWLKQYFKQHLRQHITPILINHDTNLVQFLKDDYTYLAVEIIRGQEIAYALLEIPSDKVPRFVNLPPEAPRRRKPMILLDNILRYCLDEIFKGFFDYDALNAYSMKMTRDAEYDLVTEMESSLLELMSSSLKQRLTAEPVRFVYQRDMPDEMVELLRNKLGISNDDSVIAGGRYHNFKDFIGFPNVGKSNLVNRPMPRLRHIWFDKFRNGFDAIREQDVLLYYPYHTFEHVLELLRQASFDPSVLAIKINIYRVAKDSRIIESMIHAAHNGKKVTVVVELQARFDEEANIHWAKSLTAAGVHVIFSAPGLKIHAKLFLISRLEGDQIVRYAHIGTGNFNEKTARIYSDYSLLTADARITNEVRRVFNFIENPYRPVKFDNLMVSPQNSRLMLYQLIDQEIIHAQAGESAGITLKINNLVDKGLVDRLYSASSAGVKIRLLVRGMCSLIPNMPGISENIQVTSIVDRFLEHDRVYVFENKGDKLVYLSSADWMTRNIDYRIEVAVSLLDSKLKQRVLDILELLFNDTVKARYIDKELSNRYVPRGNRRKVRAQIAIYDYLKALEQPEQ</t>
  </si>
  <si>
    <t>PL78_15695</t>
  </si>
  <si>
    <t>PL78_15695 chr1</t>
  </si>
  <si>
    <t>ANI31259</t>
  </si>
  <si>
    <t>pstC phosphate ABC transporter permease</t>
  </si>
  <si>
    <t>MGQSRVVPLSGRDRRRAMIDRVVGRMVSGSGLLVLLTLMLIFVYLLYAVLPLFKPAAISLHAQFPVTPSASTLSMGMDSRGEKLWRIDAQGNGAFIRLQPEGEQAEGTLLATQVLSAPPTSLGQASGLQALGLSNGSLILVRPDFSGGAHWHFPLGDQPQPLDEKGRPLRHIAVAEPQSQQFTLAASTDDGRVLLGNFTETERKITPLPESPTRIDQLLLSPDGHWLYLLSATQVYLYQLDNRPKLREIVALDQQEPLHLALLAGGKSLLVHSPQGRLSQWFDVPHTREPQDKPPHLTRIREFSSAMGLLSVEDHRRVFATVTPAGELTLFSSIQTSPLLQEKVAKGISHAAFSPWGNALLLENGANWSYYRVDNAYPDITWRSLWQKVWYENYPEPAYVWQSTSANDNYQPKFSLIPIIFGTLKAAGYAMLFAVPLALAGAIYTAYFMQSGLRRVIKPAIEVMGALPTVVIGLIAGIWLAPVIEQYLAGILLLPFLLALAILLCGWSSAKLSERIKWRLAAGWDVVVLLPVILVTGWLTLMLGPHLAQWTLGLPLNEWLGDNYDQRNALVVGIAMGFALIPIIFSLAEDALFSVPPSLTQGSLALGATPWQTVVRVVLPSAFAGIFSALMIGFGRAVGETMIVLMATGNTPIIDGSVFQGLRALAANIAIEMPEAVVGSGHYRVLFLTALVLFMFTFVVNTLAEAIRLRLRERYQTERDA</t>
  </si>
  <si>
    <t>PL78_1570 chr1</t>
  </si>
  <si>
    <t>ANI28524</t>
  </si>
  <si>
    <t>MKFIWLLLTLIQFCLPTGAIAAEPVRYNLVSSINVPTDQTFATLKNDWHGKTLRVGILSDNLSPYNIIVDDDLYGLNADYLNYIHQATGAHIAIYGFTDLAQLNLAIKNKQIDLLFGIPQNAFTPNLFSSAPYYVSNLRVLRNRQNNRSIMLNSENARIAISKITGMQAYDEINSQTANVRLFDSNLQAVYSLLNGTNDYFIADETSASFIIDQLQLGQIYQVESAIKLGNLSFVFASTDKPLIEMLDQVISNLPMSMANVIQNRWSKKIPSYLDTGNADLSQLEQEWVKKNPRIYYAAIENDYPFSYRGSDDEPHGYIVDIINIIAQNTGLEFAPVWSSNPQQADQQVSDKQALFRAVLPLTRGFKEQYDSTTPIHRALWGVYVSEYANNISTWKDLEGKSIGVVNGNLGQHLIPDGFSVVSFENSKALYNALANGQVDALIDNVISANFIVLSRYAGAIKLAFAANNIAYPIAFGVRRDTPLLLSILNKNLLQIPPATLQSLREGWTSDRSSLIDAVNDNRMIPQTGWLLTLLGLIIAGLLFVLLRRFIQQRKEQRERNWLEQARREAEAANSKKSRFLAMISHELRTPMHAILGLLELELKQANHQKDNLPVIYSSASSLLSLLNDLQDYAKLETGSLQLNPKPTPLEPWIGHIRAVYQPLLGMRPISFAVSQSESLPGAILVDGGRLLQVINNLITNAIKFTQSGEINVNIQWQPQTDTHGKLLLQVKDSGCGIAAKDLPHLFQPFYRAGNSKSLSVQGSGLGLSICKEIIERMGGEINLTSVYGQGTQVDISLPATLTEEEPAVSLPSQQSQVPLTALQPLRIAVVDDHPTNLLLMQQQLNHLGMSSELFENGRDFLKAHRQQPFDLLFIDYNMPHPDGFTLAKIIRYIERQQDQAPAKIILCSADVQEFTRILPGKVAIDHWLTKPISLAAIENILRVEATTLAAPTDFSDLEKTLQSLAHQNSEMMHKLTSTLLDSLIQDKQLLSQPDASLSTIEKAAHRTKGSFLILQHAPEAELCQQVVIQCQQGKITEETYTQLLKILDETIDKLNKISSILT</t>
  </si>
  <si>
    <t>PL78_15700</t>
  </si>
  <si>
    <t>PL78_15700 chr1</t>
  </si>
  <si>
    <t>ANI31260</t>
  </si>
  <si>
    <t>pstA phosphate ABC transporter permease</t>
  </si>
  <si>
    <t>MKSWFKSGSPWIWLTAGSVSISLLALLGIILLLAGQGMRYFWPAPVYQFELKQSGAGLVSLIGEIYQQQQITREQLATAGIPLADGRDSVTRYLIKTGNREFQGHDFQTLLDSDIVQRCQPKDLLVLSRLNHGTAYGFMAGMLDNGQPLVGDNIPLELQKRIPQVQALVRQGDDIQFRQMNILNQQVENLRLQEKHLQTAGKLDGRAQDRLRAERGEVQRHYDGLATTLQGLRAEQNRYTLLLKDMQGQIHPISLSQISKAWYPNNMTFWQKVRHMAGQGHKFLTDSPRNANSEGGVFPAIFGTVLMVILMSIMVMPFGVIAAVYLHEYAKRNWLTRTIRIAVVNLAGVPSIVYGVFGLGFFVYFIGGSLDKLFYPEALPNPTFGTPGVLWAALTLALLTLPVVIVSTEEGLSRIPASLRQGSLALGASKAETLWHIVLPMAAPAMITGLILAVARAAGETAPLMLVGVVKSVPVLPVDGVFPFLHLERKFMHLSFQIYDMAFQSPNVEAARPLVFATALLLVVIVVGLNLAAMGIRHHLREKYRGLML</t>
  </si>
  <si>
    <t>PL78_15705</t>
  </si>
  <si>
    <t>PL78_15705 chr1</t>
  </si>
  <si>
    <t>ANI31261</t>
  </si>
  <si>
    <t>MGLMIPDALPVLDVRHLSDENTALAVEHLNLFYGEKQVLHDVSLRIPKNRVTALIGPSGCGKSTLLRCFNRMNDLLEHCRMDGEIRIGAENIIGKKVDVAALRRRVGMVFQRPNPFPKSIYENVVYGLRLQGIRDRRVLDEALERALRAAALWHEVKDRLRENAFRLSSGQQQRLVIARAIAIEPEILLLDEPTSALDPISTLTIEELITSLKQHYTVVLVTHNMQQAARVSDYTAFIHQGCLVEYNDTDGLFTSPAMRRTEDYITGRYG</t>
  </si>
  <si>
    <t>PL78_15710</t>
  </si>
  <si>
    <t>PL78_15710 chr1</t>
  </si>
  <si>
    <t>ANI31262</t>
  </si>
  <si>
    <t>N-acetyltransferase</t>
  </si>
  <si>
    <t>MSSTTSVRLRPMERDDLPFVHQLDNNASVMRYWFEEPYEAFVELSDLYDKHIHDQSERRFIIESQGTKVGLVELVEINHIHRRAEFQIIIDPAHQGQGYAGTAAKLAMEYGFSVLNLYKLYLIVDKENEKAIHIYSKLGFKSEGELIDEFFINGEYRTVIRMCIFQPQYLTKYKTPAIKTP</t>
  </si>
  <si>
    <t>PL78_15715</t>
  </si>
  <si>
    <t>PL78_15715 chr1</t>
  </si>
  <si>
    <t>ANI31263</t>
  </si>
  <si>
    <t>PL78_15720</t>
  </si>
  <si>
    <t>PL78_15720 chr1</t>
  </si>
  <si>
    <t>ANI31264</t>
  </si>
  <si>
    <t>purN phosphoribosylglycinamide formyltransferase</t>
  </si>
  <si>
    <t>MKKIVVLVSGQGSNLQALMDAQQQGRLAGTICAVFSNNPQAYGLERATQAAIPAHALDAKTFPDRVSFDLALAQAIDAYQPDLLVLAGYMRILSPEFVQHYAGRMLNIHPSLLPKYPGLHTHRQAIENGDTEHGTSVHFVTEELDGGPVILQAKVPIFSEDSEDDVIERVQAQEHNIYPLVVSWFTEGRLEMRENAAWLDGKKLPLQGYAADE</t>
  </si>
  <si>
    <t>PL78_15725</t>
  </si>
  <si>
    <t>PL78_15725 chr1</t>
  </si>
  <si>
    <t>ANI31265</t>
  </si>
  <si>
    <t>purM phosphoribosylaminoimidazole synthetase</t>
  </si>
  <si>
    <t>-TDKTSLSYKDAGVDIDAGNDLVDRIKGVVKQTRRPEVMGGLGGFGALCALPQKYREPILVSGTDGVGTKLRLAMDLKRHDTIGIDLVAMCVNDLVVQGAEPLFFLDYFATGKLDVDTAASVITGIAEGCKQSGCALVGGETAEMPGMYHGEDYDVAGFCVGVVEKSEIIDGSKVAPGDALVALGASGPHSNGYSLVRKILEVSKTDPEQTHLAGKSLADHLLEPTKIYVKSILSLIEQLEIHAIAHLTGGGFWENIPRVLPEGTQAVIDESSWEWPAVFSWLQQAGNVSRHEMYRTFNCGVGMVVALPAELADKAVELLTASGEKAWKIGTIAALPEAAEQVVINP</t>
  </si>
  <si>
    <t>PL78_15730</t>
  </si>
  <si>
    <t>PL78_15730 chr1</t>
  </si>
  <si>
    <t>ANI31266</t>
  </si>
  <si>
    <t>upp uracil phosphoribosyltransferase</t>
  </si>
  <si>
    <t>MKIVEVKHPLVKHKLGLMRENDISTKRFRELASEVGSLLTYVATADLETEKVTIDGWNGPVEIEQIKGKKITVVPILRAGLGMMEGVLENVPSARISVVGVYRDEETLKPVPYFQKLVSNIDERMALVVDPMLATGGSMIATIDLLKKAGCQSIKVLVLVAAPEGIAALEVAHPDVELYTASIDQGLNEQGYIIPGLGDAGDKIFGTK</t>
  </si>
  <si>
    <t>PL78_15735</t>
  </si>
  <si>
    <t>PL78_15735 chr1</t>
  </si>
  <si>
    <t>ANI31267</t>
  </si>
  <si>
    <t>uracil/xanthine transporter</t>
  </si>
  <si>
    <t>MSRRTIGVSERPPLLQTIPLSFQHLFAMFGATVLVPILFKINPATVLLFNGVGTLLYLFICKGKIPAYLGSSFAFISPVLLLLPLGYEVALGGFIMCGVLFCLVAMIVKKAGTGWLNVLFPPAAMGAIVAVIGLELAGVAAGMAGLLPAAGATADSTTIIISMVTLGVTILGSVLFRGFFAIIPILIGVLVGYALSFGMGVVDLTPIREAHWFALPTFYTPRFEWFAILTILPAALVVIAEHIGHLVVTANIVKKDLIRDPGLHRSMFANGISTVISGFFGSTPNTTYGENIGVMAITKVYSTWVIGGAAILAIMLSCVGKLAAAIQAVPVPVMGGVSLLLYGVIAASGIRVLIESKVDYNKAQNLILTSVILIIGVSGAKINIGATELKGMALATVVGIGLSLLFKVFSLIQKDEEVIESAEDQAAK</t>
  </si>
  <si>
    <t>PL78_15740</t>
  </si>
  <si>
    <t>PL78_15740 chr1</t>
  </si>
  <si>
    <t>ANI31268</t>
  </si>
  <si>
    <t>dnaA replication initiation ATPase DnaA</t>
  </si>
  <si>
    <t>PL78_15745</t>
  </si>
  <si>
    <t>PL78_15745 chr1</t>
  </si>
  <si>
    <t>ANI31269</t>
  </si>
  <si>
    <t>arsC arsenate reductase</t>
  </si>
  <si>
    <t>MNNVTIYHNPRCSKSRETLTLLEQRGITPQVVLYLDTPPSAATLSELLQQLGFSDARLLMRTKDELYKTLNLADSSLSQTQLLQALANNPKLIERPIVIHQGKARLGRPPEQVLEIL</t>
  </si>
  <si>
    <t>PL78_1575 chr1</t>
  </si>
  <si>
    <t>ANI28525</t>
  </si>
  <si>
    <t>ntrC DNA-binding response regulator, NarL/FixJ family</t>
  </si>
  <si>
    <t>MPRLLLVDDHPVVHVALEAALLQSAIPYQLQSVSDDQQAVQRLAEQPFELLILDIGLPQVDGLQFLRRIRRHYPELPVIVYTSQETEVYAKMAHSAGAQGFVHKGSQMTHLLDAIGQVLAGNTAFPEEISFVTSADNYEKHNLTPKEIQILGLLAKGNSNLHIAQMLNISNKTVSTHKKNILNKTGAANLLELIAVFNDLQP</t>
  </si>
  <si>
    <t>PL78_15750</t>
  </si>
  <si>
    <t>PL78_15750 chr1</t>
  </si>
  <si>
    <t>ANI31270</t>
  </si>
  <si>
    <t>prsT TPR repeat-containing protein</t>
  </si>
  <si>
    <t>MTRLLSKTVIATLLTTLLYSGIAPVSAETPQDLLPDIGTTAGGTLSINQELAMGDFYVRQMRASTPLIADPLLTQYINQLGNRLVANANSVRTPFHFFIVNNDQLNAFAFFGGNVVLHSALFRYTDNESELASVLAHEISHVTQRHLARAMEEQQRMAPLTWVGVLGSILLTMASPQAGMAGLSGTLAGTQQGIISFTQGNEQEADRIGIVVLQRAGFDPQAMPNFMQKLADQSRYASKPPEMLLTHPLPDSRLSDARNRASQMKPHPVASSQDYLFAKVRILGMYGSTEYSLSSDLLDTLSKGTTREQLAAKYGQAILFYQAKKYDSARNVLQPLLTQQPNNIWFIDLMTDIDLGQNKNAQAIARLEKAIASQNNEPVLQLNLANAYVQGEQPAAASRILYRYTFAHPNDPNGWDLLAQASAAQGLRDEELSARAESLALSGKLPQAIGLLGDASARVKLGSLKQARYDARIDQLRQLNERFRKYQKS</t>
  </si>
  <si>
    <t>PL78_15755</t>
  </si>
  <si>
    <t>PL78_15755 chr1</t>
  </si>
  <si>
    <t>ANI31271</t>
  </si>
  <si>
    <t>ytvI permease</t>
  </si>
  <si>
    <t>MLEMLLQWYRRRFTDPQVIALLVILLAGFCILYFFSGILAPLLVAIVLAYLLEWPTARLQRIGCSRLWAASIVLILFGGIAMLLVLVVAPTAWQQGINLISDMPKMLNQFNAYAQTLPSRYPALVDAGIVDMMAENMRGKLSGMGDSVVKFSLASIVGLLTLAIYLILVPLMLFFLLKDKEQMLNAVRRVLPRNRGLAGQVWKEMNQQITNYIRGKVMEMVIVGIATYLVFFILDMRYALLLSVLVGFSVLIPYIGAVIVTIPVVLVALFQWGIGADFWTLIVAYLVVQGLDGNLLVPILFSEAVNLHPLVIILSVIIFGGMWGFWGVFFAIPLATLVKAVIHAWPEEFIPDAD</t>
  </si>
  <si>
    <t>PL78_15760</t>
  </si>
  <si>
    <t>PL78_15760 chr1</t>
  </si>
  <si>
    <t>ANI31272</t>
  </si>
  <si>
    <t>bcp Peroxiredoxin</t>
  </si>
  <si>
    <t>MSPLKAGDIAPKFSLPDQDGEQISLADFLGQRVLVYFYPKAMTPGCTVQACGLRDNMDTLKNAGVEVLGISTDKPEKLSRFAEKELLNFTLLSDEDHQVAEQFGVWGEKSFMGKTYDGIHRISFLIDSEGKVEHVFDNFKTTNHHDIVMAYLQQNA</t>
  </si>
  <si>
    <t>PL78_15765</t>
  </si>
  <si>
    <t>PL78_15765 chr1</t>
  </si>
  <si>
    <t>ANI31273</t>
  </si>
  <si>
    <t>gcvR glycine cleavage system transcriptional repressor</t>
  </si>
  <si>
    <t>MPQLDEHYLVITALGADRPGIVNTITRHVSSCGCNIEDSRLAMFGEEFTFIMLLSGSWNAITLIESTLPQKGAELDLLIVMKRTNAQDQQAMPATVWVKVEVKDSPHIIERFTNLFHCHNMNIAELVSKTQPAEGNNSPLLHIQISAHSPASQNSSIIEQAFHQLCTELNAQGSISVVNYPQHDDRMES</t>
  </si>
  <si>
    <t>PL78_15770</t>
  </si>
  <si>
    <t>PL78_15770 chr1</t>
  </si>
  <si>
    <t>ANI31274</t>
  </si>
  <si>
    <t>dapA dihydrodipicolinate synthase</t>
  </si>
  <si>
    <t>MFTGSIVALVTPMDDKGAVDRASLKKLIDYHVASGTAAIVSVGTTGESATLNHDEHADVVMMTLDLADGRIPVIAGTGANATSEAISLTKRFNNTGVVGCLTVTPYYNRPMQEGLFQHFKAIAESTDLPQILYNVPSRTGCDMLPETVARLAKIKNIVAIKEATGNLSRVSQIQVLVDDEDFILLGGDDASGLDFMQLGGKGVISVTANVAAREMAQLCALAAAGDFAEARRLNQRLMPLHQHLFVEANPIPVKWACKALGLMANDTLRLPMTPLTDPAKLVVEKALKSAGLL</t>
  </si>
  <si>
    <t>PL78_15775</t>
  </si>
  <si>
    <t>PL78_15775 chr1</t>
  </si>
  <si>
    <t>ANI31275</t>
  </si>
  <si>
    <t>BamC Lipoprotein</t>
  </si>
  <si>
    <t>MAISLQKSMVAKVVGVSLVMLLAACTTDQRYKRQVSGDEAYLDAPALKPLNAPAGMILPLQNGDFDIREVRSTGNVGKALDIRPPVQPLALLSGSRTEYTSDTSKLLLESSPQNRNLWSQVTRVIQDKNLPVASRQDANQTLTTDWIKWSRGDEDVQFEGRYQVSVVEQGYQLSLVVKSLELQQGGKPVTEYSAIQRYNGAMLNTIIEGLDKVRTDAENNQAARKVGSLDVQSGSDDTGLPNLIVRVPYATLWERLPAALEKMGMKVSDRSRPQGTVAVTYKSMSSSSWDALGAKDPELKEGDYKLQVGDLDNRSSLQFIDPKGHTLSQSQNDALVAVLQAAFSQTSAN</t>
  </si>
  <si>
    <t>PL78_15780</t>
  </si>
  <si>
    <t>PL78_15780 chr1</t>
  </si>
  <si>
    <t>ANI31276</t>
  </si>
  <si>
    <t>purC phosphoribosylaminoimidazole-succinocarboxamide synthase</t>
  </si>
  <si>
    <t>MQKLAELYRGKAKTVYTTENPDLLVLEFRNDTSALDGQRIEQFDRKGMVNNKFNHFIMTKLQEAGIPTQMERLLSDTEVLVKKLDMIPVECVIRNRAAGSLVKRLGIEEGLELNPPLYDLFLKNDAMHDPMVNESYCATFGWASEAHLARMKELSYKANDVLSKIFDDAGLILVDFKLEFGLFNGEVVLGDEFSPDGSRLWDKKTLNKMDKDRYRQSLGGLIEAYEEVAHRIGVKLD</t>
  </si>
  <si>
    <t>PL78_15785</t>
  </si>
  <si>
    <t>PL78_15785 chr1</t>
  </si>
  <si>
    <t>ANI31277</t>
  </si>
  <si>
    <t>neutral zinc metallopeptidase</t>
  </si>
  <si>
    <t>MRWQGRRESDNVEDRRGASSGGGGGFRPPIGGRGGLVILIVVLVAGYYGVDLTPLLNGSDPTQQTNQQSSAPISPKDEQMAKFTKVVLADTEDTWKPIFQKMGKTYQDPKLVMYRGATRTGCGTGQSVMGPFYCPADSTVYIDLSFYEEMKNKLGAGGDFAQAYVIAHEVGHHVQHLLGIDAKVRQQQQGASQVEANRLSVKMELQADCFAGVWGKAMDEQQVLEEGDLQEALNAAQAIGDDRLQQKSQGRVVPDSFTHGTSQQRYTWFKRGFDSGDPNSCNTFASR</t>
  </si>
  <si>
    <t>PL78_15790</t>
  </si>
  <si>
    <t>PL78_15790 chr1</t>
  </si>
  <si>
    <t>ANI31278</t>
  </si>
  <si>
    <t>MATLDPTLLILLGLAALGIISHNMTVTLAILTLLAIRITPLNQYFPLVEKYGLTIGILILTIGVMTPIASGRISASEVLNSFVHWKSILAIAVGIGVSWLGGRGVSLMTHQPSVVAGLLVGTVLGVALFKGVPVGPLIAAGLLSLVIGKQ</t>
  </si>
  <si>
    <t>PL78_15795</t>
  </si>
  <si>
    <t>PL78_15795 chr1</t>
  </si>
  <si>
    <t>ANI31279</t>
  </si>
  <si>
    <t>methionine tRNA cytidine acetyltransferase</t>
  </si>
  <si>
    <t>-IDTLVALQPQMVQQGIRRLVVLSGCADWSRQQAKALYQRLGSGVWLAEQGPDSAEMIAPLSAKTLLGQERLHGFFDATQGLNIDALAILAGTLQAGSWLVLLVPEWENWPMQPDEDSLRWSELTQPIATPNFIRHLQRHMLADAETIVWRQHQVAQPPQFAKRATWQPATGAPTQEQRAILYALLRSEADIWVVTAPRGRGKSTLAGMLVNQWPGACWVTGPTRSATEILNHCGDRKAQFWAPDALLQHLETEANHDADWLIVDEAAAIPTPQLSAMLVHFPRVLLISTVQGYEGTGRGFLLKFCASLPHWQGFTLKDPIRWANNDPLENCLDRALLFTDPIATDSAGLVTIRRCQQQDWLNDPDLLAEFYGLLCSAHYRTSPLDLRRLMDAPGMHFSAAVSAGQVIGALWLVDEGGLTAELAWEVWAGRRRPRGSLVAQSLAAHGGLWWAPTLRSRRVSRVAVLAQRRREGIARQIIAEETRRAKDQGVDFLSVSFGFTEDLWQFWQSCGFELVRIGSHKEASSGCYAAMGILPLTSDAVALCLAAKEQLARDWRWLRRWIDLTLPFPDCADTALDENDWQELAGFAFGFRPIEASLAALNRLLLHSILPLPALRQYLQEGVSTAEISQNLKLSGRKALVARWREETALGLSEWDVALTGRWQERVKGE</t>
  </si>
  <si>
    <t>PL78_1580 chr1</t>
  </si>
  <si>
    <t>ANI28526</t>
  </si>
  <si>
    <t>3-deoxy-7-phosphoheptulonate synthase</t>
  </si>
  <si>
    <t>MNYQNDDLRINEIKELLPPVALLEKFPASTRAAETVAQARNAIHHILRGADDRLLVVIGPCSIHDTEAAKEYAARLLKLREELSGELEVVMRVYFEKPRTTVGWKGLINDPHMDNSYDINEGLRLARKLLLDINDSGLPAAGEFLDMITPQYLADLMSWGAIGARTTESQVHRELASGLSCPVGFKNGTDGTIKVAIDAINAAGAPHCFLSVTKWGHSAIVNTAGNSDCHIILRGGKEPNYSAAHVSAVKEGLNKANLAAQIMIDFSHANSSKQFKKQMEVGTDVCRQVAEGEKAIMGVMIESHLVEGNQSLESGEPLVYGKSITDACIGWEDTEVLLKQLANAVKARRD</t>
  </si>
  <si>
    <t>PL78_15800</t>
  </si>
  <si>
    <t>PL78_15800 chr1</t>
  </si>
  <si>
    <t>ANI31280</t>
  </si>
  <si>
    <t>esterase</t>
  </si>
  <si>
    <t>MNHEHFVVQSPATPAEQLILLFHGVGDNPVNMGQIGSYFAKEFPQALVVSIGGPFASGLVNGRQWFSVQGITEDNRQARIDEVLPQFVAVVRHWQQQSGLGAQATALVGFSQGSIMSLEAVKAEPQLAGRVVAFSGRFATLPEQAPKDTVIHLIHGEDDNVINVEQSKAAATRLATLGADVTLDLEEDNGHAINQGMMDSALERLRYYVPQHYWDEALSGKRGELIAFR</t>
  </si>
  <si>
    <t>PL78_15805</t>
  </si>
  <si>
    <t>PL78_15805 chr1</t>
  </si>
  <si>
    <t>ANI31281</t>
  </si>
  <si>
    <t>PL78_15810</t>
  </si>
  <si>
    <t>PL78_15810 chr1</t>
  </si>
  <si>
    <t>ANI31282</t>
  </si>
  <si>
    <t>carboxypeptidase</t>
  </si>
  <si>
    <t>MMTPEMLTGKTCEHLVPLSGNHRLQPQAVKAFLAMQQAAKDAGLNLQPASTFRDFERQLAIWNGKFRGERPVLDHNSQPLDISGMSAGERCEAILRWSALPGASRHHWGSDLDIYDPTLLPEGEKLQLEPWEYEAGGYFYSLTQWLSANMANFGFYRPFVEDSGGVAVEPWHLSYRPLADQAEHLLTPELLLEAWQQQDVAGIEWLASHLPLVFSRFISTTKGVRPCNG</t>
  </si>
  <si>
    <t>PL78_15815</t>
  </si>
  <si>
    <t>PL78_15815 chr1</t>
  </si>
  <si>
    <t>ANI31283</t>
  </si>
  <si>
    <t>dapE succinyl-diaminopimelate desuccinylase</t>
  </si>
  <si>
    <t>MSCPVIELAQQLIRRPSLSPEDAGCQEMMIQRLQAIGFTVEPMNFGDTLNFWAWRGEGETLAFAGHTDVVPTGDESHWTNPPFDPVIRDGMLYGRGAADMKGSLAAMVVAAERFVAANPNHKGRLAFMITSDEEAKAINGTVKVVNTLMARNERLDYCLVGEPSSTERVGDVVKNGRRGSITANLRIHGVQGHVAYPHLADNPVHRAMPALQELVTTQWDEGNEFFPATSMQIANVQAGTGSNNVIPGELYVQFNFRFSTELTDALIRQRVEALLERHQLNYSIDWVLSGQPFLTARGALVDAVVNAVELYNEVTPQLLTTGGTSDGRFIALMGAQVVELGPVNATIHKVNECVNAADLQLLSRMYQRIMEQLIA</t>
  </si>
  <si>
    <t>PL78_15820</t>
  </si>
  <si>
    <t>PL78_15820 chr1</t>
  </si>
  <si>
    <t>ANI31284</t>
  </si>
  <si>
    <t>arsenate reductase</t>
  </si>
  <si>
    <t>MSDSPENPPISLYGIKNCDTIKKARRWLEDNAIPYRFHDYRVDGLTDTLLQGFIEHLGWESLLNTRGTTWRKLDEAQRAAVVDAHTAKALMLEQPAIIKRPVLEAANGGILLGFKPESYQQFFAEVR</t>
  </si>
  <si>
    <t>PL78_15825</t>
  </si>
  <si>
    <t>PL78_15825 chr1</t>
  </si>
  <si>
    <t>ANI31285</t>
  </si>
  <si>
    <t>chorismate mutase</t>
  </si>
  <si>
    <t>MTMFTASAAGPDGVFSLIDQRLSYMKDVAGYKAAHHLPIEDLAQEKRVLQQVMDEAERKGIDPESIKPFFIASMDAAKAIQYRYRAEWLSKPAKGWELRSLDKIRPEIANLSKQLIAEIYSLLASGQTIEQSERPRFMDIVHQMNLNDNDKMRLFSTLRLIKLSQK</t>
  </si>
  <si>
    <t>PL78_15830</t>
  </si>
  <si>
    <t>PL78_15830 chr1</t>
  </si>
  <si>
    <t>ANI31286</t>
  </si>
  <si>
    <t>prsT Tetratricopeptide (TPR) repeat</t>
  </si>
  <si>
    <t>MKHTIDSLEKLGRYDDAMTLAFKLLVEDPHNGSLLHKIASLYDVQGLEMQAIPFYLTAIDNHLGAEELQAVYLGLGSTYRTLGLYKESLDVFEKALTQFPDAKEITLFRAMTLYNLGETKDAVASLLLLLAETSNHKEISLYQRAIRQYAADLDRIG</t>
  </si>
  <si>
    <t>PL78_15835</t>
  </si>
  <si>
    <t>PL78_15835 chr1</t>
  </si>
  <si>
    <t>ANI31287</t>
  </si>
  <si>
    <t>AcrD aminoglycoside/multidrug transporter subunit</t>
  </si>
  <si>
    <t>MANFFIDRPIFAWVLAIILCLTGMLAIFSLPVEQYPNLAPPNVRISASYPGASAQTLENTVTQVIEQSMTGLDNLLYMSSQSSNAGSASVTLTFQAGTDPNEAMQQVQNQLQSAVKKLPQDVQQQGVNVSKSGDNTLMMLAFVSTDGSMDKQDIADYVASNLQDPISRIEGVGSVDAFGSQYAMRIWLDPSKLTNYRLTTQDVVDAIKSQNSQIAVGQLGGTPSVDNQALNATMNAQSQLQTPEQFREITLRVNQDGSLVTLGDVAKVELGAEKYDYLSRFNGQPASGMGIKLASGANELQTDKLVKARIAELAPFFPHGLEAKIAYETTPFVQASIKDVVKTLVEAVLLVFLVMYLFLQNFRATLIPTIAVPVVLLGTFAILSAFGFSINTLTLFAVVLAIGLLVDDAIVVVENVERVMSEEGLPPREATRKSMGQIQGALVGIALVLSAVFIPMAFFGGTTGAIYRQFSITIVSAMVLSVLVALILTPALCATLLKPVVAGHHHGKRGFFGWFNRMFDRNAKRYENGVARVLHHSLRYILVYLLLLGGLAFLFLKLPTSFLPQEDRGVFMAQVQLPVGSTQQQTLKVVEKVENYLLTEEKNNVLSVFSTVGSGPGGNGQNVARLFVRLKSWDQRSNSQDSSFAIIERATQAFNKITEAKVSASSPSAISGLGNSSGFDLELQDHGGQGHDKLMAARDELLQLAAKQPELTRVRHNGLDDSPQLQIDIDQRKAQALGVSLDDINNTLKTAWGSTYVNDFVDRGRVKKVYVQAEATARMLPEDINKWYVRNNSGGMVPFSAFATTRWEFGSPRLERYNGYSALEIVGEAAQGVSTGAAMDIMEKLVSQLPNGFGLEWTGMSYQERLSGSQAPALYAISLLVVFLCLAALYESWSIPFSVMLVVPLGVIGAVAATWMRGLENDVYFQVGLLTIIGLSAKNAILIVEFANELNNKGKDLVQATLEASRQRLRPILMTSLAFIFGVLPMAISQGAGSGSQHAVGTGVMGGMISATVLAIFFVPLFFVLVRRRFPGRPIRGSQPNQADEH</t>
  </si>
  <si>
    <t>PL78_15840</t>
  </si>
  <si>
    <t>PL78_15840 chr1</t>
  </si>
  <si>
    <t>ANI31288</t>
  </si>
  <si>
    <t>MELNPVFARRLYLCWLLSVSDKPNVPRLMALTGWPRRTLQDVLKALPGLGVTLTFVQDGIRNNDGFYCLESWGPLNKKWVLEHHKVILAAIE</t>
  </si>
  <si>
    <t>PL78_15845</t>
  </si>
  <si>
    <t>PL78_15845 chr1</t>
  </si>
  <si>
    <t>ANI31289</t>
  </si>
  <si>
    <t>phoB DNA-binding response regulator, NarL/FixJ family</t>
  </si>
  <si>
    <t>MTTNHTIMIVDDHPLMRRGIRQLLELETAFTVVAEANNGEEALELASQTLPDVILLDLNMKGMNGLDTLKALRNDGIGARIIVLTVSDARSDVYAMIDAGADGYLLKDSEPEILLEHLRQAAQGESVFSEEVQEYLSSRHEQINPFAELTERELDVLQEVARGMSNKQVAFELHISEETVKVHIRNLLRKLNVRSRVAATILYLENKRH</t>
  </si>
  <si>
    <t>PL78_1585 chr1</t>
  </si>
  <si>
    <t>ANI28527</t>
  </si>
  <si>
    <t>gpmA phosphoglyceromutase</t>
  </si>
  <si>
    <t>MAVTKLVLVRHGESQWNNENRFTGWYDVDLSEKGRTEAKAAGKLLKDEGFTFDFAYTSVLKRAIHTLWSILDELDQAWLPTEKSWKLNERHYGALQGLNKAETAAKYGDEQVKQWRRGFAITPPELSKEDERFPGHDPRYAKLSDKELPTTESLALTIERVIPYWNEEIKPRIASGERVIVAAHGNSLRALVKYLDDLSEDEILELNIPTGVPLVYEFDENLKPIKRYYLGNADEIAAKAAAVANQGKAK</t>
  </si>
  <si>
    <t>PL78_15850</t>
  </si>
  <si>
    <t>PL78_15850 chr1</t>
  </si>
  <si>
    <t>ANI31290</t>
  </si>
  <si>
    <t>MLPVASKTYRNRQGYADSGSKIMVELRGDSRKTFSQPKVDSFYCVTWNPLRSVKTVRSAIYCTATALNIINLFCFNS</t>
  </si>
  <si>
    <t>PL78_15855</t>
  </si>
  <si>
    <t>PL78_15855 chr1</t>
  </si>
  <si>
    <t>ANI31291</t>
  </si>
  <si>
    <t>napF ferredoxin</t>
  </si>
  <si>
    <t>MASSVASNVKGISMADLSRRRLLSGHWRRNADHSSSVIRPPWSVAEAEFTAGCTRCHACIHACETGVLIAGRGGFPEIDFQRAECTFCTHCVTACEAPVFTSPDREPWQLKATFSASCLPFKGIECRSCQDSCESRAIGFRPRLNGIAQPELEIDACNGCGACVPGCPVQAVTLTRSEDGR</t>
  </si>
  <si>
    <t>PL78_15860</t>
  </si>
  <si>
    <t>PL78_15860 chr1</t>
  </si>
  <si>
    <t>ANI31292</t>
  </si>
  <si>
    <t>napD nitrate reductase</t>
  </si>
  <si>
    <t>MEDKEWHVCGLVVQAKPERIPRLIDELLAIPGTEIPTSDAQQGKLVVVMQAARSDVLLRQIESARNLTGVLVVSLVYHQQDEQGEEQP</t>
  </si>
  <si>
    <t>PL78_15865</t>
  </si>
  <si>
    <t>PL78_15865 chr1</t>
  </si>
  <si>
    <t>ANI31293</t>
  </si>
  <si>
    <t>napA dehydrogenase</t>
  </si>
  <si>
    <t>MKLSRRDFMKANAAVAAAAAAGMTIPTVAKAVVGGADTIKWDKAPCRFCGTGCGVLVGTQNGRIVASQGDPDSPVNRGLNCIKGYFLPKIMYGKDRLTQPLLRMKDGQYDKEGEFTPVSWEKAFDIMELKFKNALKEKGPTAVGMFGSGQWTIWEGYAASKLMKAGFRSNNLDPNARHCMASSVVGFMRTFGMDEPMGCYDDIEQADAFVLWGSNMAEMHPILWSRMTSRRLTDPNVKIAVLSTFEHRSFELADNPIVFTPQTDLVMMNYIANYIIQNNAVDQDFLDRHVNFRRGATDIGYGLRPTHPLEKAAKNPGSDASEPMSFEDFKAFVAEYTLEKTSKMSGVPEDQLEALAQLYASPKVKVVSYWTMGFNQHTRGVWANNMCYNLHLLTGKISKPGCGPFSLTGQPSACGTAREVGTFSHRLPADMVVTNEKHRQIAETKWQLPAGTIPEKVGLHAVAQDRALKDGTLNAYWVMCNNNMQAGPNINEERMPGWRDPRNFIVVSDPYPTISALAADLILPTSMWVEKEGAYGNAERRTQFWRQQVPSPGEAKSDLWQMVEFSKRFKVEEVWPAQLLDQKPEYRGKTLFDVLYANNVVNKFPLSEIPADQLNDEARDFGFYIQKGLFEEYADFGRGHGHDLAPFDRYHQERGLRWPVVDGKETLWRYREGFDPFVKAGESVRFYGKPDGKAVIFALPYEPAAESPDEEYNLWLSTGRVLEHWHTGSMTRRVPELHRAFPEAVLFIHPLDARARDLRRGDKVKVISRRGEVISLVETRGRNRPPQGLVFMPFFDAAQLVNNLTLDATDPLSKETDFKKCAVKLEKV</t>
  </si>
  <si>
    <t>PL78_15870</t>
  </si>
  <si>
    <t>PL78_15870 chr1</t>
  </si>
  <si>
    <t>ANI31294</t>
  </si>
  <si>
    <t>napB nitrate reductase</t>
  </si>
  <si>
    <t>MNNKMFKSFSRWLVLVALILGGAAYAASNVEMDLSQSPEVSGTQEGKVKMPKQQQRMALNYVNQPPMIPHSVEGYQVSKNTNRCLQCHGVEHYRTTGAPRVSPTHFIDRDGKVSSEVSPRRYFCLQCHVPQTDAAPIVENTFQPAPGFGK</t>
  </si>
  <si>
    <t>PL78_15875</t>
  </si>
  <si>
    <t>PL78_15875 chr1</t>
  </si>
  <si>
    <t>ANI31295</t>
  </si>
  <si>
    <t>cytochrome c-type protein NapC</t>
  </si>
  <si>
    <t>MTEEKKPGVIRRLWQWWRRPSRLALGTLLLIGFVAGIIFWGGFNTGMEMANTEKFCISCHEMKDNVYQEYLGTIHYSNRSGVRATCPDCHVPHEWGPKMLRKIKASKELYAKTFGLIDTPQKFEAHRLTMAQSEWARMKANNSQECRNCHNFDNMDFTAQKTVAAKMHNSAITEGKTCVDCHKGIAHKLPDMREIPNGF</t>
  </si>
  <si>
    <t>PL78_15880</t>
  </si>
  <si>
    <t>PL78_15880 chr1</t>
  </si>
  <si>
    <t>ANI31296</t>
  </si>
  <si>
    <t>GDP-mannose pyrophosphatase</t>
  </si>
  <si>
    <t>MSAKIENIQRTLLSDNWYVLNKYSYDLKRKNGELVHQEREVYDRGNGATILLYNRAKGTVILINQFRMPTYVNGNESGMLLEACAGLLDADTPEDCIRREAIEETGFEIGEVEKLFAAYMSPGGVTELVHFFAAEYLPEQRIYAGGGIDDEDIEVLEIPFKEALAMIADGRIKDGKTIMLLQHAQIKGWFE</t>
  </si>
  <si>
    <t>PL78_15885</t>
  </si>
  <si>
    <t>PL78_15885 chr1</t>
  </si>
  <si>
    <t>ANI31297</t>
  </si>
  <si>
    <t>pta Phosphate acetyl-butaryl transferase</t>
  </si>
  <si>
    <t>MDEQLKQSALDFHQYPTPGKIQVSPTKPLATQRDLALAYSPGVAAPCLEIAADPLAAYKYTARGNLVAVISNGTAVLGLGNIGALAGKPVMEGKGVLFKKFSGIDVFDIEVDEHNPDKLIDIIASLEPTFGGINLEDIKAPECFYIEQKLRERMNIPVFHDDQHGTAIICTAAVLNGLRVVEKDISDVRLVVSGAGAASIACLNLLVALGLKRHNITVCDSKGVIYQGREPNMEATKAAYAITDNGQRTLGDAIPNADIFLGCSGPGVLTQDMVKTMAPNPLIMALANPEPEILPPLAKAVRPDAIICTGRSDYPNQVNNVLCFPFIFRGALDVGATAINEEMKLACVHAIADLALAEQNDIVASAYGEQDLSFGPEYIIPKPFDPRLIVKIAPAVAKAAMDSGVATRPIENFDAYVEKLSEFVYKTNLFMKPIFSQARKELKRVVLTEGEEERVLHATQELVSQGLAFPILIGRPSVIDMRLKKLGLQIVAGKDFEVVNNESDPRFNEYWQEYYQIMKRRGVSQEQARRAVISNTTVIGSIMLHRGEADAMICGTIGNYHEHYSVVEKVFGFRDGVHVAGAMNALLLPTGNTFIADTYVNDDPTPEELAEITLMAAETVRRFGIEPKVALVSHSSFGTADCPSARKMRRTLELVNQMAPQLEIDGEMHGDAALVESIRHDLMPDSPLKGAANVLIMPNMEAARISYNLLRVTSSEGVTVGPVLMGVAKPVHILTPIASVRRIVNMVALAVVEAQTELL</t>
  </si>
  <si>
    <t>PL78_15890</t>
  </si>
  <si>
    <t>PL78_15890 chr1</t>
  </si>
  <si>
    <t>ANI31298</t>
  </si>
  <si>
    <t>iron-regulated protein</t>
  </si>
  <si>
    <t>MRILLLFSMFLMISCTSTPPKNIPSDKSDITAFGTITDLHTGKVLTASQLVDELAGAPQVIVGEKHDNLYHHQIERWLIENLAQKRPQGSVLLEMLNPNQQIKVDKVKSWLQQEPRVRESRIVELLAWQPGWSWALYGDLAMTVMRAPYPVWSANLDRDEIMAIYKEKPPLEGKFSTTPEVRAALEKLIRASHDNKIDASQLASMVAIQQQRDRRMAERLLAAPTPTLLIAGGYHAAKNIGVPLHMQDLKAASHPLVLMLAEEGANVGPENADYLWSVPVKTLPR</t>
  </si>
  <si>
    <t>PL78_15895</t>
  </si>
  <si>
    <t>PL78_15895 chr1</t>
  </si>
  <si>
    <t>ANI31299</t>
  </si>
  <si>
    <t>MHSLYLYDQPLPKPKVGQGFVLAIAAHLAVSWLIFRVAETLPPLPLPPPAVMMQWSAHIEAPATPKPLPIGEQQTVSSAASEPQKSVEKQPELPKLARVEKAKIIVAENKPEPRVRQKQPKPEKPQAITSPTALASAASSAAPVAQSQPSERVAAPINSDANAKVEAKISWESLVRGHLNRFKRYPAEAQVRNRTGTVLVEFTLDYRGNILSSKKINSSGTQSLDREAMRMLEKAQPLPIPPESILYQGRLTVTLPIDFSLINQQ</t>
  </si>
  <si>
    <t>PL78_1590 chr1</t>
  </si>
  <si>
    <t>ANI28528</t>
  </si>
  <si>
    <t>phosphate starvation-inducible protein PsiF</t>
  </si>
  <si>
    <t>MRLTTLWLLSAGLLLSANVMAADTAKTPSPAQLAQQKKMTDCNHEATSKALKGDDRKKFMSTCLKAGAPVAPAAMTPQQEKMKSCNAEAKTKDLKGDSRKTFMSTCLKKAA</t>
  </si>
  <si>
    <t>PL78_15900</t>
  </si>
  <si>
    <t>PL78_15900 chr1</t>
  </si>
  <si>
    <t>ANI31300</t>
  </si>
  <si>
    <t>oligopeptidase B</t>
  </si>
  <si>
    <t>MRYFISPKINAGNCLIPSIIYLGLFSFSLFAGAAEMAEPTPPIAEKHPHQLTLHSETRVDNYYWLRDDDRKNKKVIDYLKAENSYAESILKTTTTLQDTLYQEMLKRVNQQDQSVPYSLNGYRYQEIYQPGKEYAQYQRQREVPDAEWEVLLDANQRAQGHDYYKLGGLSVSRDNQRMAVAEDTLSRRQYSIHLKQIADKQWSDEVIHDTSGNMVWANDNNTLFYVRNHPQTLLPYQVFRHQYGTPAENDVLVYQENDDSYYLSLSPSTSRQYILINISSTATSETRLLDANQPQQAPTVFSARQTGREYYIDHFNDQFYIRSNHQHPNFGLYQTVSGEASWTTLIAPEDSKDVENFVLFRDWLVVAEREQGLTHIRKINWQSQQQQPLTLEDPTYMAWLAYNPEPDSHVLRYRYSSMTTPTSTYQWDMISGEKTLLKQQEVKNFNRDEYQSQRIWVTARDGVLVPASLVYRKSLFKKGHNPLLAYAYGAYGMSMDPSFSANRLSLLDRGFIFTLIHVRGGGELGQGWYKQGKLAKKENSFNDFIDVTQGLVQQGFGQPERLYAMGGSAGGLLVGAVINQEPTLFNAVVAQVPFVDVVTTMSDSSIPLTTNEYGEWGNPEKLSDYKVMRAYSPYDNISPKNYPNLLVTSGLHDSQVQYWEPAKWVAKLREFNRGDNIILLTTDMSAGHGGKSGRLSRLKNSAQEYAFILAMDEKVK</t>
  </si>
  <si>
    <t>PL78_15905</t>
  </si>
  <si>
    <t>PL78_15905 chr1</t>
  </si>
  <si>
    <t>ANI31301</t>
  </si>
  <si>
    <t>TonB-dependent receptor</t>
  </si>
  <si>
    <t>MRVNLVVKIMGAGLVFIGLSAITQAETESANTKERMVFSPLTVSGAKTSPENSALEKPGAFSSRGESKDLQSIDSVIRSMPGTSTQMDPGQGTVSVNIRGMTGFGRVNTMVDGVTQSFYGSAPNPYNHGQSPTTQFGALIDPNFIVGVDVVRGNAIGADGVNALAGSANFRTIGVDDVIFSGNPFGIRSKFSLGNNGIGRSGMIAIAGKTDAFTDTGSIGAMLAVSGSSIDASYKNGDGVMSQEFGSDETFKQNPQSQLIKLNIKPNEFNDIELSGRAYNNKISRRHINSDDFYIKYNYTPFSELIDLSVLASVSRGNQKYDSDALNKFTNSSAKNSSDAIDINNVSKFSYADTDFAVKIGGKLMNTEYYKHIETTEPDNKTAGEILENNVFAPGGRQDISSLYTGLQINRGIYQANFDLNYTEAKLKGFKPACDDRIRCFPQGSANINLSEHGFNPSVLLSADIVNWFQPFVSYTQSMRAPNVQEVFYSNEGGASMNPFLKGEEAETYQLGFNSASQGLIFKDDSLRFKAVYYRSKIKNYISSQSYMLCGTGRVCTLDQMTSEDWSTTDGNFNLYIYTNSLTPVRTHGFELEANYDAGFLFSRLSFSKENTDQPTSIASGVFGAGDNAEMPDKFLTLDTGLRFLDEKLTVGTIVKYTGKTRRMSPALDYDEYDGRLMKEEMSNIPTIVDIYSNYQLNKNVMLKVSVQNLMNKSYSDSLNKLNAMPMQQREENPNNTARGRTYLFGGEIRF</t>
  </si>
  <si>
    <t>PL78_15910</t>
  </si>
  <si>
    <t>PL78_15910 chr1</t>
  </si>
  <si>
    <t>ANI31302</t>
  </si>
  <si>
    <t>MQIWVDADACPNVIKEVLFRAADRVGMMVTLVANQPLKTPPSKFIRTLQVASGFDVADNEIVQRVEIGDLVITADIPLAAEVIEKGGIALNPRGERYTPDTIRERLNMRDFMDTMRASGIQTGGPNTLNQRDRQQFANELDKWLQQAKKKNG</t>
  </si>
  <si>
    <t>PL78_15915</t>
  </si>
  <si>
    <t>PL78_15915 chr1</t>
  </si>
  <si>
    <t>ANI31303</t>
  </si>
  <si>
    <t>coproporphyrinogen III oxidase</t>
  </si>
  <si>
    <t>MNTPDINIIKTFLLSLQDDICAKLAQADGQASFTEQQWEREEGGGGRSRVMVNGTVFEQAGVNFSHVSGATLPASATAHRPELAGRSFQALGVSLVIHPLNPYIPTSHANVRFFIAEKPGEQPVWWFGGGFDLTPYYGFEEDAVHWHQTAKALCQPFGEDLYGKYKKWCDDYFYIKHRNEARGIGGLFFDDLNTPDFSTCFAFTQAVGKGFTDAYLPIVERRKTLPWGERERQFQLYRRGRYVEFNLVWDRGTLFGLQTGGRTESILMSLPPLVRWEYNYQPEPDSPEAVLYRDFLPVREWANETNGETC</t>
  </si>
  <si>
    <t>PL78_15920</t>
  </si>
  <si>
    <t>PL78_15920 chr1</t>
  </si>
  <si>
    <t>ANI31304</t>
  </si>
  <si>
    <t>rimI aetcyltransferase</t>
  </si>
  <si>
    <t>MEIRVFRQDDFEEVITLWERCDLLRPWNDPEMDIERKLNHDPDLFLVAEVNGAVVGSVMGGYDGHRGSAYYLGVHPDFRGRGIANALISRLEKKLIARGCPKINIMVRDDNDAVLGMYEKLDYEIQDSISLGKRLIVDQEY</t>
  </si>
  <si>
    <t>PL78_15925</t>
  </si>
  <si>
    <t>PL78_15925 chr1</t>
  </si>
  <si>
    <t>ANI31305</t>
  </si>
  <si>
    <t>TIGR00156 family protein BOF family</t>
  </si>
  <si>
    <t>PL78_15930</t>
  </si>
  <si>
    <t>PL78_15930 chr1</t>
  </si>
  <si>
    <t>ANI31306</t>
  </si>
  <si>
    <t>MNLRPLLLGLPILLTGCSALSNFSWSSLSPTNWFGSSLRVTEEGVGSITAATAMNQDAINEGLNGDYRLRSGMAGNGDRLISFYQAMKDAQVKLIISGQPKGTVERIDVMDKNISSQWGVKLDTPFSDIFEQAYGACQKATGDDAESVECVAPESKHVSYLFTGIWHGPEGLMPSNDALKNWKVSKIIWRAQAH</t>
  </si>
  <si>
    <t>PL78_15935</t>
  </si>
  <si>
    <t>PL78_15935 chr1</t>
  </si>
  <si>
    <t>ANI31307</t>
  </si>
  <si>
    <t>peroxidase</t>
  </si>
  <si>
    <t>MSQVQSGILLEHCRFAIFLEAKIQGELDDIRSGSKIFCQSLVELQQQYPDAHLGAVIAFGSDVWHDLSGGQGAAELKPFVPLGRGLAPATQRDMLIHIQSLRHDVNFSLAQAALAAFGKTIAIEEETHGFRWVDERDLTGFIDGTENPQGDNRPEVAVIAEGEEDAGGSYVLVQRYEHNLSTWQRQPQEKQEQIIGRTKSDSQELPPDQRPDTSHVSRVDLKENGKGLKILRQSLPYGTASGKHGLYFIAYCARLHNIEQQLLSMFGDLDGKHDQLLRFSKAVTGSYYFAPSLTKLLSL</t>
  </si>
  <si>
    <t>PL78_15940</t>
  </si>
  <si>
    <t>PL78_15940 chr1</t>
  </si>
  <si>
    <t>ANI31308</t>
  </si>
  <si>
    <t>nanA N-acetylneuraminate lyase</t>
  </si>
  <si>
    <t>MKKLTGLIAAPHTPFDEHGEVNYPVIDQIAEHLINDGVKGVYVCGTTGEGIHCSVEERKKIAERWVAAAQGQLSITLHTGALSIKDAVDLSRHAEELDIFATSAIGPCFFKPGNLDDLIAYCQTIAAAAPSKGFYYYHSGMSGVNLDMEQFLIKAESKIPNLSGIKFNNADLYEFQRCLRVSGGKFDIPFGVDEHLPGGLAVGAIGAVGSTYNYAAPLFHKIIADFNAGNHAAVQRSMDQVIALIRVLVELGGVAAGKAAMQLHGIDAGNPRLPLRALTKEQKQTVLNRMRDAVAL</t>
  </si>
  <si>
    <t>PL78_15945</t>
  </si>
  <si>
    <t>PL78_15945 chr1</t>
  </si>
  <si>
    <t>ANI31309</t>
  </si>
  <si>
    <t>N-acetylmannosamine-6-phosphate 2-epimerase</t>
  </si>
  <si>
    <t>PL78_1595 chr1</t>
  </si>
  <si>
    <t>ANI28529</t>
  </si>
  <si>
    <t>galM galactose-1-epimerase</t>
  </si>
  <si>
    <t>MLKNALAPDGQPFQLTELRNKSGMSVSLMDWGATWLSAVFPLNDGGRRELLLGCPNPEDYPRQGAYLGATVGRYANRIAQAQLQRNGQVFPLVANSGPNQLHGGPEGFHARRWQIIHQDKRQVCYQLHSPDGDQGFPGNLIVETHYRLTDDNRLEIDYQASVDQPCPINLTNHAYFNLDGKSRDARQHRLQLFADRYLPVDTTGLPAEPLASVEHSGMDFRQPKTLAQDFLKDPCQQRVKGYDHAYLLHRTCGAIDSPAAHVWSADGKVKMSVFTSAPAIQLYSGNFLNGTPARLGGTYANYAGIALESGFLPDSPNHPEWPQPDCWVTPDKRYRATTVYQFTAL</t>
  </si>
  <si>
    <t>PL78_15950</t>
  </si>
  <si>
    <t>PL78_15950 chr1</t>
  </si>
  <si>
    <t>ANI31310</t>
  </si>
  <si>
    <t>N-acetylmannosamine kinase</t>
  </si>
  <si>
    <t>-GVEAEAQRGSGMKQGLVLDIGGTKIAAARVNHKGELSQRQQIATPRGDAERLQRTLEQLIEPHRQHVDFVGVASTGIVSNGYLTALNPANLGGLAHFPLQACIEGIANVPCVLLNDGQAAAWAEYQTLSIAVNNMMFVTVSTGVGGGIVLNNKLHTGNQGLAGHIGHTLADPHGPMCGCGRRGCVESVASGTAIGAATAAWAEPVTAVEVFRMAKNGQRQAEQIIDDSAAAIAQMVADMTMALDLEMVVIGGSVGLAEGYLDRVRLAQKTLPAIYRAPLQAAHYRQDSGLSGAALWATATL</t>
  </si>
  <si>
    <t>PL78_15955</t>
  </si>
  <si>
    <t>PL78_15955 chr1</t>
  </si>
  <si>
    <t>ANI31311</t>
  </si>
  <si>
    <t>sugar isomerase</t>
  </si>
  <si>
    <t>MIHGNLNQPEFFGGYPESIQMILAYLSEIPVNELSCGRHDINGEDIFMNVMEFDTQPAESKKAEMHLVYADVQLLIRGVEGIEYSTQTPSEHLEPYQAEDDYQLIAEIPDKSQLRMLPGMFAVFLPGEPHKPGCQIIGSGTIKKLVVKVHCRLLDDTLLS</t>
  </si>
  <si>
    <t>PL78_15960</t>
  </si>
  <si>
    <t>PL78_15960 chr1</t>
  </si>
  <si>
    <t>ANI31312</t>
  </si>
  <si>
    <t>hxlB N-acetylmannosamine kinase</t>
  </si>
  <si>
    <t>MKTGTPRFQPGKILDALGAMQNSLTRSAQRIAAYILTEPAKVTQVSIAELSSLTQTGEATIIRFCRTLGYKGFHDFKMDLAIEVATSNASNNENSLLDADVQDSDNTLTIGSKLQVAINNVLSETLNLLSLECVEKVVSLLRPADRICIFGVGSSGITAEDAKAKLMRIGLRVDAATNNHFMYMQASLMKAGDVAIGISHSGTSTETVEALRLAKQAGATTVALTHNMGSRITELADYVLINGNRQGQLQGDSIGTKIAQLFVLDLIYALLVKADPEQAESTKRKTTLAVSQNG</t>
  </si>
  <si>
    <t>PL78_15965</t>
  </si>
  <si>
    <t>PL78_15965 chr1</t>
  </si>
  <si>
    <t>ANI31313</t>
  </si>
  <si>
    <t>sialic acid transporter</t>
  </si>
  <si>
    <t>MLIVKRVAGIIDFRQRLINDGGERLNMNTSIQQRWYKQLTPAQWKAFIAAWIGYALDGFDFVLITLVLTDIKQEFGLSLIQATSLISAAFISRWFGGLVLGAMGDRYGRKLAMITSIVLFSFGTLACGLAPGYTTLFIARLIIGIGMAGEYGSSSTYVMESWPKHMRNKASGFLISGFSIGAVLAAQAYSYIVPAFGWRMLFYIGLLPIIFALWLRKNLPEAEDWEKAQNQSAKQKPAKSLNMVDILYRSNLSYLNIILTVFAAAALYFCFTGMVSAPVVVALGILCAAIFIYFMVQTSGDRWPTGVMLMVVVFCAFLYSWPIQALLPTYLKLELGYDPHTVGNVLFFSGFGAAVGCCVGGFLGDWLGTRKAYVASLLVSQLLIIPLFAMGGGNIMLLGAVLFLQQMLGQGIAGLLPKLLGGYFDTEQRAAGLGFTYNVGALGGALAPILGASIAQHLSLGTALGSLSFSLTFVVILLIGFDMPSRVQRWIRPKGLRMVDAIDGKAFSGAKGNATAQPVTLK</t>
  </si>
  <si>
    <t>PL78_15970</t>
  </si>
  <si>
    <t>PL78_15970 chr1</t>
  </si>
  <si>
    <t>ANI31314</t>
  </si>
  <si>
    <t>thiosulfate transporter subunit</t>
  </si>
  <si>
    <t>MKQNLMKNGRLAGWSKAALLSALVLGSATVSATELLNSSYDVSRELFSALNPGFQKQWEAQNPGDKLTIKQSHAGSSKQALAILQGLKADVVTYNQVTDVQILHDRGNLIPADWQARLPNNSSPFYSTMAFLVRKDNPKGIHSWNDLVREDVKLVFPNPKTSGNGRYTYLAAWGATSQADGGDDAKTRDWMKRFLKNVVVFDTGGRGATTTFVERGLGDVLISFESEVNNIRKEYGSDKYEVIVPPVDILAEFPVAWVDKNVVKNGTEKAAKAYLTYLYSPEAQQVITSFNYRVYDKTAMAAAKSQFPETQLFRVEEQFGSWPQVMSTHFSSGGVLDKLLAEGHQ</t>
  </si>
  <si>
    <t>PL78_15975</t>
  </si>
  <si>
    <t>PL78_15975 chr1</t>
  </si>
  <si>
    <t>ANI31315</t>
  </si>
  <si>
    <t>cysT sulfate ABC transporter, permease protein</t>
  </si>
  <si>
    <t>MLSASSKRVLPGFTLSLGSSLLYTCLILLLPLSALVMQLAQMSLAQYWEVISNPQVVAAYKVTLLAAGVASVFNAVFGMLMAWILTRYQFPGRSILDGLMDLPFALPTAVAGLTLATLFSTTGWYGGWLAQFDIKVSFTWLGIAVAMAFTSLPFVVRTVQPVLEELGPEYEEAAETLGATRWQSFRRVVMPELAPALLAGTALSFTRSLGEFGAVIFIAGNIAWKTEVTSLMIFIRLQEFDYPAASAIASVILAVSLVLLFSINTLQSRFGQRIGGH</t>
  </si>
  <si>
    <t>PL78_15980</t>
  </si>
  <si>
    <t>PL78_15980 chr1</t>
  </si>
  <si>
    <t>ANI31316</t>
  </si>
  <si>
    <t>cysW sulfate ABC transporter</t>
  </si>
  <si>
    <t>MADISEFNGGAVRPPFNWGKWTLIAIGAVFSILLLVIPIAWIFITAFSKGIEVVGQNLADPDMLHAIWLTVLVALITVPVNLVFGVVMAWLVTRFQFPGRQLLMTLIDIPFAVSPVVAGLMYLLFYGSNGVAGGWLDAHDIQLMFSWPGMVLVTVFVTCPFVVRELVPVMMSQGSQEDEAAVLLGASGWQMFRRVTLPNIRWALLYGVVLTNARAIGEFGAVSVVSGSIRGETYTLPLQVELLHQDYNTAGAFTAAALLTLMAIVTLFLKSGLQWRLARQVVRLEQEEKHEH</t>
  </si>
  <si>
    <t>PL78_15985</t>
  </si>
  <si>
    <t>PL78_15985 chr1</t>
  </si>
  <si>
    <t>ANI31317</t>
  </si>
  <si>
    <t>cysA sulfate-thiosulfate transporter subunit</t>
  </si>
  <si>
    <t>MSIEINNISKYFGRTKVLNDIALDIPSGQMVALLGPSGSGKTTLLRIIAGLENQNAGRLSFHGTDVSRLHARERRVGFVFQHYALFRHMTVFDNIAFGLTVLPRRERPNATAIKHKVEQLLEMVQLGHLANRFPSQLSGGQKQRVALARALAVEPQILLLDEPFGALDAQVRKELRRWLRQLHEELKFTSVFVTHDQEEAMEVADRIVVMSQGNIEQVGTPDEVWRDPATRFVLEFLGEVNRLSGEIRGSQLYVGAHHWPLDLAPMHQGRVDLFLRPWEMEISTQAGARCPLPVQVLEVSPRGHFWQLTVQPIGWHQEPISVVLPEGGVAAPVRGNRYYVGGLNARLYSGDQLLQPIAMAQSA</t>
  </si>
  <si>
    <t>PL78_15990</t>
  </si>
  <si>
    <t>PL78_15990 chr1</t>
  </si>
  <si>
    <t>ANI31318</t>
  </si>
  <si>
    <t>cysM cysteine synthase</t>
  </si>
  <si>
    <t>-TTLEQCIGNTPLVKLQRLTQGLNADVWVKLEGNNPAGSVKDRAALSMIQQAELRGDIHDGDVLIEATSGNTGIALAMIAAMKGYRMKLLMPENMSQERQAAMRAYGAELILVSREQGMEGARDLALEMERQGQGKVLDQFNNQDNPLAHFTGTGPEIWQQTAGKITHFVSSMGTTGTITGVSRYLKSQNPQVEIIGLQPAEGSSIPGIRRWSPAYLPGIFRPELVDQVLDIGQTDAEKTMRLLAEQEGIFCGVSSGGAVAGALRVAAERPGAVIVAIICDRGDRYLSTGVFD</t>
  </si>
  <si>
    <t>PL78_15995</t>
  </si>
  <si>
    <t>PL78_15995 chr1</t>
  </si>
  <si>
    <t>ANI31319</t>
  </si>
  <si>
    <t>N-acetylneuraminic acid mutarotase</t>
  </si>
  <si>
    <t>MFKATRGFLYALLAIGSVSLSQAAALPDVPLSFKNGTGAINGSVIYVGLGSAGKNWFRIDIAHTSPIWEKIAEFPAQPREQAVSVMLDGKLYVFGGVGKATENAANPQALTEVYRYDPSDNRWEKVPTRAPQGLVGTAIASLDGQRAWVIGGVNKQVFDGYFQDLSAAQTAQQKDAVAQTYFNQAPESYFFNREIMIYNPTNNQWRSGGQLPQFGRAGSAIATRQNRVILINGEVKPGLRTAEALEGTWQQDQMHWKRLPDLIPASDKMQQEGLAGAFAGISHQAILVAGGANFPGARAQFNAGQLYAHQGLKKNWRDEVYGLVNGEWKIVGKLPQPLGYGVSIQDGDNIWLIGGETDNGAAVASIRQLSWDGNRLRQQ</t>
  </si>
  <si>
    <t>PL78_1600 chr1</t>
  </si>
  <si>
    <t>ANI28530</t>
  </si>
  <si>
    <t>galK galactokinase</t>
  </si>
  <si>
    <t>MSLKQHTQAVFSQFFTKEPALTIQAPGRVNLIGEHTDYNDGFVLPCAIDYATVISMAKRDDRQIRVIAADYDNQQDIFSLDEPIVSHPELRWANYVRGVVKHLLLRNRDFGGADLAISGNVPQGAGLSSSASLEVAVGQAFQALYQLPLSGVELALNGQEAENQFVGCNCGIMDQLISALGKQDQALLIDCRSLETRPVAMPKNVAVVIINSNVKRGLVDSEYNTRRQQCEAAARFFGVKALRDVTPAQFRANQSEMEPIVAKRARHIISENARTQAAADALALGDLTLMGQLMQESHISMRDDFEITVPAIDTLVDIVKSVIGERGGVRMTGGGFGGCIVALMPQDLVEQVRATVALEYPQKTGGMRETFYVCQASAGAGIC</t>
  </si>
  <si>
    <t>PL78_16000</t>
  </si>
  <si>
    <t>PL78_16000 chr1</t>
  </si>
  <si>
    <t>ANI31320</t>
  </si>
  <si>
    <t>lolD macrolide transporter</t>
  </si>
  <si>
    <t>MHSAQSKTILLHLDNVCRQFINGEQHVQVLKNINLTIHQGEMVAIVGASGSGKSTLMNILGCLDKPSSGEYWVAGQAPQLMSNDELAKLRREHFGFIFQRYHLLGDLTAQGNVEIPAIYAGSQREIRRRRAAALLGRLGLNERLDYYPSQLSGGQQQRVSIARALMNGGEVILADEPTGALDTHSGNEVLSILKGLHAQGHTVVIVTHDMRIAEHAQRIIELRDGEIIADRDSQSSLEPDTLENLEKNLPATIETSIQPSRWLRQRDRLQEAFKMALLSMAAQRLRTFLTMLGIIIGIASVVSVVALGKGSQQQVLANISAMGTSTLEIFPGKDFGDRRSAAIQTLRATDADALAQQGYVHSVTPTLSTSVIFRYGNQSVSGTVNGVGEQYFTVRGYQIDQGMAFTRTSVDNLLQEVVIDQNTRNKLFPNGENPLGKVILLGSLPCRIIGVAAKKQSGFGSDENLNVWIPYTTAMKRMLGQSYLKSITVRVNDDIDLANAEQGVIKLLTQRHGNQDFFVMNTDSIRQTIEKTTATMTLLVSMIAVISLIVGGIGVMNIMLVSVSERTKEIGVRMAVGARSSDIMQQFLIEAVLVCLLGGCLGVLLSLAIGGLFSQFSTSFTMVYSATSMISAFLCSSLIGVVFGFFPAKRAAEMDPIRALERE</t>
  </si>
  <si>
    <t>PL78_16005</t>
  </si>
  <si>
    <t>PL78_16005 chr1</t>
  </si>
  <si>
    <t>ANI31321</t>
  </si>
  <si>
    <t>hemolysin secretion protein D HlyD</t>
  </si>
  <si>
    <t>MQQLIGTKRRALWLLVALLAAGFVLYFLFFSTPEKPAYITATAQIGNLEQTVLADGTIKAKKQVSVGAQVSGQIKALHVSLGQQVQKGQLVAEIDDLTQQNALKDAEAALKNVQAQRAAKQATLENNRQTYQRQQKILGMGVGTQADYDSAKATLAATQSEIEALDAQIAQAKIAVSTAQLNLGYTKITSPIEGTVVAIPVEEGQTVNAVQSAPTIIKVARLDTMTIEAQISEADVIKVKTGMPVYFTILGQPQQRFSATLRAVEPAPDSINDDDTSTSSSASSTSSTNTAIYYNGLFDVANPNGELRISMTAQVYILLDKAENAIVIPSTAIEHRGNKNQVQVVDEKGNISLRDVTIGLNNNVDAQVISGLQAGEKVIISQSSGTAMTSKVQRMGLPMGMR</t>
  </si>
  <si>
    <t>PL78_16010</t>
  </si>
  <si>
    <t>PL78_16010 chr1</t>
  </si>
  <si>
    <t>ANI31322</t>
  </si>
  <si>
    <t>DNA-binding response regulator contains REC and winged-helix (wHTH) domain protein</t>
  </si>
  <si>
    <t>MKILLVDDDIELGSMLKEYLSGEGFQADLAVTGKSGIDGALSGNYTALILDIMLPDMSGIDVLRQVRQKSRLPIIMLTAKGDNIDRVIGLEMGADDYMPKPCYPRELVARLRAVLRRFDERPEQSSGDSLLTLGALTLNPATRSSQWQGKAFDLTASEFNLLELLLRSPDRVVTKDELSDKGLGRPREAYDRSVDVHISNIRQKLSQLPNNNLNIETVRSIGYRIK</t>
  </si>
  <si>
    <t>PL78_16015</t>
  </si>
  <si>
    <t>PL78_16015 chr1</t>
  </si>
  <si>
    <t>ANI31323</t>
  </si>
  <si>
    <t>two-component sensor histidine kinase</t>
  </si>
  <si>
    <t>MRGRLFWKILLGFWFTFILMTQLLWVIFSFYGNRHEPPENGMMRQIVAQQMKSAASVLSSGGLSALETMMSGWTEPEKTLFSVRPESAVPPVSAAKTLTDSPSHLVKWATTPEGDKYQLSYDFDGMRAVYHPKGKRDQILNIPKPLFWMGALGGLFFSTFLAWNLTRPMRQLRDGFERVAQGDLAVRLLPMMRRRHDELTEVARDFDSMAERLQALVSAREQLLHDVSHELRSPLARLQLAIGLAHQNPGNVNTSLQRIEHEAERLDKMIGELLALSRAENQTLTHDEEYFDLYGLVEAVVNDARYEAQVPGVEIVLQAEPEREYTVKGNAELMRRAVDNIVRNALRFSTQGQQVTVRLSQIEKQYQIEVVDQGPGVEESRLSSIFDPFVRVKSAMSGKGYGLGLAITRKVILAHGGQVEAKNGEQGGLVIRLRVPQWSTH</t>
  </si>
  <si>
    <t>PL78_16020</t>
  </si>
  <si>
    <t>PL78_16020 chr1</t>
  </si>
  <si>
    <t>ANI31324</t>
  </si>
  <si>
    <t>ptbA PTS system glucose-specific transporter subunit IIA</t>
  </si>
  <si>
    <t>MGLFDKLKSFVSDDKKDSGTIEIVAPLSGEIVNIEDVPDVVFAEKIVGDGIAIKPSGSKMVAPVDGTIGKIFETNHAFSIESDSGIELFVHFGIDTVELKGEGFKRIAEEGQRVKKGDVVIEFDLALLEEKAKSTLTPVVISNMDEIKELIKLSGSVTVGETPIIRIKK</t>
  </si>
  <si>
    <t>PL78_16025</t>
  </si>
  <si>
    <t>PL78_16025 chr1</t>
  </si>
  <si>
    <t>ANI31325</t>
  </si>
  <si>
    <t>ptsP phosphoenolpyruvate-protein phosphotransferase</t>
  </si>
  <si>
    <t>MISGILVSPGIAFGKALLLKEDEIVINRKKISADQVEQEVERFKSGRAKASEQLEAIKTKAGESLGEEKAAIFEGHIMLLEDEELEQEIIALIKDEHASADAAAYTVIEGQAKALEELDDEYLKERAADVRDIGKRLLKNILGLTIVDLGAISEEVILVATDLTPSETAQLNLDKVLGFITDLGGRTSHTSIMARSLELPAIVGTSDVTKQVKNDDYLILDAVNNKIYVNPTSDVIDQLKAVNTQYITEKNDLAKLKDLPAITLDGHQVEVVANIGTVRDIAGAERNGAEGVGLYRTEFLFMDRDSLPTEEEQFQAYKAVAEAMGSQAVIVRTMDIGGDKDLPYMNLPKEENPFLGWRAIRIAMDRKEILHAQLRAILRASAFGKLRIMYPMIISVEEVRALKAELEMLKAQLREENKAFDESIEVGVMVETPAAATIAHHLAKEVDFFSIGTNDLTQYTLAVDRGNELISHLYNPMSPAVLGLIKQVIDASHAEGKWTGMCGELAGDERATLLLLGMGLDEFSMSAISIPRIKKIIRNTNFEDVKALAAEALSKPTAQELMDLVNTFIEEKTLC</t>
  </si>
  <si>
    <t>PL78_16030</t>
  </si>
  <si>
    <t>PL78_16030 chr1</t>
  </si>
  <si>
    <t>ANI31326</t>
  </si>
  <si>
    <t>PTS sugar transporter</t>
  </si>
  <si>
    <t>MFQQEVTITAPNGLHTRPAAQFVKEAKAFASEITVTSNGKSASAKSLFKLQTLGLTQGTVVTISAEGDDEQKAVEHLVKLMAELE</t>
  </si>
  <si>
    <t>PL78_16035</t>
  </si>
  <si>
    <t>PL78_16035 chr1</t>
  </si>
  <si>
    <t>ANI31327</t>
  </si>
  <si>
    <t>cysK cysteine synthase</t>
  </si>
  <si>
    <t>MSKIYEDNSLTIGHTPLVRLNRIGNGRVLAKVESRNPSFSVKCRIGANMIWDAEKRGVLKPGIELVEPTSGNTGVALAFVAAARGYKLTLTMPETMSIERRKLLKALGANLVLTEGAKGMKGAIAKAEEIQATDPQRYLILQQFDNPANPEIHEKTTGPEIWEDTDGGVDVFIAGVGTGGTLTGVSRYIKKTKGKAITTVAVEPTDSPVITQALAGQEIKPGPHKIQGIGAGFIPGNLDLSLIDRVALITNDEAIAMARRLMEEEGILAGISSGAAVAAAVKLSEEAGFTDKEIVVILPSSGERYLSTALFADLFTEQELQQ</t>
  </si>
  <si>
    <t>PL78_16040</t>
  </si>
  <si>
    <t>PL78_16040 chr1</t>
  </si>
  <si>
    <t>ANI31328</t>
  </si>
  <si>
    <t>Uncharacterized protein involved in cysteine biosynthesis</t>
  </si>
  <si>
    <t>MSLVQKDTKTTSGFHYFVEGWRLIIRPGIRRFVILPLLVNILLMGGAFWWLFNRISVWVPQLMSYVPDWLQWLSYLLWPVMVISVLLVFSYLFSTVANFIAAPFNGLLAEHLEGELTGKPLPDTGILGIVKDIPRIMSREWRKLMYYLPRALVLLLLYLVPGIGQTAAPVLWFLFSAWMLSIQYCDYPFDNHKVSFQHMRSALRQNKVDNLQFGALVSVFTMIPFLNLMIMPVAVCGATAMWVDRYRHQFVQPSR</t>
  </si>
  <si>
    <t>PL78_16045</t>
  </si>
  <si>
    <t>PL78_16045 chr1</t>
  </si>
  <si>
    <t>ANI31329</t>
  </si>
  <si>
    <t>zipA cell division protein</t>
  </si>
  <si>
    <t>MMQDLRLILIVVGAIAIIALLLHGLWTSRKERSSLFRDRPVKRPKQERDETPIETFDEGVGEVRVRTSHPQDKPSLSHVDDNDEVPIIQHTEPKPASVNVASRQAPVAPVQPEYDDPLLGGFSPEQPPHATSGDPLLGSATESYSAPEPAPEPQHVEPKQAEPQHEPVAASAPEVKQVAKLKETVLVLHVSAHHGGSIGGEVLLQSVLQAGFQFGEMGIFHRHLSPAGSGPVLFSLANMVKPGSFDPDTMSDFSTPGVSMFMMVPSYGDANQNFKLMLQSAQRIADDVGGVVLDDERRMMTPQKLETYKARIREVLDATAE</t>
  </si>
  <si>
    <t>PL78_1605 chr1</t>
  </si>
  <si>
    <t>ANI28531</t>
  </si>
  <si>
    <t>galT galactose-1-phosphate uridylyltransferase</t>
  </si>
  <si>
    <t>MTGFNPVDHPHRRYNPLSDQWILVSPHRAKRPWQGQQEPLTTGEQPAHDPDCFLCPGNLRVTGDANPNYSGTYVFTNDFAALMPDTPDAPETADPLIRCQSARGTSRVVCFSPDHSKSLPLLSLPELAGVVKSWQEQSAELGQSYPWVQVFENKGAAMGCSNPHPHGQIWANSFLPNEAEREDRLQKNYFEQHSSPLLLDYVRREAADGSRTVVETEHWLAVVPYWAAWPYETLLLPKAQVMRIDELTSEQQTDLALALKKLTSRYDNLFSCSFPYSMGWHGAPYNDTDNRHWQLHAHFYPPLLRSATVRKFMVGYEMLAESQRDLTAEQAAEHLRAVSDVHYREAGVQ</t>
  </si>
  <si>
    <t>PL78_16050</t>
  </si>
  <si>
    <t>PL78_16050 chr1</t>
  </si>
  <si>
    <t>ANI31330</t>
  </si>
  <si>
    <t>ligA NAD-dependent DNA ligase</t>
  </si>
  <si>
    <t>MESIIQQLNQLRASLRHHEHQYHVLDAPEIPDAEYDRLMGELRELEAQHPELITADSPTQRVGAAPLDAFDQVRHEVPMLSLDNVFDEESYLAFNKRVNDRLKIAEPLTFCCELKLDGLAVSLLYEDGELVRAATRGDGTTGENITANVRTIRAIPLRLHGDNIPRRVEVRGEVFMPQAGFEQLNEEARRKGGKIFANPRNAAAGSLRQLDPRITAKRPLTFFCYGVGLMDGGELPRSHFSRLQQFKAWGLPVSDRVKLCTGAEQVIDFYHQVEQDRATLGFDIDGVVIKVDSLDLQEQLGFVARAPRWATAFKFPAQEQVTQVREVEFQVGRTGAITPVARLEPVQVAGVIVSNATLHNADEIERLGLRIGDTVIVRRAGDVIPQVVGVVLDERPANAREVIFPDRCPVCGSDVERVEGEAVARCTGGLFCAAQRKEALKHFVSRRALDVDGMGDKIIEQLVEKEYVTNPADLFTLTAGKLTGLDRMGPKSAQNLVAALEKAKETTFARFLYALGIREVGEATAANLAAHFRTLDNLRSADVEALKAVPDVGEVVAKHVLNFLSEEHNQQVIFQLEHVVRWPEPQRIIAEEIDSPFAGKTVVLTGSLNILSRDEAKDRLTALGAKVSGSVSKKTDLVIAGEAAGSKLAKAQELGIKVIDEAEMIRLLGESE</t>
  </si>
  <si>
    <t>PL78_16055</t>
  </si>
  <si>
    <t>PL78_16055 chr1</t>
  </si>
  <si>
    <t>ANI31331</t>
  </si>
  <si>
    <t>PL78_16065</t>
  </si>
  <si>
    <t>PL78_16065 chr1</t>
  </si>
  <si>
    <t>ANI31332</t>
  </si>
  <si>
    <t>NTP transf_6, Nucleotidyltransferase</t>
  </si>
  <si>
    <t>MPQQQQIIEWIQSDSQRMEALRHARQLGLSQWCLAAGFVRNLVWDRLQDYADSTALNDIDLVYFDRDNIHPQRDKELEAQLLMQSPLPWSVKNQARMHLRSNRPPYLNTADAISYWVEVETAIGVRLEADDSLTLIAPLGLQALFTSTITFNDKNGDLATFHQRVTDKGWLSLWPKLRLVYSGQSQAI</t>
  </si>
  <si>
    <t>PL78_16066</t>
  </si>
  <si>
    <t>PL78_16066 chr1</t>
  </si>
  <si>
    <t>FlxA-like protein</t>
  </si>
  <si>
    <t>MSNTITTAAPLPQIAQHNKASTSGTGSDTQSQIKALHQQIQDLTEKLSELKDSGLSKEEIQKQQQLISNQIKALYAEIARIQAKEAEKGKDDLLAIKTTHAQSNKPALTAVDSVNKTRVGADDGQNRAGNQINIYV</t>
  </si>
  <si>
    <t>PL78_16080</t>
  </si>
  <si>
    <t>PL78_16080 chr1</t>
  </si>
  <si>
    <t>ANI31333</t>
  </si>
  <si>
    <t>gltX glutamyl-tRNA ligase</t>
  </si>
  <si>
    <t>MKIKTRFAPSPTGYLHVGGARTALYSWLFTRHLGGEFVLRIEDTDLERSTQEAIDAIMDGMNWLNLDWDEGPYFQTKRFDRYNAVIDQMLENGTAYRCYCSRERLDELRETQMANGEKPRYDGHCRDSHCTHSADEPCVVRFRNPQEGSVIFDDKIRGPIEFSNQELDDLIIRRTDGSPTYNFCVVIDDWDMEITHVIRGEDHINNTPRQINILKALGAPVPVYAHVSMILGDDGKKLSKRHGAVGVMQYRDDGYLPEALLNYLVRLGWSHGDQEIFSVEEMKELFTLDAISKSASAFNTEKLQWLNHHYINTLPPEQVAVHLAWHIEQQGFDTRNGPELVEIVKLLGERCKTLKEMAESCRYFYEEFDEFDADAAKKHLRPVARQPLEAVRAKLAAITDWTAENVHHAIQSTADDLGVGMGKVGMPLRVAVTGAGQSPGMDVTVYAIGQSRSLSRIDKALAFIAQREAQQ</t>
  </si>
  <si>
    <t>PL78_1610 chr1</t>
  </si>
  <si>
    <t>ANI28532</t>
  </si>
  <si>
    <t>galE UDP-galactose-4-epimerase</t>
  </si>
  <si>
    <t>MYVLVTGGSGYIGSHTCVQLIEAGYTPIVIDNLCNSKSSVLKRIHQLTGQSPLFYQGDLRDRALLDHIFSQHTIGSVIHFAGLKAVGESVNKPLAYYDNNVCGTLVLLEAMAAAGVKNFIFSSSATVYGDQPKIPYVESFPTGIPSSPYGKSKLMVENILQDLQRADAAWNMTILRYFNPVGAHPSGLMGEDPQGVPNNLMPFIAQVAVGRRDSLAVFGNDYPTADGTAVRDYIHVVDLADGHVAALKKCHNRAGVHIYNLGGGRGHSVLDVVNAFSKACGRQLTYHFAPRREGDLAAYWADPTKAAEDLDWRVQRSLDEMAIDTWRWQSQNPQGYPD</t>
  </si>
  <si>
    <t>PL78_16105</t>
  </si>
  <si>
    <t>PL78_16105 chr1</t>
  </si>
  <si>
    <t>ANI31334</t>
  </si>
  <si>
    <t>nucleoside permease, NupC</t>
  </si>
  <si>
    <t>MSHILQFALALVVVAILALLICKDRKSIRIRFVIQLLVIEVLLAYFFLHSEVGLGFVKGFAAFFDKLLGFAATGTDFVFGNMGDKGLAFFFLRVLCPIVFISALIGILQHIKVLPVVIRLIGTLLSKVNGMGKLESFNAVSSLILGQSENFIAYKDILGKMSEKRMYTMAATAMSTVSMSIVGAYMSMLDAKFVVAALVLNMFSTFIVLSLINPYKVGEEEELQLGTLHEGQSFFEMLGEYILAGFKVAIIVAAMLIGFIALIAAVNALFTFAFGISFQGILGYVFFPFAWVMGVPTHEALQVGSIMATKLVSNEFVAMMDLQKVASELSPRSVGILSVFLVSFANFSSIGIVAGAIKGLNEHQGNVVSRFGLKLLYGSTLVSVLSASIAGLVL</t>
  </si>
  <si>
    <t>PL78_16110</t>
  </si>
  <si>
    <t>PL78_16110 chr1</t>
  </si>
  <si>
    <t>ANI31335</t>
  </si>
  <si>
    <t>divalent metal cation transporter</t>
  </si>
  <si>
    <t>MMNSRATASEGRTSRKVKLSLMGPAFIAAIGYIDPGNFATNIQAGASFGYTLLWVVVWANLMAMLIQLLSAKLGIATGKNLAEHIRDRFPRPAVWAYWVQAEIIAMATDLAEFIGAAIGFKLLLGVTLLEGAILTGIATFLILMLQNRGQKPLELVIGGLLVFVAAAYIVELIFSQPEVSALTKGMLIPNLPNGDAVFLAAGVLGATIMPHVIYLHSSLTQTGGKESKADRYASTKLDVATAMTIAGFVNLAMMATAAAAFHFNGYGSIAEIEQAYLTLQPLLGHGAATIFGLSLVAAGLSSTVVGTLAGQVVMQGFVRFYIPIWIRRCITMLPSFVVIMMGMDATRILVMSQVLLSFGIALALVPLLSFTGNRELMGEMVNSRLVQNIGKLIVVVVVGLNLYLLISLA</t>
  </si>
  <si>
    <t>PL78_16115</t>
  </si>
  <si>
    <t>PL78_16115 chr1</t>
  </si>
  <si>
    <t>ANI31336</t>
  </si>
  <si>
    <t>PL78_16120</t>
  </si>
  <si>
    <t>PL78_16120 chr1</t>
  </si>
  <si>
    <t>ANI31337</t>
  </si>
  <si>
    <t>L-glyceraldehyde 3-phosphate reductase</t>
  </si>
  <si>
    <t>MVYQANPIRYQDMEYRRCGHSGLKLSAISLGLWHNFGDATLFENSRNLIHCAFDHGITHFDLANNYGPPPGSAEENFGRILQQDLQPYRDELIISSKAGYTMWPGPYGDWGSKKYLVASLNQSLRRMGLDYVDIFYHHRPDPQTPLEETMKALDLLVRQGKALYIGLSNYPAEQAQQALTILQALGTPCLIHQPKYSMFERWIEDGLQDVLTEFGVGSIAFSPLAGGLLTDRYLNGIPQDSRAASGSKFLNPAQITEEKLAKVRQLNDLAADRGQKLSQMAVAWVLREGKVTSALIGASKTAQIEDAVTALTNTHFSVEEIARIESILL</t>
  </si>
  <si>
    <t>PL78_16125</t>
  </si>
  <si>
    <t>PL78_16125 chr1</t>
  </si>
  <si>
    <t>ANI31338</t>
  </si>
  <si>
    <t>ipdC indolepyruvate decarboxylase</t>
  </si>
  <si>
    <t>MKSSVYKVADYLLDRLAQIGIKHLFGVPGDYNLQFLDHVIAHPQIDWVGCANELNAAYAADGYARTQPAAALLTTMGVGELSAINGIAGSFAEFLPVIHIVGMPAQHSQQKKELIHHSLGDGDFSHFSTMAEMVSCAQANLTLTNAASEIDRVVAAALAQRKPVYLQLPSDVAEMPIDAKPNSLAFQQAPYSSQSLRDFIDAARESLASARHVAVLADFLVDRFGATQQLRNWLSQTHLPYATLLMGKGIVDESRAEFIGTYSAAPSDERIRLTIEGADVVITVGVWFVDTITAGFSQQICTERRIDICPFEAKVGSRVFSQIPMTIAIDALAKLSLELQHEWIQPDVYHCPLPPSLAQHLDQQTFWYHIQTFLRPFDIVLADQGTACFGAAALRLPKDAIFITQSLWGSIGFSLPAAYGVQTGNPQRRVILLIGDGAAQLSIQELGSMLRDGLKPIILLLNNNGYTVERAIHGENQPYNDISTWNWTQLPQAFGAGSEVISLKVSEPEQLHKALQLADQNSQLVFIEVVLPQMDISPLLRKVTESLRNRNAST</t>
  </si>
  <si>
    <t>PL78_16130</t>
  </si>
  <si>
    <t>PL78_16130 chr1</t>
  </si>
  <si>
    <t>ANI31339</t>
  </si>
  <si>
    <t>LysR regulator</t>
  </si>
  <si>
    <t>MHYSPEALIAFVEAASQGSFSAAARKLRKSQSTISTAIANLEADLGLVLFDRQARQPVLTAHGRRVLAQVQEILAASERLDHLSIRLADKVEPRLSFVLSDIYQPTHHEALMQRFEQRYPDIEFECMIAEADDVIGLLQDGRAHLGMVEVQKDYPPDIGVSLLPEQSCMALFVQQNHPLAQCQQIQPEQLATVRQLRLNTYAQTDKNTAQGPVWSAPSYLMLLEMAEQGFGWAILPRWMVKQFSRNQLVELSAVGWPKMISLDAVWSKKNPPGPAGFWLLEQLTGSQSPRISS</t>
  </si>
  <si>
    <t>PL78_16135</t>
  </si>
  <si>
    <t>PL78_16135 chr1</t>
  </si>
  <si>
    <t>ANI31340</t>
  </si>
  <si>
    <t>MQANRKSFVERIIHAVGFEVIAVGICAPLGAWLLNRSVLQIGTLAVMLSTVAMLWNIIYNSIFDRIWPVSRVAKTLAVRIWHAFGFEAGFVLIGVPIAAWLLGISWGQAFMLEIGFFLFFLPYTMAYNWLYDTLRARVIASRHQAKEKTAACQSNGQD</t>
  </si>
  <si>
    <t>PL78_16140</t>
  </si>
  <si>
    <t>PL78_16140 chr1</t>
  </si>
  <si>
    <t>ANI31341</t>
  </si>
  <si>
    <t>glk glucokinase</t>
  </si>
  <si>
    <t>MTTYALVGDVGGTNARLALCAVATGEISQAKTYSGLEFDSLEEVIRQYLAEHNVAVEDACLAIACPITGDWVAMTNHTWAFSIAEMQRNLDLSKLEIINDFTAVSMAIPMLSPQDVIQFGGKDKQPGKPVAVYGAGTGLGVAHLVHVDRRWLSLPGEGGHVDFAPNSEEEDCILAVLRKELGHVSVERVLSGPGLVNLYRGIVISDHRVPENLAPKDVTERALADSCTDCRRALSLFCVIMGRFGGNLALNLSTFGGVYIAGGIVPRFMEFFKASGFRGAFEDKGRFKDFLVDIPVYMITHQQPGLLGAGAYLRQTLGMEL</t>
  </si>
  <si>
    <t>PL78_16145</t>
  </si>
  <si>
    <t>PL78_16145 chr1</t>
  </si>
  <si>
    <t>ANI31342</t>
  </si>
  <si>
    <t>Vip2, arginine ADP-ribosyltransferase</t>
  </si>
  <si>
    <t>MTISNINTSSPSPLMNLPTKNNLYKRIETLGQEVKKIKNELSTIKVQINEGKRAIRSNNILLKSLTGISNKHGDDVNVRLKNGSVKFGQGSNFLKNFVSGSRYQAERQEAAKYFGAEGCEVSAADGISKLNQKINIIKSALLGLEENKGLQEAKLEGVNDKKHRVDQQLQQIVAAEAKVRKADEANQKIRNDFSMVYQSNAGCKALNVEARYQFGQGRSPGSLSGSKVIAEYERVHGDNIFGRGNKNLKTTLKFNCSDLAQLVKTGAKAWYTPTSKNIITHRGQGITSAGINKLISQFNSDKTQNQTTTYSLGQFFSTSGDKKVAQDFANRSQDSERVMFEVKGNSGRGIFVSGGLAFENNEHEVLYSPLANFKVTSITQNNMGTYHVKLSEVEQNKKARLLPY</t>
  </si>
  <si>
    <t>PL78_1615 chr1</t>
  </si>
  <si>
    <t>ANI28533</t>
  </si>
  <si>
    <t>xrtE CAAX protease</t>
  </si>
  <si>
    <t>MWGVLAASLLFLPFNRIIALLLLAITLGIATATGVLTLPAITALLLILLASLALQKYRQITWLAGGLELLLVAASVALFFHYIPGFNNLKVLDKVQIGPLSAPFSMYYNLDKALIPFVLLSCLPGLFVAKKHPSVGKVGWAVLVLAVPALLLLAVGLGGLKIELHTPEWLGTFVIGNLFFVCLVEEALFRCYLQQRLSQWLGAFPALIIASLLFGAAHYPGGPLLMVFAALAGVIYGLAWMWSGRLWIAVAFHFALNLTHLLFFTYPLALHH</t>
  </si>
  <si>
    <t>PL78_16150</t>
  </si>
  <si>
    <t>PL78_16150 chr1</t>
  </si>
  <si>
    <t>ANI31343</t>
  </si>
  <si>
    <t>oxalate/formate antiporter family transporter</t>
  </si>
  <si>
    <t>MSSKPVNRWLIVVGTIIVQMGLGTIYTWSLFNQPLGEKFSWSLGAVATTFSITSFSLAIATLFAGRLQERFGIRNLTLISGLILGLGLIASSFATSLGMIYLLAGVVVGFADGTAYITTLSNLIKWFPERKGLIAGISVGAFGTGSLLFKYVNASLIANQGVSLAFFYWGLIVMALVGVGSLLLKEKVSAPQPTNMQQASQNGRDFSVKEMLAVKESYFLFIIFFTACMSGLYLIGIVKDLGVELAGMDLATAANTVSAIAIFNTAGRIILGALSDKVGRMRVITFTLLVTTLAVCVLSFVPLTHALFFLCVGAIAFCFGGNITVFPAIVGDFFGLKNHSKNYGIIYQGFGLGALAGSFIAARLGGFHATFIVIAVMSVLSLLLTLIIKPPKGSAKQMEEPKEEPTGITASSHA</t>
  </si>
  <si>
    <t>PL78_16155</t>
  </si>
  <si>
    <t>PL78_16155 chr1</t>
  </si>
  <si>
    <t>ANI31344</t>
  </si>
  <si>
    <t>ntrC LytTR family transcriptional regulator</t>
  </si>
  <si>
    <t>MKAIIVEDEFLAQEELSYLIRQHSGITIEATFDDGLDVLKYLQNHQVDAIFLDINIPSLDGVLLAQNISKFTHKPHIIFITAYKEHAVEAFEIEAFDYILKPYHESRIVTMLQKLEALHKRNRQENEQPTGLAPRSAHTINLMKDERIIVTDINDIYYAAAQEKVTLVYTRREEFIMPMNITEFFSRLPEEYFFRCHRSYCVNLSKIREIVPWFNNTYILRLSDLDFEVPVSRSKVKEFRQLMRL</t>
  </si>
  <si>
    <t>PL78_16160</t>
  </si>
  <si>
    <t>PL78_16160 chr1</t>
  </si>
  <si>
    <t>ANI31345</t>
  </si>
  <si>
    <t>-HQIFEMLLAVFDRAALMLICLFFLTRTRLFRQLLQKEKHTPLELLAVTAIFSLFAIFGTYSGINVEGSLVNVRVIAVMSGGILFGPWVGIITGIIAGSHRYLIDIDGITSVPCLITSIIAGLMSGYINLKVKKERQWSIGILGGMICESLTMLLVVAWAKPTALGIDIVSKIAIPMILGAVCIGLIVLLVQSVEDEKEVIAARQAKLALDIANKTLPYFRNINGESLSTVCEIIRTDIKADAVAITNTHNILAYVGVGAETYDIGHEIISDITKESIQRGKITIRNNDEVHRTPQIHSLIIIPLWEKGEVTGSLKIYYCHAHKITYSLKVMAVGLSQIISTQMEVSRIEQLKEMANKAEMRALQSKINPHFLFNALNAISSSIRINPDTARQLIINLSRYLRYNLELNDEQIDIRKELHQIQDYIAIEQARFGSKLTVIYDIDDDISLRIPSLLIQPLVENAIVHGIQPCKGKGVVVIAVKDHGDQIKISVKDTGNGINQETIDRVANNEMPGNKIGLLNVHHRVQLLYGAGLQIRRLEPGTEISFFISKNGGKVHA</t>
  </si>
  <si>
    <t>PL78_16165</t>
  </si>
  <si>
    <t>PL78_16165 chr1</t>
  </si>
  <si>
    <t>ANI31346</t>
  </si>
  <si>
    <t>MSSLQIDDIPAAIKLVKRQLRQDLPDYQQVFLAVEENIRQQVNTIRQSLAAGENPVPRLHADDIIHNRVTEQQKKLIKQRGTCAIHGVFPREKAENWNREIGQYLERNNFVERLKNAAEDNYFGTLAANKPQIYGIYWSKPQVEARQDHRMQAVQVFLNNLWHSESNGKHHFDPDRVVTYADRTRRRPPHSSSLGLSPHVDGGSIERWLDENFRHVYRHVFSGEWQKYDPFAAEGRPEVRELPSPAVCSMFRTFQGWTALTPQRTHAGTLNVIPIANAMAYILLRALQDDVAEDDLCGAMPGRALSASEQWHPLLLEAISPIPDLEAGDTVFWHCDVIHSVENEHNGEFDSNVMYIAAAPWCEKNATYLPRQLASFIDGKSPPDFAADDFEVDFIGRATVEDLTPLGKQQLCFEQ</t>
  </si>
  <si>
    <t>PL78_16170</t>
  </si>
  <si>
    <t>PL78_16170 chr1</t>
  </si>
  <si>
    <t>ANI31347</t>
  </si>
  <si>
    <t>MIHIATERLTLSTMTEQDWPLFSRLYQDPEVIRYISDPQDLVTIQTRFAVRVQPWDRTSDHWLCLVIREKASGQPVGITGFLPEWQPFQQAEVGYGLLPEFTGKGYGQESLVAVLEFAFQQCQFHKVKATVTVGNQPSRALLERCGFQLEGTLRDNFSLSGKWCDDWVLGLLADEFAARKNALLL</t>
  </si>
  <si>
    <t>PL78_16175</t>
  </si>
  <si>
    <t>PL78_16175 chr1</t>
  </si>
  <si>
    <t>ANI31348</t>
  </si>
  <si>
    <t>alanine transaminase</t>
  </si>
  <si>
    <t>MAELPSKRRFTRIDRLPPYVFNITSELKMAARRRGEDIIDFSMGNPDGPTPPHIVEKMCSVAQREDTHGYSTSRGIPRLRRAISRWYADRYQVDIDPESEAIVTIGSKEGLAHLMLATLDHGDTVLVPNPSYPIHIYGAVIAGAQVRSVPLTEGIDFFGELERAIRETIPKPKMMILGFPSNPTAQCVELDFFERVVGLAKQYDVLVVHDLAYADIVYDGWKAPSIMQVPGAKDIAVEFFTLSKSYNMAGWRIGFMVGNPELVSALARIKSYHDYGTFTPLQVAAIAALEGDQQCVKDIAEQYRQRRNALVKGLHEAGWMVENPKASMYVWAKIPEPYAHLGSLEFAKRLLSEAKVCVSPGIGFGDYGDTHVRFALIENQDRIRQAVRGIKSMFRVDGLIKPTKLANGE</t>
  </si>
  <si>
    <t>PL78_16180</t>
  </si>
  <si>
    <t>PL78_16180 chr1</t>
  </si>
  <si>
    <t>ANI31349</t>
  </si>
  <si>
    <t>cytochrome b</t>
  </si>
  <si>
    <t>MKNRYSLSQITLHWLTLLMVILTYSAILLSDVVPDEDRTLVKNLHFNFGLSVWVLMLLRLWLRQRNSSPVVTPSLPKWQAVSAHALHWLIYLMFLSLPILGVLAQAYGGKTWYLLGWQVPQWVMPNSQARSLIKQAHELIATLGYFVIGLHTLAALYHHYIRRDDTLRRMMPGK</t>
  </si>
  <si>
    <t>PL78_16185</t>
  </si>
  <si>
    <t>PL78_16185 chr1</t>
  </si>
  <si>
    <t>ANI31350</t>
  </si>
  <si>
    <t>PL78_16186</t>
  </si>
  <si>
    <t>PL78_16186 chr1</t>
  </si>
  <si>
    <t>PL78_16190</t>
  </si>
  <si>
    <t>PL78_16190 chr1</t>
  </si>
  <si>
    <t>ANI31351</t>
  </si>
  <si>
    <t>phosphoglycerol transferase</t>
  </si>
  <si>
    <t>MDYILLSTLLILMFKSQNFIVTKAIALSLCVIIFGFWFVCDRFTGNGVTDSVYYHLLSGVKGTSLNDIKSNIAFAILFSFTPIAIITFAIISKKRKITRRKLFDVAFAFGTLLFITNSTSAKNVISSLKNLNYGDSEFATSYYKKPNAELRNKYNFVFIYAESLEHTFRNLDGINYLPEITKIANESLDFTDIRQHEGSGWTMAGLVNTQCGIPFTLPQGNSASSMSKFLSSASCIGEYLQSKGYTNEFIRGSDKEFAGGDKFLSQHGWNNIFDKEYFVENGLADETLMNGWGVHDDILIEHAYNEFERLSAEKQNFMLSFLTVNTHAPSGQFLPVCDGKISENITEPMLKAVSCSDYLLSQFIKRVMSSQYADKTIIVLVSDHYMMANDISHILNRHDSDRRNNFIIIKKDISGRKITNQGTLLDVWPTILAVSGEKNTDVGFGRNLLKKERSEINQYHDENNNINPFLAYSANMWAYPNIDSSISSDGNVINISNSSFKLPMLASLDNKNNIKSVYFNTFALDVIDAVKENSKLMYVTQCEAVNNIKNKVCLYILSDKNIKKKIISYDGSIKLEEKPQKSIIFNNEFIGVSVSSSGETGIKYEKLPTPILRGVTFFAYDKNSKKIVENINYDTCENESLDDQRINLLQEKYDTIIYSSNDSAFCNSRIPLSKISDITNNRDIENVGFRQQFGGVMHNGKANTVIAKPGERLDFFINKKTSELISLCEIFDDCKI</t>
  </si>
  <si>
    <t>PL78_16195</t>
  </si>
  <si>
    <t>PL78_16195 chr1</t>
  </si>
  <si>
    <t>ANI31352</t>
  </si>
  <si>
    <t>MLTILATNMNPVGVIFYSPSVAEKIAKIIRHKNMASQCTIGAGNFFESIPSGHGFYLLKYILHDWNGEECIQILRNCSSAMGKGIKNHICSSHFSSRKYLSCW</t>
  </si>
  <si>
    <t>PL78_1620 chr1</t>
  </si>
  <si>
    <t>ANI28534</t>
  </si>
  <si>
    <t>molybdate ABC transporter ATP-binding protein ModF</t>
  </si>
  <si>
    <t>MSELHIAQGCFRLSDIRTLNLPDLHIHSGDSWAFVGANGSGKSALARALSDELILLTGSRSSDFRHIVRLSFEQLQQLVSEEWQRNNTDMLSQDEDDTGRTTAEIIQDQVTNPQRCQRLAQQFGIGHLLSRRFKYLSTGETRKALLCQALMPQPDMLVLDEPFDGLDVAAREQLARHLAELSAEGVTLILVLNRFDDIPDFIQKVGVLADCHLVSLGERKQVLAEALVAQLAHSENLDGLSLPEAEDPQQQPSLAVDNPLIILRNGVVEYNDRPILHNLSWQVNRGEHWQIIGPNGAGKSTLLSLITGDHPQGYSNDLTLFGRRRGSGETIWDIKRHIGYVSSSLHLDYRVSASLRNVIISGFFDSIGIYQTVSDRQRQLADKWLALLGLSGAAADQPFHSLSWGQQRLALIARSLVKHPALLILDEPLQGLDPLNRLLVRRFIDVMIGEGETQLLFVSHHAEDAPECITHRLSFIADGDIYRYQFSQLPD</t>
  </si>
  <si>
    <t>PL78_16200</t>
  </si>
  <si>
    <t>PL78_16200 chr1</t>
  </si>
  <si>
    <t>ANI31353</t>
  </si>
  <si>
    <t>mltB lytic murein transglycosylase B</t>
  </si>
  <si>
    <t>MRYWAAILPMLTLLTACSNQPTPLATASQKGGFLLEPAHTGHMLSGDFATNPAANRFVDKMVREHDFDRQQLHDVLAQAQQLDWVIRLMDKQAPTSRPPSGPNGAWNRYRNQFITPDNLQNGIAFWNQYQDALQRAYEVYGVPPEIIVGIIGVETRWGRVMGKTRIIDALATLSFSYPRRAEFFSGELETFLLMARKEGNDPLSLKGSYAGAMGYGQFMPSSFKSYAVDFDENGHTNLWDPVDAIGSVANYFKAHGWQKGGKVAVQAIGQAPGLDNGFKTRYSVATLAAAGLQPRDSLDGYQEASLLRLDVGTGYQYWYGLPNFYTITRYNHSTHYAMAVWQLGEAVGRARQGY</t>
  </si>
  <si>
    <t>PL78_16205</t>
  </si>
  <si>
    <t>PL78_16205 chr1</t>
  </si>
  <si>
    <t>ANI31354</t>
  </si>
  <si>
    <t>alkylphosphonate utilization operon protein PhnA</t>
  </si>
  <si>
    <t>PL78_16210</t>
  </si>
  <si>
    <t>PL78_16210 chr1</t>
  </si>
  <si>
    <t>ANI31355</t>
  </si>
  <si>
    <t>MYPENAYIHRNQLLNGYQLSKLYTFEVAARHKSFALAANELSISPSAVSHRINGLEDELGFKLFQRFHRRIELTSEGERVFWALKSSLDYLNQEVLEIKNQELSGTLTVYSRPSIAQCWLVPKLADFAHHYPAINLNIMTGNDNVNFLGGGIDLAIYYDDKTPEKLSYEHLMDESMVPVCSPEYAEKHQLYGNLINLRQCTLLHDRQAWSRDSDISEWQDWSRRTGVTLDTTQRSMGFDRSDLAILAAINHVGIAMGRKKLVARRLANQELIMPFPGMEVVCEQRYYISTLSERQWPKINVFIQWLKKMADKS</t>
  </si>
  <si>
    <t>PL78_16215</t>
  </si>
  <si>
    <t>PL78_16215 chr1</t>
  </si>
  <si>
    <t>ANI31356</t>
  </si>
  <si>
    <t>transporter, gluconate:H+ symporter (GntP) family</t>
  </si>
  <si>
    <t>MDSQIWVVGTLLTSIIIIIFAIVKLKIHPFLALLLASFYVGLLMGMNPLEMVNSIESGIGGTLGFLAAVIGLGTILGKMMEVSGAAERIGITLQRCRWLSPDVTMVLVGLVCGITLFVEVGVVLLIPLAFSIARKTNTSLFKLAIPLCTALMAVHCVVPPHPAALYVTNALGADVGTVIVYGLFVGLVASLIGGPLFLKFVGNRLPFKQVPAEFSEFQVRREEDLPSLSATLFTVLLPIILMLMKTAAELNMEKGSSLYSFLEFIGNPITAMFIAAFVAYYTLGIRQNMGMTTLLKKTEDSFSSIANILLIIGAGGAFNGILKASGLADTLAVILSNMDMHPILLAWLVAIILHAAVGSATVAMMGATAIVSPILPMYPNVSPEIITLAIGSGAIGCTIVTDSLFWLVKQYCGATLSETFKYYTTATFIASLIALAATFLLSYLI</t>
  </si>
  <si>
    <t>PL78_16220</t>
  </si>
  <si>
    <t>PL78_16220 chr1</t>
  </si>
  <si>
    <t>ANI31357</t>
  </si>
  <si>
    <t>dsdA D-serine dehydratase</t>
  </si>
  <si>
    <t>MKKTEIDKLITDYPLVKNLINLEEVTWFNPLSTTLEQGLPYVGLTQEDVAEAEARLQRFAPYFCQAFPETQKTQGIIESEIVAIPEMQKTLQQRYNCEITGRLLLKKDSHLPISGSIKARGGIYEVLTHAEKLANQAGLLSETDDYAKLFSEPFREFFGRYRIAVGSTGNLGMSIGIMSAKLGFSVSVHMSADAREWKKKKLREHGVNVVEYEQDYGVAVEQGRKQAESDPDCFFIDDENSQTLFLGYSVAGNRLKQQFAEQNILVDEDHPLFVYLPCGVGGGPGGVAFGLKLAFGDNVHCIFAEPTHSPCMLLGVYTQLHDNISVQDLGIDNITAADGLAVGRASGFVGRAMEHLLDGFYTLSDSEMYDLLGLLALDEGIQLEPSALAGMPGAARVTSSPDYLSKHGFSPEKMKNAIHLVWATGGGMVPAAEMSKYLATAKI</t>
  </si>
  <si>
    <t>PL78_16225</t>
  </si>
  <si>
    <t>PL78_16225 chr1</t>
  </si>
  <si>
    <t>ANI31358</t>
  </si>
  <si>
    <t>tetratricopeptide repeat-containing protein</t>
  </si>
  <si>
    <t>MKSHPASNTMKKLPSICLLASLLLVPTLTHAMGDDSNKTPDCPKGQVYDTKTNSCVVEKTSMVSDSDKTQYAYHLAKTGRYQEALDLLDTLKQPNTREAWNYRGYATRKLGRTDEGISYYQRSIALDPHYPKVREYLGEAYMIKGRPDLAKAELATIKDLCGTECEEYRDLAAAIDGHPEA</t>
  </si>
  <si>
    <t>PL78_16230</t>
  </si>
  <si>
    <t>PL78_16230 chr1</t>
  </si>
  <si>
    <t>ANI31359</t>
  </si>
  <si>
    <t>MLKKINQMLFSTKSNLQHDITPLNSTESNTESISQRTPYERIICQQLLTGVSTLEMVRDSLLNSSNDLKREQNAIDELNQRNDEAKQALEKLVNFIVHIETNANHSTDSLTEFRKSIDQIKGCVSEINKLSNQTNLIAINSAIEAAHVGNKGRGFSVIAKEIKSLSGEVKESTDDIFQLTKSIEDNTVKVCSIVSEQKPLIEHIKKDISNIVDSINIVITRSSHMQSIIAFITNLQFLNIVKIDHVIWKLQIYKLLLDNNDSVQVNSHTECRLGKWYAAGDGRNLAHYSAYQLLEKPHAAVHHSGRLALSAFFDSDIDAMTSALEHMETASNEVVELIDRLASDITPNR</t>
  </si>
  <si>
    <t>PL78_16235</t>
  </si>
  <si>
    <t>PL78_16235 chr1</t>
  </si>
  <si>
    <t>ANI31360</t>
  </si>
  <si>
    <t>autotransporter translocation and assembly factor TamB</t>
  </si>
  <si>
    <t>MLTATDKAGNSATAQGSVTIDAIGPHLTLQIYSSNDIFVGNIIGNVRPTFSGQMDPGIRITVSIAGGTYDVIADEGGDWSRTVPVSPRMTLGITRISPRMLPVLPV</t>
  </si>
  <si>
    <t>PL78_16237</t>
  </si>
  <si>
    <t>PL78_16237 chr1</t>
  </si>
  <si>
    <t>MEKGRGLTAINCVVERLNEGDQQKLFKFIIEVIYTER</t>
  </si>
  <si>
    <t>PL78_16240</t>
  </si>
  <si>
    <t>PL78_16240 chr1</t>
  </si>
  <si>
    <t>ANI31361</t>
  </si>
  <si>
    <t>phage transcriptional regulator AlpA</t>
  </si>
  <si>
    <t>MERDSIAINNMAKRLIRLPDVMSITGLKRSTIYFKMKEGNFPNNIPIGERSVAWVEGEVINWIDGNISKREMRC</t>
  </si>
  <si>
    <t>PL78_16241</t>
  </si>
  <si>
    <t>PL78_16241 chr1</t>
  </si>
  <si>
    <t>Integrase</t>
  </si>
  <si>
    <t>MPLTNTAIRGAKSKDKPYKLSDAQSPYLLVHSSGSKYWRFRRVIPATSAAIFS</t>
  </si>
  <si>
    <t>PL78_16245</t>
  </si>
  <si>
    <t>PL78_16245 chr1</t>
  </si>
  <si>
    <t>ANI31362</t>
  </si>
  <si>
    <t>MLKELPLTPHDAEINVISTYQPMLFTPEQGDGGYAIRVIEIYRLHNMFPLLDKFEELTGYAAPRLVCTPDEINMLVERGRKINQQEEVNVRTIENELNLVGRELGNAQRGISSLSSYNGSVRSLVASVQAKSELTQRRLADAQDKLAARRGLLGLLRSHVELMLSHSVKGFKNKIMEFLPLDSFSSNTYKDGWSSTGLKSHVYAWNELNKLELALKEIISRCTVPTDKYLIAHGGVELSKLKKKYYQPESEGMRDFMSADDFSKLMLSKESWANNKVKIAKQHL</t>
  </si>
  <si>
    <t>PL78_1625 chr1</t>
  </si>
  <si>
    <t>ANI28535</t>
  </si>
  <si>
    <t>Molybdopterin-binding protein</t>
  </si>
  <si>
    <t>MTMQAEILLTLKLQQRLFADPRRIALLKQVRLTGSISQGAKLAGISYKSAWDAINEMNTLAEETLVDRATGGKGGGGARLTRYGERLIQLYELLEQIQQKAFDTLKDDSLPLDSLLAAISRFSLQTSARNQFFGTVTERDHHQVQQHINILLADGKTRLSAAVTQQSADRLQLATGKEVLALIKAPWVKLATDPALAGAADNSLPGIVASIEPGSDYSEVIVTLHGGASLCATLSNQELHKLNLHNGAQVIAQFNADRVIIATLC</t>
  </si>
  <si>
    <t>PL78_16250</t>
  </si>
  <si>
    <t>PL78_16250 chr1</t>
  </si>
  <si>
    <t>ANI31363</t>
  </si>
  <si>
    <t>Phage cap_P2</t>
  </si>
  <si>
    <t>MVRVNPPAMAGQFHANFVGGIKSRFDSEKSFSISESAENQLRISMLESGWMMNNITLWDVDEEEGQNIEIGESALHTGRTIEGRFSRGLKIEGSNYSLADTDSCASLSYQRMSAIANVGGIEHFTQTVSDFFGMAISLDMLRIGFNGQRISYPTDPIANPKGEDVNIGWHAIAKGFNNGSQVITDAMTLGEGGDFPHLDALANHIITEKIPESFREDPRLVVMVGAELAAAERMRLFNSADRPADIAAAQMLTSSVAGRFAFVPPFMPGKRLVVTTLSNLHIYTQKMSRRFRAEFIDERCVYEHSYWRNEGYALGNNSLYAAVDENAISLVQRSGS</t>
  </si>
  <si>
    <t>PL78_16255</t>
  </si>
  <si>
    <t>PL78_16255 chr1</t>
  </si>
  <si>
    <t>ANI31364</t>
  </si>
  <si>
    <t>MTNSQLTTGWICVATEGETIDGRQIESQWLADMAKIYDVRTYTALIWEEHLRDRDNLGEVLALRSDVQNGITHLYARIRPTAKLVSFNEQGQKLFCSIEVEEDFQDKGHFYLSGLAVTDSPASIGTDRLRFSANRSYFSKRGVKAKISKPREFSLSDATIMAGKGWVSAIALS</t>
  </si>
  <si>
    <t>PL78_16260</t>
  </si>
  <si>
    <t>PL78_16260 chr1</t>
  </si>
  <si>
    <t>ANI31365</t>
  </si>
  <si>
    <t>PL78_16266</t>
  </si>
  <si>
    <t>PL78_16266 chr1</t>
  </si>
  <si>
    <t>HicB</t>
  </si>
  <si>
    <t>MATSKCTYIFAAINRTQQKISPVMLHITAENEKTARRRYAADYILLFAGRLPVQEA</t>
  </si>
  <si>
    <t>PL78_16270</t>
  </si>
  <si>
    <t>PL78_16270 chr1</t>
  </si>
  <si>
    <t>ANI31367</t>
  </si>
  <si>
    <t>MTTKYNLAQGSVDKVLRAMLVSELMRELLYSKNETPQPHVNSVNIAAVFDCIYEDLDSVLDNEFDRGKNESR</t>
  </si>
  <si>
    <t>PL78_16275</t>
  </si>
  <si>
    <t>PL78_16275 chr1</t>
  </si>
  <si>
    <t>ANI31368</t>
  </si>
  <si>
    <t>alkaline-shock protein</t>
  </si>
  <si>
    <t>MSSQFVSETLQAARGRWPHILPALGITVPDNGKHGACPKCGGSDRFRFDDQGGRGTWICSQCSHGDGLDLIRLVSGNGAFQAATEVAKALALPNAPQEAIKPARNEIPEERKKAMVAKAYHALLAHCSSGENSYLADKGLSGHSQSITQDVHKTGGMDFPAGSLLLPLTDIDGKLTGGQLISPLGDKRLLPNTVLKGAFIAVHPLEAGDNPELVVITEGYATALTLDMLTDGLVVAAVAANNLPNVAQHLRHKWPDARLIIAGDNDFDDGKENTGKQWAEKAAKAVDGWVSLPPTRHKADWDDYRRDNGLERAKEAFREEMILFGKGKTKLPQGFRLTQEYLWYDKLVNKSDGDTEIRNIKLCSPVRVTAITCDSDGGNYGRLLEWEDTNGISRKWAMPMEMLSSSGEELRRILLSNGLSYISTTGQARAHLMEYLSLCKPERKVTCVNKTGWHGSVYVLQDEVIGVGAESVILQTASVQGRDFRTAGTLDEWRDQVSRYCVGNGRVAFSVSLSFASPLLKLVGVGGGGYHLKGESTDGKTTTMKVAASVCGGTDFWHTWRSTGNALEGTASRRNDATLMLDEIREVDGREAGNIAYMLANGQGKARARTDGSLREANRWCLLFLSTGELSLVEHAANAGERTYAGVEVRMVQIPSDSGKHGVFEELHGFTGGKALSEHLEQAVASCYGEPFRAWLRLLTADLTGMTSKAKILLKEYTRLLTPENAGNQVGRAVTRFALVAMAGELATQVGITGWPEGEAFRAAQTCLNAWMGDRGHTANQEDAAALEQVKEFITRNQFSRFADWHDERSRPANMVGFRRVDKGNNKEDAVTTFFILATGWKEICKGFDAKKVAQLCVKAGYLDVPEDARTQKNIRLPEMGLKRVYQFNSTVLG</t>
  </si>
  <si>
    <t>PL78_16280</t>
  </si>
  <si>
    <t>PL78_16280 chr1</t>
  </si>
  <si>
    <t>ANI31369</t>
  </si>
  <si>
    <t>MGKGRIHHKGMATFNIGTGTIEIRYMAMLAVSFTNMSGCTAIWTNNFKNSHIDMAPLFKARTAGQKISLELTRFYIVSYVCNWYQW</t>
  </si>
  <si>
    <t>PL78_16285</t>
  </si>
  <si>
    <t>PL78_16285 chr1</t>
  </si>
  <si>
    <t>ANI31370</t>
  </si>
  <si>
    <t>MSLQLLRQAIQARKPISFEYNKPGKIPGERIGNPHAIFIMRKKDQSESTKVHIVQVGGVTDSAPNFPEFRLFDIAEISNIKIIDAGAPFAIDGGYNPHWDGYKNVIAKV</t>
  </si>
  <si>
    <t>PL78_16286</t>
  </si>
  <si>
    <t>PL78_16286 chr1</t>
  </si>
  <si>
    <t>Phage transcriptional activator Ogr/delta</t>
  </si>
  <si>
    <t>MRVFKVICPDCGTPAHIRKTNRKHSHIADLYCACTNVECGHTFVMNATFSHTLSPSALTHSRLIKDLVDHISPQERQEAIRLLQVAHKDEEQQQAISDAKPQITRRVSKDYVTNR</t>
  </si>
  <si>
    <t>PL78_16290</t>
  </si>
  <si>
    <t>PL78_16290 chr1</t>
  </si>
  <si>
    <t>ANI31371</t>
  </si>
  <si>
    <t>MSIDHSYLIGRDDVNDLVLNISGLDADSRDVSTLSANIFAHCTSTGSPKFTCQLNIGHLQSLYQHLSQYSVIRDTESVSTGRFIEIQSNHEEIMRVLEHSDNTSLVLALQHIVSNRLTNTDINTILGRKDALDEYERMYENANYYNEIEWQRFFERNEWIFGYGLNYKYLKILQREAHISHTDLNGSNDVITDFLLSDSRFTKIVELKTPTTNLFVNRQNRADSWRLSSELTDAVSQILAQKANWEIESQRSNYTSDGDLIREETHDAECILVIGSISSISGGDREKLIKRKTLELYRRNLKSINILFYDELLERARFIVRSAEIIENAIGEILE</t>
  </si>
  <si>
    <t>PL78_16295</t>
  </si>
  <si>
    <t>PL78_16295 chr1</t>
  </si>
  <si>
    <t>ANI31372</t>
  </si>
  <si>
    <t>xerD integrase</t>
  </si>
  <si>
    <t>MLLTDIQIRRAKAKDKAYTLNDGNGLSLLIEPNGSKGWRFRYRFAGKPKMISFGLYGDISLADARKKRDEARAQVANSINPSDARKAEKIALQHSHANTFEAIAKEWHTSKLPTWTPEYADTVMRGFDNNVFPYIGKRPIDQIAPLELLAVLQRIEKRGALELTGKIRRRCGEVFRYAVVTGRATYNPAPDLASALNRPKNGHYPFLTESELPEFIQALDNYKGSKLTKYATQLLMLTGVRTIELRAAEWSEFDLDNALWEVPKERMKKRRPHLVPLSAQALAILEKLKMLTGNYKLVFPGRNDAGKPMSEASINKVIKMLGYHGRATGHGFRHTMSTILHEKGYNSAWIETQLAHVDKNSIRGTYNHAQYLEGRRDMLQWYSDNLY</t>
  </si>
  <si>
    <t>PL78_1630 chr1</t>
  </si>
  <si>
    <t>ANI28536</t>
  </si>
  <si>
    <t>PL78_16305</t>
  </si>
  <si>
    <t>PL78_16305 chr1</t>
  </si>
  <si>
    <t>ANI31373</t>
  </si>
  <si>
    <t>Formate/nitrite transporter FocA, FNT family</t>
  </si>
  <si>
    <t>MNDHKNNDGDIQVESNEKKQGKEIDVNEKNLPSRAAAIHEQIRVEGEKELERDGLALLLSAIAAGLSMGASLMAKGIFHARLSDAPASFFIENIGYTFGFIIVIMARQQLFTENTVTAVLPIMQKPSIKNFSILFRLWGLVLLGNLIGTALAAGSFIHIPLFDDATHAAFISIAQDIMENTPAEMLTKGILSGWIIATMVWMLPSAGAAKIWVIFLMTYLVALCDLTHIVVGSAEIFYLVFSGNLSWQEFIYPFAIPTLAGNIIGGSFIFALISHAQIRSDMTRKPKKSKGNTQKKTDLYKK</t>
  </si>
  <si>
    <t>PL78_1631 chr1</t>
  </si>
  <si>
    <t>MAEITWDNRNENARLKPFRLTAATCATAKPIGEINRAFLNFRSLRRKTQRRRSMSLAPFFTVACFGDDVKHLT</t>
  </si>
  <si>
    <t>PL78_16310</t>
  </si>
  <si>
    <t>PL78_16310 chr1</t>
  </si>
  <si>
    <t>ANI31374</t>
  </si>
  <si>
    <t>ccmA cytochrome C biogenesis protein</t>
  </si>
  <si>
    <t>MLEAKNLSCIRDERTLFKGLSFCIKAGDIVQVEGPNGAGKTSLLRILAGLAQADAGEVHWQGANILRDRAGYHQDLLFLGHQPGIKSVLTPFENLAFYQSAQGDFDENAIWQALENVGLVGYEDLPVAQLSAGQQRRVALARLWLSQAPLWILDEPLTAIDKQGVSELIALFEQQAAAGGMVLLTTHQELGGVRQGVRKISLIDSGKN</t>
  </si>
  <si>
    <t>PL78_16315</t>
  </si>
  <si>
    <t>PL78_16315 chr1</t>
  </si>
  <si>
    <t>ANI31375</t>
  </si>
  <si>
    <t>ccmB cytochrome ABC transporter permease</t>
  </si>
  <si>
    <t>MFVSVLRRELKIAFRKGAEIVNPLWFFLIVITLFPLGVGPEPQLLARIAPGIVWVAALLASLLSLERLFRDDFLDGSLEQLLLLPSPLPLTMLGKVCAHWVVTGLPLLILSPLVGMLLSLDVNTGIAVALTLLLGTPTLSFIGAIGVALTVGLRRGGVLLSLLVLPLYIPVLIFATAAIDAASMGMAIDGYLAILGAMLAGSATLAPFATAAALRVSIH</t>
  </si>
  <si>
    <t>PL78_16320</t>
  </si>
  <si>
    <t>PL78_16320 chr1</t>
  </si>
  <si>
    <t>ANI31376</t>
  </si>
  <si>
    <t>ccmC heme ABC transporter permease</t>
  </si>
  <si>
    <t>MWKWFHQFAQPERLYRVCGRFIPWFGAAAIICLAIGWGGGFGFAPADYQQGNSFRIMYLHVPAAIWSMGIYMSMAIAAFIGLVWQMKMADLAVAAMAPVGAVFTFIALATGSAWGKPMWGTWWLWDARLTSELVLLFLYIGVIALYHAFDDRKLAGRAAGILVLVGVVNIPIIHFSVVWWNTLHQGSTDMQQTIYPTMRTPLRWAIFGYLFFFATLTLMRLRNLILHQERHRPWVAELLGKERSL</t>
  </si>
  <si>
    <t>PL78_16325</t>
  </si>
  <si>
    <t>PL78_16325 chr1</t>
  </si>
  <si>
    <t>ANI31377</t>
  </si>
  <si>
    <t>Heme exporter protein D</t>
  </si>
  <si>
    <t>MTPAFNSWADFFAMGGYAFYVWLAVAVTLLSLLGLWAHTLWMKQGLLKSIRRQRRRDQRIRQAQQRERK</t>
  </si>
  <si>
    <t>PL78_16330</t>
  </si>
  <si>
    <t>PL78_16330 chr1</t>
  </si>
  <si>
    <t>ANI31378</t>
  </si>
  <si>
    <t>CcmE cytochrome c biogeneis protein</t>
  </si>
  <si>
    <t>MNPRRKSRLYLALVVLIGIGLTTTLVLYALRANIDLFYTPGEILQGKGPKHEKPEVGQRLRIGGMVMPGSVKRDPQSLQVTFKVYDARGAIDVTYTGILPDLFREGQGVVAQGVFAEGNRVDAKEVLAKHDEKYTPPEVAEAMKENHVRPAAAYTNGQNEGNAS</t>
  </si>
  <si>
    <t>PL78_16335</t>
  </si>
  <si>
    <t>PL78_16335 chr1</t>
  </si>
  <si>
    <t>ANI31379</t>
  </si>
  <si>
    <t>ccmF cytochrome C biogenesis protein</t>
  </si>
  <si>
    <t>MMPEIGNFLLCLALAISLLLSIYPQWGAARQDARMMAVARPLTYGMFVTVALSFMCLVYAFVVNDFTVSYVAANSNSQLPVYYRIAATWGAHEGSLLLWVLLLSCWSLAVALFSRQMPQDAVARVLSVLGMITGGFLLFIIMTSNPFTRTLPNFPIDGQDLNPLLQDVGLIFHPPLLYMGYVGFSVAFAFAIASLMAGRLDTAWARWSRPWTQAAWVFLTLGIVLGSAWAYYELGWGGWWFWDPVENASFMPWLAGTALIHSLAVTEKRGTFKAWTVLLAITAFSLCLMGTFLVRSGVLVSVHSFASDPARGMFILAYLVIVIGGSLLLYAVKGAQVRSRTQHEVFSRETFLLGNNVLLIAAMLVVLLGTLLPLVHKQLGLGSISIGEPFFNTMFTWLMAPLALLLGIGPLVRWRRDEPSKLWRRLGVALVATTLLSILVPWLMQDSIAGMTVVGLMMAFWVIILTLMELHERATHRHGFWRGLTHLSRSHWGMVLGHLGVAVTVIGIAFSQNYSVERDVRMKSGDGIDIHDYHFVFRDVHDIKGPNYTGGVGIIDVTRNGKPEATLHAEKRYYSTARSMMTEAAIDGGLTRDLYAALGEELEDGSWAVRLYYKPFVRWIWYGGVFMAVGGILCMLDPRYRMSKKLTRGIAPEVQ</t>
  </si>
  <si>
    <t>PL78_16340</t>
  </si>
  <si>
    <t>PL78_16340 chr1</t>
  </si>
  <si>
    <t>ANI31380</t>
  </si>
  <si>
    <t>dsbE thiol-disulfide interchange protein</t>
  </si>
  <si>
    <t>MKSKLLFIPLVLFLLLVVAFLVQLSRNAGGEDPTMLESALIGKPVPTFKLESLGQAGKTYDQAVLHDGKPMLLNVWATWCPTCRAEHEYLNKLAAQGIRVVGLNYKDDRAKAVNWLNTLGNPYALSLYDGDGMLGLDLGVYGAPETFLIDGQGIIRYRHAGDLNDRVWQQEILPLYKKYQEGA</t>
  </si>
  <si>
    <t>PL78_16345</t>
  </si>
  <si>
    <t>PL78_16345 chr1</t>
  </si>
  <si>
    <t>ANI31381</t>
  </si>
  <si>
    <t>Cytochrome c-type biogeneis protein CcmH/NrfF</t>
  </si>
  <si>
    <t>MRLISLALGMLLSWGAFAAIDTYQFSSVQQEQQYRELTEQLRCPKCQNNSIADSNAIIAADMRNKVYELMQQGKTKPEIIDYMVARYGNFVTYEPPVTAATLILWVGPALFVLIGGAVVILRGRRRNQMLAEDELPEQERQRLAAILAQNEAENRNVANTDGKQP</t>
  </si>
  <si>
    <t>PL78_1635 chr1</t>
  </si>
  <si>
    <t>ANI28537</t>
  </si>
  <si>
    <t>modA molybdate transporter</t>
  </si>
  <si>
    <t>MKKQWGKWALGAVVAATLSGQAAAAENITVFAAASLTNALQDISSQYHKEKDVDVVASYASSSTLARQIEQGAPADLFISADQQWMDYAIDKKQIVDNTRYTLLGNKLVLIAPKDSKIDKVSIDKQTEWKKLLDGGRLAVGDPDHVPAGIYAKEALEYLGAWTTLSPEMARANNVRSAMALVERAEAPLGIVYGSDAIASNKVKVVGVFPEQSHKPVEYPMAIVKGHENATVSAFYDYLKGPEAAAVFKRYGFTPR</t>
  </si>
  <si>
    <t>PL78_16350</t>
  </si>
  <si>
    <t>PL78_16350 chr1</t>
  </si>
  <si>
    <t>ANI31382</t>
  </si>
  <si>
    <t>ccmI cytochrome C</t>
  </si>
  <si>
    <t>MAFWLIVIIALAGAGALLVVPAMKQSNNNRKTTRDDLNKAFYQDRLNELAEDEAQGVVTERPELIKELQQNLLTDIPEQPAEQSSPISRWALLPGVVILVLVAIGFYVKTGGLTQLHAWREVQAQMPELRARVANERAEPLTMEEVARLGLGLRTALQQDDNNVNDWMMLGRVGMALNNATTATQAFEKAYQLAPDNMDVKLGYAEVLTRSNDPQDNQKATQMLRSMLAQDHGNPRVLSLLAFNAFEQGDFKQAIGAWEVMLKLLPAGDSRAEVIKRSIQQAKAQSGQETAKLEVTVSLSPDAAKKLPQQGTLIISVTDGVSPVPVAVKQLPLSRFPLTLSLDDSNAMMPESLLSALHQVKVRVRLSLDGTANPQRGDWFGESVVQEFSGNGQISVQINRQIP</t>
  </si>
  <si>
    <t>PL78_16355</t>
  </si>
  <si>
    <t>PL78_16355 chr1</t>
  </si>
  <si>
    <t>ANI31383</t>
  </si>
  <si>
    <t>MNFRLTGLAFASVLLVGCASSSPDQMEQGRSDPLEGFNRAMFNFNYEVLDPYVVRPVAVAWRDYVPQPARNGVSNFMGNLEEPASMVNSFLVGDPYKAMKHFNRFFLNTLLGMGGLIDVAGMANPKLAKEVPHRFGSTLGYYDVPYGPYVVLPGYGSFTVRQEGGDWADNVYPVLSYLTFWMSAGKWMIEGIETRAQLLDSDGLLRNSSDPYLMVREAYFQRNDFLASGGVLKPEANPNAQAIQGDLESIDSAN</t>
  </si>
  <si>
    <t>PL78_16360</t>
  </si>
  <si>
    <t>PL78_16360 chr1</t>
  </si>
  <si>
    <t>ANI31384</t>
  </si>
  <si>
    <t>long-chain fatty acid transporter</t>
  </si>
  <si>
    <t>MNQKNLFTRSALAAAVAIISSNVSAAGFQLNEYSAAALGRSFSGEGAVADNASVGSRNPAAMTMFDRPSFSGGFVYVDPNVDISGQSPLTGRSTDAKNIAPSEWIPNIHFIMPLNEQWAIGASGTSNYGLATEFNEDYIAGSLGGKTDLKTANLNLAAAYRLNQNFSFGLGFNAVYADAKIVRHIGEAGGRLGLPARTEVANMEGKEWGYGWNAGVLYEIDKENRYSFTYRSKVKIDFDGDYSNQLPVAFGGTGGAIVPGALTLNLPEVWEVSGYNKVAPQWAIHYSLAYTSWSQFQELKATGNNGKVLFEKHEGFRDAYRIALGTTYYYDDNWTFRTGIAFDDSPVPAQNRSISIPDQDRFWISAGTTYAFNKDASVDVGISYMHGQNVTINEKTPPALGGTNYEFNSKGTAMLYGVNFNYAF</t>
  </si>
  <si>
    <t>PL78_16365</t>
  </si>
  <si>
    <t>PL78_16365 chr1</t>
  </si>
  <si>
    <t>ANI31385</t>
  </si>
  <si>
    <t>MSDAIKRCNAEETAACCCVDVGTVMDNTDCTASYSKVFASQSEAEAMLNTLIEKARSVESDPCLIEPRIETVAEGVQLSVDFTFACEAEMLIFQLGLR</t>
  </si>
  <si>
    <t>PL78_16370</t>
  </si>
  <si>
    <t>PL78_16370 chr1</t>
  </si>
  <si>
    <t>ANI31386</t>
  </si>
  <si>
    <t>fadI 3-ketoacyl-CoA thiolase</t>
  </si>
  <si>
    <t>MSKPLPLVTRQGDRIAIVNGLRTPFAKQATAYHGVPAVDLGKIVVSELLAKSGIAPELIDQLVFGQVVQMPEAPNIAREIVLGTGMSVHTDAYSVSRACATSFQAVANVAESLIAGSVGIAIAGGADSSSVLPIGVSKALARTLVDVNKARTLSQRLKLFSRLKFRDLLPVAPAVAEYSTGLRMGDTAEQMAKTYGISREDQDALALRSHQLAAEAWQKGYLQDEVMTAYIPPYRAAISEDNNVRKDSTMAQYAKLRPAFDRKHGSVTAANSTPLTDGAAAVIMMSEGRAKELGLQPLGYLRSFAFSAIDVWQDMLLGPSYATPLALDRAGITLADLTLIDMHEAFAAQTLANLKMFASDSFAQQYLGRSQAIGEVDMDKFNVLGGSIAYGHPFAATGARMITQTLNELRRRGGGLGLTTACAAGGLGAAMIVEVE</t>
  </si>
  <si>
    <t>PL78_16375</t>
  </si>
  <si>
    <t>PL78_16375 chr1</t>
  </si>
  <si>
    <t>ANI31387</t>
  </si>
  <si>
    <t>fadJ multifunctional fatty acid oxidation complex subunit alpha</t>
  </si>
  <si>
    <t>MENRVEQGRGDATMPSTESVFQLSIRPDNIGVITINVPNEKVNTLKAEFAEQIAQVLQQAQSSPQLQGLVIVSGKPDSFIAGADITMIAACRTAQDARVLAQKGQATLAQIAAFPIPVVAAIHGACLGGGLELALACHGRVCSLDDKTVLGLPEVQLGLLPGSGGTQRLPRLIGASKALDMMLTGRQIRARQALKMGLVDDAVPQDILLEVAVSRAKAGWVDKPSLPWQERLLNGPLGKSILFNIVRKKTLAKTQGHYPAAEHIIHVVRQGLDNGGPSGYEAEARAFGELAMSAESAALRSLFFATTSLKKESGSTAQPRKISRVGVLGGGLMGGGIANVTATRAGLPVRIKDINPQGINQALKYTWDALGKRVRSKRLRPTERQRQMMLISGTTDYSGFDNVDIVVEAVFEDLALKQQMVADIEAHGAPHTIFASNTSSLPISQIAAEAKRPEQVIGLHYFSPVDKMPLVEVIPHAGTSEETIATTVAFARKQGKTAIVVGDRAGFYVNRILAPYINEGARCLLDGEPIESIDKALVDFGFPVGPLNLLDEVGIDVGTKIMPILVEQLGSRFAAPASLDAILKDGRKGRKNGRGFYLYPAKTSGFKLRKSPAKQADPNVYGLLGVTPKAHIQREVIAQRCVMMMLNEAVRCLDEGIIRNPRDGDIGAVFGIGFPPFLGGPFRYLDRLGLDTAARTMKLLEQQYGERFAPCERLVAMAEQKAVFYPETEVPAEESTAAE</t>
  </si>
  <si>
    <t>PL78_16380</t>
  </si>
  <si>
    <t>PL78_16380 chr1</t>
  </si>
  <si>
    <t>ANI31388</t>
  </si>
  <si>
    <t>sixA phosphohistidine phosphatase</t>
  </si>
  <si>
    <t>MQVLIMRHGDAALDAASDAQRPLTQCGSEESRQIAAWLNSQSVDIEQILVSPYLRAEQTLGVVREALTLPDGQEVMPELTPGGDPAMVACYLQALAKEGCASVLLISHLPLVGYLVAELCPGQCAPMFATSAMACVDLDMNSGMGKLDWQVSPSQLMAKV</t>
  </si>
  <si>
    <t>PL78_16385</t>
  </si>
  <si>
    <t>PL78_16385 chr1</t>
  </si>
  <si>
    <t>ANI31389</t>
  </si>
  <si>
    <t>MKNKFHLSNEELQLFRESIAGAKKLKQDTILHRQAPQKAHKITPVRLLQEQVDASYYFSDEFQPHIDNEGPTRYVRPGVDHFEVKKLRRGDYSPEMFLDLHGLTQKQAKQELGALLAACKREHVHCACVMHGHGKHVLKQQTPLWLAQHPDVLAFHQAPKEWGGTAALLVLIELAE</t>
  </si>
  <si>
    <t>PL78_16390</t>
  </si>
  <si>
    <t>PL78_16390 chr1</t>
  </si>
  <si>
    <t>ANI31390</t>
  </si>
  <si>
    <t>prmB SAM-dependent methyltransferase</t>
  </si>
  <si>
    <t>MDKIFVDEAVKELHTIQDMLRWAVSRFNAANIFYGHGTDNPWDEAVQLVFPTIYLPIDIPEDMRNARLTYSERHRIVERVIRRVNERIPVAYLTNKAWFCGQEYYVDERVLVPRSPIGELIENRFEALISHQPNHILDMCTGSGCIAIACAYAFPEAEVDAVDISADVLAVTEHNIQQHGVEHQVTPIRSDLFRDLPPIKYDLIVTNPPYVDEEDMSDLPQEFRFEPELGLAAGFDGLTLARRILACAPDFLQDDGVLICEVGNSMVHLMDQYPDVPFTWLEFHNGGDGVFMLTKQQLIDCHHHFSMYRD</t>
  </si>
  <si>
    <t>PL78_16395</t>
  </si>
  <si>
    <t>PL78_16395 chr1</t>
  </si>
  <si>
    <t>ANI31391</t>
  </si>
  <si>
    <t>aroC chorismate synthase</t>
  </si>
  <si>
    <t>MAGNSIGQFFRVTTFGESHGIALGCIIDGVPPGIPITEADIQLDLDRRRPGTSRYTTQRREPDQVRILSGVFEGVTTGTSIGLMIENTDQRSQDYSAIKDVFRPGHADYTYEQKYGVRDYRGGGRSSARETAMRVAAGAIAKKYLHQKFGVTVRGYLAQIGDISCDLLDWDLVEQNPFFCPDASKLEPLDALMRELKKAGDSIGAKVTVVAEHVPVGLGEPVFDRLDADLAHALMSINAVKGVEIGDGFAVVTKRGSENRDEITPEGFQSNHAGGILGGISSGQPVVAHLALKPTSSIMVPGQTINRQGEAVEMVTRGRHDPCVGIRAVPIAEAMMAIVLMDHLLRQRAQCGDVNSDVPRW</t>
  </si>
  <si>
    <t>PL78_1640 chr1</t>
  </si>
  <si>
    <t>ANI28538</t>
  </si>
  <si>
    <t>modB molybdate ABC transporter permease</t>
  </si>
  <si>
    <t>MILSEYEWQAIVLSLKVSGVAVACSLPLGILMAWILVRCRFPGKSLLDSIIHLPLVLPPVVIGYLLLISMGRRGVIGEWLYSWFGINFSFSWRGAALASAVVAFPLMVRAIRLALEAVDTRLELAARTLGANPWRVFFTITLPLSLPGVIAGTVLAFARSLGEFGATITFVSNIPGQTRTIPLAMYTLIETPGAEAAAARLCVIAILLSLVSLLLSEWLARWGKKRMGAAC</t>
  </si>
  <si>
    <t>PL78_16400</t>
  </si>
  <si>
    <t>PL78_16400 chr1</t>
  </si>
  <si>
    <t>ANI31392</t>
  </si>
  <si>
    <t>mepA murein endopeptidase</t>
  </si>
  <si>
    <t>MLTLTFRAGNSMKKIGMLGAAAWFASSSVMALTPWQQIDHPVSGTSQAIGGFANGCVIGAQPLPLESANYQVMRPDQRRYFGHPDLLNFIQRFSEQAKRQQLGLVLIGDMAMPAGGRFSSGHASHQSGLDVDIWLQLPTQRWTSQQLLKPQPIDLVSSDGKQVVPRLWQPQVASMIKLAAKDSEVTRIFVNPAIKQQLCISAGSDRDWLHKVRPWFGHRAHMHVRLRCPADSLECEDQDSPPAGDGCGAELQSWFQPHQPSAKPGKTTPPPLPPSCQALLDNHFAGR</t>
  </si>
  <si>
    <t>PL78_16405</t>
  </si>
  <si>
    <t>PL78_16405 chr1</t>
  </si>
  <si>
    <t>ANI31393</t>
  </si>
  <si>
    <t>MDWFTLGPEVLGVLFLVALLAGFIDSIAGGGGLLTIPALLAVGVPPTQALATNKLQSVGGSFSASLYFIRRGAVNLKEQRLTIALTLAGSMLGAILVQHMQADILRQILPLLVIGIGVYFLLTPRLGELDRQRRLSALPFALIAGGGIGFYDGFFGPGAGSFYALAFVTLCGFNLAKSTAHAKVLNFTSNLGGLTFFILGGKVLWGIGLVMLVGQVLGARLGAHMVLTRGQKLIRPMIVVVSLVMSCKLLYDNHGSEIQAWLALQGIG</t>
  </si>
  <si>
    <t>PL78_16410</t>
  </si>
  <si>
    <t>PL78_16410 chr1</t>
  </si>
  <si>
    <t>ANI31394</t>
  </si>
  <si>
    <t>1elongation factor P hydroxylase</t>
  </si>
  <si>
    <t>MSESLSTQNHTHHYQELIDIFNRCFSEEFNTRLVKGDDEPIYLPADDQVDYNRIVFAHGYYASGMHEISHWCIAGEERRKRVDFGYWYCPDGRDALTQSQFEAVEIKPQALEWMFCVAAGFPFNVSCDNLEGDCEPDRLAFQRKVREQVLRNLEQGISPRPAGFIRALQSFYNTPPLAAEHFPYPEDFD</t>
  </si>
  <si>
    <t>PL78_16415</t>
  </si>
  <si>
    <t>PL78_16415 chr1</t>
  </si>
  <si>
    <t>ANI31395</t>
  </si>
  <si>
    <t>MIAEFESRILAQIDDMVEHASDDDLFAGGYLRGHLTLAVAESEEHGEHSAEQLHARVQHSLDKAIKAGELSPPDQVLVLGLWDRLLANAQISH</t>
  </si>
  <si>
    <t>PL78_16420</t>
  </si>
  <si>
    <t>PL78_16420 chr1</t>
  </si>
  <si>
    <t>ANI31396</t>
  </si>
  <si>
    <t>mnmC FAD-dependent oxidoreductase</t>
  </si>
  <si>
    <t>-NNTPIQTATLSWNDQGTPVSEQFDDVYFSNQDGLEETRFVFLKGNGFPQRFIEHSSTRCVVAETGFGTGLNFLTLWQSFAQFRQQQPDASLQHLHYISFEKYPLNLKDLAVAHSRWPELAAFSEQLRAQWPMPLAGCHRILLDQGRITLDLWFGDVNTLLPQLDASMDNQVDAWFLDGFAPSKNPDMWNELLFSAMARLARPRGTFATFTAAGFVRRGLLQAGFEVAKVKGFGQKREMLTGVLPENHMNPHPAPWYARPVASDIQDIAIIGGGIVSALTALSLLRRGANVSLYCADEKPAQGASGNRQGAIYPLLNGKGDALEDFYTSAFTFARRQYDALIEQGMAFDHQWCGVSQLAYDEKSRSKIDKILGTQWPKEFAESMSHAQLTERAGVNSGHDGIHYPNGGWLCPSELTTALMALAQQQGMNCHYQHEVTELTRVENRWQLTFANQPDTRHHTVILAAGHRLPQWEQTRFLPLTAVRGQVSHIPTTPTLSKLKNVLCYDGYMTPVNPNNQQHCIGASYQRGETSTLFSASEQQENRDRLMRCLPQVDWVQQVNVSDNQARCGVRCAIRDHLPMVGAVPDYQATLTQYQRLQQQIKNGDPIEAAPVYPDLFMAGALGSRGLCSAPLIAEILAGQMFGEPLPLNNSTLSALNPNRFWIRKLLKGRPVQNPPRPE</t>
  </si>
  <si>
    <t>PL78_16425</t>
  </si>
  <si>
    <t>PL78_16425 chr1</t>
  </si>
  <si>
    <t>ANI31397</t>
  </si>
  <si>
    <t>fabF 3-oxoacyl-ACP synthase</t>
  </si>
  <si>
    <t>MKRAVITGLGIVSSIGNNQQEVLASLQEGRSGITFAQEFKDAGMRSHVWGDVKLQSEPKDLIDRKVLRFMSDASIYAYLAMQEAISDSGLTEEQVSNFRSGLVVGSGGGSPRNQVAGSDAMRTPRGLKGVGPYMVTKAMASGVSACLATPFKIKGVNYSISSACATSAHCIGHAVELIQLGKQDVVFAGGGEELCWEMACEFDAMGALSTKYNETPEKASRTYDKDRDGFVIAGGGGMVVVEELEHALARGAHIYAEIVGYGATSDGADMVAPSGEGAVRCMQMAMQGVDTPIDYMNVHGTSTPVGDVKELGAIREVFGDNTPAISSTKAMTGHSLGAAGVHEAIFSLLMVEHGFIAPSINIENLDEKAEGMNIITEPTKRELTTVMSNSFGFGGTNATLVMRKYQK</t>
  </si>
  <si>
    <t>PL78_16430</t>
  </si>
  <si>
    <t>PL78_16430 chr1</t>
  </si>
  <si>
    <t>ANI31398</t>
  </si>
  <si>
    <t>aspartyl beta-hydroxylase</t>
  </si>
  <si>
    <t>MKYLFLLIFILCVLYIHYRGRARYPFWRQLSDHSTFVAPLNVFMYLFSKVPNTPYLKPETFPELQQLQANWQKIREEGESLMAIQQIKASDKYNDAGFNSFFKTGWKRFYLKWYEDNHPSAMSLCPFTTELLRGLPSVKAAMFAELPDGSRLPRHRDPYAGSLRYHLGLITPNDDRCFIEVDGEPYSWRDGEGVLFDETYLHFAENKSGKNRLILFCDIERPMRYRWAQRVNHWFGRNLMSAATAPNSDEDRTGGVNRLFKYIYAIRKVGKRLKAWNRRVYYLIKWVLFGGIAGLIFFSL</t>
  </si>
  <si>
    <t>PL78_16435</t>
  </si>
  <si>
    <t>PL78_16435 chr1</t>
  </si>
  <si>
    <t>ANI31399</t>
  </si>
  <si>
    <t>aspartate racemase</t>
  </si>
  <si>
    <t>MKTLGLIGGMSWESTIPYYRMINQYVKQHLGGLHSAKIVLYSVDFHEVEQMQSSGDWQAAARLLANAAVALKKAGAETIVVCTNTMHKVADEIEAASGLPLLHIADATAAQIKQQGLKKIGLLGTRYTMEQDFYRGRLTERHNIEVVVPDDADREIVNRIIYQELCLGEINETSRAEYRRIITKLEQQGAKGIILGCTEITLLVNAEDASVPVFDTTAIHAQTAAKYALS</t>
  </si>
  <si>
    <t>PL78_16440</t>
  </si>
  <si>
    <t>PL78_16440 chr1</t>
  </si>
  <si>
    <t>ANI31400</t>
  </si>
  <si>
    <t>bifunctional glucose-1-phosphatase/inositol phosphatase</t>
  </si>
  <si>
    <t>MIKVKTAASLTLLALLLPAAEVALAQDRGNNVRSEQNGYQLEQVLVMSRHGIRAPLVNYGDILSSATPFQWPKWETPGGLLTPKGAEVEAIFGGYFREWLVQNKLLTAQGCPGDGKVFTYANSLPRTIDTAQHFLFGAFPGCNVPVHHQKDIGKMDPVFNPIITLDVTPEFKAQALASINQHAGPGGIAGLNQRLQPNYQILSRILDFKNSPSCLQDKKCDWSEQPNVISLVQNKEPGMTGPLKLGTGASDAFMLQYYEGFPLKDVAWGRIASPEEWKQLQEIKNRYHETLFGSPAIADNAAEKLVNFIHAALDPVGEKTPNEQLAQQAKLAVLVGHDSNIASLLAAIKTKDYQLPNQYEKTPISGKVVFERWKDTKNNKDLMKIEYIYLSTEQIRNKTPLSLQAPPERVTLEIEGCPIDAQGFCSMDDFRQAMKENTHI</t>
  </si>
  <si>
    <t>PL78_16445</t>
  </si>
  <si>
    <t>PL78_16445 chr1</t>
  </si>
  <si>
    <t>ANI31401</t>
  </si>
  <si>
    <t>MTGSISLRTGLNTLFKPFLRDRLLHILLLVGIGLSLWMPEKIHAFPDYIDWTTIITLLGLMLLTKGVEVSGYFDFIGRKIINKLHTERHMALFLVLSAALLSSFLTNDVALFIVVPLILTLKKMSSLPVSRLIIFSAIAVNAGSLLTPIGNPQNILLWSQSELSFLTFTQQMLPLAAAMLMTLFGLTWLFFPARQISKRRDTPEYPYQSGLLLSCLVLYILFVVSVDLGWGLYGLMAVSIGLLLLARRVLFYIDWSLIFVFMAMFIDIRLLTELPALQSLFGGISTLPPSGIYLLGIGSSQIISNVPATILLLNYVPSSALLAYAVNIGGFGLAIGSMANLIALRMAKEPSIWLKFHAFSLPLLLWGALVGWVLL</t>
  </si>
  <si>
    <t>PL78_1645 chr1</t>
  </si>
  <si>
    <t>ANI28539</t>
  </si>
  <si>
    <t>modC molybdate transporter ATP-binding protein</t>
  </si>
  <si>
    <t>MLVLDFSQQLGDLNLQVNAELPAQGITAIFGLSGAGKTSLINVVGGLSKPQQGRVVLNGRVLVDAEKQIYLPPEKRKVGYVFQDARLFPHYRVRGNLQYGMAASMRSQFDTIVNLLGIAPLLSRFPMTLSGGEKQRVAIGRALLTAPELLLMDEPLASLDLPRKRELLPYLERLAHDVNIPILYVSHSMDEILRLADRVVVMDAGKVRAVGGLEEVWASSALRPWLQREEPSSILRVAVIGHHERYAMTALALGDQRLWVGHVDAELDSMLRIKINAADVSLVLQPSHNSSIRNIIPAKVAECLDVDGQVDVKLAIGEQWLWARITPWARDELALKPGQWVYAQIKSVSFNRKGE</t>
  </si>
  <si>
    <t>PL78_16450</t>
  </si>
  <si>
    <t>PL78_16450 chr1</t>
  </si>
  <si>
    <t>ANI31402</t>
  </si>
  <si>
    <t>flagella biosynthesis regulator</t>
  </si>
  <si>
    <t>MQPLNGSGAPIASDRTTTAVPNKTSPLNSGDDQALTPAQRTTLEKLIVRIMALTPVKSAEIWATLRHDLSLTNTAELLARHFQPAEQLLQTRLGQAQENHANHQLRQQLTELLPQGNNRQAVSDFIRQNFGHTVLSQLSHQQLQQVFVLLQSGTLTIPQPQLAAVTDRPLLPAEHQSLQSLVTKLSAATGEQPAKIWQGLFEMIGIKHTDPLPARHFQLMSQFLQTKVALSQQAAPTLVSLQAALKQPVDSTEQKLLTDYAQHRFQASPTTPLTQAQLNDVINVLFSNRLDRAITIQRSDEQGPIQPIYNPFIAALPAPLQPLLKKPSLAFIALIIAFVVLFILFI</t>
  </si>
  <si>
    <t>PL78_16455</t>
  </si>
  <si>
    <t>PL78_16455 chr1</t>
  </si>
  <si>
    <t>ANI31403</t>
  </si>
  <si>
    <t>protein-disulfide reductase</t>
  </si>
  <si>
    <t>MRNIFKTALFCLSLLWLPSLWAADSGWLISPLNDHAKVRLRAEPTAEGDTRLLLSVALEKGWKTYWRSPGEGGIAPSIRWDHAPAQVTWHWPTPQRFDVSGISTQGYQQHVSLPIVISGTSDSVLSGTLTLSTCSNVCILTDYPFRLDLSKTGSNPRFDYDFAQALGQVPITSGLVDEISAGYGNGEVQILAQRRAGWQQPELFFDTLDDADLGKPVIAISGEQLVVRVPASDGWGDSAPDLRGKNLTLVISDGGVAQEATVKLGNSVSLPNTATAYWQWILMALAGGLILNLMPCVLPVLAMKLGSVLQVENQSRGSVRLQFISSSMGILFSFWLLALLMTALRLGNHALGWGIQFQSPWFIGFMVLVTALFSANLFGLFEVRLSSSATTRIATQGGNGLGGHFWQGALATLLATPCSAPFLGTAVAFALAAPLPALWGIFTALGVGMSLPWLLIAAWPKLALCLPRPGRWMNHLRGILGLLMLASCLWLISLLSSHIGILWTGIIAGIFLLALLLAIGRHYGVRIAAIVSLISLLVIGVALLVGALTADLWRKPLHDRVPWQPLSETAIQQALKENKRVFVDVTADWCVTCKVNKINVLMRDDVQKALMEDDVVALRGDWTRPSPEMTAFLRKRGSVAVPFNQIYGPNSPQGVVLSPLLSRESLLDVLATAKGNKS</t>
  </si>
  <si>
    <t>PL78_16456</t>
  </si>
  <si>
    <t>PL78_16456 chr1</t>
  </si>
  <si>
    <t>copper resistance protein</t>
  </si>
  <si>
    <t>MVHQQRIAKWFLCLACLVVLVCMTQRMASMHALEQNFGLTSLSQTVDDEQTSQAPCELSAKSLLAAPTVLFELTYFALGLLLLLLVPISPCVMRFPPRRAISPSRLRVHLRFCIFRE</t>
  </si>
  <si>
    <t>PL78_16460</t>
  </si>
  <si>
    <t>PL78_16460 chr1</t>
  </si>
  <si>
    <t>ANI31404</t>
  </si>
  <si>
    <t>Thioredoxin</t>
  </si>
  <si>
    <t>MKIVTLLVLSLITAPVFAAPFTPEQELRIKELIGETLISNPEILEKSVNAWQQKANDEQGKQLSALIKANEKDLYQDPASPRLGAENPKLTLVSFTDYNCPYCKTFDPLLEKIVKTYPQVALVIKPLPFKGESSVRSAQVALTLWQQHPEQFLPFHQRLMAKKGFHDAASIAAAEKKTGVVAVEPTEQSLNVLRTNLRLADQLGIQGTPATLIGDQMVPGAISYDQLEEIVKAQLAQAEK</t>
  </si>
  <si>
    <t>PL78_16465</t>
  </si>
  <si>
    <t>PL78_16465 chr1</t>
  </si>
  <si>
    <t>ANI31405</t>
  </si>
  <si>
    <t>dsbE alkyl hydroperoxide reductase</t>
  </si>
  <si>
    <t>MSRLKRWSRELLILLAVVLALTVAMDWLRSPQAPPSWAEESLVTLDGQPVSLKALSEEKPLLVYFWASWCGVCKFTTPSVNTLAAQGENVMTVALRSGDNQQVEKWLAKKGQRLPVVNDPSGQLSAQWQIGVTPTIAILYRGEMVSSTSGWTSLWGMKLRLWWASF</t>
  </si>
  <si>
    <t>PL78_16480</t>
  </si>
  <si>
    <t>PL78_16480 chr1</t>
  </si>
  <si>
    <t>ANI31408</t>
  </si>
  <si>
    <t>yedA multidrug DMT transporter</t>
  </si>
  <si>
    <t>MNVLFPLFAVIIWSVNAVVSKISATAIDPAAISFYRWLLAFITLTPFLLMGVIRNWPAIKVYWWKLFILGLLGMVLYQSLAYYAAHSVSALFMGILSSLIPLLTVLISIVVLRVAPTVGIALGSILSLGGLVWLVSAGDPAQLLQHGIGQGEAMMLAASTSYALYGVLTKRWNIQLPNWQSLYMQIVFGVLLLIPNFLLASDVQLTAQNIPLVLFAGIPASIIAPYLWIHGVMRLGANTASIFMNLTPVFTAIIAVSFLHEQLHSYHLIGGGITLAGVILAQRLRIPLRKTPAPIIEIKVESTTNQQTNKS</t>
  </si>
  <si>
    <t>PL78_16485</t>
  </si>
  <si>
    <t>PL78_16485 chr1</t>
  </si>
  <si>
    <t>ANI31409</t>
  </si>
  <si>
    <t>MMASSLLPKALAAPPKTLLLRCEELNADTEFLPHSHQYGQLICVKSGVVAMSVGGQRFLAPPEFSLWIPSGMEHSSYNRRPTQYRAIDIALDLCKELPDSPCLINFSPIINVILEDCFTRGMSAPQTPQDHRLVQVLIDQLKISPIQRTYLPTSQDKLLAPILSALERCPSDNTSLSQWAKRVYSTERTLSRRCQRELGMPFSEWRQRLRFLHAISLLEQGKTVNSVALEVGYSSASAFIVMFQQISGTTPERYRRGQ</t>
  </si>
  <si>
    <t>PL78_16486</t>
  </si>
  <si>
    <t>PL78_16486 chr1</t>
  </si>
  <si>
    <t>MPKVTNLTNSTQLVLKPLSDEVRSGFGSKLQKINQTSTPSLLSKTQKNQNKNKDSIFIKSINVFNTSKKNKLGNMSKSIHNYHALAKKHRIEQPSTSSIDDALPTRIKINEKLDDATISAIGNDIRNWLQEYIDTPKNQELHIGYLLSEINNENKDIHKYIELPEISGKNIVRVRHLPTEPEKIAELIQQILKGHGSGTLSNKLDDILNQNGALNRIFKITRIAKAFNRLLGGNIKIEVRKHPLPISTIEEPQLIIKEFVPTQADIEKLKSDIENSYKLYLTCSQISKIFKTLLNIRLNGNYQSDIKNTNTINHTLALSKADMLEGDYQTLEKNKKTIDEYTNAHFSKFDADSVALLELKNQPPLLLSSKTGLQPIIRDAVNNLKIHNSPKSFWWKVASFIFPNKHAAQNEKYQNIRDSLIYVYESINKLKDIQKFENVENTTWLQDLVCTLLLQATPERYSIGFFKLPSPEYTAWNTKLAEWGAVN</t>
  </si>
  <si>
    <t>PL78_16490</t>
  </si>
  <si>
    <t>PL78_16490 chr1</t>
  </si>
  <si>
    <t>ANI31410</t>
  </si>
  <si>
    <t>serA phosphoglycerate dehydrogenase</t>
  </si>
  <si>
    <t>-KILVDENMPYAKDLFQRLGEVQAVPGRPIPLEALTHADALMVRSVTKVNAELLEGTGIGFVGTATAGTDHVDEVWLRQQGIGFSAAPGCNALAVVEYVFSALMMMAERDGFHLRDKTVGIIGVGNVGARLNARLQALGVRTLLCDPPRADRGDSEEFWPLEKLVREADVLTFHTPLNKSGPYQSLHMAEAELLAALPDNRILINACRGAVVDNAALLKALEKGKKLSVVLDVWEPEPELSLPLLARVDIGTPHIAGYTLEGKARGTTQVFEAFSRHIGQPQSVELSSLLPQPEFSHIRLNGGLDEGKLKRLMHLVYDVRRDDAPLRQVAGIKGEFDRLRKHYQERREWSSLCVQCDDEASAELLQKLGFTTQLL</t>
  </si>
  <si>
    <t>PL78_16495</t>
  </si>
  <si>
    <t>PL78_16495 chr1</t>
  </si>
  <si>
    <t>ANI31411</t>
  </si>
  <si>
    <t>asd semialdehyde dehydrogenase</t>
  </si>
  <si>
    <t>MSDGWNIALLGATGAVGEALLELLQERQFPVGELYPLASERSAGATVRFNGKSLLVENVAEFDWSQAQLAFFVAGSEASALYAEDAGNSGCLVIDSSGLFAMEPDVPLVVPSVNPQVLADYRNRNIVAVADSLTSQLLTAIKPLTEQAGLSRLHVTSLISASAHGKAAVDDLAGQSAKLLNGIPAEAAIFPKQLAFNVLPLLADEEGSVREERRLVDQVRKVLQDEGLPISVSCIQSPVFYGHAQVVHLEALRPIASDEARSELESCEDIQLTEEDDFPTQVSDASGSNYLSIGCVRNDYGIPEILQFWSVADNIRFGGALMAIETAERLLQEQLY</t>
  </si>
  <si>
    <t>PL78_1650 chr1</t>
  </si>
  <si>
    <t>ANI28540</t>
  </si>
  <si>
    <t>pyridoxal phosphatase</t>
  </si>
  <si>
    <t>MTYRVIALDLDGTLLDHQKRILPESLSALAEARAAGVKVVVVTGRHHVAIHPFYQALALDTPAICCNGTYLYDYQAKQVLASDPLSAQQAVQVIQLLDHAEIHGLMYVDDAMLYQHLNGHVSRSINWAGNLPEHQRPAIVHVNSLHDAARSASSIWKFATSHADTNKLQAFATMVEDELGLACEWSWHDQVDVAQAGNSKGKRLQQWVESQGMSMKEVIAFGDNFNDLSMLEAAGLGVAMGNSADAIKQRADLVIADNEQPGIAAAIRQHVLA</t>
  </si>
  <si>
    <t>PL78_16500</t>
  </si>
  <si>
    <t>PL78_16500 chr1</t>
  </si>
  <si>
    <t>ANI31412</t>
  </si>
  <si>
    <t>truA tRNA pseudouridine synthase A</t>
  </si>
  <si>
    <t>MSELELSPQPEQAAGLKIALGIEYNGSRYFGWQRQQEVASVQACLEAALTRVANEPITVQCAGRTDAGVHATGQVVHFVTSAVRKDAAWTMGVNTHLPPDIAVRWVKTVSEDFHARFSATARRYRYVIYNHRYRPAILAQGVTHCYMPLDAEKMARAAQALLGENDFTSFRAVQCQSRTPWRNVKHVKVSRQGAYIVVDIKANAFVHHMVRNIVGSLIEVGCGNQDENWIAELLALKDRTKAAATAKAEGLYLVAVDYPEHFDLPQVPMGPLFLADDEFLAVKSF</t>
  </si>
  <si>
    <t>PL78_16505</t>
  </si>
  <si>
    <t>PL78_16505 chr1</t>
  </si>
  <si>
    <t>ANI31413</t>
  </si>
  <si>
    <t>MEFIRFVIDFILHIDVHLAELVAQYGIWVYGILFLILFCETGLVVTPFLPGDSLLFVAGTLAALPTNDLNVHTMVVLMVIAAIIGDAVNYTIGRVFGEKLFSNPDSKIFRRAYLDKTHQFYEKHGGKAIILARFVPIVRTFAPFVAGMGKMSYRHFAAYNVIGALVWVLLFTYAGYIFGNVPFVQNNLKLLIVVIIVVSILPGVIEVWRHRRAATRQKNK</t>
  </si>
  <si>
    <t>PL78_16510</t>
  </si>
  <si>
    <t>PL78_16510 chr1</t>
  </si>
  <si>
    <t>ANI31414</t>
  </si>
  <si>
    <t>accD acetyl-CoA carboxylase subunit beta</t>
  </si>
  <si>
    <t>MSWIERILNKSNITQTRKASIPEGVWTKCDSCGQVLYRAELERNLEVCPKCDHHMRMSARQRLHTLLDAGSEVELGSELEPKDILKFKDSKKYKDRLSAAQKETGEKDALVAMKGTLYGMPIVAASFEFAFMGGSMASVVGARFVRAVEQALEDNCPLVCFSSSGGARMQEALMSLMQMAKTSAALAKMQERGLPYISVLTDPTMGGVSASLAMLGDINIAEPKALIGFAGPRVIEQTVREKLPPGFQRSEFLIEKGAIDMIVRRPVMRETLASILSKLTNQPQPIVAEAKTVVVENDDAVEG</t>
  </si>
  <si>
    <t>PL78_16515</t>
  </si>
  <si>
    <t>PL78_16515 chr1</t>
  </si>
  <si>
    <t>ANI31415</t>
  </si>
  <si>
    <t>folC bifunctional folylpolyglutamate synthase/ dihydrofolate synthase</t>
  </si>
  <si>
    <t>MNNHQIPQATSPLAAWLYYLERLHFQAIDMGLERIKQVAERLELLKPAPIVFTIAGTNGKGTTCCTLEAILLAAGLRVGVYSSPHLLEYTERVRIQGHELPESEHSQSFAYIEAGRGDISLTYFEFSTLSALHLFKQAKLDVVILEVGLGGRLDATNIVDSDVAGVTSIALDHTDWLGADRESIGREKAGVFRAGKPAVVGEPDMPNSIAAVAKELGAHLYRRDEAWKFSQQDSSWNWQCGASELKDLPLPNVPLANAATALAVLHYSPLQIAEEAIRQGLIAAQLPGRFQIVSERPMLILDVAHNPHAAGYLADRLSQLPATQGKVRAVVGMLADKDIPGTLACLSPQVDEWYCAPLEGPRGASVAALAQHLEASRQFTDVATAWRQAMQDATAEDVVIVCGSFLTVAHVMEALKTGSVSGQ</t>
  </si>
  <si>
    <t>PL78_16520</t>
  </si>
  <si>
    <t>PL78_16520 chr1</t>
  </si>
  <si>
    <t>ANI31416</t>
  </si>
  <si>
    <t>ftsN cell division protein</t>
  </si>
  <si>
    <t>PL78_16525</t>
  </si>
  <si>
    <t>PL78_16525 chr1</t>
  </si>
  <si>
    <t>ANI31417</t>
  </si>
  <si>
    <t>colicin V production protein</t>
  </si>
  <si>
    <t>MVWIDYVIIGIIGFSALVSLIRGFVREALSLVTWGCAFFVASHFYAYLAIYFTRFEDELVRNGIAIGILFIATLIVGAIVNYVIGSLVERTGLSGTDRVLGICFGALRGVLIVAAMLFFLDTFTGFSQSEDWKQSQLIPQFSYIIRWFFDYLQSTSSFLPNQLPIRSGL</t>
  </si>
  <si>
    <t>PL78_16530</t>
  </si>
  <si>
    <t>PL78_16530 chr1</t>
  </si>
  <si>
    <t>ANI31418</t>
  </si>
  <si>
    <t>purF amidophosphoribosyltransferase</t>
  </si>
  <si>
    <t>MCGIVGIAGFTPVNQSIYDALTVLQHRGQDAAGIVTIDANNGFRLRKANGLVKDVFETRHMLRLQGNMGIGHVRYPTAGSSSASEAQPFYVNSPFGITLAHNGNLTNAHQLRKQLFEVSRRHVNTTSDSEILLNIFASELDRFQHYPLETDNIFAAVAAMHQLIRGAYACVAMIIGHGMVAFRDPNGIRPLVIGKRTLVDGRNEYMVASESVALDTLGFEFLRDVAPGEAVYITEKGQLFTRQCAENPKYNPCLFEYVYFARPDSFIDKISVYSARVRMGQKLGAKIAKEWEDLDIDVVIPIPETSCDIALEIARILDKPYRQGFVKNRYVGRTFIMPGQQERRKSVRRKLNANRAEFRDKNVLLVDDSIVRGTTSEQIVEMAREAGAKKVYFASAAPEIRFPNVYGIDMPSANELIAHGREVDEIKQLIGADALIFQDLSDLIDAVGEDNPDITQFECSVFNGIYVTKDVDQSYLEYLESLRSDDAQALRSQNEAENLEMHNEG</t>
  </si>
  <si>
    <t>PL78_16535</t>
  </si>
  <si>
    <t>PL78_16535 chr1</t>
  </si>
  <si>
    <t>ANI31419</t>
  </si>
  <si>
    <t>3-octaprenyl-4-hydroxybenzoate carboxy-lyase</t>
  </si>
  <si>
    <t>MRRLIIGISGASGAIYGVRLLQVLQSVADVETHLIISNAARQTLALETDLSLRDVQALADVVHDARDIAATISSGSYKTTGMVILPCSIKTLSGIVHSYTDGLLTRAADVVLKERRPLVLCVRETPLHLGHLRLMTQAAELGAVIMPPVPAFYHRPTSVQDIIDQTVNRVIDQFDIELPQDLFVRWQGSN</t>
  </si>
  <si>
    <t>PL78_16540</t>
  </si>
  <si>
    <t>PL78_16540 chr1</t>
  </si>
  <si>
    <t>ANI31420</t>
  </si>
  <si>
    <t>histidine ABC transporter substrate-binding proteinHisJ</t>
  </si>
  <si>
    <t>MKKQILAISMVLALATASSAFAAIPKTLKVGTDPTYAPFSSKNASGELVGFDIDLAKELCNRIDTKCTFVDSDFDALIPSLKAKKIDAIIASLSITEKRQKEIAFTDKLYAANSRLIAQKGSTIQPTLESLKGKRIGVLQGSTQEAFANALWQPKGVDVVAYQNQDLIYADLASGRIDAAFQDEVAASEGFLKQKGGKDYAFAGPSVKDDKFFGVGTGMGLRKDDTELKAALDKAFAEMRKDGTYDKLAKKYFDFNVYD</t>
  </si>
  <si>
    <t>PL78_16545</t>
  </si>
  <si>
    <t>PL78_16545 chr1</t>
  </si>
  <si>
    <t>ANI31421</t>
  </si>
  <si>
    <t>MLDGYSKLIFDGALVTLELALCSVLLALVIGMVGAGGKLSANRLLSGVFECYTTLIRGVPDLVLMLLIFYGLQIILNSITESLGFSQIDIDPLSAGIITLGFIYGAYFTETFRGAYMAVPRGQIEAATAFGFSHSKIFRRIMFPAMMRYALPGIGNNWQVILKATALVSILGLNDVVKATQLAGKGTYEPFFFAMVAGAVYLIFTTLSNGVLWWLERRYSQGVKRAEL</t>
  </si>
  <si>
    <t>PL78_1655 chr1</t>
  </si>
  <si>
    <t>ANI28541</t>
  </si>
  <si>
    <t>MNQVVYVASPDSQQIHVWQLDTAGALTLLQTVDVPGQVQPMAISPDQRHLYVGVRPDFGIVTYRIAADGQLQEVSMAPLPGSPTHILTDLQGRFLFSASYSFNCVSVSPIDEHGHVQAPIQQIDGLTAPHSANIDPTNQILLVPCLKEDRIRLFDLSLNGKLTPHDQVGVSTAAGAGPRHMAFHPNHKVAYCVNELNGTVDVFQIEDNGQQYRIVQTLDAMPADFAETRWAADIHITPDGRYLYISDRTASLLGIFSVSESGNVISLVGHHLTEAQPRGFNIDNSGQFLIASGQKSDHIEVYRIDPATGQLTTQGRYPVGKGPMWVSILAPKHG</t>
  </si>
  <si>
    <t>PL78_16550</t>
  </si>
  <si>
    <t>PL78_16550 chr1</t>
  </si>
  <si>
    <t>ANI31422</t>
  </si>
  <si>
    <t>MMDILHQYWQSLLWSDGYRFTGVAITLWLLISSVVMGGLLAIPLAVARVSPNRAISLPVWFFTYIFRGTPLYVQLLVFYSGMYSLEIVRGSEFLNAFFRSGLNCTILALTLNTCAYTTEIFAGAIRAVPQGEIEAANAYGFSRFKLYRCIILPSALRIALPAYSNEVILMLHSTALAFTATVPDILKIARDINAATYQPFYAFGIAAALYLIISFGLISLFRQAEKRWLAHIKPQSTH</t>
  </si>
  <si>
    <t>PL78_16555</t>
  </si>
  <si>
    <t>PL78_16555 chr1</t>
  </si>
  <si>
    <t>ANI31423</t>
  </si>
  <si>
    <t>ehuA ATP-binding protein</t>
  </si>
  <si>
    <t>MITTSETKLAVIELHKHYGEHEVLKGVSLSAKAGDVISIIGSSGSGKSTFLRCINFLEKPSEGSISVNNQDIKLVRDKDGQLKVFDKKQLQLLRTRLTMVFQHFNLWSHMTVLENVMEAPIQVLGLSKSVAKERAIRYLDKVGIDERARQKYPVHLSGGQQQRVSIARALAMEPDVLLFDEPTSALDPELVGEVLRIMQKLAEEGKTMVVVTHEMEFARHVSNHVIFLHKGVIEEEGPPAELFGNPQSARLKQFLSGALK</t>
  </si>
  <si>
    <t>PL78_16560</t>
  </si>
  <si>
    <t>PL78_16560 chr1</t>
  </si>
  <si>
    <t>ANI31424</t>
  </si>
  <si>
    <t>epimerase</t>
  </si>
  <si>
    <t>MRILITGATGLIGRSLTQRLLSLSHTVTVLSRDPERAKRVLGQQVTCWSTLDDRQNLDDFDAVINLAGEPIADKHWTAQQKERLCQSRWQITERIANLIKAGQQPPKVLISGSAVGFYGDQGDSFVTEEETPHDEFTHQLCQRWENLALAAESPQTRVCLLRTGVVLAADGGALAKMLPIFRLGLGGPIGDGRQYLPWIHLDDMVNGIHYLLTSDELHGPFNMVAPYPVHNEQFSATLGDVLNRPAFMRVPATVIRLLMGESAVLVLGSQRALPKRIEEAGFGFRYFDLEEALRDVLQKPLPRPHL</t>
  </si>
  <si>
    <t>PL78_16565</t>
  </si>
  <si>
    <t>PL78_16565 chr1</t>
  </si>
  <si>
    <t>ANI31425</t>
  </si>
  <si>
    <t>maiA GSH-dependent disulfide bond oxidoreductase</t>
  </si>
  <si>
    <t>MIDLYYAPTPNGHKITLFLEEAGLPYNLHRINISAGDQFKPDFLAISPNNKIPAIVDHRPDGGGDPISIFESGAILLYLAEKSGKFLSAELREHTATLQWLFWQVGGFGPMLGQNHHFSIYASEKIPYAIERYQKETQRLYGVLDTQLQKHAYLAGENYSIADIATYPWVVSHKNQNIDLADYPAVERWFQSIASRPATLRAYELAKAS</t>
  </si>
  <si>
    <t>PL78_16570</t>
  </si>
  <si>
    <t>PL78_16570 chr1</t>
  </si>
  <si>
    <t>ANI31426</t>
  </si>
  <si>
    <t>diguanylate phosphodiesterase</t>
  </si>
  <si>
    <t>MKLNIEINCSYVCEPIYRKDGSLLAAELLSRFTTKPLDLPINPEDFFNELDSEGKGKLFRDQLLAAQKYSQWFIDNQVLLSINIDFDTAGIIVRDSELQALLNTMPFLRLELMETFSNLSDGNNNPLLRDLVKLYPLWLDDLGRGDSSLNAVTANIFEYVKIDKHFFWQHNKHTFPILINNVKKYCEGVIVVGVENQIESEQLQGSNIDAMQGYLFNSLTLDELTQTPR</t>
  </si>
  <si>
    <t>PL78_16575</t>
  </si>
  <si>
    <t>PL78_16575 chr1</t>
  </si>
  <si>
    <t>ANI31427</t>
  </si>
  <si>
    <t>Predicted phosphodiesterase</t>
  </si>
  <si>
    <t>MKLMFASDLHGSLTATDKVLEIFNRSGAQWLVLLGDLLNHGPRNALPEGYQPAQVAEQLNAYADRIIAVRGNCDSEVDQMLLNFPMMAPWQQIILPERRLFLTHGHLYHPAERPPLRCGDVLVYGHTHLPQAQLQGDVFCFNPGSVSIPKGGNPASYGMLDQGELQVLTLQDDKPLARLVLTDEF</t>
  </si>
  <si>
    <t>PL78_16580</t>
  </si>
  <si>
    <t>PL78_16580 chr1</t>
  </si>
  <si>
    <t>ANI31428</t>
  </si>
  <si>
    <t>Isopentenyldiphosphate isomerase</t>
  </si>
  <si>
    <t>MVEQNPTVSTEWVDIVDEQNEVIAQSSRQQMRAQRLRHRATYIVVHDGMGKILVQRRTESKDFYPGKLDATAGGVVQSGENFLESARREAEEELGIAGVPFAEHGLFYFEEECCRVWGALFSCVSHGPFALQAEEIDEVRWMLPEEITARCDEFTPDSLKALSLWLSRNNEQDYGKITVRED</t>
  </si>
  <si>
    <t>PL78_16585</t>
  </si>
  <si>
    <t>PL78_16585 chr1</t>
  </si>
  <si>
    <t>ANI31429</t>
  </si>
  <si>
    <t>PTS ascorbate transporter subunit IIC</t>
  </si>
  <si>
    <t>MDFFRFLMSDVLSEPAVLVGFIALIGLIAQKKPVTECIKGTVKTIMGFVILGAGAGLVVSSLGDFANIFQHAFGIQGVVPNNEAIVSVAQKSFGKEMAMIMFFAMVINILIARFTPWKFIFLTGHHTLFMSMMVAVILATAGMSGITLIAVGSLVVGVAMVFFPAIAHPYMKKVTGSDDVAIGHFSTLSYVLAGFIGSKFGNKEHSTEDMNVPKSLLFLRDTPVAISFTMSIIFLVTCLFAGADVVKELSGGKNWFMFSIMQSITFAAGVYIILQGVRMVIAEIVPAFKGISDKLVPNAKPALDCPVVFPYAPNAVLVGFLSSFAAGLIGMFALYLLNMTVIIPGVVPHFFVGAAAGVFGNATGGRRGAILGAFAQGLLITFLPVFLLPVLGDIGFANTTFSDADFGALGILLGIIVR</t>
  </si>
  <si>
    <t>PL78_16590</t>
  </si>
  <si>
    <t>PL78_16590 chr1</t>
  </si>
  <si>
    <t>ANI31430</t>
  </si>
  <si>
    <t>PTS ascorbate transporter subunit IIB</t>
  </si>
  <si>
    <t>MKITVVCGNGLGTSLMMEISIKNILKELAVSAEVDHVDLGSAKGTPSDIYVGTKDIAEQLIAQSVTGKIVALDNMIDKKAMKERLSVALTELGAL</t>
  </si>
  <si>
    <t>PL78_16595</t>
  </si>
  <si>
    <t>PL78_16595 chr1</t>
  </si>
  <si>
    <t>ANI31431</t>
  </si>
  <si>
    <t>cmtB PTS system mannitol-specific transporter subunitIIA</t>
  </si>
  <si>
    <t>MLKTLLTANVVQVVEQAKDWRDAIAISCQPLIDNGSVEPRYVDAIYRSHEAIGPYYVVGPGIAMPHARPEEGVNKLSLALTVISSGVNFDAEENDPVKLLIVLAATDSNSHIEAISQLAQLFDNDNDVSSLLNAKTTQDILSVIARY</t>
  </si>
  <si>
    <t>PL78_1660 chr1</t>
  </si>
  <si>
    <t>ANI28542</t>
  </si>
  <si>
    <t>bioA adenosylmethionine-8-amino-7-oxononanoate aminotransferase</t>
  </si>
  <si>
    <t>MTPSDLAFDQRHIWHPYTSMTQPLPCYPVVSASGVELQLSDGRLLIDGMSSWWAAIQGYNHPVLNQAVTEQLGKMSHVMFGGITHPAAVALCRQLVAMTPNTLECVFLADSGSVAVEVALKMALQYWQAKGEKRQRILTLRHSYHGDTFGAMSVCDPQNSMHSLYEGYLANHLFADAPQCRFDEEWNPDDIHDFAEKIEQHHGEIAAVILEPIVQGAGGMRIYHPAYLREVRALCDRYNILLIADEIATGFGRTGKLFACEHAEIVPDILCLGKALTGGYMTLSATLTTRQVAETISNGDAGCFMHGPTFMGNPLACAVAVANLALLAGNHWQQQVQSIETQLQRELVPLAAMPGVADVRVLGAIGVVEMENAVNVASLQRGFVERGVWIRPFGKLIYLMPPYIIQPEQLTRLTQAITAAVAE</t>
  </si>
  <si>
    <t>PL78_16600</t>
  </si>
  <si>
    <t>PL78_16600 chr1</t>
  </si>
  <si>
    <t>ANI31432</t>
  </si>
  <si>
    <t>MEKTRKRRNTGRVTLQEVANYAGVGTMTVSRALRTPEQVSDKLREKIEQAVEELGYIPNRAAGALASGHSNTVAVLIPSLTDKSSSRFMQALQQVLNKNEFQLLLGCHEHNQHKEAEILMTLLQSNPAALVIFGSQLAEKTYQILERANIPTVNVVGSRYSKAEITLEAAFFEAAHKLTDHLLDQGYQHIGYVGAHMDNRLQRQLLNGWHKAMLSRYQNSDQIVTTPEAASLQFGRYALTEMLLRQPELDAVICSHEDIALGIMFECQRRLLKIPGDIAVACLDGSDSCDQTHPTLTSIRIDYKKMGREAGKLLIDMLNDSDDDEEPRTQTFSYQLELRQSS</t>
  </si>
  <si>
    <t>PL78_16605</t>
  </si>
  <si>
    <t>PL78_16605 chr1</t>
  </si>
  <si>
    <t>ANI31433</t>
  </si>
  <si>
    <t>pta phosphate acetyltransferase</t>
  </si>
  <si>
    <t>-SRTIMLIPTGTSVGLTSVSLGVIRSMEQKGVRLSVFKPIAQPRSGGDAPDQTTTIIRANSSITAAEPLNMNYVETLLSSNQQDVLMEEIVARYHENTKDAEVVLVEGLVPTRKHQFANALNYEIAKTLNAEIVFVLALGNDSPDQLKERIELARSSFGGSKNKNITGVIINKLNAPVDEQGRTRPDLSEIFDDSTKASVAKVDPTQLFANSPLPVLGCVPWSFELIATRAIDMCKHLNARIINEGDINTRRVKSVTFCARSIPHMLEHFRPGSLLVTSADRPDVLVSACLAAMNGVEIGAILLTGGYAIDEPIKQLCERAFQTGLPVFMVDTNTWQTSLSLQSFNLEVPADDHERVEKLQNYVASHINSEWIDSLSATSERSRRLSPPAFRYELTELARKAGKRIVLPEGDEPRTVKAAAICAERGIAECVLLGNPDEIRRVAAAQGVELGKGIEIVDPVAVRERYVPRLVELRKSKGMTEVVAREQLEDNVVLGTLMLEQGEVDGLVSGAVHTTANTIRPPLQLIKTAPGSSLVSSVFFMLLPDQVLVYGDCAINPDPTAEQLSEIAIQSADSAAAFGIEPRVAMISYSTGNSGAGSDVEKVREATRLAQEKRPDLIIDGPLQYDAAIMADVAKSKAPNSPVAGQATVFIFPDLNTGNTTYKAVQRSADLVSIGPMLQGMRKPVNDLSRGALVDDIVYTVALTAIQSAQADAS</t>
  </si>
  <si>
    <t>PL78_16610</t>
  </si>
  <si>
    <t>PL78_16610 chr1</t>
  </si>
  <si>
    <t>ANI31434</t>
  </si>
  <si>
    <t>ackA acetate kinase</t>
  </si>
  <si>
    <t>MSSKLVLVLNCGSSSLKFAVINATNGEEHLSGLAECFHLPEARIKWKMDGGKQEAALGAGAAHSEALNFIVNTILAQKPELSAQLTAVGHRIVHGGEKFTSSVIIDDEVIQGIKDSIPFAPLHNPAHLIGIAEALKSFPNLANKNVAVFDTAFHQTMPEESYLYALPYSLYKDHGIRRYGAHGTSHFFVSQEAAKALNKPMEELNVITCHLGNGGSVTAVRNGKCVDTSMGLTPLEGLVMGTRSGDIDPAIIFHLHDAMGMSVDQINKMLTKESGLMGLTEVTSDCRYVEDNYDTKADAKRAMDVFCHRLAKYIGAYTALMDGRLDAVIFTGGIGENAAMVRELTLDKLGLLGFEIDHERNLAARFGKSGTITKDGSRLAMVIPTNEEFVIAQDAARLTA</t>
  </si>
  <si>
    <t>PL78_16615</t>
  </si>
  <si>
    <t>PL78_16615 chr1</t>
  </si>
  <si>
    <t>ANI31435</t>
  </si>
  <si>
    <t>MTSKPSDSVSWFQVLQRGQHYMKTWPSDKRLAPVFPENRVVNATRFGIRFMPPLAIFTLTWQIALGGQLGPAIATALFACGLPLQGLWWLGKRSITPLPPTLLQWFHEVRNKLADAGQAVAPIEKTPTYQSLAELLKRAFKQLDKTFLDDL</t>
  </si>
  <si>
    <t>PL78_16620</t>
  </si>
  <si>
    <t>PL78_16620 chr1</t>
  </si>
  <si>
    <t>ANI31436</t>
  </si>
  <si>
    <t>MDMTNAQRLILSNQYKMMTMLDPDNAERYRRQQTIVERGFGLQMRELDRDFGELSEETCRTIINIMEMHHALQVSWDNLKDKQDLDGRRIAFLGFDAATESRYLSYVRFMVNTEGRYTHFDSGTHGFNAQTPMWDKYQRMLSIWQSCPRQYHLSAVEISQIINA</t>
  </si>
  <si>
    <t>PL78_16625</t>
  </si>
  <si>
    <t>PL78_16625 chr1</t>
  </si>
  <si>
    <t>ANI31437</t>
  </si>
  <si>
    <t>sugar phosphatase</t>
  </si>
  <si>
    <t>PL78_16630</t>
  </si>
  <si>
    <t>PL78_16630 chr1</t>
  </si>
  <si>
    <t>ANI31438</t>
  </si>
  <si>
    <t>MLNITNYPLVLFLLTFLVLWGCALIGQAFFRRGQTMDGNTQENFTVIQGATLTLLGLIIGFSFSMAISRYDLRKNQEEAEANAISTEYLRADLLSPAARDKTKDLLIRYVDQRILFYRTRDKARLLEINQQSNQLQDELWTVLLEPAAQQPTPPMALVLAGMNDVLNSASYTQAAWWNRIPPAAWMLMSIIAICCCTLVGYGFKNGKGRKIMLLILPLVISFSFMLIADIDSPRGGVIKVIPQNLESLAASFSLPAG</t>
  </si>
  <si>
    <t>PL78_16635</t>
  </si>
  <si>
    <t>PL78_16635 chr1</t>
  </si>
  <si>
    <t>ANI31439</t>
  </si>
  <si>
    <t>SLC13 family permease transporter</t>
  </si>
  <si>
    <t>MDVVALLVIIAFVMSGTLTLAEATSGFSDPNVILIAALFVIGEGLVRTGVAYQVGDWLVKVAGHSETKMLALLMVTVAGLGAFMSSTGVVAIFIPVVLSVASRMKTSPSRLMMPLSFAGLISGMMTLVATPPNMVVNSELLREGIQGFGFFGVTPIGLIILLLGVGYMLIARRWLGSNEPRSDKEKWQRRTFRDLIRDYRLTGRARRLAIRQRSPLIGHTLDELHLRARYGANVVGIERWRRFRRVMVSATGNSELREGDVLLIDMSDCDVDLREFCSDQLLEPMVLRGEYFSEQARNVGMAEVSLIPDSTLIGKSLRDMTFRSRYGLNVVGIRRHGKAMEGKLVDEKLQFGDILLVIGDWKLIRQLQSQTKDFIVLSLPAEVDEVAPALSQAPHALFCLALMVAMMLTDEVPNVIAALIACLLMGRFRCIDMDSAYRAIHWPSLILIIGMMPFALALQKTGGVDLIVHGLMDVAGGAGPRVMLLCLFVLCATIGLFISNTATAVLMAPIAIAAAREMSVSPLPFAMIIGIAASAAFMTPVSSPVNTLVLGPGGYKFGDFVRMGVPFTLLVMAVSVMVVPLLFPF</t>
  </si>
  <si>
    <t>PL78_16640</t>
  </si>
  <si>
    <t>PL78_16640 chr1</t>
  </si>
  <si>
    <t>ANI31440</t>
  </si>
  <si>
    <t>nucleotidase HD superfamily</t>
  </si>
  <si>
    <t>MSQSHFFAHLSRLKLINRWPLMRNVRTENVSEHSLQVAFVAHALAIIKNRKFNGNLNADRIALLAMYHDASEVITGDMPTPIKYYNPQIAHEYKKIEKVAQQKLIEMLPTELQHDFRCLLDENYYSEDEKLLVKQADALCAYLKCLEELSAGNHEFTQAKTRLEKTLDLRKSPEMDYFMEVFVPSFSLSLDEISLDPLE</t>
  </si>
  <si>
    <t>PL78_16642</t>
  </si>
  <si>
    <t>PL78_16642 chr1</t>
  </si>
  <si>
    <t>PL78_16645</t>
  </si>
  <si>
    <t>PL78_16645 chr1</t>
  </si>
  <si>
    <t>ANI31441</t>
  </si>
  <si>
    <t>aminotransferase</t>
  </si>
  <si>
    <t>MSPIEKSSKLDNVCYDIRGPVLKEAKRLEEEGNKVLKLNIGNPAPFGFDAPDEILVDVIRNLPTAQGYCDSKGLYSARKAIMQHYQARDMRDLTVEDIYIGNGVSELIVQSMQALLNIGDEMLVPAPDYPLWTAAVSLSSGKAVHYMCDEESDWFPDLDDIRSKITPRTRGIVIINPNNPTGAVYSKELLLEIVEIARQNDLIIFADEIYDKILYDDAQHHSIAALAPDLLTVTFNGLSKTYRVAGFRQGWMVLNGPKKHAKGYIEGLEMLASMRLCANVPMQHAIQTALGGYQSISEFIQPGGRLYEQRDRAWELINQIPGVSCVKPRGALYMFPRIDAKRFNLKDDQKLVLDLLLQEKVLLVQGSAFNWPYPDHVRIVTLPRVDELEMAVGKLGRFLETYHQ</t>
  </si>
  <si>
    <t>PL78_1665 chr1</t>
  </si>
  <si>
    <t>ANI28543</t>
  </si>
  <si>
    <t>bioB biotin synthase</t>
  </si>
  <si>
    <t>MADRIHWTVGQAQALFDKPLLELLFEAQQIHRQHFDPRQIQVSTLLSIKTGACPEDCKYCPQSSRYKTGLESERLMQVEQVLESAKKAKAAGSTRFCMGAAWKNPHERDMPYLEQMVQGVKAMGMETCMTLGTLDKSQAHRLADAGLDYYNHNLDTSPEFYGSIITTRSYQERLDTLGEVRDAGIKVCSGGIVGLGESIKDRAGLLVQLANLPKPPESVPINMLVKVKGTPMENNEDVDAFDFIRTIAVARIMMPSSYVRLSAGREQMSEQTQAMCFMAGANSIFYGCKLLTTPNPDEDKDLQLFRKLGLNPQQTSTEHGDRQQQQVLTDRIKYSDTPQFYNAAV</t>
  </si>
  <si>
    <t>PL78_16650</t>
  </si>
  <si>
    <t>PL78_16650 chr1</t>
  </si>
  <si>
    <t>ANI31442</t>
  </si>
  <si>
    <t>transcriptional regulator Lrh, LysR substrate binding domain protein</t>
  </si>
  <si>
    <t>MTNANRPIINLDLDLLRTFVAVADLNTFAAAAAAVCRTQSAVSQQMQRLEQLVGKELFARHGRNKLLTEHGLQLLGYARKILRFNDEACTSLMYSNVEGVLTIGASDDTADTLLPFLLNRVATLYPRLAIDVRVKRGPEIAEMLSSGEVDLAITTAAVESLPHLMLRTSPTLWYCSADYQFVPGEAIPLVVMNEPSPFRDMAIEHLTQAGIPWRIAYVASSLSAIRAAVRAGLGVTARPIEMMSPDLRVLGETEGLPRLPETHYALCKDDACENELALAIFSALQNGYQPSLLTGTEPSQGSELYIDN</t>
  </si>
  <si>
    <t>PL78_16655</t>
  </si>
  <si>
    <t>PL78_16655 chr1</t>
  </si>
  <si>
    <t>ANI31443</t>
  </si>
  <si>
    <t>NADH-quinone oxidoreductase subunit A</t>
  </si>
  <si>
    <t>MSMSTTTEVIAHHWAFAVFLIGAIGLCGFMLLGAFFLGGRARARAKNVPYESGIDSVGSARMRLSAKFYLVAMFFVIFDVEALYLYAWSISIRESGWIGFIEATIFILVLLAGLVYLVRIGALDWTPGRSNRRVSKPSTVTNSKGIPPDLRQ</t>
  </si>
  <si>
    <t>PL78_16660</t>
  </si>
  <si>
    <t>PL78_16660 chr1</t>
  </si>
  <si>
    <t>ANI31444</t>
  </si>
  <si>
    <t>NADH dehydrogenase</t>
  </si>
  <si>
    <t>MDYTLTRIDPNGENDRYPLQTQETISGDPLEQDIHRSVYMGKLEHAMHDMVNWGRKNSLWPYNFGLSCCYVEMVTSFTAVHDVARFGAEVLRASPRQADFMVVAGTCFTKMAPVIQRLYEQMLEPKWVISMGACANSGGMYDIYSVVQGVDKFLPVDVYIPGCPPRPEAYMQALLLLQESIGKERRPLSWVVGDQGVYRANMQPERERKHAERIAVTNLRTPDEI</t>
  </si>
  <si>
    <t>PL78_16665</t>
  </si>
  <si>
    <t>PL78_16665 chr1</t>
  </si>
  <si>
    <t>ANI31445</t>
  </si>
  <si>
    <t>nuoD NADH dehydrogenase</t>
  </si>
  <si>
    <t>MTDHTTTDSAQPAWQTRDHLDDPVIGELSNRFGPEAFVVQATRTGMPVVWVKREQLLEVMSFLRKQPKPYVMLFDLHGVDERLRTHRQGLPDADFSVFYHLLSIERNRDIMLKVALSEKDMHVSTATKIFPNANWYERETWEMFGITFDGHPHLTRIMMPQSWEGHPLRKDYPARATEFDPFVLTKQKEDMEMESLTFKPEDWGMKRGTENEDFMFLNLGPNHPSSHGAFRIVLQLDGEEIVDCVPDVGYHHRGAEKMGERQSWHSYIPYTDRIEYLGGCVNEMPYVLAVEKLAGIKVPEKVDTIRVMLSELFRINSHLLYISTFIQDVGAMTPVFFAFTDRQKVYDVIEAITGFRMHPAWFRIGGVAHDLPRGWERLLRDFLDWMPKRLDSYVKAALQNSILKGRSIGVAAYNSKEALDWGVTGAGLRATGIDFDVRKWRPYSGYENFEFEVPIGNNGDCYDRVMLKVEELRQSLRILEQCYKNMPEGPFKADHPLTTPPPKERTLQHIETLITHFLQVSWGPVMPANESFQMIEATKGINSYYLTSDGSTMSYRTRIRTPSYAHLQQIPSVIRGSLVSDLIVYLGSIDFVMSDVDR</t>
  </si>
  <si>
    <t>PL78_16670</t>
  </si>
  <si>
    <t>PL78_16670 chr1</t>
  </si>
  <si>
    <t>ANI31446</t>
  </si>
  <si>
    <t>nuoE NADH dehydrogenase subunit</t>
  </si>
  <si>
    <t>MSDQKETQDHKDQLDVVNLAVDAAQSTAVERSVAEQPATAQEAFELSAEERDAIEHEKHHYEDARAASIEALKIVQKKRGWVPDGAIHAIAEVLGIPASDVEGVATFYSQIFRQPVGRHVIRYCDSVVCHITGYQGIQAAIEKKLSIKPGQTTFDGRFTLLPTCCLGNCDRGPTMMIDDDTHSYLKPEEIEKLLEQYP</t>
  </si>
  <si>
    <t>PL78_16675</t>
  </si>
  <si>
    <t>PL78_16675 chr1</t>
  </si>
  <si>
    <t>ANI31447</t>
  </si>
  <si>
    <t>nuoF, NADH oxidoreductase (quinone), F subunit</t>
  </si>
  <si>
    <t>MTNPSGFTREIIRTPEMHPLTWRLRDDKQPVWLDEYRSKNGYVGAEKALKGMAPPDVVNLVKDAGLKGRGGAGFSTGLKWSLMPKDESMNIRYLLCNADEMEPGTYKDRLLMEQLPHLLVEGMLISAFALKAYRGYIFLRGEYIEAAVHLRRAIAEATEAGLLGKNIMGSGFDFELIVHTGAGRYICGEETALINSLEGRRANPRSKPPFPASSGVWGKPTCVNNVETLCNVPAILEHGVDWYQGITAGKSNDAGTKLMGFSGRVKNPGLWELPFGISAREILEDYAGGMRDGLKFKAWQPGGAGTDFLTADHLDLPMDFENIGKAGSRLGTALAMAVDHEIGMVSLVRNLEEFFARESCGWCTPCRDGLPWSVKILRALERGEGQPGDIETLEQLCRFLGPGKTFCAHAPGAVEPLQSAIKYFRDEFEAGIATKDYGNTRAIAGIQPNLLKARW</t>
  </si>
  <si>
    <t>PL78_16680</t>
  </si>
  <si>
    <t>PL78_16680 chr1</t>
  </si>
  <si>
    <t>ANI31448</t>
  </si>
  <si>
    <t>nuoG NADH dehydrogenase</t>
  </si>
  <si>
    <t>MATIHVDGKEYDVNGADNLLQACLSLGLDIPYFCWHPALGSVGACRQCAVKQYQNADDTRGRLVMSCMTPATDGTFISIDDGEAKQFRESVVEWLMTNHPHDCPVCEEGGNCHLQDMTVMTGHSFRKYRFSKRTHQNQDLGPFISHEMNRCIACYRCVRYYKDYADGTDFGVYGAHDNVYFGRTESGTLESEFSGNLVEVCPTGVFTDKTHSERYNRKWDMQFAPSICQQCSVGCNTSPGERYGELRRIENRYNGSVNHYFMCDRGRFGYGYVNLKDRPRQPQQRRGNDWIALNAEQAMQGAADILRQAKKTIGIGSPRASLESNFALRELVGAENYYTGIAAGEQQRLQLMLKVLTEGGIHTPALREIESYDAVLVLGEDLTQTGARIALSVRQAVKGKAREMAAAQKVADWQIAAIMNIGQHAKHPLFITNVDNTRMDDIAAWNYRAPVDDQARLGFAIAHALDESAPAVEDLSKDLKGKVDIIVQALAGARKPLIITGSSAGSDAIIEAAANIAKALKGRGSDVGITFVAAAANSMGLAMVGGGSLDQALAQLASGEADTAIVMENDLYRHAAADQVDAALAKAENLIVLDHQRTTIMDKASLILSAASFAESDGTLVNQEGRAQRFFQVYDPSYYDENVVMLESWRWLHSLHSTYTSRHVDWTQLDHVIQACVKALPQLQGIVEAAPDATFRIRGQKLARSPHRYSGRTAMRANISVHEPRQPQDIDTPFAFSMEGNNSPLADRQQIPFAWAPGWNSPQAWNKFQAEVGGKLRFGDPGVRLIEAGEGSLAYFTGVPAAFAANTDGWRVAPYYHLFGSEEMSQRSAVIQQRMPAPYVMVNPSDAAQLGVNLGMLVEFNCSGQTLRLPVRLSETLAQGQVGLPLGLPGIPPILVGTRVENLREAVL</t>
  </si>
  <si>
    <t>PL78_16685</t>
  </si>
  <si>
    <t>PL78_16685 chr1</t>
  </si>
  <si>
    <t>ANI31449</t>
  </si>
  <si>
    <t>NADH-quinone oxidoreductase subunit H</t>
  </si>
  <si>
    <t>MSWFTPELIEILISVLKAVVILLVVVTCGAFMSFGERRLLGLFQNRYGPNRVGWGGSLQLVADMIKMFFKEDWVPRFADRVIFTLAPVIAFTSLLLSFAIVPVSPTWAVADLNIGILFFLMMAGLAVYAVLFAGWSSNNKYSLLGAMRASAQTLSYEVFLGLSLMGVVAQAGSFNMQDIVNSQEHVWNVIPQFFGFVTFAIAGVAVCHRHPFDQPEAEQELADGYHIEYSGMKFGLFFVGEYIGIVTVSALIVTLFFGGWQGPFLPPFIWFALKTAFFMVMFILIRASLPRPRYDQVMSFGWKICLPLTLLNLLATAAVILYNAQ</t>
  </si>
  <si>
    <t>PL78_16690</t>
  </si>
  <si>
    <t>PL78_16690 chr1</t>
  </si>
  <si>
    <t>ANI31450</t>
  </si>
  <si>
    <t>NADH-quinone oxidoreductase subunit I</t>
  </si>
  <si>
    <t>MTLKELVVGFGTQVRSLWMIGLHAFHKRETQMYPEEPVYLPPRYRGRIVLTRDPDGEERCVACNLCAVACPVGCISLQKAEQKDGRWYPEFFRINFSRCIFCGLCEEACPTTAIQLTPDFEMGEFKRQDLVYEKEDLLISGPGKYPEYNFYRMAGMAIDGKQKGEAENEAKPIDVKGLMP</t>
  </si>
  <si>
    <t>PL78_16695</t>
  </si>
  <si>
    <t>PL78_16695 chr1</t>
  </si>
  <si>
    <t>ANI31451</t>
  </si>
  <si>
    <t>NADH:ubiquinone oxidoreductase subunit J</t>
  </si>
  <si>
    <t>MEFAFYIAALVAVVATIRVITHTNPVHALLYLIISLLAISAVFFSLGAYFAGALEIIVYAGAIMVLFVFVVMMLNLGNVDAQERAWLKPSVWIGPGLLALVLLSVLIYAISSVSDQGISGEMVDAKAVGISLFGPYVLAVELASMLLLAGLVVAFHIGREHKPGDVLSSGDSAKRKTEEQA</t>
  </si>
  <si>
    <t>PL78_1670 chr1</t>
  </si>
  <si>
    <t>ANI28544</t>
  </si>
  <si>
    <t>bioF 8-amino-7-oxononanoate synthase</t>
  </si>
  <si>
    <t>MSWQHKIDQSLQQRLAQAAYRRRQVNQGSTGRFLRVENRQYLNFSGNDYLGLSQDATVIAAWQQGAARYGVGSGGSGHVTGYTQAHADLEQQLADWLGCPRALLFISGYAANQALLAALTAADDRVLADRLSHASLLEAAASSPAQLRRFQHNQPESLQNLLNKPCSGQTLVVTEGVFSMDGDSAPLADLHQRASAAGAWLLVDDAHGIGVRGDEGRGSCWQQGVKPELQVVTFGKAFGLSGAAVLCSQPVAEYLLQFARHLIYSTSMPPAQAYALQTALKRIQHGDDLRQRLQQNLRQFRQGAASLPLQLTASDTAIQPLIVGDNQQTLSLAQRLRDEGLWVTAIRPPTVPPGGARLRITLTAAHQPADIERLLEVLHATCH</t>
  </si>
  <si>
    <t>PL78_16700</t>
  </si>
  <si>
    <t>PL78_16700 chr1</t>
  </si>
  <si>
    <t>ANI31452</t>
  </si>
  <si>
    <t>NADH-quinone oxidoreductase subunit K</t>
  </si>
  <si>
    <t>MIPLQHGLILAAILFVLGLSGLLIRRNLLFMLISLEVMINAAALAFVVAGSYWGQADGQVMYILAITLAAAEASIGLALLLQLYRRRHTLDIDTVSEMRG</t>
  </si>
  <si>
    <t>PL78_16705</t>
  </si>
  <si>
    <t>PL78_16705 chr1</t>
  </si>
  <si>
    <t>ANI31453</t>
  </si>
  <si>
    <t>NADH-quinone oxidoreductase subunit L</t>
  </si>
  <si>
    <t>MNLLYLTILLPLLGFLLLAFSRGRWSENTSATVGVGSIGLAALVTAYVAVDFLSQKATGVQVFNQTLWNWMSVGDFSIPLTLTLDGLSLTMLSVVTGVGFFIHMYASWYMRGEEGYSRFFAYTNLFIASMVVLVLADNLLLMYLGWEGVGLCSYLLIGFYYTNPANGAAAMKAFIVTRVGDVFLAFALFILYNELGTLNIRELMVLAPQQLEMGSTAITWATLMLLGGAVGKSAQLPLQTWLADAMAGPTPVSALIHAATMVTAGVYLIARTHGLFLMAPDVLHLVGIIGAVTLVLAGFAALVQTDIKRVLAYSTMSQIGYMFLALGVQAWDAAIFHLMTHAFFKALLFLSSGSVILACHHEQNIFKMGGLRKKIPLVYICFLVGGAALAALPIVTAGFYSKDEILWGALATGHINLMVAGLVGAFLTALYTFRMIFIVFHGEEKTKAHPVTGMTHNLPLLVLLVLSTFVGALITPPLAGVLPELHLGEEGKMPLEIFSGVIVVIGILLAAALYLGKRQWVNSIGQSAIGRFFTVWWFHAWGFDWLYHNLFVKPYLWIARLLQRDPLNSLMNTPAWIARLGNRGLTFSENGQVRWYVASMGLGAVVILALLLFV</t>
  </si>
  <si>
    <t>PL78_16710</t>
  </si>
  <si>
    <t>PL78_16710 chr1</t>
  </si>
  <si>
    <t>ANI31454</t>
  </si>
  <si>
    <t>NADH-quinone oxidoreductase subunit M</t>
  </si>
  <si>
    <t>MLLPWLILIPFIGGLLCWQFERFGTKVPRWIALIAMGLTLVLSLQLWLQGGYSLTNPAGIPQWQSEFSLPWIPRFGIEFHLALDGLSLLMVVLTGLLGVLAILCSWREIQRYQGFFHLNLLWILGGVIGVFLAIDMFLFFFFWEMMLVPMYFLIALWGHKASDGKTRISAATKFFIYTQASGLIMLIAILGLVFVHYKATGVWTFNYENLLKTPMSHGVEYLLMLGFFIAFAVKMPVVPLHGWLPDAHSQAPTAGSVDLAGILLKTAAYGLLRFSLPLFPNASHEFAPIAMWLGVIGIFYGAWMAFCQTDIKRLIAYTSVSHMGFVLIAIYTGSQLAYQGAVIQMIAHGLSAAGMFIICGQLYERLHTRDMRQMGGLWGRIKYLPALSLFFAVATLGMPGTGNFVGEFMILFGSFQVVPVITIISTFGLVFASIYSLIMMQRAYYGAPKSEEALPGMSLRELSIVLLLVVLLVLLGLYPQPILDTSHAAMSNVQQWFNASSPLVSPNITTRP</t>
  </si>
  <si>
    <t>PL78_16715</t>
  </si>
  <si>
    <t>PL78_16715 chr1</t>
  </si>
  <si>
    <t>ANI31455</t>
  </si>
  <si>
    <t>NADH:ubiquinone oxidoreductase subunit N</t>
  </si>
  <si>
    <t>MTITPQQLIAMLPLLIVGLTVVVVMLSIAWRRDHFLNATLTVIGLNLALLSLYFVGQVEPMDVTPLMRVDGYAMFYTGLVIIASLATATFAYPWLAGYPDNREEFYLLVLIATLGGILLASANHLASLFLGIELVSLPLFGLIGYAYRQKRSLEASIKYMLLSAAASSFLLFGMALLYAESGSLSFAGLGKSLSDSVIHQPLILAGLGMMIVGLGFKLSLVPFQLWTPDVYQGAPAPVSTFLATASKIAIFAVVMRLFMYAPAADSEVVRLVLSIIAVASILFGNLMAISQSNIKRLLGYSSIAHLGYLLIALVAVQTHQLALETVGVYMAGYLFSSLGAFGVVSLMSSPYKGPDAESLFSYRGLFWHKPILSAVMTVMMLSLAGIPMTLGFIGKFFVIAMGVSANLWWLTGAVVLGSAIGLYYYLRVTVSLFLSPPEKLVRDTPSNWALTAGGVVVLISAILVLFLGIYPQPLITLVQMAQPMF</t>
  </si>
  <si>
    <t>PL78_16720</t>
  </si>
  <si>
    <t>PL78_16720 chr1</t>
  </si>
  <si>
    <t>ANI31456</t>
  </si>
  <si>
    <t>MNWDDARFFLAVARAGTLRQAARELHVDQATVGRRISALEHALNSKLFIRTPKHFTLSLLGEQLLTDAVAMERAAEAINRKAANGDDRLQGTVSLVTTDTLAEVFVLPALKLLRQQHPDISYSVATSINITNMAHHGADLAIRGDRPENNELIIKRLATINMGLYAAHEYIAVRGVPRPGEHFRGHDLLLFPQQDVPRHWQSLCGETLVQPNVVLQSNSQILLRSATQKGLGIALLSCFLADNDEDLVRIWPERQDPVDIWLVLHPDVQRAARVRAVINSLENTFHSLSEK</t>
  </si>
  <si>
    <t>PL78_16725</t>
  </si>
  <si>
    <t>PL78_16725 chr1</t>
  </si>
  <si>
    <t>ANI31457</t>
  </si>
  <si>
    <t>MAPKTVKQQGNTLSQTTKEALDYTPAKLHQNRHKCIILMHLYIKLTGINELIPKGKVDELG</t>
  </si>
  <si>
    <t>PL78_16730</t>
  </si>
  <si>
    <t>PL78_16730 chr1</t>
  </si>
  <si>
    <t>ANI31458</t>
  </si>
  <si>
    <t>MSVGVAPAARYFPVLCFLALALTAALLNSSAPTPLYPLYQQQLGLNSVSLTMVYAAYAAGVLISLLAVGNLAGKIRDLRMMIVPALVTVLAGAWLFAIADTFGRLFVARLLAGIGTGALTGAANLALIRFCPPDGGKRAALIATLSFTAGLALGPIFSGVALQTHFHPTVLPFILIIAMAALAAAGLTLGWPETRALRHKNIKLTCGASGAVKPAGGLLSGLTATGMRFFLCAGALFVSWVVAASILAIGPAIAKQLLYLPGQGGFGYVIAVYLLIAGICQLVSRSIPSRISLYTGCLAQAVAVMTFAAALYFHSLLLGGIGMVVTGYAFGAIFVGSAALVNLISPKASHAPLLSLFYVIAYTANWVPVALGWMIDRHGLLSAANLLFCLSSPVCLLLAWGIKRAAFFAHE</t>
  </si>
  <si>
    <t>PL78_16735</t>
  </si>
  <si>
    <t>PL78_16735 chr1</t>
  </si>
  <si>
    <t>ANI31459</t>
  </si>
  <si>
    <t>MNIILMIAITTGVLSGIWGWVAVTLGLLSWAGFLGCTAYFACPQGGIKGLIISLLTCASGIFWAMMIIQGSALRPEWTILGYLLTGVVAFLMCIQACQQWLSFVPGTFIGACATFAGGGDWKLVSASLLVGLIFGYAMKNSGLWLAAKREKLKNEDKQPRAMDIEPES</t>
  </si>
  <si>
    <t>PL78_16740</t>
  </si>
  <si>
    <t>PL78_16740 chr1</t>
  </si>
  <si>
    <t>ANI31460</t>
  </si>
  <si>
    <t>MILDELKSAANNPLYPAVIRRTLTRLCQMDLAALPAGELDLEGREIYLNHIIGQTKPLAQQLPELHRYYIDLHILLEGSEVIGAAQGTQGQRPTMDFDCEKDYGLFEGITQETLLTLTPGDVVMLFPGELHRPMGTLSEPAPLRKLVIKVANHLL</t>
  </si>
  <si>
    <t>PL78_16745</t>
  </si>
  <si>
    <t>PL78_16745 chr1</t>
  </si>
  <si>
    <t>ANI31461</t>
  </si>
  <si>
    <t>MMTGKCIIVMGVAGTGKSCVGQALALRLNAKFIDGDDLHPRANIQKMASGQPLNDQDRAPWLERLSDVAYSLQQKNETGFLVCSSLKKQYRDRLRAGNQDIQFLWLTGDYSLVLARMRQRAGHFMPESLLQSQFATLEAPDATERDIIKIDITPPLAGVVQNCITALEQADTAHCHA</t>
  </si>
  <si>
    <t>PL78_1675 chr1</t>
  </si>
  <si>
    <t>ANI28545</t>
  </si>
  <si>
    <t>bioC biotin biosynthesis protein BioC</t>
  </si>
  <si>
    <t>MPLAIDTVNKQAIASAFSRAAGSYDGAAALQRETGEILLALGQRHPGTQVLDAGCGTGYFSRRWRDLGKKVAALDLAPGMLEFARQQQAADEYLLGDIEHIPLSNESVDICFSNLAVQWCGNLRAALNELYRVTQPGGIILFSTLAASSLDELGQAWQQVDGQRHVNEFLPLDDITAACGGFRYQITQRIHHQYFNDLIELMRSLQGIGATHLHQGRANGLTGRRRLAALQAAYPQQNGIYPLSYQLVYGVIYRD</t>
  </si>
  <si>
    <t>PL78_16750</t>
  </si>
  <si>
    <t>PL78_16750 chr1</t>
  </si>
  <si>
    <t>ANI31462</t>
  </si>
  <si>
    <t>kduD dehydrogenase</t>
  </si>
  <si>
    <t>MKNLFSLENRKVLITGSAQGIGFLLAKGLAEFGAEIIINDITTERAESAVAQLRDAGFIAHAAAFNVTDHDAVNQAIEQIENQIGAIDILINNAGIQRRHAFTEFPEKDWDDVIAVNQKSVFLVSQAVSRYMVKRQSGKIINICSMQSELGRDTITPYAASKGAVKMLTRGMCVELARHNIQVNGIAPGYFKTDMTKALVEDKAFTDWLCKRTPAARWGNPEELIGAAVYLSSKASDFVNGHLLFIDGGMLVAV</t>
  </si>
  <si>
    <t>PL78_16755</t>
  </si>
  <si>
    <t>PL78_16755 chr1</t>
  </si>
  <si>
    <t>ANI31463</t>
  </si>
  <si>
    <t>ccpA transcriptional regulator</t>
  </si>
  <si>
    <t>MKNQRVTLQDIALLAGVTKMTVSRYLRTPKKVAPETAARIAQVMVEVNYADGHEGEGRANQHNPRIGILVPSFNNQIFSDLLAGIESVTAGNSYQTLVVNYNYNKDREEEQIINLLSCQISGLILTDSEHTLRADKYLNAAEIPIAQVMDLEPQPNRITVGFNNYQAAYDMTSTLIASGKQHIVWFGSMSDVRDRKRYQGYSQAMEDAQLSPLHITPNKVSSVSIGSGMLALARQMYPQMDAIFCTNDDMAVGVLQECLKLGIAIPAEMAISGFHGLDIGQATTPVLASVTTPRYEMGKVAAEILIKKIKSIPTIEQVDLHYRISLGGTI</t>
  </si>
  <si>
    <t>PL78_16760</t>
  </si>
  <si>
    <t>PL78_16760 chr1</t>
  </si>
  <si>
    <t>ANI31464</t>
  </si>
  <si>
    <t>serA Lactate dehydrogenase or related 2-hydroxyacid dehydrogenase</t>
  </si>
  <si>
    <t>MMKKNQPAVLIIAPVMDYLTDKLDANFTVHKLYLLDDAASFLREQGGNIKGVVTRGDIGISNEVMAQLINLEIISIFGVGTDAVDLEYTRERNIIVTNTPGVLTDDVADTALGLIITTCRRFCQADKFLRAGQWPKSSLPLSTKVTGKRLGIFGMGRIGRAIARRAAGFDMQIAYTDNTHDRELPYQFVPDLIDLARQSDILVIAISGGKDSGGLIDAKVFAAMPEHAILINIARGNMVNQDDLIAALQQKTIGGAGLDVFANEPHVPQALIELENVVLLPHIASATVETRMQMSDMVFSNISAYFSEQPVPTAIKYSLV</t>
  </si>
  <si>
    <t>PL78_16765</t>
  </si>
  <si>
    <t>PL78_16765 chr1</t>
  </si>
  <si>
    <t>ANI31465</t>
  </si>
  <si>
    <t>2-ketogluconate transporter</t>
  </si>
  <si>
    <t>MDSKIPNARWFRIIVPIMIACIISFMDRVNISFALPGGMESDLGITSQMAGLAGGIFFIGYLFLQVPGGRIAVHGSGRKFIAYSLCAWAVVSILTGFVTNHYQLLFLRFVLGVSEGGMLPVVLTMVSNWFPEREIGRANAFVMMFAPIGGMFTAPLSGYIINILDWRWLFILEGTLSAIVLVMWWFVISDRPEEAKWLSEKERDYLVTELARERAEKMHNKLVTHAPLKAVFQNKGLMKLVALNFFYQTGDYGYTLWLPTILKNLTGGNMASVGVLAILPFIATTLGIYAISYLSDKTGKRRLFIMLSLFCFAAGLITSVIFRHNVMVSYLSLVFCGFFLKAATSPFWSIPGRIAIPEVAGGARGVINGLGNLGGFCGPYLVGVVMFFYGQSAAVCMLAGSLVIAGLITLSLPKDCDLNVAPKEKKPVDSALAKVKTV</t>
  </si>
  <si>
    <t>PL78_16770</t>
  </si>
  <si>
    <t>PL78_16770 chr1</t>
  </si>
  <si>
    <t>ANI31466</t>
  </si>
  <si>
    <t>MNLSQQIALCQQHLQVLQFSHFNHQLAWSLGESIRQRAERQHLALAIEINVNHQCIFSYAMAGTTPENQDWLRRKRNVVELLNISSYEAGLMLQQRQTTLSERYGVNPRDYAALGGGFPLQIRQSGVIGSINVSGAPHLDDHEFLLLTLSEFIGLPAGSVESLRELDNTL</t>
  </si>
  <si>
    <t>PL78_16775</t>
  </si>
  <si>
    <t>PL78_16775 chr1</t>
  </si>
  <si>
    <t>ANI31467</t>
  </si>
  <si>
    <t>edd phosphogluconate dehydratase</t>
  </si>
  <si>
    <t>MTINPTVERVTQRIAARSLATRSAYLQRIAAAKECRVRRSLLGCGNLAHGFAACQPEDKTALKNQLSSDIAIITSYNDMLSAHQPYADYPSQIKAALHQVGAVGQVAGGVPAMCDGVTQGQDGMELSLMSRDVIAMSAAVGLSHNMFDGALYLGVCDKIVPGLLMAALSFGHLPAIFVPAGPMGSGLPNKEKVRIRQLYAEGKTDRQALLEVEAASYHGAGTCTFYGTANSNQMVMEVMGLHLPGASFIQPDDPLREALTAAAARQITRLTEVSGQYLPLGKLVDEKVIVNGIVALLATGGSTNHTLHLVAMARAAGIIINWDDFSDLSNCIPQLCRIYPNGPADINHFQAAGGVALLVRELLQGGLLHPDVETVAGFGLRRYTQEPYLSAGELFWREGVAKSLDRAVIADLLQPFAIHGGTKVMSGNLGRGVMKTSAVPAEYQVIEGPALVFDSQHQVQPAFDAGLLNQDCVVVVRYQGPKAVGMPELHKLMPPLGVLLDRGFKVALVTDGRLSGASGKVPAAIHVTPEAYCGGLLAKIRSGDRVRVNGHTGELTLLVDESELERRQPEEPDLSRFHLGCGRELFGALRESLSGAEQGACCIRF</t>
  </si>
  <si>
    <t>PL78_16780</t>
  </si>
  <si>
    <t>PL78_16780 chr1</t>
  </si>
  <si>
    <t>ANI31468</t>
  </si>
  <si>
    <t>cytC cytochrome C</t>
  </si>
  <si>
    <t>MMKKRIGAFLLSLSFISAAALAADNASLSQQEWIHKGEQVAIASDCQACHTKPEGGTPYAGGYGISSPMGVIYSTNITPSKAAGIGNYTEEQFARAVRDGIRSDGSHLYPAMPYTSYTRLSGEDIKALYAYFMHGVAAVDEENIPTELPFPFNMRFAMIGWNMMFLDKGRFEPDASQSEQWNRGAYLVNGPGHCDTCHTPRNLLMGENHGKAFAGGMVGPWYAPNITSDPVSGIGGWSNEQLVEYLATGRTKGKNQAAGGMAEAVQNSLQYLPKEDLLAIAVYLKSTKPVRDPLDRQAADQFGQPVNVEEGLRGLHPATANHTQDTGAALFSGNCASCHQPDGSGSKNQAYPSLFNNTATGSSNPANLISAMLFGVDRKVGNEHVLMPNFGPESYVNYLNDKEIALIANYVLQNYGNPQVSVSEADVAELRAGGPVPLLAKLQPYMAPAMVVGVLVLIALIFVLGRKRKITK</t>
  </si>
  <si>
    <t>PL78_16785</t>
  </si>
  <si>
    <t>PL78_16785 chr1</t>
  </si>
  <si>
    <t>ANI31469</t>
  </si>
  <si>
    <t>MKKPIFSANGDASADVIIVGSGIVGGMMADQLVSQGYSVLVLEAGLRISRGQAVENWRNMPFDNRTGSDYQGLYPQSKYATAPLYFPENNYVELSGPSAGSFKQGYLRTVGGTTWHWAASCWRHVPNDFQMKTLYDVGRDWPISYDELEPYYCRAEDEIGVAGPNDPAKQSPSERSKPYPMDSVPWAYGDTRFAEVVNPHGYNSVPIPQGRSTRPWEGRPTCCGNNNCQPICPIGAMYNGIHHIERAEMKGAAVLAEAVVYKIDTDEDNQVTAVHWLDNQKQSHKATGKTFALACNGIETPRLLLIAANEKNPNGIANSSDQVGRNMMDHSGFHCTFLAKEPLWLGRGPAQSSCLVGPRDGEFRKDYSANKMILNNINRVLPATQQALEMGLVGKELDEEIRRRAAYGADLSISLEPLPDPENRLTLSKTRTDAHGLPCPDIYYDVGDYVRQGAEAAHKQLEHIGQLFEADEFKITTSLNANNHIMGGTIMGSDPKDSVVDGNCRTFDHANLWLPGGSAIPSASVVNSTLTMAALGLKAADDMARSMAGK</t>
  </si>
  <si>
    <t>PL78_16790</t>
  </si>
  <si>
    <t>PL78_16790 chr1</t>
  </si>
  <si>
    <t>ANI31470</t>
  </si>
  <si>
    <t>dehydrogenase</t>
  </si>
  <si>
    <t>MEKISSRNVIEPEKNGTGFTRRELLFGVASAMVATSLLGYPFLTKAEQATAAANPLAFARFFKLSQALTEHKDIDQGMSARIFTALHNSDAQFADQIIQLTTLMQPEQRAQQLLAAASGHNLQKVVSNIMAAWYTGTVGHGQQAVLIAYKDALMYRPASDGLIVPTYCGNGPLWWTAAPPDINLPKPDNVSHS</t>
  </si>
  <si>
    <t>PL78_16795</t>
  </si>
  <si>
    <t>PL78_16795 chr1</t>
  </si>
  <si>
    <t>ANI31471</t>
  </si>
  <si>
    <t>MSRVNDPQQTSLDDDLSMLTDTLEEVLRSSGDMGDDGYQIVKARAENALKAVRDRLNGTTDCYMERAKQAACRTNEYVREKPWHGVGIGATVGLIVGLLLARR</t>
  </si>
  <si>
    <t>PL78_1680 chr1</t>
  </si>
  <si>
    <t>ANI28546</t>
  </si>
  <si>
    <t>bioD dethiobiotin synthetase</t>
  </si>
  <si>
    <t>PL78_16800</t>
  </si>
  <si>
    <t>PL78_16800 chr1</t>
  </si>
  <si>
    <t>ANI31472</t>
  </si>
  <si>
    <t>MPKQILIKVSQEFSDFCKSNNFSLAAFRGASASNTNGVPVVWFNVANTNIVPNNPINVTFDPSYQVYDSLVDQVIPDGSVTVGQSMSAKLSDSFGIVAKQLTKLSGGGIPTGIRIINQTPGVNIVAGLAGDNGVPIAAFVCNPNVNLFLEPLQTVTISLIGSAFGVGTAIVKATGPSVLLDLTSNNVANIEYNVLMGEWDLSVGSPTVPLTQIPADTAMQPFVLPGMNSVKLKQLASLNAEAVK</t>
  </si>
  <si>
    <t>PL78_16805</t>
  </si>
  <si>
    <t>PL78_16805 chr1</t>
  </si>
  <si>
    <t>ANI31473</t>
  </si>
  <si>
    <t>isochorismate synthase</t>
  </si>
  <si>
    <t>-TQLSDLLEELRHLLDADFPDRAGVRQIALPAPAVLGSQLLEWLATQPVFPQFYWRHRDGHEEAAVCGQVRLFRDMSAADEFIRQYKNHAGLRIWGLNAFEPFPAIANETDISSAFFFLPRLQLLRRGGEISLTLNLASETSLQQDVCLALDFIEQLLAPRPIPELTVSVETLVHQPDQKGWCQLLEQALRAIANQQMEKVVLARMTHLTLRETLFSPAFMAASRQVNHQCFHFMLRFDDRRAFLGSSPERLYRRQQSQLETEALAGTVANDKDDAKAACLAHWLAGDDKNQRENLLVVDDICQRLQGGVSAVDVMPAEVIRLRKVQHLRRRIRAQLQPNVTDADCLQRLQPTAAVAGLPREPARLFILDAEPFSRGWYAGSSGYFSLAQSEFAVALRSAQIEGDQVQIYAGAGIVAGSDPLMEWQEIENKSAGLRSLLEK</t>
  </si>
  <si>
    <t>PL78_16810</t>
  </si>
  <si>
    <t>PL78_16810 chr1</t>
  </si>
  <si>
    <t>ANI31474</t>
  </si>
  <si>
    <t>menD 2-succinyl-5-enolpyruvyl-6-hydroxy-3- cyclohexene-1-carboxylate synthase</t>
  </si>
  <si>
    <t>MSTSVFNRRWAALLLEALTRHGVRHICIAPGSRSTPLTLAAAANPSLVCHTHFDERGLGHLALGLAKASAQPVAVIVTSGTAAANLYPALIEAGLTGERLVFLTADRPPELIDCGANQAIRQPGMFASHPNASLNLPRPTPDIPASWLVSSLDNAMAQLQQGALHINCPFAEPLYGGDDSQYAEWSAALGDWWERREPWLKSSYPVSHAVQSDWYFWRQKRGVVIAGRMSAEEGIQVAEWAQQLGWPLLGDVLSQTGQPLPCADLWLGHPQAQKLLQQTQVVVQFGSSLTGKQLLQWQAQCQPEEYWLVDHLAGRLDPANHRGRRLLANIDEWLELHPAQPRAPWAGELALWSDSAEGCVAEYLNDKFGEATVAHRLAELLPENGQLFVGNSLIVRLVDALGQLPAGYPVYSNRGASGIDGLLSTAAGVQRATAKPTLAIVGDLSALYDLNALALLRQCSAPTVLLVVNNNGGQIFSLLPTPEEDRQRFYCMPQNVSFDHAAAMFGLRYACLSSWEKLHEEVQQSWQQGGMTLIELKVPASEGAETLQYLAQRVAEL</t>
  </si>
  <si>
    <t>PL78_16815</t>
  </si>
  <si>
    <t>PL78_16815 chr1</t>
  </si>
  <si>
    <t>ANI31475</t>
  </si>
  <si>
    <t>menH 2-succinyl-6-hydroxy-2%2C 4-cyclohexadiene-1-carboxylate synthase</t>
  </si>
  <si>
    <t>PL78_16820</t>
  </si>
  <si>
    <t>PL78_16820 chr1</t>
  </si>
  <si>
    <t>ANI31476</t>
  </si>
  <si>
    <t>menB dihydroxynaphthoic acid synthetase</t>
  </si>
  <si>
    <t>MLYPSEEQLYAAIEWQDCSAGFEDIRYHKSRDGIAKITINRPQVRNAFRPQTVKEMIQALADARYDDHIGVIILTGEGDKAFCSGGDQKVRGDYGGYQDNSGVHHLNVLDFQRQIRTCPKPVVAMVAGYSIGGGHVLHMMCDLTIAADNAIFGQTGPKVGSFDGGWGAAYMARIVGQKKAREIWFLCRQYDAKQALDMGLVNTVVPLADLEKETVRWCREMLENSPMALRCLKAALNADCDGQAGLQELAGNATMLFYMTDEGQEGRNAFNEKRQPDFSKFKRNP</t>
  </si>
  <si>
    <t>PL78_16825</t>
  </si>
  <si>
    <t>PL78_16825 chr1</t>
  </si>
  <si>
    <t>ANI31477</t>
  </si>
  <si>
    <t>menC O-succinylbenzoate synthase</t>
  </si>
  <si>
    <t>MRRASLYRFSLPMEAGVILRNQRLKSRDGLLVELSEGENSGWGEISPLPEFSQETLAEAEAVTQRWLQAWLGGEQPAESPLPSVAFGLSCALAELNQTLPIQADYRKAPLCNGDPDELFDVLMALPGDKVAKVKVGLYEAVRDGMIVNVLLEALPDLTLRLDANRSWTRAKADGFAKYVNPGLRSRIAFLEEPCKTRDESRAFARETGIAIAWDESVREADFQVQAEPGVAAIVIKPTLVGSINRCRQLVQQAHQAGLVAVISSSIESSLGLSQLARLASWLTPDTVPGLDTLDLMQAQLLRPWPDSQLPLISLEQLDRIWRG</t>
  </si>
  <si>
    <t>PL78_16830</t>
  </si>
  <si>
    <t>PL78_16830 chr1</t>
  </si>
  <si>
    <t>ANI31478</t>
  </si>
  <si>
    <t>menE O-succinylbenzoic acid--CoA ligase</t>
  </si>
  <si>
    <t>MARLNQWPWRHWAELQPQKEALRLEGRSISWQRLVADIDAVAASFHHQGVAAGRGVAVRGKNSYGLLLAYLGALQCAARVLPLNPQLPETLLHQLLPGLDIDFIFDSHGSDLAGLELTSLTDSAASPVTPQPWDGQRLATLTLTSGSSGLPKAAAHQLDAHLASAEGVLSLMSFHTDDSWLLSLPLFHVSGQGIIWRWLSVGATLVIRPMQSLSAALAGCTHASLVPTQLWRLLTQPSEKLSLTDVLLGGAMIPTELTEQAEARGIRCWCGYGLTEAASTVCAKRANGNAGVGVALSGRQVRLVDQEVWVKGDCLAAGYWQRGKLLPLTDENGWLHTRDRGQWFEDELHILGRLDNLFFSGGEGIQPEDVERILLRHPQVYQAFILPVNDSEFGQRPVAVIESDPQLSWSELADWLAPQVAPFQRPVAFYRLPDELKNGGIKISRRSVGEWLR</t>
  </si>
  <si>
    <t>PL78_16832</t>
  </si>
  <si>
    <t>PL78_16832 chr1</t>
  </si>
  <si>
    <t>MRVFSLPETKIESGFESVTVRFFLNSVGLGSDVFTKLISTETGCGFRYELALTLKHVFELSHVKIGAGFVSPAVHCLLTCRGGFRAGLARKWGSANVPRARFVRRVSARFACGRYQDAMPSWPCGSRRAFNS</t>
  </si>
  <si>
    <t>PL78_16835</t>
  </si>
  <si>
    <t>PL78_16835 chr1</t>
  </si>
  <si>
    <t>ANI31479</t>
  </si>
  <si>
    <t>catalase</t>
  </si>
  <si>
    <t>MSKKKGLTTAAGAPVVDNNNVVTAGPRGPMLLQDVWFLEKLAHFDREVIPERRMHAKGSGAYGTFTVTHDITKYTRAKIFSQIGKKTDMFVRFSTVAGERGAADAERDIRGFAMKFYTEEGNWDLVGNDTPVFYLRDPLKFPDLNHVVKRDPRTNLRNPTYKWDFFSQLPESLHQLTIDFSDRGLPKSYRHMHGFGSHTFSFINNQNERYWVKFHFRCQQGIENLMDDEAEKLIGSDRESSQRDLYEAIERGDFPRWTLQVQIMPEHEASEVPYNPFDLTKVWPHGDYPLIDVGYFELNRNPENYFSEVEQAAFNPANVVPGISFSPDKMLQGRLFSYGDAHRYRLGVNHHQIPVNGAKCPFHNYHRDGAMRVDGNSSNTATYEPNSFGLFQEQPDFSEPPLTLTGAADHWNHRDDDDYFSQPRALFNLLSEEEHQRMFTRIAGELSQVPEEIQRRQIALFEQVHPDYGIGVKKALGLS</t>
  </si>
  <si>
    <t>PL78_16840</t>
  </si>
  <si>
    <t>PL78_16840 chr1</t>
  </si>
  <si>
    <t>ANI31480</t>
  </si>
  <si>
    <t>porin</t>
  </si>
  <si>
    <t>MRKTLIACAASLLFVAGSASAISVTAEAGRHYTNLGVGMGTNSGGLAVSGNWARSDHDGDMGSLGLGFNLPIGPLMATIGGKGIYMAPEDGKNGGAIAVGGGLSYPITKSFTLYGEGYVAPESLTSGMKSYTEANAGVRWSVIRPLTVDVGYRYINMEGKEGRRDNRLADGMYIGAGLNF</t>
  </si>
  <si>
    <t>PL78_16845</t>
  </si>
  <si>
    <t>PL78_16845 chr1</t>
  </si>
  <si>
    <t>ANI31481</t>
  </si>
  <si>
    <t>tyrosine transporter TyrP</t>
  </si>
  <si>
    <t>-KNRTLGSIFIVAGTTIGAGMLAMPLAAAGVGFSVTLTLLVSLWLLMCYTALLLVEVYQHEAADTGLGTLAKRYLGSRGQWLTGFSMMFLMYALTSAYISGAGELLATSISQWTEQSFPTYLGVLLFTLIAGGVVCIGTHSVDLFNRILFSAKIIFLVVMLALMMPHVEKANLLTLPLEQGLALSAIPVIFTSFGFHGSVPSIVNYMGGNIRKLRWVFIIGSAIPLIAYIFWQLATLGAISSHTFVGILAQQAGLNGLLQAVREVVASPHVELAVHLFADLALATSFLGVALGLFDYLADLFKRRNTVRGRLQTGVITFLPPLLFALFYPRGFVMALGFAAVALSVLALILPSLLAWKARQMHQGKNYRVWGGKPALALVFTCGVTVIAIQVGIVAGVLPAVG</t>
  </si>
  <si>
    <t>PL78_1685 chr1</t>
  </si>
  <si>
    <t>ANI28547</t>
  </si>
  <si>
    <t>Tir chaperone protein (CesT) family</t>
  </si>
  <si>
    <t>MTFPELLKLLSTGTNLDLGTAAKSGGCTIQFDKNIDVTFENHDNNLYLFSPVMNITSVLSEDFFASLLQIQLFGIATNRCWFGYDAGGQRVLLFCLFDLNKVTPEDAIERIEVLVDQVQYWQQNLPQIAKLSDTHSGAYRVNDSFQRPR</t>
  </si>
  <si>
    <t>PL78_16850</t>
  </si>
  <si>
    <t>PL78_16850 chr1</t>
  </si>
  <si>
    <t>ANI31482</t>
  </si>
  <si>
    <t>competence/damage-inducible protein A</t>
  </si>
  <si>
    <t>MLRIEMLSTGDEVLHGQIVDTNAAWLADYLFTQGLPMSSRETVGDDLEALIAVLLERSHVADVLIVNGGLGPTSDDLSAMAAARACGVELIEHPQWIARMEAFFAERGRVMSATNRKQAHIPANAEMLDNPVGTACGFAFQLNKCQMFFTPGVPSEFKVMVEQQIVPRLRESFPQIAPPLCLRMTTFGRSESDLAMELDPLPLPEGAVLGYRSSAPIIELKLTGPASQRSAMEEVWQQVRQVAGESLIYEGTEGLPALVAGQLNQRGLTLALSEQFTGGLINLQLQSVQAPLAGGELLPLSCVETLPELAARAQSLAALCGAPLVLAVSAMKGENLSVALHTPNGTFGQTVRSQASRHGLRIRQETSAMLGLEMLRRWLAGGKVCGQHGWLTVIEML</t>
  </si>
  <si>
    <t>PL78_16855</t>
  </si>
  <si>
    <t>PL78_16855 chr1</t>
  </si>
  <si>
    <t>ANI31483</t>
  </si>
  <si>
    <t>ecotin</t>
  </si>
  <si>
    <t>MNKTFSLIAGLLLAASAGAIAADNTAPEQQPLEKIAPFPAAETGMSRQVIYLPQRPDEDRFKVELLIGKNLEIDCNHHMLGGKLESHTLDGWGYDYLVMNEISGVLSTQMACPESAKHPAFVTANLGNNTMQRYNSRLPIVVYVPQGVEVKYRLWEASKEVHSAQEK</t>
  </si>
  <si>
    <t>PL78_16860</t>
  </si>
  <si>
    <t>PL78_16860 chr1</t>
  </si>
  <si>
    <t>ANI31484</t>
  </si>
  <si>
    <t>MNVGMTSGVYQINNSMENVAEIKRGSQFTHSLAKLLTKVKNVYISLVTSVRSSAVSKGEDKTSPEVKSEGRLQKLLTGIKQLFGSLSTSFNIDKSKSSAASFTLHSLFDIKEVERGDGIEKLCKKIKETAKHEDILTMFRTSPSSDDAQEIKQKRFGFEQFCSSQNCTPEVLSSIFKKEMSHLLPKLDNNDFKRLPDIHPENKQTLDDCKNAVRNVLIEKINQMPADKIKLVVMMLNTLAEVKKVAIDKEDHTLRDINGLNRYVIPHLIGDDLESRYLEKIPGTNKMMKDDIEAKLTTPFNHWQHLSIAQSGYVQVFN</t>
  </si>
  <si>
    <t>PL78_16865</t>
  </si>
  <si>
    <t>PL78_16865 chr1</t>
  </si>
  <si>
    <t>ANI31485</t>
  </si>
  <si>
    <t>(2Fe-2S) ferredoxin</t>
  </si>
  <si>
    <t>MEKSIINLRTSGTQLPYPDNESNLLEVLEQHQIQVEYQCRSGYCGSCRIRLLKGEVCYAQQPLAFVQDGEILPCCCQPVGDIELEI</t>
  </si>
  <si>
    <t>PL78_16870</t>
  </si>
  <si>
    <t>PL78_16870 chr1</t>
  </si>
  <si>
    <t>ANI31486</t>
  </si>
  <si>
    <t>MAYTTFSQNKNNQLLEPMFLGQSVNVARFDQQKHPIFEKLIEKQLSFFWRPEEIDVSRDRIDYNALPEHEKHIFISNLKYQTLLDSIQGRSPNVALLPLISIPELETWVETWSFSETIHSRSYTHIIRNIVNDPAVVFDDIVTNEEILKRAKDISAYYDDLIEMTSYYHLLGEGTHQVNGKTVVVNLRELKKQLYLCLMSVNALEAIRFYVSFACSFAFAERELMEGNAKIIKMIARDEALHLTGTQHILNLMRSGADDPEMAEIAEECQQQCYDLFVLAAQQEKEWAEYLFRDGSMIGLNKDILCQYVEYITNIRMQAVGLGIPFKTRTNPIPWINSWLVSDNVQVAPQEVEVSSYLVGQIDSEVSADDLSDFQL</t>
  </si>
  <si>
    <t>PL78_16875</t>
  </si>
  <si>
    <t>PL78_16875 chr1</t>
  </si>
  <si>
    <t>ANI31487</t>
  </si>
  <si>
    <t>ribonucleotide-diphosphate reductase subunit alpha</t>
  </si>
  <si>
    <t>MNQSLLVTKRDGSKERINLDKIHRVIDWAAEGLHNVSVSQVELRSHIQFYDGIKTADIHETIIKAAADLISRDAPDYQYLAARLAIFHLRKKAYGQFEPPKLFDHVSKMVDMGKYDKHLLEDYTAEDFEQMDGFIDHWRDMNFSYAAVKQLEGKYLVQNRVTGEIYESAQFLYILVAACLFSGYPRDTRMDYIKRFYDAVSTFKISLPTPIMSGVRTPTRQFSSCVLIECGDSLDSINATSSAIVKYVSQRAGIGINAGRIRALGSPIRGGEAFHTGCIPFYKHFQTAVKSCSQGGVRGGAATLFYPMWHLEVESLLVLKNNRGVEGNRVRHMDYGVQINKLMYQRLLQGGDITLFSPSDVPGLYDAFFADQEAFERLYTQYEQDSSIRQQRVKAVELFSLMMQERASTGRIYIQNVDHCNTHSPFDPKIAPVRQSNLCLEIALPTKPLNDINDPNGEIALCTLSAFNLGAIDSLDELEDLAILAVRALDALLDYQDYPIEAARRGAMGRRTLGVGVINYAYYLAKNGVRYSDGSANNLTHRTFEAIQYYLLKASNQLAREQGACQWFNETTYSQGILPIDTYKKDLDAISDEPLHYDWETLRKDIQEFGLRNSTLSALMPSETSSQISNATNGIEPPRGYVSIKASKDGILRQVVPEYERLKEAYELLWEMPNNDGYLQLVGLMQKFVDQAISANTNYDPARFPSGKVPMKQLLKDLLTTYKFGVKTLYYQNTRDGADDVQEDIQGQPGDDDCEGGACKI</t>
  </si>
  <si>
    <t>PL78_16880</t>
  </si>
  <si>
    <t>PL78_16880 chr1</t>
  </si>
  <si>
    <t>ANI31488</t>
  </si>
  <si>
    <t>ubiG 3-demethylubiquinone-9 3-methyltransferase</t>
  </si>
  <si>
    <t>MRAETPANRPNVDESEIAKFEAVASRWWDLEGEFKPLHRINPLRLNYILQRADGIFGKKVLDVGCGGGILAESMAREGAVVTGLDMGTEPLQVARLHALETGVKLDYVQETVESHAEAHPQQYDVVTCMEMLEHVPDPASVIRACARLVKPGGHVFFSTINRNTKSWLMAVVGAEYILKMVPKGTHDSKKFIRPSELIGWIDQTPLREKQIIGLHYNPLTDHFKLGRNVDVNYMLHTQRDQESLNG</t>
  </si>
  <si>
    <t>PL78_16885</t>
  </si>
  <si>
    <t>PL78_16885 chr1</t>
  </si>
  <si>
    <t>ANI31489</t>
  </si>
  <si>
    <t>gyrA DNA gyrase subunit A</t>
  </si>
  <si>
    <t>MSDLAREITPVNIEEELKNSYLDYAMSVIVGRALPDVRDGLKPVHRRVLFAMNVLGNDWNKPYKKSARVVGDVIGKYHPHGDSAVYDTIVRMAQPFSLRYMLVDGQGNFGSVDGDSAAAMRYTEVRMSKIAHELLSDLEKDTVDYVPNYDGTEQIPAVMPTRIPNLLVNGASGIAVGMATNIPPHNLSEVIDGCLAYIEDENITIEGLMEHIPGPDFPTGAIINGRRGIEEAYRTGRGKVYVRARAEVEADAKTGRETIIVHEIPYQVNKARLIEKIAELVKEKRVEGISALRDESDKDGMRIVIEVKRDAVGEVVLNNLYSLTQLQVTFGMNMVALSQGQPKLLNLKDILVAFVRHRREVVTRRTIFELRKARDRAHILEALAIALANIDPIIELIRRAATPAEAKAGLIANPWELGNVASMLERAGDDAARPEWLEPEFGIRDGKYYLTEQQAQAILDLRLQKLTGLEHEKLLDEYKELLTLIAELIFILENPERLMEVIREELVAIKEQYSDARRTEITANTSDINIEDLISQEDVVVTLSHQGYVKYQPLSDYEAQRRGGKGKSAARIKEEDFIDRLLVANTHDTILCFSSRGRLYWMKVYQLPEASRGARGRPIVNLLPLEPNERITAILPVREYEEGRHVFMATASGTVKKTALTEFSRPRSAGIIAVNLNEGDELIGVDLTDGSNEVMLFSTEGKVVRFPEEQVRSMGRTATGVRGINLNGDDRVVSLIIPRGDGEILTVTENGYGKRTAVEEYPTKSRATQGVISIKVSERNGKVVGAVQVAPTDQIMMITDAGTLVRTRVSEVSIVGRNTQGVTLIRTAEDEHVVGLQRVAEPEDDDEDEALEGEEGSAENSELPAAPEDDATDAPEDDNA</t>
  </si>
  <si>
    <t>PL78_16890</t>
  </si>
  <si>
    <t>PL78_16890 chr1</t>
  </si>
  <si>
    <t>ANI31490</t>
  </si>
  <si>
    <t>torS puative sensor histidine kinase</t>
  </si>
  <si>
    <t>MLWSLGALLTTFYILNILNEKKSDIRQEYNTNFEQAQNYIRHSADIIRDIRYMAENRLSELSNSVEIRSNGMAHKAGEPKYYPLNVNAECGDLRSSYHSSLESLSDLILYWKENFAAAYDLNRIFFVGAESRCLVDFNIRNTPLDQKNLLSALHEHMQKYMDAKNQDKDNTLYFVVPGARSDTGYLYVLTPVFIGNKLEALIGTEQTIRLEDFISAGTLPIGVTLLDQNNEPVLRLATGERYASMLDEYPDSPSYFGYADDYNDLILKKNLLPSSLSIAYSLPVKTVVERFKMLIFNALLLNALSAVVIFTLAWVFERKMFRPAENNASQLEEHEQFNRKIVASAPVGISILRLSDGTNILSNELAHNYINLLTNEDRERITRIICDQQANFVDVMTSNNNNLQISFVHSRYRNEDVAICVLVDVSSRVKMEESLQEMAAAAEQASQSKSMFLATVSHELRTPLYGIIGNLDLLQTKELPPGVDRLVTAMNNSSGLLLKIISDILDFSKIESEQLKIEPQPFSCVEVITHITANYLPLVVKKRLGLYCFIEPNVPVMMNGDPVRLQQVISNLLNNAIKFTDTGCIIVQVRLHGLYLEFRVQDTGVGINAKEINQLFDPFFQVGTGVQRHFQGTGLGLAICEKLINMMDGDVEVNSEPGIGSVFSIRIPLYNATLPTPPTGKCWKGKTLLMEVRNARLESYLTSLFCSYGADIQRYNGQATRGDEVLITDYIPQVATPLLARIHFSIEHIGLPQETRPGYWVVSTSTLLEAVPLLHRILLDVSIMTSTPLQLPVPDKDNQVDNSDMRILVVDDHPINRRLLADQLTSLGYQVLTANDGIDALTVLGSNPIDIVLTDVNMPNMDGYRLTQCLREQELHFPVIGVTANALAEEKQRCLDAGMDDCLSKPVTLDTLRQMLNHYSEKVRQGR</t>
  </si>
  <si>
    <t>PL78_16895</t>
  </si>
  <si>
    <t>PL78_16895 chr1</t>
  </si>
  <si>
    <t>ANI31491</t>
  </si>
  <si>
    <t>ntrC NarL/FixJ family, contains REC and HTH domains</t>
  </si>
  <si>
    <t>MNNLNVIIADDHPIVLFGIRKSLEQIEWVNVVGEFEDSTALINSLSKLDANVLITDLSMPGDKYGDGITLIKYIKRHFPHLAIIVLTMNNNPAILSTVLDLDIDGIVLKQGAPTDLPKALAALQKGKKFTPESVAKLLEKISANGYGDKRLSPKESEVLRLFAEGFLVTEIARKLNRSIKTISSQKKSAMLKLGVDNDIALLNYLSSVSISQVDKE</t>
  </si>
  <si>
    <t>PL78_1690 chr1</t>
  </si>
  <si>
    <t>ANI28548</t>
  </si>
  <si>
    <t>MNNISLPRFGMQILAYTALDRSHLLNSLVSRISGSSDKRDELANKIISNTVTLGQNALISNKTLGKRSAEIVNQGRSVFFGNTLQQVDKGVGPLVELILQSKGQGGLAQNIASGIAQCLGPVLLQDHAVERVLVALTEQKGGENVLKLALENTLSGYTGGKIISATFMSALKRAILDRPEYKPTSPLHHMAAWKLHQSLTSDPASLPPAPFGLPTIEAIAGTVPSLVSTVCKQLDNIQNLLQLPLSEKELSSVFSECWPSDLAVTKDMTSKNFASIVMMAHATKQESILDEKIAELPDGIRQSFQQQCKEIRIFLSRIPDAQIKLAQNWSGGTESISVNHSKEHSPPAKLVDFMDNQFRAPVHHPEEVASYFADGAFIDAFKAGIDLKVDNRHQSYGRWAMGMGNQLFSQLQNIIGNDRQELTHAQRGQLGQLSEMVDNNPMSLMAMSRYLVPESIVSAVQDQVLGQFTRQGPDLILADNIWMKVGKPSVSFAVSKNNGVDIDIKLTWPISQFGKTAQTLEAAKDHQSHISSQVKVHMLFNEKGVEKQDMSISATQISLRDELTLTAAEDLTENTPIAFLNRGVLKQAFETASNC</t>
  </si>
  <si>
    <t>PL78_16900</t>
  </si>
  <si>
    <t>PL78_16900 chr1</t>
  </si>
  <si>
    <t>ANI31492</t>
  </si>
  <si>
    <t>torS tRNA(5-methylaminomethyl-2-thiouridylate) methyltransferase</t>
  </si>
  <si>
    <t>MQNNSLPLSLTNIARCFWLFILLLLIAVGLYGYNYTNAYLAEKKFALNNIATSLQQRIDDYRYNTYQIYELATNPAYNDADEVLPAGVEETRLRPDVYFIEKPRAKTDAVIFGNHDRATLGMTLRMSNYLDSRWGSQSDTFSMYYLNGQDNSLILITTQSLKELTTRFKETYLTASAESRRAEMLQQANTLDERESFSPLRKQRFQNAYYFTLRTTFNHPGHLATVIAFDLPINDLIPVNMARSSFLLQPDNTPIGDGGMAPEDLATASVAINGSWLEFAAPLANASLKVVYRVPLTGLALDLARNNSWLILTNLFLFGLTLLCIYLIRHQYVRPGEDMAEQLEAQKSLNQEIIASLPLGLLVYNFATSKLVASNKIAEHLLPHLNLQKIAHMAEQHHGVIQGTVNNEVYEIRMFRSRLSPKTYLFLLHDQDKEVLVNKKLQMARREYDKNLQARKLMLHNLGIELNQPVSMLNQLAHRLLQHPDTDPELRESLVNELVQHSDSVLTLIDNITLLTRLETQDWQPEQQNFSLSRLIDELLLQALPSINRKGLSLFNHYLADVDKTYIGDERALRKVLALLLNYAIVTTSYGKITLTVKHEPEHPELLTIQIVDTGAGISDEEISNLSYPFLSQTLVDRYSQGSGLTFFLCNQLCKKMNGQLEIRSKVDIGTRYTVRVAMGLHENQEDEEEKLLDGVTVMLDITSDEVKSIVTTLLNAFGANCIIADDRLPGREYDVMLTDNPQNYAPYTLLLTSDEPGLQQLQQNYIRVNYNLGSAVIDAILLLIEQQISSYESAHSVETAEENPVEDDISGYEQQLKSSDYYALFVETVPVDLKKLYTEAQQRDFISLSQTAHRLKGVFAMLNLVLGKQLCETLEQHIANGDQLKIETSISQIDSFVSRLLQQGNP</t>
  </si>
  <si>
    <t>PL78_16905</t>
  </si>
  <si>
    <t>PL78_16905 chr1</t>
  </si>
  <si>
    <t>ANI31493</t>
  </si>
  <si>
    <t>-IETSLNFSYSPSRQAKINMSTQIEQQHELPGVPQQIATRLAFFIAGLAMAAWAPLVPFAKARIALNDASLGLLLLCIGVGSLLAMPLTGVMTAKWGCRRVILIAGALLCLDLPLLVLMDTPISMAVALLLFGAAIGVIDVAMNIQAVIVEKASGRAMMSGFHGLFSVGGIAGAGGVSALLWLGLSPLVAVLITVIVIIALLAMANRNLLAGSGEPHDGPLFVRPKGWVMFLGFLCFVMFLAEGSMLDWSALFLTSLRGIEPSQAGMGYAIFAIAMTMGRLNGDRIVNKLGRYAVLLGGSLFAAAGFIIAISFDNPTATMAGFMLVGLGASNVVPILFTAAGNQRVMPTNLAIASMTTIGYAGILAGPALIGFIAQLSSLPFAFGCVAVLLLSVTASARTVTR</t>
  </si>
  <si>
    <t>PL78_16910</t>
  </si>
  <si>
    <t>PL78_16910 chr1</t>
  </si>
  <si>
    <t>ANI31494</t>
  </si>
  <si>
    <t>RTX autotransporter adhesin</t>
  </si>
  <si>
    <t>MANTAAGSVDIISRLNGKQITHVASGNQIVVLNEPSVVRIHAATDSVVRYERQGNDLILHMKDGSTVRYQHFFKADAEGHYSELVFDDGLHQPVYAVFPPTLLAAGGETVALVPEFAAIDGLSSLVLSDGIASNAVLAGVLGFLAIGAGIGIAAGSSSGGGSGGGNPNTPTLTVNPLTGDNRLNANETHASQVLSGETTFIAAGQTVTLILNGVTYTTTVGADGKWSFNLPASVLEGLQDGRYSVIVKVTTPGGQTLEKDFTLEVDTVAPALTVSPLAGDGILEGAELTQPLVVNGTASAGDAGQTVTVGFNGQTYTTTVGSDGSWSVTIPPSALTGISVGSHPVTVTVSDAAGNTTTVTQPLTVAGNASLTIGDFAVNNILDGAEQQLNQTISGSTKGITTGQTVTVTLNGKTYTATVDTNGNWNLSVPAADLALLMNGTSTIHASVNDPEGRQVTGSHDFMVNNNFSAIAISPVSGDGLINATEAQSDMTVSGSTSNVAAGTQLTLTLNGKTYTATVGLNGSWSAQIPAADLALLADGNITLTVSGTDAAGNPVSGSQQLGIYIHDLPSASLTLPFGDGSLNGVDVQGNQTLSGSTGVSGAGQTVSVTIGGMTYPAVVAADGSWSVSIPTSTLQGLGQGPQPISVTVSDIAGNTNTQVTPVLVDTFAPTITLSPIAGDGTINAAEAALPVAISGTSSEAGSTITVSFNGGSYIGVVQNDGTWSVNIPASAFVGLPDGPALVSVTVTDVAGNTTTVNKTVIMDAAPANLPTLDIHNFAGDNVLDGAEQKVNQTISGSTTHIEAGQVVTITLNGKTYTATVDGVGNWSTQVPAADLALLANGTTTINAQVGDVSGNLAFKSEIIDVDSTKGGLAINTIAGDNLLNIQEASASINITGTSANVAVGTLLQVTIGGVPYFTTVQAGGVWSVTIPSVSLFVLPDGSTPVTVSGVDLGGNPVSSTLDLGVFIHNPPNISVDPLFIDDRLNAAEVAVNQTITGSTGITGPGQTVAVTFGGVTYQGNVAVDGSWSITLPSAALQALGQGLLPFSIIVKDIAGNEGFFATSILVDTVAPTLAVNPVADDGIINLAEATATVVISGTSSEIGAQISATLNGKTYFATVLSNGTWQFSVPPADLVGLAEGNYSLSVMVKDGVGNTTTVSQNLTIDADPANLPTLTINPFAGNNILDGAEQQVTQSISGVTTGIEAGKSVTVTLNGKSYTAIVAGDGSWSTQVPSADLVLLANGSATITASVSDAAGNPAVGSETITVNNQLAGLSINPVAGDNLINVAEAASNITVSGASTNVNVGQIVTLTLNGKTYTATIGAGGVWSAQIPAADLALLADGTMTLTASATDAGGNPVSGSVDLGIYIHNLPVVSVGPLFGDGVVNIAEAAVNQTITGSTGINGAGQKVSITVGGGTYTGIVAADGSWSVTLPSAALQGLNQGSQPLIVTVSDAAGNTNSLSTPITVDTQAPLLTLAPIAGDNIINNPEVQGVITLNGTSSELGATVFVTINGQTYTAVVQPGGNWSLSLPAGALSGLSDGNYAFTVKVTDAAGNPTTVTQNVAVDADPAHLPTLSIHVFAGNNIVDGAEQQAAQIISGVSTGLEAGRIVTITLNGKTYTAAVGSDGNWNTQIPAADLALLSNSPFTMTASATDISGNPANGSQSITVDNTASGLSISQLTGDNLINVDEALAGVTVNGTSSNVNVGQSVVITLNGKIYTATVQANGSWSTTIPTVDLGLLADGNITLFATATDAAGNSVSSSADLGIYLHSLPNPQINTPFGNGTLDASEAAVTQAITGTTGVSGLGQTVTVTISGVEYQAQVGTNGQWALNLPSSVLQGIGQGAQTIDVTATDAAGNFASHSIPIFVDTVPPTLTVGNISTDNVVNALEATAIIPISGTTSELGATVSVTINGITYTGLANGLGVWTVNIPANILNQLPDGTYPVRVSVADAAGNTTVDTQNIKLVTQGVPVPFMNTPFGDGYLNAAEAGTSQILTGSTGVSGSGQSVTVNVGGTPHLVSVDSTGNWQLVLQSSELLALPNSHVAIVVTATDSYGNSVVLNGSAVVDKLAPTLNIAPITGDNIINAAEELAPLAVTGTTDVSEAGRTVSVVLNGITYTGLVLSDGSWSVALSNSAVQALADGNYTLTVSVQDLAGNQTSVDRVITIDANPANLPTITIGAISGDNYISRAESTQDVLINGVTERVEQGRQVTVVLNGKSYFGTVQPNGSWSVTVPAADATLLPEGPLTARANVSDLANNPASDVHQVTVIASLADQPSLTVGTVAGNDIIDLQESHSPLIISGTSQRVPANQTVTVTLNSKTYTAQVQADGSWQVSVPSADVKNLPQGSNTIEASVNDAAQNPANATHPVSVDTQAPLLVVDVDTSINGVLNLADALLGLVVHGTCVGDTGLQVTVTVAGKPYQATVQNDGTWTLTIPTADLLLLGDGSLVGGMNVSVTDAAGNKSEQVVDLTVAVHQLPTLTFDPLFTDGILNHAEAAVSTTLTGVSSGLDVGTPVTLTLNGVGYLGSVTSLGVWQVNVNASVLTGLADGTLQVSVSATDPTTGNPANGSASLDVLTHNIPNVTFPTLPFGDGLISKADSDLTQLLTGQTGATGAGQTVSVNINGVDYLANVALNGTWTLSVPSLILTGLTDGSHTITVTATDRAKNVSVESVDFTSIINSMPAPTISSVSFGTELNATEALSPALLTGTVGTPGTFGNVQGVTVFINGFGYTATLPNPQDGTWSLSVPSAILKALPDGSWPIQVVTTDAAGNTGSVTGSVDVLIHGLPNPTFNLPFGDGILTYAEGALTQNLTGTTGALGAGQTVTVVIDSLAGLTFSVTANADGTWSLPLSSSVLQSLAGGNHTLSVTVTDRAGNEATITPPPFLSQQQLPLPTIDTLSFGTSLNASEAAGLIIIRGTTGLSGLGQNVSLKIDIAGVSYPGIVDSVGGWSVNIPAGALGGLLNGSHSVNVTATDSVGNSGSISTPFDSYVVLPVPTINTPIFGDYLSANESNAGVTFTGNSGTLGAGQSVKFYINGSEYTATVNPLTGFWTAPVSSPDLKLLVDGVQTMNVVVTDAGGNVVNTTQEFTSVIHNLPTITVGAYSFGSELDFSESHTNQTISGTTTHIGIGQQITVNVGSLGPLTATVGVGGIWSLTLTPVQMTAASLGASPVHVSTSYTDMAGNPSTGTDLPDFTLSLTPPAVNLTINAVAGDNVINVADNLQGLPTDLITISGTVTGANPLLQTVTVLINGVPVSVSLPITSNTWTTQVLASLFANNATTTVEATLVGIGSPASATVSVIRDTTAPTLTLADFAGDNILTIDESQSSKTISGTASLDVVGQVVTVTLGAKTYFAEVLAGGTWSVTVSPTDLQALAQGNVTLSASVKDSVGNVGGASETIVVDTVAPLILLDVGTNLLNNLGGLLSGTATGAEGKTLTITLGSNPANVINVVVGSDGKWTANIDPSNLVGLINGPLVADITVTDGVGNTADTHVTLSVALNNTLALVVDPLFNGGYLNAAGTLVSQVISGVATGAGLGAKVNLTLGGVSLEATVGSNGKWSLTIPSAQLGNLSDGLVHLDLVLTDANGNITNKVVDLNVLSHLLPSFGTTSQVFGPDGILSAAEALTTQTLSGVINNVAPGALVTVTVGSALLYTTVGAGGAWSINLLPALLGGLQDGSLQIGVSVKDVAGNIVNSALNLNVLTHNLPSITLNPIFGDGILNLADVSLGQVISGVTKNLPAGSTVNILFGSTPLSAIVGADGTFSVPVPAGLLSALTNGTVNVTANASDAAGNPTSSTGVLNVSVTLPQITLPALFGDGSLSLADTAVAQLISGTVSGVAAGTQVKVSLGGKDFFGVTAANGSFNITLQPADLKALADGNLSAIVSVTDAAGNTGTANGALNVIINNVPKLILNPIFGDGLLSLADSLLPQIISGQVVNGVVGSQVQVTVGATTLYATVGAGGIWSLPVLPGILSGLLDGTQNISVSLTDSVGNTSSASGSVKVQIHALPTLTVQPIFGDGVLSVADLLTAQTISGTSTNVAVGTQISVTLNGKTYLTTVGTGGGWSVAVPPLDLKAILTDGSISVNASLTDAVGNPATVSGLLNVISNALPSLTLDPIFGNGLLNATEAALTQTISGQTTNAVGSTVNLTVGGLHFSTTVGANGSWSIAIPPTSLSQLLDGTIGVSANLVNAAGNSAGAAVNVTVGIHNLPTLSLGTFFGTDHYLNAAEALAAQVISGTSTHAAGGTVTITLGGATLTASVNLDGTWSVPITPSVLTGLLDGTANIGVTLTDAVGNSITDNSSFTVKTHALPLLGINPVTSLLGILLNGLVVSGSSKNVSPPAQVSVTLLGQTLQGDIAPDGKWSVKFTGSILNLLNLGNLLTTLVNVAVTDEAGNHKELTVGLGVGSVLPLSLSAESEAQATSFMLTSDTDTSHTTTSDQHQTAAINGESTDTGLHTAAAANTVQAESTLVEPLAQQIDSILITDVTEGGYTIGGVTLNLADGTVLSGESLTGSVENDEFILNTMDFTHIDGGLGTDTLLLGGLHQVLDLTSLGLKVEHIEVIDLGTSGTNSIVLNLHDALTITDKPQDDLLIKGAEGSQVTLSHTEGGVWSSVSQRIVDGQTFDVYHNSSLDSSNTLGDVLVQHGLQVHLA</t>
  </si>
  <si>
    <t>PL78_16915</t>
  </si>
  <si>
    <t>PL78_16915 chr1</t>
  </si>
  <si>
    <t>ANI31495</t>
  </si>
  <si>
    <t>outer membrane channel protein TolC family</t>
  </si>
  <si>
    <t>MVKRWIHQREIRGWEVSEWVPGSAFFAGRKASRRDWLIHQYSNMILIKNLGNGVVSVMKKTQQHLLPWRIVGNLLAVGIFSIGINAATLAENVPPAAVFNWQAAPSEEALAELSLREAILRAFARNPQIAQASAQIRVGQGDLDVAESAWYPQISLQGTAGKSHQTDSAGSLNSNASAGVMLSQLLYDFGKTGGSIDEQKQLSDAYRYELFNTMTAVGLSTLQAYLQVKRYQALTAAARDNLASLERVRDIAQLRADAGLSSQSDVLQAGTRIAGMVATLEQYRAQQRSAQAQLTVLTGVVSDNLPDLPKTLLNQKIALNAIPYDASSAVRGAESKQQAAMERVRQNQAQHWPTFKVQAGRTRYENDSRSYWDDQVQLAVEAPLYQGGAVSARVRSAEGARAAAQAEVEKAKLDVNQRASTAYADMIGAQQRQLAGEQQLQSARHTREVYQDEYKLSKRSLNDLLSVEQDVLQADSMRLMALYDGWDATARYAAAVDNLVDMLGIDRVAQSGEKLPAL</t>
  </si>
  <si>
    <t>PL78_16920</t>
  </si>
  <si>
    <t>PL78_16920 chr1</t>
  </si>
  <si>
    <t>ANI31496</t>
  </si>
  <si>
    <t>toxin transport protein</t>
  </si>
  <si>
    <t>MTVQSTPTEVWITAMARVASRYGQPADIHFLGQQMRWYEQLSWPRQLERLSSLLGLQVTLVPISKVHWRNELMPVLLELEPGSVAVVEGITEAGLANYWLSDGGDLVREAELPELLARSPGMAIMVGIAARGRDQRIDEFVQPYRKHWFWRHFRGAGRKIAEISLASVIGNVLALGGILFSMQVYDRVIPAQSYSTLWVLFIGVLLAAAMEYVIRLTRTQVSDLMGKSIDLKVSSMLFVRAMAIKNEARPKSTGSFISQLREIDQVRELLTSTTVGAAADMPFVLLFLAIMAFIGGPLVIIPLLAIPLIVIPGLLIQWPMAKLAKEGMREGALRNAILVETIEGIEDIKALQAEPYFQRQWEQTHEVSAAVGMKQRLWGARLTGWASTVQQLTYAGMLVFGTYLVLAGDITTGTLVASSLLSSRTIAPLMQLTMVFSRWQHAKSAMTGLDELLKKPLDRPEDGELAHCPVLNGHYLLRNVQYTYDAEKGQNVIGIGSLEIKPGEKVAILGKVGAGKTTLLKLLAGQASASKGKVIIDGVDMQCIEPADLRRQLGFLSQDSRLFFGSLRQNLMLGHPHATEQEMLQALRISGALSLVQQDAASLDRIINEGGRGLSGGQRQMVLLSRMILRNPQVVLMDEPTASMDEQLEDYVIRQMNAWLTGRTLVLVTHRPALLKLVDRIIVMEGGRVIADGPRDQILNAVSAAEKSRQGAA</t>
  </si>
  <si>
    <t>PL78_16925</t>
  </si>
  <si>
    <t>PL78_16925 chr1</t>
  </si>
  <si>
    <t>ANI31497</t>
  </si>
  <si>
    <t>secretion protein HlyD</t>
  </si>
  <si>
    <t>MANLGLQQEMAQQERRISAIIWFTLVGMVVMFVWAYFAILDEVTVGVGKVTPSSRAQLIESLDGGIIDELLVHEGAIVSKQQVLARLDPTRFQSNYGEAAARVTALRASSERLRAELTGEKLVFSAKTLKEPALAAREMQLYLSRRQNMMETVSNLQQSLKLVQQELQMTEPLVAKGAASQVEVIRLRRQVSEIRGKIDDARNQYAVRAREEQVKNNADLDAQLQVVAGKEDQLTRTTLISPVRGIVKDIQVSTVGGVLQPGGKLMEIVPIEEQLLIETRINPRDIAYIRPGLPATVKITAYDSSIYGNLTGEVESVSPDTLQDEVRRDQFYYRVYVRTDRAELTNKAGKAFPILPGMVASVEIKTGQKSVMDYLIKPLNKVKESLRER</t>
  </si>
  <si>
    <t>PL78_16930</t>
  </si>
  <si>
    <t>PL78_16930 chr1</t>
  </si>
  <si>
    <t>ANI31498</t>
  </si>
  <si>
    <t>porin OmpC</t>
  </si>
  <si>
    <t>MKLRVLSLLVPALLVAGTAGAAEIYNKDGNKLDLYGKIDGLHYFSDNNGVDGDQSYMRFGLKGETQISDQLTGYGQWEYQANLNKAESEDNKNFTRVGFAGLKFADFGSLDYGRNYGVVYDVTSWTDVLPEFGGDTYGPDNFLSQRGNGILTYRNNNFFGLVDGLNFAMQYQGKNGSGTETNNGRDVQGQNGDGYGMSVSYDLGWGVSASAAFASSKRTDDQNAPGIYGHGDRADAYTGGLKYDANNVYLAANYTQTYNLTRFGDFKNTSADAAYGFANKAQNIELVAQYQFDFGLRPSLAYLQSKGKDMGNYGDQDLVKYVDVGATYFFNKNMSTYVDYKINLLDDTAFTKNAGINTDDVVAVGLVYQF</t>
  </si>
  <si>
    <t>PL78_16936</t>
  </si>
  <si>
    <t>PL78_16936 chr1</t>
  </si>
  <si>
    <t>PL78_16945</t>
  </si>
  <si>
    <t>PL78_16945 chr1</t>
  </si>
  <si>
    <t>ANI31499</t>
  </si>
  <si>
    <t>pseH GNAT family acetyltransferase</t>
  </si>
  <si>
    <t>MFPPLKTQRCRLRKIRPTDIKQVFAALSDPAVITHYGVAYSSLAATQIQMDWFSNIYAQQSGIWWGICIAGNDREIIGACGFNQWNHDVRSLELGYWLLPEYWGQGLTRECVNIISSHAFTEMGIHRIEAVVEPENRASWRLLEKCGFHHEGTRRECEIKDGRFISLKIYSRLATDEYPVGLP</t>
  </si>
  <si>
    <t>PL78_1695 chr1</t>
  </si>
  <si>
    <t>ANI28549</t>
  </si>
  <si>
    <t>urtE branched-chain amino acid ABC transporter ATP-binding protein</t>
  </si>
  <si>
    <t>MLRLQSVNQFYGRTHILWDINLELPPGQCTCLIGRNGVGKTTLINCIMGHLPVESGTMVWQPGGEPPENLLHQPVERRTALGIGYVPQGQPIFSQLSVEDNLLVALLAGRHKDRVIPHWIYDFFPFLHQQRRQRGGELTRNQQQLLAFARALVPEPELLILDEPGCGDQPALNAEIGSVIRQLCQNIGLTVLLVEHRLENIQQVADRFYLIDEGRNVAQGKFALLDDDLITEYLTV</t>
  </si>
  <si>
    <t>PL78_16950</t>
  </si>
  <si>
    <t>PL78_16950 chr1</t>
  </si>
  <si>
    <t>ANI31500</t>
  </si>
  <si>
    <t>beta-lactam binding protein AmpH</t>
  </si>
  <si>
    <t>MKAFSTSLLVAALFTLPVHSYAQTERLTAQVVDQHAEHIFYNSGAMGMALVVIDNNQVVNRSFGETRPGNNIRPRQDSLIRIASITKLMTSEIMVKLAEEGKLKLTDPLKKYAPKGAYVPGYNAKQPVTLLSLASHTSGFPREQPGGPQKRPVFTWPTKSDRWQWLKTAKVTVPPGVRAAYSNLAYDLLADALSKAAGKPYTTLLREKITGPLGMKNTTLTPTAEQCDRLMVGVGGSACRNTTAAAGSGGIYSTPEDMQRWMQQFLSTQNSPRKATAKREQKMYFQRHELVSLKGMDVPGQADALGLGWVYMAPRNGLPGIIQKTGGGGGFITYMAMIPEKNIGVFVVVTRTQLTKFTNMSDGVNQLVADLASNGR</t>
  </si>
  <si>
    <t>PL78_16955</t>
  </si>
  <si>
    <t>PL78_16955 chr1</t>
  </si>
  <si>
    <t>ANI31501</t>
  </si>
  <si>
    <t>gph major facilitator transporter</t>
  </si>
  <si>
    <t>MNRQISARHTLAYGSANLLGSGALAISGAWLMYFYSIFCGLTVVEAATIFSIASILDAISNPVMGYITDNFYNTRLGRLFGRRRFFILLGIPLVLVYPLLWMSGFGFWYYLLTYALFELIYTSIMVPYETLATEMTTDFAKRSKLTGSKAIFGKVANFLSAFIPGQFIAIYGKDSPTPFLYTGIAYGLIMCSAMIPLYSSSWERPASEVLRETTNSLGQALKKLCVDMASTVHLRIFRKHLGMYLFGFGAEWLFASAFTYFIIFGLGQDATLVSQLNSFSSIMQLISTAIFIGVCVKIGFARPFRIALRVVIVSVIAYAALYFTGWSETTTVVVLFAITAVFALSTGGIYYIPWTVYTFLADVDAVLTGRRREGIYAGAMTFAGKMVRSVIVFSMGWRLSSFGFVSGQSEQPEIAVQAIVGVFAVGVIALALVAIFYTTQMKLDRKKPRYLVRRDCPHQSRWRYSRYSSPRSRGG</t>
  </si>
  <si>
    <t>PL78_1696 chr1</t>
  </si>
  <si>
    <t>PL78_16960</t>
  </si>
  <si>
    <t>PL78_16960 chr1</t>
  </si>
  <si>
    <t>ANI31502</t>
  </si>
  <si>
    <t>MBL fold hydrolase</t>
  </si>
  <si>
    <t>MARKNPYYDASKPHHTEFGFQNLEPVAHHSRDLKRWREERKRQSLPKPPSQGYPAFIAQWWQQAEFSGEDDAAWWLGHACVLLRIGGRTVLFDPVLSSRASPLHFYGPHRKTPVPTKVEGLPNIDVIVISHNHYDHLDARTVAQLLRHSPQVSFMVPLGLKPWLLNHGAKIIHELDWWESYQIADTEFHCVPARHWSMRTPWDRNHSLWSGWVVKQQGINFYFSGDTGYCPQLVEIGERLGPFNYAALPIGAYAPRWFMLAQHMDPQQSVQLYQQLNEPVTIPIHWGVFELADESLDEPPEQLALALAAADCDKDHFKPIKIGGRIPLIA</t>
  </si>
  <si>
    <t>PL78_16965</t>
  </si>
  <si>
    <t>PL78_16965 chr1</t>
  </si>
  <si>
    <t>ANI31503</t>
  </si>
  <si>
    <t>MKLAGNILLHAGLLITLFSYAATGAVPQNFLYTGSDDLTTISSLIQRPDIGGVQIVYNWKALETDKDQYDFSQIERDLAYLNSLNKKLFIQIQDRFFEPQAKNVPAYLMKDPRYNGGIVPQYDNPGENKPAGSGWVTQQWNPAVQQRYQKLLAALATKFDGRVFGVNLPETAIDPDIKRDKSGFSCDKYFAAEMENMAFARKVFSKSHVVQYVNFWPCEWNNDHQYMSRLFEFAAKNKVGLGGPDIVPNKKAQMKNAYPFFNQYKGKLSLVGMAVQEPTLTYTNAKTGKPFTKAEFTDYAENYLGANVIFWSTASPWLSEGTTAR</t>
  </si>
  <si>
    <t>PL78_16970</t>
  </si>
  <si>
    <t>PL78_16970 chr1</t>
  </si>
  <si>
    <t>ANI31504</t>
  </si>
  <si>
    <t>MYRTVEILLYKLQPDSGNIFHRVMQDISIPLHQKAGMDVVAYGKGVELEDSYYLIRSYANLAELERKQAQFYRSEAWQTGPRNVIVSRIISSHRTVVYLEPKAIRALRGLNTGT</t>
  </si>
  <si>
    <t>PL78_16975</t>
  </si>
  <si>
    <t>PL78_16975 chr1</t>
  </si>
  <si>
    <t>ANI31505</t>
  </si>
  <si>
    <t>virulence protein MsgA/DinI</t>
  </si>
  <si>
    <t>MRIELIYDKRNVGGLTNATDLIKEELTKRVHRIHPEADVHVKAMQANGLNVSGVTKLEKSALNRLIEEMFEEADEWLTMES</t>
  </si>
  <si>
    <t>PL78_16980</t>
  </si>
  <si>
    <t>PL78_16980 chr1</t>
  </si>
  <si>
    <t>ANI31506</t>
  </si>
  <si>
    <t>Pilin (type 1 fimbria component protein)</t>
  </si>
  <si>
    <t>MLNRLKMLSIRQKGIYLILLLTLVFTPKSYAEAECWAVWDIYPSTSQGPVTVPMNAPIGSLLASGVYSYAVKVVKNNSFGAPGNFVLQPRTSTKWTGIYYDSMPVYKTSKEGVGIAYRTDGRDGLLDVYAPQYTYEGYLMRTNLEYFLVKYADITSGTLPAYNPVSVSYTCLGITNGKGLGQISFPAVDIQVNGCNTTTPSIQVPMGTVNSHSFSGPGSYGRSVPFTIGLDCQVDTKVSLTLGTSGSSDNVLPLNGNTGEQVASGLGIQILYDGNPLPLGAPTNLLDSTTVGANEIPMTARYYQTGVKITPGAANSVASFTLTYR</t>
  </si>
  <si>
    <t>PL78_16985</t>
  </si>
  <si>
    <t>PL78_16985 chr1</t>
  </si>
  <si>
    <t>ANI31507</t>
  </si>
  <si>
    <t>Inner membrane protein yagU</t>
  </si>
  <si>
    <t>MELRFATTQKKYRNYSAALWAGFLGGNIASFVKWGAEIPFPPRTADRAIPPAEMLQDLGFKVNDMIYQYSGHIINWGVAGVHQLFSILFALFYCLVAEIFPTIKLWQGAAFAILVTLGFHGVLLPLFGWGPPLWHLPFEELLSETFGHVVWMWTIEIFRRDIRNRITHQPDPEFQPQRKISRHY</t>
  </si>
  <si>
    <t>PL78_16990</t>
  </si>
  <si>
    <t>PL78_16990 chr1</t>
  </si>
  <si>
    <t>ANI31508</t>
  </si>
  <si>
    <t>MRARRLPRYLGYITLFFMLMMWEMREGAAGCRSFLTHAPILVFPKPVYVDKSAPIGSLLAQGQTHIAARIMDNSYAGSAGDFVITINPLTQFTGLKYRGISVFKTNLEGVGVAYTVTPTKGGAETRQITHNSKNLRGDAISSNLDYYLVKYGPISGGKLLRHKLFNIGYSCFASGGNGLYDWNGLMYGASVRVRACGVQKAKLHIPLERVKISAFSGLNSTANEVAFSIPLNCTATDKIKIAIGGAGIEGSPDLLALDSGNGTAQGIGIQLLYRGQPITLGDLFSGISFSETGCAQILLSARYYQKEEFINAGRASSTANITLNYR</t>
  </si>
  <si>
    <t>PL78_16995</t>
  </si>
  <si>
    <t>PL78_16995 chr1</t>
  </si>
  <si>
    <t>ANI31509</t>
  </si>
  <si>
    <t>fimbrial assembly protein outer membrane usher protein</t>
  </si>
  <si>
    <t>MEKHCKPAGLTRHILWTLVSVASAAPIVNVSAADYFNPYALELKEGTPQNVSLGQFSTTGSQIPGTYRVDIYLNDSKVDERSVTFVDRNGKLLPELTTKELAAMGVNIEAFSSLKTLPPTQAFSNLDQHIPEAFTRFNFNRQRLDISIPQAALNNEARDAIDPKLWNQGIPAALVNYSFTGSNTWDSRSEGTNSNYYLNLRSGANLGAWRLRNYSTYTDNNKSGREWKNINTYVQRDIQPLKGALTLGDSSTPGEVFDSVQFRGVQLASDTNMLPDSRRGFAPVVRGIAQSNAQVIIRQNGYIIYQTYVPPGSFAITDLYPTSSSGGLDVTIREADGTERSFVQPFSAVPIMQREGQLKYAVTAGKYRTTTPFAATPNFAQSTLIYGLPADTTLYGGVLAAEKYTSGVLGVGHGFGDIGSISLDATQANTSHRGGKKTQGQSYRFQYSKDISTTNTNFTLAGYRYSTEGFYTLSETNEYRENVNGWRPNYNKRSKIQLNLNQSMGGYGHLYISGYQQDYWWQSGYERNISTGYNLNHRGINYSLSYSHTQTPGVGNSDSVLAFSVQVPLDRWLANSWSTYNVNHSKSGRTTQQLGLSGTALADNNLNYNIQQNYTNQGNGASGNLNANYRGTYGEIGSGYSYDNDSRRLNYNLRGGVVAHPFGVTFSQSQGETLALVKAPGASGVKVQNSSGVYTDWRGYAVVPYVSTYRKNRIALDTQTLGENIDIDTSVKTVVPTKGAVVLADFKTRVGKRALIKLNFDGKTIPFGANASLKHNDDLSINSGIVANNAEVYLSGIPDKGSLLVEWDSNGTPQKCVADYILPETSDDNGSSVLTLQASCKAVMT</t>
  </si>
  <si>
    <t>PL78_1700 chr1</t>
  </si>
  <si>
    <t>ANI28550</t>
  </si>
  <si>
    <t>uvrB excinuclease ABC subunit B</t>
  </si>
  <si>
    <t>MSKLFKLHSEFKPAGDQPEAIRQLEEGLENGLAHQTLLGVTGSGKTFTVANVIADLNRPTMILAPNKTLAAQLYGEMKEFFPDNAVEYFVSYYDYYQPEAYVPSSDTFIEKDASVNEHIEQMRLSATKALLERRDVVVVASVSAIYGLGDPDLYLKMMLHLTKGMIIDQRAILRRLAELQYARNDQAFQRGTFRVRGEVIDIFPAESDELALRVELFDEEVERLSLFDPLTGQLHQEVPRFTVYPKTHYVTPRERILQAMEDIKVELAQRRKVLLENNKLVEEQRLTQRTQFDLEMMNELGYCSGIENYSRYLSGRGEGEAPPTLFDYLPADGLLIVDESHVTIPQIGGMYKGDRSRKETLVEYGFRLPSALDNRPMRFEEFEALAPQTIYVSATPGKYELEKSGGEVVEQVVRPTGLLDPIIEVRPVATQVDDLLSEIRKRAAINERVLVTTLTKRMAEDLTDYLVEHGERVRYLHSDIDTVERVEIIRDLRLGEFDVLVGINLLREGLDMPEVSLVAILDADKEGFLRSERSLIQTIGRAARNLNGKAILYGDKITASMEKAIGETERRRAKQQAHNEALGIVPQGLNKKVGDILQLGQPSLRGKGRGKGGKAAAESAANYDALTPKALDRKISELEAQMYVHAQNLEFEQAAELRDQVHKLRQQFIAIS</t>
  </si>
  <si>
    <t>PL78_17000</t>
  </si>
  <si>
    <t>PL78_17000 chr1</t>
  </si>
  <si>
    <t>ANI31510</t>
  </si>
  <si>
    <t>papD</t>
  </si>
  <si>
    <t>MFQGRGKDAYFYMKNIFTGRESAGQLVMRNSGMSWIRSFISVCCLLTITYQAQAGIVIGSTRVIYDGSKKEASLSVTNPEKDRPYLIQSWIDNLDASNTTKIPFIVTPPLFRLDAEQENTLRIVRAGGNLPQDRESVFWLSVKSIPATHKTDENQLQITVQSRIKLFYRPTGLLRNQAANAYKSLQFKRKGNQLEVVNPTPYYVSFYELNVGKSEIKEADMIAPKSSRSWPLPSGASGQISWQAITDYGGISAKETVSL</t>
  </si>
  <si>
    <t>PL78_17005</t>
  </si>
  <si>
    <t>PL78_17005 chr1</t>
  </si>
  <si>
    <t>ANI31511</t>
  </si>
  <si>
    <t>MNTKLRATILLASAAFASFSHAANAADGTINFTGTVIAEACTVSTASASQTVALGNVSAKAFPAVGATAMPAKFDITLTSCPDSVTKALVKFDGPFAENNTNLLALTTETGVATGLGIAIYEADGTTLIPMTAPSAQKAVTKGVNPVFSYIAKYMSTNATVTTGPANAVTQFSISYN</t>
  </si>
  <si>
    <t>PL78_17015</t>
  </si>
  <si>
    <t>PL78_17015 chr1</t>
  </si>
  <si>
    <t>ANI31512</t>
  </si>
  <si>
    <t>MVTNRQRYREKVSQMISWGHWFALFNILFSLVLGSRYLFVSDWPASLVGRTYALVSWLGHFSFIVFAAYLLVIFPLTFVVMSQRLLRFLSAAFATTGLTLLLVDSEVFTRFHLHLNPVVWELVVNPDQSELARDWQLIFVSVPIIFLVEMLFGTWCWQKLRSLNRQKFVKPLVAVFISAFFASHLIYIWADANFYRPITMQRANLPLSYPMTARKFLEKHGLLDQQEYQRRIIEQGNPEAVTVEYPLNTITFSDKGSGYNLLMIVVDGIRPDSLKQDMPALNDFAQYNIQFNRHYSAGNRKETGLFGLFYGISPTYLDGILAAREPSAFINALGNQGYQFGLFSSDGFQSALYRQALLSDFSLPEPKRQSDSATTLEWQQWLNNLSSPAPWFSYVNLIGSQESQDPVEGGNPAAPNDFISHYQDGAKNVDQQIATIIDTLKTKGLLDKTVVVITASHGVEFNDSGNGDWGAGSNFNRHQLQVPLIIHWPSTPAQKVNKLTSHEDVMTTLMQRLLHVRTSPEDYSQGEDLFAAQRIHNWLATGENGMLVITTPTQTIVLDNSGNYRTFDLQGHEVKDEKPQLALLLQVLTDVKRFIAN</t>
  </si>
  <si>
    <t>PL78_17020</t>
  </si>
  <si>
    <t>PL78_17020 chr1</t>
  </si>
  <si>
    <t>ANI31513</t>
  </si>
  <si>
    <t>MPQSSRYSDEHVEQLLSELVQVLEKHRTPTDLSLMVLGNMVTNLLNTSIAPAQRKVLARSFAEALQASVREDKAH</t>
  </si>
  <si>
    <t>PL78_17025</t>
  </si>
  <si>
    <t>PL78_17025 chr1</t>
  </si>
  <si>
    <t>ANI31514</t>
  </si>
  <si>
    <t>nucleoid-associated protein YejK</t>
  </si>
  <si>
    <t>MSLDIDQIALHQLIKRDEQTLDVMLRDSLLPTNAVVEEMMTELHRVYSAKSKAYGLFNEQSELADALKRCRKGDEDFLAFSRAATVRLRDELAKYPFAEGGVVLFCQYRYLAVEYLLISVLSSCNSMRVDEQLDLSTTHYLDINRADIVARIDLTEWETNPESSRYLTFLKGRVGRKVSDFFMDFLSAAEGLDTKAQNRGLLQALDDYCADAQLDKNERQAYRQQAYSYCNEQLQAGEEIALQELAQELPKLGEKDFKEFSTEQGYALEETFPADRSTLRQLTKFSGSGGGLSINFDALLLGERIFWDPATDTLTIKGTPPNLRDQLQRRLSGGDKS</t>
  </si>
  <si>
    <t>PL78_17030</t>
  </si>
  <si>
    <t>PL78_17030 chr1</t>
  </si>
  <si>
    <t>ANI31515</t>
  </si>
  <si>
    <t>MKTIEATELNLISGALAGDVPTPAMDMTIAITTATAAGATTGALFGPIGVAVGSAIGAATGAIASMGW</t>
  </si>
  <si>
    <t>PL78_17036</t>
  </si>
  <si>
    <t>PL78_17036 chr1</t>
  </si>
  <si>
    <t>ANI31516</t>
  </si>
  <si>
    <t>50S ribosomal protein L25</t>
  </si>
  <si>
    <t>MITINAEVRNDQGKGASRRLRAANKFPAIVYGGEEAAVSIALDHDTTKNMEVKPGFYNEPISLVIDGKEVKVQVQAVQRHAFKPKLTHIDFVRV</t>
  </si>
  <si>
    <t>PL78_17040</t>
  </si>
  <si>
    <t>PL78_17040 chr1</t>
  </si>
  <si>
    <t>ANI31517</t>
  </si>
  <si>
    <t>MAFTLRPYQQEAVDATIAHFRRHPEPALIVLPTGAGKSLVIAELAKLARGRVLVLAHVKELVAQNHAKYCAYGLDADIFAAGLQQRQSEGKVVFGSVQSVARNLSLFDSAFSLLIIDECHRISDEDDSQYQQIIQHLRKNNPKLRLLGLTATPYRLGKGWIYQFHYHGITRGDENSLFRDCIYELPLRYMIKNGFLVPPERLDMPVVQYDFSRLTSNSKGLFREEDLDREIKQQSRITPHIVSQIVEYGATRKGVMIFAATVEHAKEVYGLLPAGQAALISAVTPAAERDALINAFKQQELRYLVNVAVLTTGFDAPHVDLIAILRPTESVSLYQQIVGRGLRLSPGKEDCLILDYAGNPHDLFTPEVGTSKPHGDSQPVQVFCPDCGFANVFWGKCTESGDIIEHYGRRCQGWFEDDEGQRAQCDYRFRFKSCPHCGAENDIAARRCHQCQEVLVDPDDMLKAALRLKDALVLRCGGMALESGKDAKGEWLKITYYDEDGTSTSERFRLTTSAQRMAFEQIFLRPHQRAPGIPLKWQTATDVIAQQALLRHPDFVVARKRGQGWQIREKVFDYQGRFRLANALG</t>
  </si>
  <si>
    <t>PL78_17045</t>
  </si>
  <si>
    <t>PL78_17045 chr1</t>
  </si>
  <si>
    <t>ANI31518</t>
  </si>
  <si>
    <t>16S rRNA pseudouridine(516) synthase</t>
  </si>
  <si>
    <t>MRLDKFLSQQLGVSRALVARELRAKRVTVDGEIVKTGAMKLTPEQEVMFDGNLLQQQVGPRYFMLNKPQGYVCSTDDPDHPTVLYFLDEPVAYKLHAAGRLDIDTTGLVLMTDDGQWSHRITSPKHHCEKTYLVTLEHPVAEDTAEQFAVGVQLHNEATLTKPAQLEVIEPQLVRLTISEGRYHQVKRMFGAVGNRVAALHRERIGAIVMDEDLAPGEYRPLTEEEIASVGAPHLS</t>
  </si>
  <si>
    <t>PL78_1705 chr1</t>
  </si>
  <si>
    <t>ANI28551</t>
  </si>
  <si>
    <t>DNA-binding protein VF530</t>
  </si>
  <si>
    <t>MSDHLSKDPLHGITLEQLLTKLVEHYGWEELAYRIRINCFISDPSIKSSLKFLRRTPWARTKVEELYIHMTQKPVWMKDVN</t>
  </si>
  <si>
    <t>PL78_17050</t>
  </si>
  <si>
    <t>PL78_17050 chr1</t>
  </si>
  <si>
    <t>ANI31519</t>
  </si>
  <si>
    <t>Bcr/CflA family multidrug efflux MFS transporter</t>
  </si>
  <si>
    <t>-QEKRTSHIGLILILGLLSMLMPLAIDMYLPSMPIIAREFGVEDGRVQMTLSAYVLGFAIGQMFYGPMADSIGRKPVILWGTVIFALAGVACAMAQSVEQLVNMRFLHGLSAAAASVVINALMRDMFTKDEFSRMMSFVVLVMTIAPLLAPIIGGALLVWFSWHAIFWSMAGAALVGAVLVAFFIKETLPRERRQKFHLRTTIGNFGSLFRHKRVLSYMLASGFSFAGMFSFLSAGPFVYIDLNGVSPQNFGYYFALNIVFLFLMTLINSRNVRRVGAIKMFRFGLFVQLVMGIGLVAVSALGLGFWALVLCVAAYVGCIAMITSNAMAVILDDFPHMAGTASSLAGTLRFGIGALVGTILSLAPSRSAWPMVSSMAFCIIAAVFFYLYASRPGKKAA</t>
  </si>
  <si>
    <t>PL78_17055</t>
  </si>
  <si>
    <t>PL78_17055 chr1</t>
  </si>
  <si>
    <t>ANI31520</t>
  </si>
  <si>
    <t>PL78_17060</t>
  </si>
  <si>
    <t>PL78_17060 chr1</t>
  </si>
  <si>
    <t>ANI31521</t>
  </si>
  <si>
    <t>nikD microcin ABC transporter ATP-binding protein</t>
  </si>
  <si>
    <t>MATPLLDIQDLSIAFRQNQQERQVVSQLSLQVEAGETLALVGESGSGKSVTALSVLRLLPSPPVVYPSGDILFSGQSLLHADENTLRKIRGNQIAMIFQEPMVSLNPLHTIEKQLAEVLSLHRGMGRESARAEIISCLDRVGIRHAKGRLGDFPHQLSGGEQQRVMIAMAVLTQPKLLIADEPTTALDVSVQAQILSLLKELKQEMGMSLLFITHNLNIVRRLADNVAVMREGRRVELSDRQTLFSHPQHPYTRQLLDAEPQGEPIPLPPMAAPLLRVKNLQVGFPIKKGLLRRTVGHHYAVKGISFDLRPGESLGLVGESGSGKSTTGLALLRLLPSSGEICFDGQPLHSFNNKQMLPFRSRIQVVFQDPYSALNPRLAVWQIIAEGLEVHQKLSAAEREQRVIAAMEEVGLDPTTRHRYPTEFSGGQRQRIAIARALILQPQLLILDEPTSSLDKSVQAQILALLKSLQQRYQLSYLFISHDLQVVKSLCHQLIVLKQGEVIEQGDCQRVLTAPAQPYTRQLLQLAD</t>
  </si>
  <si>
    <t>PL78_17065</t>
  </si>
  <si>
    <t>PL78_17065 chr1</t>
  </si>
  <si>
    <t>ANI31522</t>
  </si>
  <si>
    <t>nikC microcin ABC transporter permease</t>
  </si>
  <si>
    <t>MKPLSAINRARWARFKHNRRGYWSLWIFLTLFIISLFAELIANDKPLLVSYQGKLYMPFMVNYDETAFGGILTTAADYQDPYVIGRIEDHGWAIWAPIRFGNNTINFSTQVPFPSPPDRHNLLGTDSNGGDVLAKVIYGFRISMLFGITLTLFSSVIGICVGAVQGYYGGKIDLWGQRFIEVWSGMPTLFLVILLSSIIQPNFWWLLAITVLFGWMALVGVVRAEFLRARNYDYIRAARAMGVRDRVIMSRHMLPNAMVATLTFLPFILCGSITTLTSLDFLGFGLPIGSPSLGGLLLEGKNNLQAPWLGLTAFIALAMLLSLLIFIGEAVRDAFDPSKAY</t>
  </si>
  <si>
    <t>PL78_17070</t>
  </si>
  <si>
    <t>PL78_17070 chr1</t>
  </si>
  <si>
    <t>ANI31523</t>
  </si>
  <si>
    <t>nikB microcin ABC transporter permease</t>
  </si>
  <si>
    <t>MGAYLLRRLLLVIPTLWAIITINFFIVQIAPGGPVDQAIANIEFGQHSGLNSASDGNLGGAKVGVNAGPLGEGQYRGSRGLDPEVIAEIKQRFGFDKPLHERYFDMLWRYARFDFGDSLFRGETVMGLIKSSLPVSITLGLWSTLIIYLVSIPLGIKKAVRSGSAFDTWSSTLIIIGYAIPSFLFAILLIVVFAGGSYFDWFPLRGLVSSNFDTLPWYGKITDYLWHITLPVLATVIGGFATLTMLTKNSFLDEIRKQYVVTARAKGLSEDKILYRHVFRNAMLLVIAGFPATFISMFFTGSLLIEVMFSLNGLGLLGYDATLQRDYPVMFGTLYIFTLIGLLLNIISDITYTLVDPRIDFEGRQ</t>
  </si>
  <si>
    <t>PL78_17075</t>
  </si>
  <si>
    <t>PL78_17075 chr1</t>
  </si>
  <si>
    <t>ANI31524</t>
  </si>
  <si>
    <t>nikA antibiotic ABC transporter substrate-binding protein</t>
  </si>
  <si>
    <t>MLLRAFTALIFATFSLGLHAETLNEGVAFSILGEPKYSADFTHFDYVNPAAPKGGNITLSAIGTFDNFNRFALRGVPAVGFERLYDSLFTSSDDEIGSYYPLIAESARYPADMRWVEIDINPHARFHDNVPITANDVEFTFNKLMTEGVPQFRIAYKDVKVKAISRLTVRIEFPEPGKDKLLSMLGLPVLPAHDWQNRKLGEPLSKPPLGSGPYRIGDYRIGQYITYQRVRDYWAANLPVNRGMYNFDSIRYDYYLDDKVALEAFKSGAFDLREETSPKSWASQYVGSNFAKNYIIKQDLEDKSAQNTRWMAFNIQRPLFSDRRVRQALTLAFDFDWMNKAFYFNSYQRTNSFFQNTDYAATGYPDSAELAWLAPLKGKIPDEVFSKIYQPPSSDGSGNDRDNLLKARELLQQAGWEVKNQRLINSKTGQPFVFEMLLLSGSNFQYVLPFKHNLQRLGITMNIREVDSSQYLSRLRSRDFDMLPAVYPAFTYPSTYLRLYWSSEYIDSTYNRPGVSDPAIDSLIQQIISHQGQPEALLSLGRALDRVLTWNNFMIPMWYSNHTRFAYWDKFSMPAVRPTYSLGFDSWWFDVNKAAHLPAERR</t>
  </si>
  <si>
    <t>PL78_17080</t>
  </si>
  <si>
    <t>PL78_17080 chr1</t>
  </si>
  <si>
    <t>ANI31525</t>
  </si>
  <si>
    <t>CSS motif domain associated with EAL domain protein</t>
  </si>
  <si>
    <t>MGSKNAFFRNIVSPRRLIKKSATISLIFFICFVTVTLSFLYRNSEKRLSAQSEQIVAYSSHFLNDLTTTMSQLIPLTEKSCKLAEPALQYKAAFTNGVRTFLLVRNGFTYCSSATGEMHVSSNAIYPKLNLYQTLDFKLQQGTPILPDKPAVAVWLRQPGRGNTGVLTTLELNLRPYLLLNFNDKGVNGMAIIIGNQAVTTFNAKVIPIEQLPDTASREIQIPGYPIKLLLYSVNFTASDIRIILLGGLLLAAFVGISAYYIMSNRQNPEAEILRGMKRGEFFIEYQPVFEATSRKMSGLEALVRWEHPTEGRIPPDLFIPVVETQGLIQQLTQHLFDLIIADAARMVGSIPTGTKLAFNISPLHLGEPTFREDVLSLLARLPLDTFDPIFEITERGMVEEEQAISQFAWLREHGVKIAVDDFGTGHSALIYLERFTLDYIKIDRAFINNIGFETLTAPVLDSVLILAKNLKIETVAEGIETEQQAQYLIAHGVHFLQGYLLSRPLTLEKLLKFCNENKFL</t>
  </si>
  <si>
    <t>PL78_17085</t>
  </si>
  <si>
    <t>PL78_17085 chr1</t>
  </si>
  <si>
    <t>ANI31526</t>
  </si>
  <si>
    <t>MVKSQPIMRYILRLIPAVAAAVMLSACSSNNASNLQNTQTEMRAVNDKNGLLLQASQDEFEAMVRNVDIKSKILEQYAGWKGVRYRLGGSSKRGIDCSAFVQLTFREQFGMDLPRSTSEQQDIGKKIQRTKLRPGDLVLFRAGSTGRHVGIYLGNDKFVHASTSVGVTISNLTDTYWNKRYQDGRRVLSNRTQS</t>
  </si>
  <si>
    <t>PL78_17090</t>
  </si>
  <si>
    <t>PL78_17090 chr1</t>
  </si>
  <si>
    <t>ANI31527</t>
  </si>
  <si>
    <t>PL78_17091</t>
  </si>
  <si>
    <t>PL78_17091 chr1</t>
  </si>
  <si>
    <t>MLSHNQTLKRQDDLHKLLKDHYSLFIQGISETRHISPRTVRRNIRSLVIKYPNINRFYGRVAIDACVPGRFSSESNHPY</t>
  </si>
  <si>
    <t>PL78_17092</t>
  </si>
  <si>
    <t>PL78_17092 chr1</t>
  </si>
  <si>
    <t>MSCGLGVTRSEFVTNAGSHGGEDTLVKVINFFEKNQSIN</t>
  </si>
  <si>
    <t>PL78_17095</t>
  </si>
  <si>
    <t>PL78_17095 chr1</t>
  </si>
  <si>
    <t>ANI31528</t>
  </si>
  <si>
    <t>membrane-associated phospholipid phosphatase</t>
  </si>
  <si>
    <t>MTRRNLPTILMLNLLGIALFLSWYLPENHGWWFGPDSAIFHYFNERLLSSPTFLHVVAVTNNRAFDVISLLCMGTLYMYFFLKENPAGRRRLIVMGFVMLLTAVFLNQLGHLLPVKRPSPTLVFENINRVSELIGIPTKDASSDSFPGDHGMMLIIFACFMLRYFSRGAFAIALIIAIVFSLPRIMIGAHWFTDIAVGALSVVLVGASWILLTPASDRIIDWINQRLPSAQRPRL</t>
  </si>
  <si>
    <t>PL78_1710 chr1</t>
  </si>
  <si>
    <t>ANI28552</t>
  </si>
  <si>
    <t>Outer membrane cobalamin receptor protein</t>
  </si>
  <si>
    <t>MNGIYKPHLLFSIFILTPATSLQAKPVEDEHQSYMEVTGQIFSPGNMLRSSYQQEQGKLAKIAGGTNLITPEDEGRLGTLQDALDYQPGLVIQNFFGGVDQPRLNIRGSGVQSAPLSRGVTLLQDGLPLNDADGGFHISLLEPRESKIITARRGANATSPVSNALGGEIDFMSYTGADENGRARYEYGSFGRHGWQGALGGSEGNLDGRISVSGDRFSGYRQHSSSRRNAVRANIGYEDENFASRTWFSWTDLAFDVAGSLSQEKVQTDPRSVFPMVWTRDPHRNVEQARIANRLSWRGEDWKNELGVWAQHTHDNFVTPVVYVLSAGNTYGAQWRTELQRGDWDYRLGASAERSDMERDLRQNRRGTPDNFKLLGAYTMLAENQNLAFGAGWQITEQLRVDTDLKGTHSVRNAKSRDKRNGLDQDWYFLSPKLGAVWFTGSDLRWFTSLNWSHEAPSFREIISNKGELTLLRPQKAVTWEVGGEGALTRSLKWDVTLYRSLIDDELITTYDSEGHSIGTFNYADKTLHQGAEIGLKGHIPISDNSIEYRLAWTYNDFRFRGGEYSGKRIGGIPKQIIAAEVLYKWNNWSIGPNLHWLPEITPIDHLNRTDIQARDKYAVWGMKVDYRHPDGWSAYLSMDNLTDKLYATASATEREVTSKKSNTLFPGMGRSINGGVTYSF</t>
  </si>
  <si>
    <t>PL78_17100</t>
  </si>
  <si>
    <t>PL78_17100 chr1</t>
  </si>
  <si>
    <t>ANI31529</t>
  </si>
  <si>
    <t>CobW/HypB/UreG, nucleotide-binding domain protein</t>
  </si>
  <si>
    <t>-TKTNLITGFLGSGKTTLIRQLLAQKPEHEKWAVLVNEFGEIGIDGALLSDSGAILKEIPGGCMCCVNGLPMQVGLNMLLQQAKPDRLLIEPTGLGHPKQILSLLTADIYQPWISLSATLCLLDARQLHDERYTENENFRDQLAAADVIIASKQDTYIDTDRQALAKWQQAQNSQRPLYFSDSGKIAISVLDILHTNKTQLPDARHHHGESSPKKGLAALNLNGSEPWRRALNQGQGYTSCGWVFNSEAIFDTVPLLEWVRLSPVERVKGVMRIPEGALVVNRQGNDLQIETRPTPPPDSRIEVISSGDNDWNKLQGNLLNIRLHK</t>
  </si>
  <si>
    <t>PL78_17105</t>
  </si>
  <si>
    <t>PL78_17105 chr1</t>
  </si>
  <si>
    <t>ANI31530</t>
  </si>
  <si>
    <t>MGQYRVLSVALVLFSWTALAYGTATSGIVRFTGSIVDAPCQIDFSAQTLATRCYSNGKNLSQRQVITTGMNTTSNLPGNLGTSEVQWLNKERNLAIVTINYR</t>
  </si>
  <si>
    <t>PL78_17110</t>
  </si>
  <si>
    <t>PL78_17110 chr1</t>
  </si>
  <si>
    <t>ANI31531</t>
  </si>
  <si>
    <t>DNA-binding transcriptional regulator, FadR family</t>
  </si>
  <si>
    <t>MRLYQEVGGKLRDALNAGEYIAGDRLPPERDIAETFQVSRSVVREALIMLELEQRVEVRKGSGVYVLSKPEKNADDEQPEIIDSGYGPFELLQARQLLESEVAAFAALQATKADILKMRQAIEQERLSLEAGQIDESADELFHNLLAQSTQNSVLASMVREAWQARDTSVMWQGVHLHVADFSYRWQWLEDHQKILQAVLRRDSKAAKQAMWQHLENVKNILLEISDSDHPDFDGFLFESVPTLSDNG</t>
  </si>
  <si>
    <t>PL78_17115</t>
  </si>
  <si>
    <t>PL78_17115 chr1</t>
  </si>
  <si>
    <t>ANI31532</t>
  </si>
  <si>
    <t>D-mannonate oxidoreductase</t>
  </si>
  <si>
    <t>MKTLANSPLPGAVRLPTYDRSQLKSRIVHLGFGAFHRAHQALLTDRVLNQLGGDWGICEVSLFGGDTLIQDLRKQDHLYSVLEKGAEGNQAIVVGAVRESLHARLDGIMAVLDKLAEPQVAIVSLTITEKGYCIEPGSGQLDLNHPMVQADLAVPEAPTSAPGVLVEALRLRRLRGLPPFTVLSCDNIPENGDVARSTVLSLAAVRDPELAEWIRQNVTFPNTMVDRIVPAATNETLHEIAAELGVADPCGIACEPFIQWVIEDKFVAGHPNWQAVGAQLVADVLPFEEMKLRMLNGSHSFLAYLGYLAGYQHISDCMTDANYVRAARQLMMAEQAPTLSVENTDLGAYADSLIERYRNPSLKHRTWQIAMDGSQKLPQRMLDSVRWHLKNGGPYACLALGIAGWMRYVGGIDDAGQEIDIRDPMLESFKACVAETRDGAERVQALLALKSIFGEELPQRAEFVAAVTQAYVQLQQNGAKETVRVLLEKA</t>
  </si>
  <si>
    <t>PL78_17120</t>
  </si>
  <si>
    <t>PL78_17120 chr1</t>
  </si>
  <si>
    <t>ANI31533</t>
  </si>
  <si>
    <t>uxuA mannonate dehydratase</t>
  </si>
  <si>
    <t>MEQTWRWYGPNDPVSLDDIRQAGATGVVTALHHIPNGEVWPVEEIKQRQAELAAKSLVWSVVESVPVHEEIKTHSGEVDRHIANYQQTLRNLAACGIDTVCYNFMPVLDWTRTDLEYTLPDGSKALRFDQIAFVTFELHILKRPGAAKDYTAEEQAQAADYFDSMTEAEIARLTGNIIAGLPGAEEGYTLDQFRARLAEYDGIDKAKLRENMAYFLRAIVPVAEQVGLRMAVHPDDPPRPILGLPRIVSTIEDMQWLKETVDSIHNGFTMCTGSYGVRADNDLVKMIETFGDRIHFTHLRSTCREGNPKTFHEGGHLQGDVDMYEVVKAILTEEQRRQRAGDRRPIPMRPDHGHQMLDDLHKKTNPGYSAIGRLKGLAEVRGLELALKRAFFPELR</t>
  </si>
  <si>
    <t>PL78_17125</t>
  </si>
  <si>
    <t>PL78_17125 chr1</t>
  </si>
  <si>
    <t>ANI31534</t>
  </si>
  <si>
    <t>yeiP elongation factor P</t>
  </si>
  <si>
    <t>MARANEIKRGMAVNYNGKLLLVKDIDVQSPSARGASTLYKMRFSDVRTGLKVEERFKGDDILDTITLTRRAVNFSYIDGDEYVFMDEEDYTPYNFKKEQIEEELLFIPEGGMPGMQVLTMEGQLLALELPQTVDMEIVETAPSIKGASASARNKPAIMSTGLSIQVPEYISPGEKIRIHIAERRYMGRAD</t>
  </si>
  <si>
    <t>PL78_17130</t>
  </si>
  <si>
    <t>PL78_17130 chr1</t>
  </si>
  <si>
    <t>ANI31535</t>
  </si>
  <si>
    <t>tryptophan permease</t>
  </si>
  <si>
    <t>MSMDSTQSLSRPSVLGGAMIVAGTAVGAGMFSIPIVTAGVWFSGSVALLIYTWACMLISGLMILEANLNYPTGASFHTVVQDLLGRMWSSINGLSITFVLYILTYAYISAGGSIIAHTLDGIIGVGQTTSGLVFAVLVAFIVWLSTRAVDRLSTILIGGMVITFVMSVGDMYTHVKADVLFNHSQSDASYLPYALAALPYLLTSFGYHGNVPGLVKYYRKDSKSVVRSLLFGTLIALAIYILWQYVIQGNIARDAFKLVIADGGNIGSLLKQMDTVSAGPLTGQLLNAFSYMALASSFLGVSLGLFDYIADFFKFADDGIGRAKSALVTFVPPTIGALLFPNGFLYAIGFAGLAATIWAVIVPALMARATRRRFPQATYRAPGGSLMIGFIIAFGLINAVAHICALMGLLPVYQ</t>
  </si>
  <si>
    <t>PL78_17135</t>
  </si>
  <si>
    <t>PL78_17135 chr1</t>
  </si>
  <si>
    <t>ANI31536</t>
  </si>
  <si>
    <t>MDCRSDCGACCIAPSISSPIPGMPFGKSANTRCIHLAIDMRCAIFHSPQRPKVCASLQARRDMCFTHRDEALVYLIQLEAATAP</t>
  </si>
  <si>
    <t>PL78_17140</t>
  </si>
  <si>
    <t>PL78_17140 chr1</t>
  </si>
  <si>
    <t>ANI31537</t>
  </si>
  <si>
    <t>trimethylamine N-oxide reductase I catalytic subunit</t>
  </si>
  <si>
    <t>MSKYEQKPLQMSRRRFLMGTSALAALPLVAGLWPKSALAEAISQALPQFLALRQAQKGILTGAHWGAFEAIVENGRMVAVQPVKDDPYPNDLITMAPYQVHAENRIKYPMVRKSWLEGGPGSRTELRGRDEWVRVSWDKAIELVCGEITRVQKDHGPQALYAGSYGWKSVGMLHNSRTLLQRLMNLTGGFLGYAGDYSTGAAQVIMSHVVGSMEVYEQQTAWPNVVENSELVILWGCNPMITLKNSWNIPDHVGQTGFEALKKKGTKVISIDPVYNDSAKFTNAQWIAPRPYTDSAMLIGIAHTLLTEKLYDPDFVKTYTVGFDKFQSYLLGENDGQPKNAEWAADISGVDAEVLRQLARDMAKQRTMIMGGWGIQRQHHGEQQHWLLVTVAAMLGQIGLPGGGFGFSYHYSSGGSPTAKGGILPGISAGNAPKNSPAPIPVARIAECLANPGKTIDFNGTKVTYPDVKMVYVAGGNTFHQHQDTNKLIKAWQHPETIVVNEPYWTATAKYADIVLPATTSYERNDLEMGGDYSQLYVFPMHQCVPPQHESRNDFDIFAAMAARLGVLDAFTDGKDETQWLKSMYDDMKSQARTARVALPPFDMFWQSNNYVRFPIPEANKQWIRFADYRENPLLNPLGTPSGKIEIYSDTIAKMGYADCRGIPTWMPPYEWYRGPEAKKYPLSLNTAHPINRLHSQLDNTPLRKKYAVADREAILINPQDASARGITNGDLVRAFNDRGQILVGAVVTEDVRPGVIRVSEGAWFDPAEPAEPGSICKNGNINCLTFDIGSSSLAQGNCGQMAQLEIEKYTGQVLKNTAHAVPEGA</t>
  </si>
  <si>
    <t>PL78_17145</t>
  </si>
  <si>
    <t>PL78_17145 chr1</t>
  </si>
  <si>
    <t>ANI31538</t>
  </si>
  <si>
    <t>torC cytochrome C</t>
  </si>
  <si>
    <t>MSKKQTELGKRRRWGWLWLLLIGIILGAALLAGTATVFHKTSDTTFCVSCHTMQQPLAEYQGSVHFQNPKGIRAECADCHVPHEPLDYLWTKIRAVKDIYGEMVGTISTPEKYEAHKLAMAQSVWKTLKENDSATCRSCHNYDAMDITAQSAEARVQHPVAIKNGETCIDCHKGVAHILPDMSELTQAGAAELATAAAQTPADATTLYTIATEPFFMQAGDSHNAGNLMPSTEVKVVKQQGDQVLVDVEGWQQDGVAEVFYAAQGKRILSVLLGEEAQKALKTTSSQTDAETGLIWHQVALQVWLPKKQLVDDQQKIWRYAADMMSSNCTGCHGLTALDRFNANQWIGVIKGMAPRTSLTQEQLRVLTQYVQKHASDMPAKS</t>
  </si>
  <si>
    <t>PL78_1715 chr1</t>
  </si>
  <si>
    <t>ANI28553</t>
  </si>
  <si>
    <t>ABC-type Fe3+-hydroxamate transport system, periplasmic component</t>
  </si>
  <si>
    <t>MNIKLQLYSFFILFGFLWFPTICLAENNSFIDMNQRAVSLLEPVKRAVVIPIPAASLLVSLDRSTQRLAGIHPFAKVAAQEGMLSRMFPEIDLLPSDTVGAGFTPNIETLLAAQPDLVWQWGHLGDDIVTPIELAGLKVALILYPYHDDSRMQQWITLMGRSIGQNERAQQIIAWRQRTLAEVTQKVAQIPQQQKVRVLYLSRFLSEIHTIGKTSHTNSDIQRAGGLSITADFGGARTINQEQIMVWNPDVILLGNFEPGLLPRHIYQSPALAEVAAVKNKRVYKIPIGGFIWDAPNQETPLYWQWLSMVFYPDKIYWPLRSEIVRQYDFLYRYQPTDKELDSILQMDANNVTKEYSQRFKDRE</t>
  </si>
  <si>
    <t>PL78_17150</t>
  </si>
  <si>
    <t>PL78_17150 chr1</t>
  </si>
  <si>
    <t>ANI31539</t>
  </si>
  <si>
    <t>ADP-ribose pyrophosphatase</t>
  </si>
  <si>
    <t>MAVVVGVGVIIVNPQGSVLLGKRCGKHAPYWSIPGGHVEAGESFEQCAQREVAEETGLLIQQPQVIALTNNIATWQAEGKHTVSVCLLAEYPGGEVENKEPEKCSQWIWCPPNELPEPHFEASKNAIHLWLTRRFYTSSN</t>
  </si>
  <si>
    <t>PL78_17155</t>
  </si>
  <si>
    <t>PL78_17155 chr1</t>
  </si>
  <si>
    <t>ANI31540</t>
  </si>
  <si>
    <t>bifunctional PTS fructose transporter subunit IIA/HPr protein</t>
  </si>
  <si>
    <t>MFQLSLKDIHLAANAADKNEAIKQVAAALTDAGCVDAAYVDGMLQRELQTSTYLGNGIAIPHGTTDTRDLVRNTGVQVFQFPQGIAWGEDQTAYIVIGIAARSDEHLALLRQLTHVLSDDTVAAQLAKTTSPEELCSLLMGEKKAAEFHFDTSLIALDIAADNLITLQALNAGRLQQIGAVDASFVSDVITRSPLNLGQGIWLSDSSEGNLVSAATLSRPAVPFEHNGEKVALLLTLSVADQQPLNMLNYLSDLLLAKKADALLNADAATVLALLTSEYVEQSQVLSAEFVIRNEHGLHARPGTMLVNTIKQFTSEITVTNLDGTGKPANGRSLMKVVALGVKKGNRLRFTASGEDAQAALDAIGTAISAGLGEGAA</t>
  </si>
  <si>
    <t>PL78_17160</t>
  </si>
  <si>
    <t>PL78_17160 chr1</t>
  </si>
  <si>
    <t>ANI31541</t>
  </si>
  <si>
    <t>fruK hexose kinase,1-phosphofructokinase</t>
  </si>
  <si>
    <t>MSRRVATITLNPAYDLVGFCPEIERGEVNLVKTAGLHAAGKGINVAKVLKDLGIDVTVGGFLGKDNQDGFQHLFSNLGIANRFQVVPGRTRINVKLTEKDGEVTDFNFSGFDVSKQDWDRFVVDSLSWLGQFDMVAVSGSLPAGVNPDDFTDWMSRLRSQCPCIIFDSSREALVAGLKASPWLVKPNRRELEIWAGRPLPALSDVVEAAHALRDQGIAHVVISLGAEGALWVNASGAWLAKPPACEVVSTVGAGDSMVGGLIYGLLMRESSEHTLRLATAVAALAVSQSNVGVTDRPQLAAMMARVDLKPFN</t>
  </si>
  <si>
    <t>PL78_17165</t>
  </si>
  <si>
    <t>PL78_17165 chr1</t>
  </si>
  <si>
    <t>ANI31542</t>
  </si>
  <si>
    <t>PTS fructose transporter subunit IIBC</t>
  </si>
  <si>
    <t>MKTLLILDSAHGQASGHLATLMLGAAASKAGLTWVDKAEDAELVIVTGSAIPADGALNGKKVYLGDLAKAVRDPDAFLADAIAKAQPYQASVEAPAAASAKGPKRIVAVTACPTGVAHTFMAAEAIESEAKKRGWWVKVETRGSVGAGNAITPEEVAAADLVIVAADIEVDLDKFAGKPMYRTSTGLALKKTVQELDKALVEAEVYQPKSAGSANTGVKKSEGGGAYRHLLTGVSYMLPMVVAGGLCIALSFVFGIKAFEEKGTLAAALMQIGGGSAFALMVPVLAGFIAFSIADRPGLTPGLIGGMLAVSTGAGFLGGIIAGFLAGYVAKAISTKLRLPQSMEALKPILIIPLVASLIVGLVMIYVVGTPVAKIMSGLTAWLQSMGTANAVLLGAILGAMMCTDMGGPVNKAAYAFGVALLSSSVYAPMAAIMAAGMVPPLAMGLATLLARHKFDKGQQEGGKAALVLGLCFISEGAIPFAARDPMRVLPCCIAGGALTGALSMAFGAQLMAPHGGLFVLLIPGAIHPVLLYLVAIIAGTVLAGGLYAMLKRPDAALVKVA</t>
  </si>
  <si>
    <t>PL78_17175</t>
  </si>
  <si>
    <t>PL78_17175 chr1</t>
  </si>
  <si>
    <t>ANI31544</t>
  </si>
  <si>
    <t>deoxyribonuclease IV</t>
  </si>
  <si>
    <t>MKFVGAHVSAAGGVDQAVIRANEIGATAFALFTKNQRQWRAAPLPEDVIEKFKRACEKFNYSPAHILPHDSYLINLGHPVTEALEKSREAFIDELTRCQQLGLTLLNFHPGSHLMQIDEDRCLARIAESINIALDATQGVAAVIENTAGQGSNLGFKFEHLAAIIDGVEDKSRVGVCIDTCHAFAAGYDLRTEEDCQNTFAALGEIVGFEYLRGMHLNDAKSEFNSRVDRHHSLGEGNIGKTVFSYIMRDPRFDNIPLILETVNPDIWPEEIAWLKSQEEI</t>
  </si>
  <si>
    <t>PL78_17177</t>
  </si>
  <si>
    <t>PL78_17177 chr1</t>
  </si>
  <si>
    <t>PL78_17180</t>
  </si>
  <si>
    <t>PL78_17180 chr1</t>
  </si>
  <si>
    <t>ANI31545</t>
  </si>
  <si>
    <t>Uncharacterized membrane protein YadS</t>
  </si>
  <si>
    <t>MATHQIQTLQRPQPAALMRFVPGLVLTGALTAAAIHVGDMPWFINLGLGALTLAILFGILVGNTLYPWLQPSCSPGVLLAKQQLLRLGIILYGFRLTFQQVADVGATGMLIDLMTLSSTFLLACWLGRKVFGLDQQTVMLIGAGSSICGAAAVMATEPVLKADASKVAVAVATVVIFGTLCIFIYPWFYQLNLHYQWLPIGQETFGIFAGSTIHEVAQVVAAGHAIGSDAENAAVITKMIRVMMLAPFLLVLSAYLSRSRQPESGSQNQKSAITIPWFAVIFIAMAGFNSLHLLPETVVSHLITLDTILLAMAMAALGLTTHIGSIRQAGMKPLLLALMLFVWLIIGGGGINLLVQHWLG</t>
  </si>
  <si>
    <t>PL78_17185</t>
  </si>
  <si>
    <t>PL78_17185 chr1</t>
  </si>
  <si>
    <t>ANI31546</t>
  </si>
  <si>
    <t>MKNTKKYEKSLLAIMLFTAVLYLLMPPALIAYFFGLYNLNPFSIGNLPHFNPFNTERGLPLHQIYCYLLLAWLLLNGLIILVINLIHLVFFRSGDDE</t>
  </si>
  <si>
    <t>PL78_17190</t>
  </si>
  <si>
    <t>PL78_17190 chr1</t>
  </si>
  <si>
    <t>ANI31547</t>
  </si>
  <si>
    <t>MHITLRQLEVFTEVLKSGSTTQASVVLALSQSAVSAALADLEGQLGVQLFDRVGKRLVINEHGRLLYPKAVALLEQTSEIEELFRQDVGSLRIAASSTIGNYMLPAMLARYRHDFPATPLELNIGNSLDVITAVADFRSDLGLIEGPCHMPELVTQTWLSDELVVFASPDNPLCHKPITLDELADAVWILRERGSGTREVLDHLLLTHLPHFTLLMELGNSEAIKHAVRYGMGISCLSRRVIAEQLANGSLVEISLPLPPLVRTLYLVHHRQKHLSNALQRFLSYCTETE</t>
  </si>
  <si>
    <t>PL78_17195</t>
  </si>
  <si>
    <t>PL78_17195 chr1</t>
  </si>
  <si>
    <t>ANI31548</t>
  </si>
  <si>
    <t>lysine transporter</t>
  </si>
  <si>
    <t>MAQTDNKIPVQHGAQRLRRELKSRHLAMIAIGGSIGTGLFVASGATVSQAGPGGALLSYALIGLMVYFLMTSLGELAAFMPVSGSFSTYGSKYVEEGFGFALGWNYWYNWAVTIAVDLVAAQLVMNYWFPETPGWIWSALFLGLMFLLNYISVKGFGEAEYWFSLIKVTTVIVFIIIGVLMIVGIMKGGESAGWHNWTIGDAPFAGGFSAMIGVAMIVGFSFQGTELIGIAAGESKDPGKNIPRAIRKVFWRILLFYILAILIISLIIPYTDPNLLRNDVKDISVSPFTLVFQNAGLLSAAAVMNAVILTAVLSAGNSGMYASTRMLFTLASEGKAPRIFAKLSKGGVPRNALYATTVVAGLCFLSSMFGNQTVYLWLLNTSGMTGFIAWLGIAISHYRFRRGYMKQGRDLNDLPYQSGFFPLGPIFAFVLCLIITLGQNYQAFLQDRIDWYGVTATYIGIPLFLVIWFGYKLTRGTKVVKYDEMEFPKWKDEH</t>
  </si>
  <si>
    <t>PL78_1720 chr1</t>
  </si>
  <si>
    <t>ANI28554</t>
  </si>
  <si>
    <t>MNISSRIYGRNKFFWLITPGLLLAVMLLALCSGRYPLSAGKVLAILASSFISTESLAEFVQWTPIEQRVVEFIRLPRMLIALLTGAGLSVAGAALQGIFRNPLVGPQIIGVSSGAALGGALGIVLFSSLMMISGLAFIGGFLAILLVYFLSRSSGASSILMLILAGVVISAFFAALISLVTYFADPNNTLPAIVFWLMGSFATVTYHKLALATLPVLCGLALLYALRFRINVLSLGDENAAALGVPVEKVRWLVLISVALITSATVAVAGTIGWVGLVVPHIARMLAGPDHRQLLPASAIIGAIYMMAIDTLSRSVSSAEIPLGIMTALIGAPVFVWLLRQTQQKGWTHD</t>
  </si>
  <si>
    <t>PL78_17200</t>
  </si>
  <si>
    <t>PL78_17200 chr1</t>
  </si>
  <si>
    <t>ANI31549</t>
  </si>
  <si>
    <t>iron ABC transporter substrate-binding protein</t>
  </si>
  <si>
    <t>-KSVSRKMAKGVSISLLMGSTLMAGFSAWAENITDMAGRSVEIPAKVDRILLGEGRLFYAVSLLEGKKPFDRIVGWQGDFRKLDTQTYAVYKAKFPQVDNIPLIGNTTADSISPEKVLTLNPDIAIFGLSGHGPGKNSELVNQLEKAGVPVVFVDFRTSPLKNTLPSMRVLGKVLHREQQANDYIKFYEDNVRKVTDITNTVPAEKKPSVFIELRAGAMEECCGTAGKGNMGDFIDQAGGNNIAKNLLPGALGTVNLEKVLSANPDIYIASGGKAPDNNAPGISLGAQVTQEQAQASLQKILDRKGINTLSAVKEGRSYGIWHNFYNSPYNVLAIQSFAKWFYPEQFADLDPNKTMDSLYSQFLAIEPTGTYWVDSKK</t>
  </si>
  <si>
    <t>PL78_17205</t>
  </si>
  <si>
    <t>PL78_17205 chr1</t>
  </si>
  <si>
    <t>ANI31550</t>
  </si>
  <si>
    <t>iron-siderophore ABC transporter permease</t>
  </si>
  <si>
    <t>MSVTAEPLPKVKSQTDTGVMGRYQNIVRHRLLILAVLALAILGCLLLDFTMGPSGLSLSSLWQTLVDPASADAGTRVIVWDIRLPYALMAVVIGLSLGLAGAEMQTILNNPLASPFTLGVSSAAAFGAALAIVSGIGIPGVPDQWFISVNAFIFALFAALMLDGITRWTRVATSGVVLFGIALVFTFNALVSMMQFIASEDTLQGLVFWTMGSLARASWTKLGIMLGIFALMLPLSMMSSWKLTALRLGEDRAISFGIDVRRLRLGTLLRISMLSALAVAFVGPIGFIGLVAPHIARMIFGEDHRFYLPASALIGALVLSMASVASKNLIPGVIIPVGIVTSLVGVPFFLSIILRHRGNV</t>
  </si>
  <si>
    <t>PL78_17210</t>
  </si>
  <si>
    <t>PL78_17210 chr1</t>
  </si>
  <si>
    <t>ANI31551</t>
  </si>
  <si>
    <t>iron ABC transporter ATP-binding protein</t>
  </si>
  <si>
    <t>MNSGLRIEHFNAGYPKRPVIQNLSVPLLPRGKITVLLGPNGSGKSTLLRSLAGLNRAEGQLWLDGKDLMQMPFAQRAEQVVYLPQSLPAGVHLHVLESIIVAQRASGGRSHASSEAEVMALLEQLGISHLALSYLDQLSGGQKQLVGLAQSLIRQPSLLLLDEPLSALDLNYQFHVMDLVRQETQKRNIITVVVVHDINIALRHGDHVLMLQNGNLIADGVPEDVITPASLAKVYGVKGRIERCSQGTPQVLIDGLVTEPTI</t>
  </si>
  <si>
    <t>PL78_17215</t>
  </si>
  <si>
    <t>PL78_17215 chr1</t>
  </si>
  <si>
    <t>ANI31552</t>
  </si>
  <si>
    <t>TonB-dependent hemoglobin/transferrin/lactoferrin receptor family protein</t>
  </si>
  <si>
    <t>MAVFSKTKTAVLITAAILSAQSQADNKNTASTDTLVVTATGFQQRIQDSAASISVVTRQQIENKAYRDVTDALKDVPGVVVTGGGSKTDISIRGMAAKYTLILVNGKRVDTRSTRPNSDGSGIEQGWLPPLSAIERIEVVRGPMSSLYGSDAMGGVINIITRKVGKEWSGSLRADATLQEDSKSGDMFQTNAYASGPLIDGLLGLKVSGLLSHRSEDKIIDGYNEQRMRNGAATFSLTPDDKNEFDFELGHYVQDRNVTPGYSVKKTDKNNDVQYDRNNYSITHNGYYDFGNSTSYVQRDETRNPSRKMKSVDNVFNTQTSFLLDNHTLILGGQYRFEELYDDNNQLSTAKDLKKLSRWSWALFVEDEWQMTNDFALTGGIRMDQDQNYGTHWTPRLYGVWHLAEEWTLKGGVSAGYRSPDLRQATDNWGQLTGGGNGAPAIIMGNSSLKPEKSVSEEIGVLWDNQDDLNAGITVFNTHFRDKITESRQCTDVDASGEPSGAASGQCRVNGENFQYINERLNVDEATMRGVEATFNWDISKDWTLGSSYTFTQSKQKSGKFSGQPLNQMPKHMVNATLDWKTSEDLATWIRANYRSKTSEYLDRTNLKGRTPSYTFVDLGANYKLTKELRLMGGVYNVLDKRVDTTVSDKVLDGRRYMVGVNYDF</t>
  </si>
  <si>
    <t>PL78_17220</t>
  </si>
  <si>
    <t>PL78_17220 chr1</t>
  </si>
  <si>
    <t>ANI31553</t>
  </si>
  <si>
    <t>urtB urea ABC transporter permease</t>
  </si>
  <si>
    <t>-SKDSPLPNVQPWRHQLFDFLYKWGMLLTVVALIALFGLASDNFLDPNNIINILRSIAIVTVIAIGVSISLSIGGFDLSVGSTASLANAVVVSLFVWYGFGTTGAIIVTLLVCGLVGLFNAFLIVVLKIPDMLATLASLFVIQGVAMTYSYGGSITQNMLLPSGDMAEGLIPEMFSALGQVPVIVIIMLIVTLVVQLYLSLTKHGRRMYAIGGNPEAARLSGIRTVRYRVLAYVLSSQLAALGGILLASRIGSSQVNAGSGYLMDAVAAAYIGFSLAGSGKPNAFGTLIGAVILGVLQNGLVMLSVPYYAMDIIKGLVLALALALTYIQKR</t>
  </si>
  <si>
    <t>PL78_17221</t>
  </si>
  <si>
    <t>PL78_17221 chr1</t>
  </si>
  <si>
    <t>PL78_17225</t>
  </si>
  <si>
    <t>PL78_17225 chr1</t>
  </si>
  <si>
    <t>ANI31554</t>
  </si>
  <si>
    <t>xylG ABC transporter</t>
  </si>
  <si>
    <t>MPTLTPSRLEMRNISLSFSGFHALQQVDFSLEGGSTHALVGANGAGKSTLMAILSGAHGHYSGEIFIDGQRVDIHSPLQAKQLGIHVVQQEVDVALVPSLSVAENIMLATLAESGHLFNWPRLYRQAEQLLQQLGLPLNVRQRLESCTLAEKQQVLLARALSHHCRFLILDEPTAPLDQEESARLFTVVRRLKSEGIAIVFISHRIHELREICDQITVLRDGRFISHGAMAGLSSEQIVEKMLGHQLDDIFPPRRPPCSDKTLLSVSGLRDPHKLRDISLQLNQGEILGIAGLAGAGKTELCKALFGAMPCTVKQAELRGQRWQPHSPDRSVTQGLALVPEERRKEGIFIHESIPMNLSVCADDSFSRWSIFSRRQELNWAKTLIQRLGIRTSAPQQKLARLSGGNQQKVAIGKWLRGDAQILIFDEPTKGVDIKAKQELFGLIDDLARQGKGIIYASGEFSELVGLCDRICVLWDGRIVAELNAAEINEETLLLFSTGGTPA</t>
  </si>
  <si>
    <t>PL78_17230</t>
  </si>
  <si>
    <t>PL78_17230 chr1</t>
  </si>
  <si>
    <t>ANI31555</t>
  </si>
  <si>
    <t>Iron-containing alcohol dehydrogenase</t>
  </si>
  <si>
    <t>MSANTIRVQVGPANYYSFTGAIDKLSEFYPQPVLEKALWIYGERALNAAQDYLPAEFHSANAIKARFNSHCSESTVAELVSVAGSERQVVIGVGGGGVLDTAKVVARRLGLPLVVIPTIAATCAAWTPLSVWYTEQGQALNYEIFNDANHLVLVEPRIILQAPVAYLLAGIGDTLAKWYEAVVLSSDPKSLPLTVRLGLQAALDVRNVLLEQSEAALQAVARRELTQDFLDVVDAIIAGGGMVGGLGERFTRVAAAHAVHNGLTVLPQTARFLHGTKVAYGILVQTALLGQEQALKDLIAAFKVWGLPTHLAALDVNIRDRDAIEQVITRILKPGESIHALPISLNKQKIRAAIEQVDIAAQAL</t>
  </si>
  <si>
    <t>PL78_17235</t>
  </si>
  <si>
    <t>PL78_17235 chr1</t>
  </si>
  <si>
    <t>ANI31556</t>
  </si>
  <si>
    <t>MSLNTAVQVGTNQTGTNNRVQLRKTLTLVQVVMMGLAYLQPMTIFDTFGIVSGLTDGHVATSYAIALIAVLFTAVSYGKLVKRFPSAGSAYTYAQKSISPHVGFMVGWSSLLDYLFMPMINILLAKIYLEAIFPGVPSWIFVGALVSLMTLFNLRGINVVANLNSIIVVVQVAIMVVFVGLLIHGVYQGEGAGTLVSTKPFYSENAHLVPMITGATILCFSFLGFDGISSLSEETPNAGKVIPKAIFLTALIGGIIFIAVSYFLQLYFPDISRFSDPDASQPEIMLFVAGKFFQSVILCFSCVTVLASGMAAHAGVSRLLYVMGRDGVFPEKVFGYVHPKWRTPAINVLLVGGVALSAVSFDLVTATALINFGALVAFTFVNLSVISQFYIRERLNRTLKDHINYLILPVIGAGTVGVLWMNLESSSMTLGLVWGAIGLAYMLWKTRVFRQALPQFNEELAR</t>
  </si>
  <si>
    <t>PL78_17236</t>
  </si>
  <si>
    <t>PL78_17236 chr1</t>
  </si>
  <si>
    <t>MGQLFTLASVPTGMRCTRSDYGAAGIFSTRYSAFITPLAYPRQIRSFPVTSRLCGTNTNLVEGMGRLNHVA</t>
  </si>
  <si>
    <t>PL78_17240</t>
  </si>
  <si>
    <t>PL78_17240 chr1</t>
  </si>
  <si>
    <t>ANI31557</t>
  </si>
  <si>
    <t>sbcB exonuclease I</t>
  </si>
  <si>
    <t>MAKPTSSPTFYVHDYETFGQHPALDRPAQFAGVRTDLDFNIIEEPLVVYCTPADDYLPQPEAVMITGITPQTALAKGVNEAEFSQRIHQAFSVPGTCILGYNNIRFDDEVSRNIFYRNFYDPYAYSWQNGNSRWDLLDVMRACYALRPEGIIWPENDDGLPSFKLEHLTKANGVEHLQAHDAMSDVHATIAMAKLVKQAQPRLFDYLYQHRNKHKINSLIDIAEMTPLVHVSGMFGAARGNTSWVAPLAWHPDNKNAVIMCDLAGDMSPLLELDTDALRERLYTRRDQLSANQSSVPIKLVHINKCPVLAPAKTLLAENAERLGIDRQRCLQNLQLLRQNPQIREKVVALFAEAPPFAASNDVDAQLYDGFFSDADRAAMKIIQQTAPQNLPALDLSFQDRRLDELLFRFRARNYPNTLDDSEQQRWLNHRREVLSPERVQEYVQQLEQFYNLYESDKDKLELLKSLYDYARELVS</t>
  </si>
  <si>
    <t>PL78_17245</t>
  </si>
  <si>
    <t>PL78_17245 chr1</t>
  </si>
  <si>
    <t>ANI31558</t>
  </si>
  <si>
    <t>nucleoside-diphosphate-sugar epimerase, thioester reductase domain protein</t>
  </si>
  <si>
    <t>MLDIKYLIGFETVKTLLLTGATGFLGGAVLEKLLIENSDFNYLLLVRANTPEQGLARIKHNLEKFYLSPQNLNKVTERHILLGDLAEPESFISDPRLDEVTHVINCAAVASFGNNPLIWKVNVEGTLAFAKRMAQVTGLKRFVHVGTAMSCTPDAGSLVDEQVLSPASEAHLVEYTKSKSTIENLLSEQCPDLPLVFARPSIVVGHTRLGCQPSSSIFWVFRMALMMRKFMCSLDDHIDVIPVDYCADALVCLLLHPELPDYIYHISAGEENSVSFAEIDNAMSLAAKQKPVGINYMQVDYGALVQMRNQLKNIFGPCNERLMLKAMRLYGSFAMLNVRFNNQRLLSLGMAKPPRFTDYVACCVESSRGLTIQEQMAIDFK</t>
  </si>
  <si>
    <t>PL78_1725 chr1</t>
  </si>
  <si>
    <t>ANI28555</t>
  </si>
  <si>
    <t>MINIDRLTLIRGEKTLFERLSLQIEQGSVTAILGANGRGKTTLLRLIMGAIKPTSGQISVAANIGYVPQQENAVFPYSVRTMVMLGRVRHMGWFASPNRRDSEVTQQCLDCFGLSPLADKPVNQLSGGERQLVSIARALASEPEILILDEPASALDLANQDKVLSGLRDLSARLEMTVVLTTHSPLHALHIADRTLLLYPQTDGEDTQVAEQTKGVAFGLTREVVTDKNLTQLYQLPVHVDKLDFAGKTRDIFMPLFN</t>
  </si>
  <si>
    <t>PL78_17250</t>
  </si>
  <si>
    <t>PL78_17250 chr1</t>
  </si>
  <si>
    <t>ANI31559</t>
  </si>
  <si>
    <t>Uncharacterized membrane protein YccC</t>
  </si>
  <si>
    <t>-RLDKAITPLDNLIYSNYRIAHALRISVAFVLTFLILRLLAFPDATWALITLVVVMGPLSYWGNVFSRAIQRIGGTLCGAASGLVALYLQQYSLTAMLAWCFVVMFVCGYLTLGNRPYMALLIGVTLALVCGSGSVDMSTALWRSADVILGSLLALLFTSIYPQRAFTHWRMQLSTSLHAIGTIYAAYLSPNVVDRPRLEDKMKSELARLVKMRGYIASATKESGIDKEVFNAIQTLYRNVVSTLELLADAYWSSRESHFLLLNVQTLRHTQLLTIRTLDNLSQCLLSGQPEYEEVAASELSEISVELEKLLEVATKNQQIEAPIYGYVWLSIEITRQLKELGDLIEMTMRR</t>
  </si>
  <si>
    <t>PL78_17255</t>
  </si>
  <si>
    <t>PL78_17255 chr1</t>
  </si>
  <si>
    <t>ANI31560</t>
  </si>
  <si>
    <t>MENVSKPTFQDVLEFVRMFRRKNKLQREIVDNEKKIRDNQKRVLLLDNLGEYIKPGMSIEDVQGIIANMRSDYEDRVDDYIIKNADLSKERRELSKKLKAMGEVK</t>
  </si>
  <si>
    <t>PL78_17265</t>
  </si>
  <si>
    <t>PL78_17265 chr1</t>
  </si>
  <si>
    <t>ANI31561</t>
  </si>
  <si>
    <t>lacY, Na+/melibiose symporter or related transporter</t>
  </si>
  <si>
    <t>MQSSPFFNKNNSNFWIFGWFVFFYFFIMAACFPFLPIWLADVIGLSKTDTGIVFSSLSLFAICFQPVFGVLSDKLGLKKHLLWTITLLLIFFAPFFLYIFAPLLKYNTLLGSLVGGAYLGFVFSGGSGAIEAYVERVSRTSGFEYGQARMFGCFGWGICASTAGILFNVNPDLVFWMGSGSALILATLLLIAKPHKNRSAEVMNQLGANESLFNLKMVGELFKMPKLWLFILYIIGVACVYDVFDQQFANFFKSFFESKQRGTEIFGYVTTLGELANALLMFCAPWIINRIGSKNALLMAGMFMSIRIFGSAFATTPLEVICLKMLHAFEVPFLLIGSFKYITSVFDVRFSATIYLIGFCFSKQVAAIFLSAFAGKMYDQIGFSHTYFILGSIALSFTLLSAFTLSGKGVLDNLFPRILLRRSKA</t>
  </si>
  <si>
    <t>PL78_17270</t>
  </si>
  <si>
    <t>PL78_17270 chr1</t>
  </si>
  <si>
    <t>ANI31562</t>
  </si>
  <si>
    <t>Melibiase: Glycoside hydrolase families</t>
  </si>
  <si>
    <t>MEPSILRLESPATDVIIRCQPYAEILYWGPHLHSFNAEDIQTLNRAVPHGRLDVDVPLTLAAELGHGLFGSPSVEGHRDGKDWSPVFVTTQIEHKNNQLTIIGEDDIAGLRLTSELNLDSASGVLSLRNSLTNLGCENYWLDRLALTLPVNETADEVMAFHGRWVKEFQPHRVTLQHGSYQQENRRGRSSHEYFPGMVLGCHGYSEQQGKVWGIHLGWSGNHRLRADVKTDGRRLLQAEALYLPGEVSLAEGESQSTPWLYASHSNHGLNGMSQQLHRFVRQHIVHFPQPKARPVHLNTWEGIYFDHNPQYIMSMARQAADLGVERFIIDDGWFQGRNHDRAALGDWYLDEKKYPNGLQPVIQQVKDLGMEFGIWVEPEMVNPNSDLYRAHPDWLLALPGYQQPTGRWQYVLDLQNPAVFDYLLARMDWLLGEHDIDYVKWDMNREIVQPGHQGRAGSTGQAEALYRLLDTLQLHHPHVEFESCASGGGRIDYEILKRTHRFWPSDNNDALERQKIQRGMSYFFPPEVMGSHIGGKLCHTTYRQHNIAFRGLTALFGHMGVELDPVKESSEEQRGFARYIALHKSLRPLLHSGNVVRLDSHDPTTLLHGVVSESQDQALLIVSQLAMPTWSLPGQLRMPYLRPEARYRVSLLDVPELISVEQGGHTMKVLPPWMIQPIEANGEWLAQVGLALPVLDPESAILIKFEQL</t>
  </si>
  <si>
    <t>PL78_17275</t>
  </si>
  <si>
    <t>PL78_17275 chr1</t>
  </si>
  <si>
    <t>ANI31563</t>
  </si>
  <si>
    <t>transcriptional regulator LacI/PurR family</t>
  </si>
  <si>
    <t>MSLKMIAKELKLSTTTVSRALNGYSDVSAITRQRVEAVAERLGYRPNALARRLKMGKTDAIGLVYPFQPNVLNDASFLETISTISAALALHNIDLLLVSDVSHDQHPSFIRLIESQRVDALIVAHTQQNDRRLRYLAQHHLPFLAMGRSSLDSPYAWFDFDNRAGTLLAVEKLVELGHRRIAYLGGNSQQTYVNQRLQGYLDGLANHQIPLDEGYQQPIDSNRRAGYLATLHLLALPQPPTAIVTDSNMLGDGAAMALQQHNLLGSQGISLIVFDGLPADSLVETTVTPIVQETRAAVGEKIADMTLALIEGAPVEQLQVLWQPKLGVGDTLHKAN</t>
  </si>
  <si>
    <t>PL78_17280</t>
  </si>
  <si>
    <t>PL78_17280 chr1</t>
  </si>
  <si>
    <t>ANI31564</t>
  </si>
  <si>
    <t>pili assembly chaperone</t>
  </si>
  <si>
    <t>MIRFHTLCTRKNLLSALTMLLLFIISLNADAGIVASATRIIFLQGERENTLMLANTNKYPVVVQSWIDDGDVDNTPDQAKAPFLPLPAVFKMQPGSMQSLRIISKGNQPASDRESVYWLNLYEIPPKERSNNEDNPQVAMAMNTQMKVFYRPKGLTHSPEAAMKKVNFTLIQNAGETRLRSHNPTPYHVSFGQMTLSLKGKKINILQEMDMMTPPFSEREYSTENPLPANAHGATLTYSYFDDSGAQISQTQSL</t>
  </si>
  <si>
    <t>PL78_17285</t>
  </si>
  <si>
    <t>PL78_17285 chr1</t>
  </si>
  <si>
    <t>ANI31565</t>
  </si>
  <si>
    <t>fimbrial usher protein StbD</t>
  </si>
  <si>
    <t>MSSTSYCQKITLKRYFLPLALFSVSLTLSLPGYAKCVWKGYNLGGDSNGAPLRFGNINMTSNYIQPVDSILASSIISLVPARALANPETVLYECDLADKDSLYEVFATNGDSNVGGYTNMGDNYFQTFFPYTALKLIHVDSGMEFTRIWQQVRLTKYDILGNKIQIKGKHFSQIRAELKKVAAVDRTPGPSTWGCPGPAADTYSGNYTCNQPNGYVVFKGPGADVPETGYDSSTRFDTWGSGRYMAFGMNTAPVSSLSRKNTCVVRNVTPYVVFPTITVSELAQDQTRSASINVDVECQTGTISGINSGQTSIGIQTSLPGYLKAQGLGLVNTAGGVSYLLSDLYGTDSRIATGVGITLEDSSGAPMNFVGWGGCSGNCTSTANAGWYPILAGANANGSSAAGYNNYTTQFTATLKKLPGSAPTAGKIDATAYVLVKVQ</t>
  </si>
  <si>
    <t>PL78_17290</t>
  </si>
  <si>
    <t>PL78_17290 chr1</t>
  </si>
  <si>
    <t>ANI31566</t>
  </si>
  <si>
    <t>Fim fimbrial protein outer membrane usher protein</t>
  </si>
  <si>
    <t>-KLISWLSYTLGPGLLITHSAFASVPNDGNRDEYVFEEALLRGSPLGEGSLARFNKANNLEIGIYQVDLYMNNHFIDRIDLKFTQQTAGVQACFSLEQLAQAGIADKALAEAKKQTDCQPLEILLPGNTQHFDYSLLRFDLGVPQSFVKQVPRGYVDPKNLNVGDSIGFSNYNLNQYHVAYNRNGVTQNTDSTYLGLTNGVNAGMWRLRQQGSFRYDNNRGGNWTTTRVYAQRALPSLRSEITLGEGFSSGQFFSSLGFRGVTMATDDRMLPDSLRGYAPVVRGIAKTNANVTVYQNDRPIYQTAVSAGQFEITDLSATNFGGDLTIIIAEADGSTSSFRVPFSSVPESLRPGFSRYSFSSGQIRDVGNGETFSELTYQYGISNALTANGGLRLASGYQGVMLGGVFAHYIGALGFDTTYSSAQLPNDEHQDGWMVRASFSRTFQPTGTTLSLAGYRYSTEGYRDLGDVIGVRATSRGETWQSGSYQQRSRVEMSMNQSLQDYGSLYFTASSQDYRDGRSRDNQLQLGYATLLWNQVNVNLSVSRQTTGGSTGSGNFEDPITGMPIESGLQTPAGKETLAQLSLSFPLGSSPSAPYVSIGAIHSNSSGTNYQTSLSGVTGEDQSASYSLDFSRSQRNKENTWSGSLQQRLPVTSLSGSASLSTGYWQASGSARGAVAVHGGGVTLGPYLSETFALVEAKGAEGAKVMYGQGASIDRFGYALVPTLTPYRYNTISLDPQGMDFKTELQDGERRIAPYAGSAVKVTFRTLNGYPLLITIKRPDTSIVPMGANVYNRENIVVGMVGQAGQAYLRADERQGKLTIKWGDGDHQRCILPYDLDGVDDKQPLIAFDALCANDMH</t>
  </si>
  <si>
    <t>PL78_17295</t>
  </si>
  <si>
    <t>PL78_17295 chr1</t>
  </si>
  <si>
    <t>ANI31567</t>
  </si>
  <si>
    <t>PapD</t>
  </si>
  <si>
    <t>MTIYAKNIIACILLALASIVSFAAQASVVMTGTRVVYPEGTREKILQLSNKDDNPNLVQIWMDDGNNQSSPTKDDVPFLLTPQIFRMEPQSGQVVRLAYIERNLPKDRESVFYLNFLQIPAMKADKQANNKLVLIVKNRLKVFYRPTALNENTDNLHEKIQVSLSDNTGQKIIINNPTGYFISLRDAQMTVNNKIISFASSEMVSPKSSSILTIPEGIKAIKGQQLTLTLVNDYGANISTIYSL</t>
  </si>
  <si>
    <t>PL78_1730 chr1</t>
  </si>
  <si>
    <t>ANI28556</t>
  </si>
  <si>
    <t>2-phospho-L-lactate transferase</t>
  </si>
  <si>
    <t>MRNRTLADLDRVVALGGGHGLGRVMSALSPLGSRLTGIVTTTDNGGSTGRIRRSEGGIAWGDTRNCLNQLITEPSVASAMFEYRFSGNGELSGHNLGNLMLKALDHLSVRPMEAINLLRSLLKVDAWLIPMSEQPVDLQALDHEGHPVYGEVNIDQLTHMPQEMTLSPHVSATREAIEAISQADLILIGPGSFLTSLMPLLLLDDLTQALRRSSASMIYIGNLGKELSVAAAALTLQDKLAMMESKIGRKMIDAVVVSPTVDTSGVQDRIVTQQPLEAKDIPYRHDRELLRQALEQTLQKLG</t>
  </si>
  <si>
    <t>PL78_17300</t>
  </si>
  <si>
    <t>PL78_17300 chr1</t>
  </si>
  <si>
    <t>ANI31568</t>
  </si>
  <si>
    <t>fimbrial protein, Pilin (type 1 fimbria component protein)</t>
  </si>
  <si>
    <t>MNKTLLMALLFTLPGVALAATSNNTIKFQGEVAEQTCQVDINGSANTPIVLLPTVASASLSGPNSVAGKTNFTINLTGCNVASKETKISSVFQGMNVTPAGNLGNTGTAQFVAIQLLDSTDRPVILTSGPVEVPGITLATGATSASQDLSVQYISESGNAVAGSVMASAQYAITYP</t>
  </si>
  <si>
    <t>PL78_17305</t>
  </si>
  <si>
    <t>PL78_17305 chr1</t>
  </si>
  <si>
    <t>ANI31569</t>
  </si>
  <si>
    <t>K+-sensing histidine kinase KdpD</t>
  </si>
  <si>
    <t>MRIPTIWCSQPSTWLFFLLFILVAPALAAPINSRLGCDTGQPLTLHSIAKNYSDDLLLTPEIDTRQSSRRTLRVGVVIDANTPFVVNRDDNSIEGIVADYLKIISDSSQLSFQMIGYCDYGLVLNALENGQIDLMAGTPMLAQPGLIASHAFFTNRHVEVRSKDWDPTQRRHPETVAIVNNEPLSPEFLFNYHNDNIVAYPNQLQGLLAVAYGNADVFVANATSANYLIDQLQLLTLQIRNFAPYHPAPYSFLAKASNQKLIDDLNVVLELLPSRATGDIQQRWFGSRHHYNIDAKMLLTEQEIDWIHSHPIVTYLAPLDLAPIIFRDRRTGKMAGLSVELINLIARRTGLKFEPVFITNTGEGLQDFRAGKIDMLPGVAVRDGLYNDALFSTPFSQSLWGILVREDRTDINNVADLAGKRVGLQAGSVSNNIISNPFLNQKINFIEAPDTMTLVRWLQQGKVDAILKNMMTANFIASQDFKPNIKIVAVASEEPLGMAFAIRPEVPELKAIIDKVLDSIAPEDLDSIISEWSVYKPKPVYASDDSIESQWLMLLLKISSAVLLLCGLYLGYLVFNKRRQASQLHTRLLQQESIINALPFAVFIRTADGQLATYNRYFAADREDELKDLLNQNGDNADWPLITPLDRQIDDLCQQVLQDMQPQMLDISIEIGGELRDIFLWIIPLNSAEKGLLGGWLDISQRKNIERQLEAARLEAESANRAKSTFLATISHELRTPMYAILGLLELEIRGQQPVQKETLKTVSNSAQSLLRLLDDIIDSAKIEAGQLSVHPVATDFRAEFERLLQIYQPIASERQLRFSSWIDDQIPPLLLVDMLRVKQVVGNLLGNALKFTEQGGVSIDVTWETTAPQQGIISIDITDTGIGISDTAQASLFQPFSQANEGGSPRFGGSGLGLWICRQLVMKMGGDISMESELGKGTSLFITLPLTLAELTPVATDNPPRLSAMPQQVSHLNILVVDDMEVNRKVLRQQLAFIGLKQVVAANDGAQAWALLQEQTFDLVITDYNMPVMNGFELTYRIRNDERLSHIIVIGCTADAREESVLQCQKAGMDTCLIKPVTLDSLRMILAQQGFITAQVPTELMQAAEDTRAMHSKLRQLSGGNAGVEKELLASLLSSNQLDLARLQQIMTQLSDNPLERETDYKEIANLIHRIKGGVQFVAAEDLVASCILFEDLLSSRNHHAITEHWPIWQALLIQTNEQIAKAAAR</t>
  </si>
  <si>
    <t>PL78_17310</t>
  </si>
  <si>
    <t>PL78_17310 chr1</t>
  </si>
  <si>
    <t>ANI31570</t>
  </si>
  <si>
    <t>DNA-binding response regulator, NarL/FixJ family, contains REC and HTH domains</t>
  </si>
  <si>
    <t>MKSVMIIDDHPAIRVAIRALLSQNNEFSAIYESADGNEALAMLNAQPVDLVIIDIELPNFDGFSLLKKLQQRGFTGKSLFLSAKNEQVFAVRALQAGANGFISKNKDISEILFAAQNVLRGYSFFPSEALSQLAGQPSSHDSVNRARMLSEREINVLRYLVNGLSNKQIADEMFISNKTVSTYKTRILTKLGLSSVIELADYAHTHNLV</t>
  </si>
  <si>
    <t>PL78_17315</t>
  </si>
  <si>
    <t>PL78_17315 chr1</t>
  </si>
  <si>
    <t>ANI31571</t>
  </si>
  <si>
    <t>MNVFGVGIYLSLIIMLDFKLEGIYKLIDNEYYYSAIVMRLNFPVGFRVNVNKPHKKILT</t>
  </si>
  <si>
    <t>PL78_17325</t>
  </si>
  <si>
    <t>PL78_17325 chr1</t>
  </si>
  <si>
    <t>ANI31572</t>
  </si>
  <si>
    <t>fbpC ferric transporter ATP-binding subunit</t>
  </si>
  <si>
    <t>MWIAKRSYVTISGNSSRADVQPLPVILVWGTTAMLYVGIAFNILLSGSIFYGSFTIHWCADDTLPLNNFTQLLGRGFSDEQTFIDGEDVTDRSIQQRDIGVVFQSYALFPHMSLGENIGYGLKMLGRPKAEINDRVKEALAGVGGFADRYVVQISGSQQQRVTLARALLLKPKVLLFNEPLVIWVPTGASACAIKFVNCSSSLISLHCMLLTFKANPLPFQTPYW</t>
  </si>
  <si>
    <t>PL78_17326</t>
  </si>
  <si>
    <t>PL78_17326 chr1</t>
  </si>
  <si>
    <t>PL78_17330</t>
  </si>
  <si>
    <t>PL78_17330 chr1</t>
  </si>
  <si>
    <t>ANI31573</t>
  </si>
  <si>
    <t>DNA-binding response regulator, NarL/FixJ family</t>
  </si>
  <si>
    <t>MFITLPNYYKVMINVALIDDHVVVRSGFAQLLSLEKDIRIVGEYGSAAEAWQNLLTTNVDVAVLDISMPDESGLSLLKRLRQQHPQFRAIILSIYDTTAFVQSAVDAGASGYLTKRCGPEELVQAVRSVSGGGLYLCANALQALRHMPQQPKQLNVLTPREKEVFQLLVSGVSVKSIADQLALSHKTIHVHRANILGKLNCETTVELVHFALHHQLLTAH</t>
  </si>
  <si>
    <t>PL78_17335</t>
  </si>
  <si>
    <t>PL78_17335 chr1</t>
  </si>
  <si>
    <t>ANI31574</t>
  </si>
  <si>
    <t>Response regulator of citrate/malate metabolism</t>
  </si>
  <si>
    <t>MEWLNILVVEDETPLAEMHAEFIKQSNYCRQVWLAGNLQQARSMAARFKPDLILLDNYLPDGSGLEFLRELALEGSNFGVIFVTAASDMDTVAEALRYGVFDYLIKPVAYERLEHSLERFSHRHHALQEGDKVSQRQIDAMYNTYARGTQKSVLPQGIDQLTLDKIQALFADSDAEYTAENVAVTLGLSRTTARRYLEFCSANNALQAEIIYGKVGRPQRIYRAKTLG</t>
  </si>
  <si>
    <t>PL78_17340</t>
  </si>
  <si>
    <t>PL78_17340 chr1</t>
  </si>
  <si>
    <t>ANI31575</t>
  </si>
  <si>
    <t>prsK histidine kinase sensor</t>
  </si>
  <si>
    <t>-LSGKAHFFKWRGLKNIAFPLRIFLMLLVFSVILIGAMDRFLTHSFEQYLINQVSKMAMNQAKIVASMDSVVSAVKQRDQQRLAQIVTRLGTSSDFDYIVIGDANSRRLYHPNPDKIGLPMQWTKEGALERGESYIIYGKGSMGKAMRAKTPIFDSDGKVIGVVSLGYLISKIDHWRLSYLTPLTSYFVIILITLLFLAWLFSNHIRRQMMGMEPKEIARVLRQQEALFGAVFEGLLAVDPEGKITAINQNARKMLRVSATPYQLVGRSVSEVVSPDHFFLDREGGNRQDELCTFNGLNIIANRAGIWTDDIFQGWVVSFRSQDDIYTLSAQLSQIKQYVENLRTVRHEHLNWMSTLSGLLQMKEFDRALEMVKTESSSQQALIDTLRDTFKNRQIAALLFGKYHRAKELGLSLTFIPGCQLGILPVTLGENELAAIIGNLLDNAFEASLKNPDGDKNIEMYLSDEGHELILEVADHGCGIDPELQDSLFERGVSSKHSEEHGIGLYLVATYVHQSGGTITVEKNPPQGTLFTVFIPKTYDLKS</t>
  </si>
  <si>
    <t>PL78_17345</t>
  </si>
  <si>
    <t>PL78_17345 chr1</t>
  </si>
  <si>
    <t>ANI31576</t>
  </si>
  <si>
    <t>citC Citrate lyase synthetase</t>
  </si>
  <si>
    <t>MDRVFRIIKRSDHQRIVEITHFLRENDLNIDTSVEVFITVSVDERLVACGGIAGNIIKCVAISEQVRGEGLALTLATELVNLAYERHHSHLFIYTKIENQSLFKQCGFYPIASVPGIVVLMENSSCRLSRYARQLSTLRQPGKKIGSIVMNANPFTLGHQYLVRQAAAQCDWLHLFLVKEDNSRFPYQDRLQLVLNGTKDIANLTVHAGSEYMISRATFPCYFIKDQGVADDCYTEIDLKIFRQYLAPALGITHRFVGTEPFCTVTAKYNRDMSYWLETPDLPYPSIELVEIERLKYGATAISASWVRKLLAQGDKDTISKLVPAATCHYLQRLLAQPAKAPVSAVNKSVFQLGE</t>
  </si>
  <si>
    <t>PL78_1735 chr1</t>
  </si>
  <si>
    <t>ANI28557</t>
  </si>
  <si>
    <t>moaA molybdenum cofactor biosynthesis protein A</t>
  </si>
  <si>
    <t>MVPQLTDAFARKFYYLRLSITDVCNFRCTYCLPDGYQPNGVKSFLTLDEIRRVSRAFAELGTEKIRLTGGEPSMRRDFTDIIAAIRENPAIRTLAVTTNGYRLARDVAAWRDAGLSAINISVDSLDPRQFHAITGQDKFHQVMQGIDKAFEVGFEKVKINAVLMRDVNDRSLKAFLDWIKPRPIQLRFIELMETGEGSELFRKHHVSGGVIRQQLLEQGWVQQDRARSDGPAQVYRHPEYQGEVGLIMPYEKDFCASCNRLRVSAIGNLHLCLFGEQGIPLRDLLSGDLQQDELKERIQSALQTKKQTHFLHQGNSGITQNLSFIGG</t>
  </si>
  <si>
    <t>PL78_17350</t>
  </si>
  <si>
    <t>PL78_17350 chr1</t>
  </si>
  <si>
    <t>ANI31577</t>
  </si>
  <si>
    <t>citD citrate lyase subunit beta</t>
  </si>
  <si>
    <t>MKIIREAVAGTLESSDVMVRIAPHDLPEVDLLINSSVEKQFGEAIRASVLALLDQLGLTQVQVIIDDKGALDCVLRARLETALLRACDLPHLPWSQKS</t>
  </si>
  <si>
    <t>PL78_17355</t>
  </si>
  <si>
    <t>PL78_17355 chr1</t>
  </si>
  <si>
    <t>ANI31578</t>
  </si>
  <si>
    <t>citE citrate lyase subunit beta</t>
  </si>
  <si>
    <t>MKPEMKQRMRRSMLFVPGANAAMVSNAFIYQADAIMFDLEDSVILREKDAARRLVFHALQHPLYQEVETIVRVNALDSLYGLDDLEAVVRGGTDIVRLPKTDDAQDVIDMESEIARIEAECGREPGSTGMLAAIESAQGITQALAIAQSSPRLIGIALGAEDYVRNLRTERSAEGVELLFARCSILQAARAVGIQAFDTVYSDANNEAGFLQEAALIKQLGFDGKSLINPRQIELLHNLYAPTQKEVRHAQAVVDAAEAAEAEGRGVVSLNGKMVDSPVIERARAVLQRAVLSGLRDE</t>
  </si>
  <si>
    <t>PL78_17360</t>
  </si>
  <si>
    <t>PL78_17360 chr1</t>
  </si>
  <si>
    <t>ANI31579</t>
  </si>
  <si>
    <t>citF citrate lyase subunit alpha</t>
  </si>
  <si>
    <t>MKRQQRVDALSQNPNLTVTSYREASKANLQAQKPRDIKLCSSLEKAIRRSGLQDGMTISFHHAFRAGDMTLNLVMDAIAAMGFKNLTLASSSLSECHAPLVDHIRKGVVSRIYTSGLRGPLAEAISRGLLAEPVQIHSHGGRVNLIESGELAIDVAFLGVPACDAFGNANGYTGNACCGSLGYAKVDADYAGKVVLLTEVIVPYPHNPASIGQDRVDLIVQVEQVGDADKIGADATRMTSNPRELLIARRAAEVIAGSGYFNDGFSVQTGTGGASLAVSRFLEDKMRRRNIKAGFALGGITSTMVDLHEKGLIEKLLDVQSFDRMAASSLARNPNHIEISANQYANFSSKGASVDRLDVVILSALEIDTDFNVNVLTGSDGVLRGASGGHCDTAAAARLAIIVAPLVRGRIPTLVDAVTTCVTPGSSVDILVTDHGIAVNPARPELAERLQQAGLEVVTIDWLYQRALLLTGQPKAIAYTDKVVAVVRYRDGSVIDVVHQIQE</t>
  </si>
  <si>
    <t>PL78_17365</t>
  </si>
  <si>
    <t>PL78_17365 chr1</t>
  </si>
  <si>
    <t>ANI31580</t>
  </si>
  <si>
    <t>citX Apo-citrate lyase phosphoribosyl- dephospho-CoA transferase</t>
  </si>
  <si>
    <t>MDIFSPGLAANRNISLPELLTSREARYARQRAWLMRYGTTLISLTVVAPGALKDSPLTRRIFGRAWQTVTELTRQQGWESLAQEAFPLPTGCEGLIALNQPAEAVKDAALLLEMKHPLGRLWDIDVLDSHGRILSRGDVGLAPRRCLLCNRPANVCGRERTHSVDELLVQMEWMLDAAIAC</t>
  </si>
  <si>
    <t>PL78_17370</t>
  </si>
  <si>
    <t>PL78_17370 chr1</t>
  </si>
  <si>
    <t>ANI31581</t>
  </si>
  <si>
    <t>citG Triphosphoribosyl-dephospho- CoA synthetase</t>
  </si>
  <si>
    <t>MPLLPVDNAFPLTFQLQDYADLAYFALLAEVNLTPKPGLVDRFNTGAHKDMNLDDFYRSAEAIAPWFSRFIEQGIATEHLQGEAALSALRPLGLACENAMFQATGGVNTHKGSVFSLGLLCCALGRLSARGVAISADAVCQEAAQLCCGLTERELQRRNLQQTAGQRLFTQHGLTGARGEAESGFTTVLTHGLPVYQRLLNQGIDQECALLETLLQLMAVNGDTNVVSRGGMAGLYWLQHQAAEILANGGIKTPLAKARLRLFDAQCIARNLSPGGSADLLILTWFLAHIPDRPPYKHNNNNAIGVSLC</t>
  </si>
  <si>
    <t>PL78_17375</t>
  </si>
  <si>
    <t>PL78_17375 chr1</t>
  </si>
  <si>
    <t>ANI31582</t>
  </si>
  <si>
    <t>MLKSQEKIWKALAPFIVLGILLLIPTPEGMPPQAWRYFAIFVAMIVGMILEPIPATAISFIAVTVCVLSADWVLFSPAEVADSSFKSGKEALKWGLAGFSSTTVWLVFGAFIFALGYEATGLGRRIALYMVKFMGKRTLTLGYAIVIIDILLAPFTPSNTARTGGTVFPVVKNLPPLFDSFPNDPSSRRIGGYLMWMMVIGTSISSSMFVTGAAPNVLGIEFVGKIAGVHIGWMQWFLAFLPVGLILLIVAPWLSYVLYKPGVTKSSEVSTWANTALQEMGSLTRKEMTLIGLVLLSLCLWVFGAKAINATAVCLLAVSLMLALQVVSWKAITQYSSAWNTLVNLATLVVMASGLTRSGFIDWFADTMSTHLDGFSPKMTVAALVLVFYFSHYLFASLSAHTATMLPVILAVGKGLFGVPMDHLSMLLVLSIGIMGVLTPYATGPGVIIYGCGYVKSKDYWRLGGIMGLLYISMLLLVGWPLMSLWM</t>
  </si>
  <si>
    <t>PL78_17380</t>
  </si>
  <si>
    <t>PL78_17380 chr1</t>
  </si>
  <si>
    <t>ANI31583</t>
  </si>
  <si>
    <t>phosphopantetheinyl transferase</t>
  </si>
  <si>
    <t>PL78_17385</t>
  </si>
  <si>
    <t>PL78_17385 chr1</t>
  </si>
  <si>
    <t>ANI31584</t>
  </si>
  <si>
    <t>PhoB-like regulator</t>
  </si>
  <si>
    <t>MMYFVVADEKIVYSLKGSVELTNKEYLLFIALVNHASNGQLIDRDDLLTLVWPEREMTINNNNIHQLFSRLKKKVVLISDDFELQSLRGKSYKVNNKKNMSVRYINHNSIFYRSIKVIFSLYRKIFRRNTFRDNADTL</t>
  </si>
  <si>
    <t>PL78_17386</t>
  </si>
  <si>
    <t>PL78_17386 chr1</t>
  </si>
  <si>
    <t>MTPDINSSSAVPTQRHRSFRNRNSESSLYQPIELNDLVLALKKPRPQGFGLIEPMRKNTGAKRGDNRG</t>
  </si>
  <si>
    <t>PL78_17390</t>
  </si>
  <si>
    <t>PL78_17390 chr1</t>
  </si>
  <si>
    <t>ANI31585</t>
  </si>
  <si>
    <t>MTLKIPTDTQAITWLIIGLFSAWGGVVRYLMDMQGHRGSWSWMGIISQIIISSFTGLLGGLLSFENGSSHYMTFAIAGLFGTLGSTALSYLWRRFLGSPEKNRG</t>
  </si>
  <si>
    <t>PL78_17395</t>
  </si>
  <si>
    <t>PL78_17395 chr1</t>
  </si>
  <si>
    <t>ANI31586</t>
  </si>
  <si>
    <t>peptidase M15</t>
  </si>
  <si>
    <t>PL78_1740 chr1</t>
  </si>
  <si>
    <t>ANI28558</t>
  </si>
  <si>
    <t>moaC molybdenum cofactor biosynthesis protein</t>
  </si>
  <si>
    <t>MTQLTHINAAGEAHMVDVSAKAETVREARAEAFVEMQATTLAMIIDGSHHKGDVFATARIAGIQAAKRTWELIPLCHPLMLSKVEVNLQAQPEHNRVRIESCCRLTGKTGVEMEALTAASVAALTIYDMCKAVQKDMIIGPVRLLAKSGGKSGDFEVTV</t>
  </si>
  <si>
    <t>PL78_17400</t>
  </si>
  <si>
    <t>PL78_17400 chr1</t>
  </si>
  <si>
    <t>ANI31587</t>
  </si>
  <si>
    <t>MSLLSVLKRGLLLATLFAVLVGGLWVAQLKKTATLLNSENISLTQQNQLYLQRLQGYDQQMKTLDEALTTNAITQRQAEEKYHAIEQQMRRLLANSRCAREPVPDAVIRLQQRALGQSLPGAANSTESAAIAP</t>
  </si>
  <si>
    <t>PL78_17412</t>
  </si>
  <si>
    <t>PL78_17412 chr1</t>
  </si>
  <si>
    <t>integrase core domain protein</t>
  </si>
  <si>
    <t>MAQADSFDYIELFYNLTDATVMSRAFNNFH</t>
  </si>
  <si>
    <t>PL78_17414</t>
  </si>
  <si>
    <t>PL78_17414 chr1</t>
  </si>
  <si>
    <t>MFVVIDLFFACNLVGCSMKPTLSRELALDVLLMAVWRRIPAESVILHRIPELSVW</t>
  </si>
  <si>
    <t>PL78_17415</t>
  </si>
  <si>
    <t>PL78_17415 chr1</t>
  </si>
  <si>
    <t>ANI31588</t>
  </si>
  <si>
    <t>DgsA anti-repressor MtfA</t>
  </si>
  <si>
    <t>MMKWLWKANQPQAEVLMQWHEALAIPLLSPLDEAEQQRLVTVASQILQQKRMVPLQGLELTALMQARLALLFALPVMELGARWLDGFHEVLIYPAPFIVEDDWQDDLGLVHSGQTVQSGQSWEQGPIVLNWQDIQDSFDLSGFNLVIHEAAHKLDMRNGGNSNGVPPIPMRDVAAWEFDLHRAMDNIQDEIDMVGVEGASMDAYAASDPAECFAVLSEYFFSAPELLASRFPAVYHHFCRFYLQDPLARLKRWESQLTES</t>
  </si>
  <si>
    <t>PL78_17417</t>
  </si>
  <si>
    <t>PL78_17417 chr1</t>
  </si>
  <si>
    <t>PL78_17425</t>
  </si>
  <si>
    <t>PL78_17425 chr1</t>
  </si>
  <si>
    <t>ANI31589</t>
  </si>
  <si>
    <t>diguanylate cyclase</t>
  </si>
  <si>
    <t>MQIPPKPPNENARIATLLAYNILDTSPEERFDRITRLAKRLFNVPIALISLVDVNRQWFKSSVGLAESETSRDISFCGHAILEEGILMVPDALTDQRFCDNPLVIDAPGIRFYAGCPLVVPNGSKLGTLCLIDVEPRSLDETDQQLLCDLAKMAEQEIAAVQLATIDELTQLTNRRGFEILAQHALTYCVHNNIPASVVFFDLNNFKAINDNFGHAEGDKALMTFADELQLFFSETDIVARLGGDEFVALLTASSCKDMVDILSRFKIALEQRNRRERRGYDICFSVGYANCDFDKFTTIKALLAVADSSMYTHKLELRDKRKSQHKN</t>
  </si>
  <si>
    <t>PL78_17430</t>
  </si>
  <si>
    <t>PL78_17430 chr1</t>
  </si>
  <si>
    <t>ANI31590</t>
  </si>
  <si>
    <t>ABC-type metal ion transport system, periplasmic component/surface antigen</t>
  </si>
  <si>
    <t>MKQTLRYSTIALSLFGALILTGCSPDKKNDNHIKVGISAGIDQPLWDVVKKTAKDKYNLDVEVVTFTDYVLPNEALSTGDIDANSFQHRPYLDRQTAERGYKLAVVGTTFVYPIAGYSKKIKSLAELKDNAQVAVPNDPTNLGRALLLLQKVELIKLKDGVGLLPTSLDITENPKKLKIVEIEAAQLPRSLDDKNVALAVINTNYSSQIGLTPKKDGLFVEDKDSPYVNIIVAREDNKDSEKIKNLVKAYQTNEVVAAADKIYHGDAVKAW</t>
  </si>
  <si>
    <t>PL78_17435</t>
  </si>
  <si>
    <t>PL78_17435 chr1</t>
  </si>
  <si>
    <t>ANI31591</t>
  </si>
  <si>
    <t>acid-resistance protein</t>
  </si>
  <si>
    <t>MFNNSFKKIALTSLLLSAAATTFAATTPADMTCKEFLDLNPKSYTPVVFWVLNDTTEYKQGDYVDFQETDTLVTPKVVEVCKKSPEKKVTDLKQDILSFAKKHM</t>
  </si>
  <si>
    <t>PL78_17440</t>
  </si>
  <si>
    <t>PL78_17440 chr1</t>
  </si>
  <si>
    <t>ANI31592</t>
  </si>
  <si>
    <t>phosphoanhydride phosphorylase</t>
  </si>
  <si>
    <t>MITIKRKLSLSAMILTFIGSAITIPKVVAEEVGYTLEKVVILSRHGVRSPTKQTELMNEVTPDKWPEWPVKAGYLTPRGEQLVKIMGHFYGQYFRHTGLLPKERCPAEGQVYVYSDIDQRTLLTGQALIDGIAPQCGFKIFHQKNLKQIDPLFHPVEAGICALNAKKTQEAIEKKLGAPITTLSQRYAKSLALMGKVLNFSASPYCQKMEKQGMDCNFADLSPNEVQVNQEGSKASLSGPVALSSTLAEIFLLQNSQGMPIVAWHRLLTREDWQTLMLLHNSQFDLMAKTPYIAQHKGTPLLQQINVALLQPEQGKAGLDKQPATKKTLSNTQLPDNNAVFILGGHDTNIANVAGMLGLNWTLPLQPDNTPPGGGLVFERWRDQHGQSFVAIKMFYQTLNQLRNMEKLDLSINPAGMVSIDIPGCENEGENKLCRLATFQKKVVEAIEPACNLP</t>
  </si>
  <si>
    <t>PL78_17445</t>
  </si>
  <si>
    <t>PL78_17445 chr1</t>
  </si>
  <si>
    <t>ANI31593</t>
  </si>
  <si>
    <t>ydfZ seleno binding protein</t>
  </si>
  <si>
    <t>MVKVYDRNRNQIRPGHRVMVAQSGLIDVAKAIHADGLSDIEAERAQCVELQHACERYVPFDLVRLGQ</t>
  </si>
  <si>
    <t>PL78_1745 chr1</t>
  </si>
  <si>
    <t>ANI28559</t>
  </si>
  <si>
    <t>moaD Molybdopterin converting factor, small subunit</t>
  </si>
  <si>
    <t>MIQILFFAQVRELLGTESLQLVAEYPTVEALRQALCQRGDRWQLALDEGKLLTAVNQSLVSWDHPLSAGDEVAFFPPVTGG</t>
  </si>
  <si>
    <t>PL78_17450</t>
  </si>
  <si>
    <t>PL78_17450 chr1</t>
  </si>
  <si>
    <t>ANI31594</t>
  </si>
  <si>
    <t>cold-shock protein cspA2</t>
  </si>
  <si>
    <t>MSNKMTGLVKWFDAGKGFGFITPADGGKDVFVHFSAIQSNDFKTLDEGQRVEFSIENGAKGPSAANVVAL</t>
  </si>
  <si>
    <t>PL78_17451</t>
  </si>
  <si>
    <t>PL78_17451 chr1</t>
  </si>
  <si>
    <t>cold-shock protein cspD</t>
  </si>
  <si>
    <t>PL78_17455</t>
  </si>
  <si>
    <t>PL78_17455 chr1</t>
  </si>
  <si>
    <t>ANI31595</t>
  </si>
  <si>
    <t>MNSNSIAPDPMILTLPHQHWGKNEHVIPDAIEALEQGKVLFLPNLAFPLSSQEKQLLNPALVDIKRKNISFKPLEGELTGVTDESKIELTRQLLERYYQHCVSLLGQLLPEYTHALRSPTNSLRLHPVAAWRDKTSWRKDDSRLHVDAFPSRPNYGERIIRIFTNINPHGENRSWRVGEDFQQLASRYLPKLDRYSPISSWLQHKVGITKLRRSHYDHLMLQLHDKMKSDADYQQNGQQVAIEFPPGSSWICFSDQTPHAAMGGQYMLEQTFLLPVKGMKHPEQSPLKILEALTGQRLI</t>
  </si>
  <si>
    <t>PL78_17460</t>
  </si>
  <si>
    <t>PL78_17460 chr1</t>
  </si>
  <si>
    <t>ANI31596</t>
  </si>
  <si>
    <t>Inner membrane protein YlaC</t>
  </si>
  <si>
    <t>MDIIKEILIEDIEKINKKENRNGRLDFNIEFIHKHPYLCLAMLISYFFVLILMLLTPYFGTYYVIGFTAFFVIMSAILLMEIKPIFKFEDIGVLDLRVCYNGEWFFSRALSPEAVAKLLENKNINDDFKNKIKRIIENKGEIDFYDVYDLAYSKKQVSSITDSRIVPV</t>
  </si>
  <si>
    <t>PL78_17465</t>
  </si>
  <si>
    <t>PL78_17465 chr1</t>
  </si>
  <si>
    <t>ANI31597</t>
  </si>
  <si>
    <t>zinc-binding dehydrogenase</t>
  </si>
  <si>
    <t>MSSITSDSRMVAIEITQFGPPSVLMAGKRPIPTPDEGQILVKVAAAGVNRPDVLQRRGLYAPPPGASDIPGLEISGEVVALGQKTSRFKMGDKVCGLIAGGGYAEYCVIHETNALPVPEGLSMIEAAALPETFFTVWANLFQRGGLKAGETVLIHGGSSGIGTTSTMLSKAFGAAKIIVTVGSEDKREACLAMGADVAINYRTQDFVAETKLATEGNGADVIVDLIAGDYVARNYEAAAMNGRIVQIGTQNGPAKDLNLMPMLLKRLTHTGSTLRSRTVAEKAIIAEELQLKIWPLIEKGKLKPQVFATFPIKEATAAHELMEASTHIGKIVLTF</t>
  </si>
  <si>
    <t>PL78_17470</t>
  </si>
  <si>
    <t>PL78_17470 chr1</t>
  </si>
  <si>
    <t>ANI31598</t>
  </si>
  <si>
    <t>lacZ Glycosyl hydrolases family</t>
  </si>
  <si>
    <t>MNAEIRQGNREKSLANILSRRDWENPGITQYNRLDAHSPFRSWRDVTQARDDTDSASLHSLNGYWHFSYFDRPEAVPEDWITQDLPKSTLLPVPSNWQLFGFDTPIYTNVQYPIPVNPPYVPDLNPTGCYSTEFMLNPDWPASGQTRIIFDGVNSAFHLWCNGNWVGYSQDSRLPAEFDISPYLQTGSNRIAVLVLRWSDGSYLEDQDMWRMSGIFRDVTLLHKPDIHLSNIQIKTLLAPGFRSAELSVMAAINLPLLQPHIADNYLIKAQLWLNDVLIGQQEQDMGSKTIDERGNYPERVELVLPVESPHLWSAEQPTLYRVVVALKSLDQEIIEAEAYDIGFRKIEIDKGLLKLNGKPLLIRGVNRHEHHPLTGQTIDEATMRQDIQLMKRHNFNAVRCSHYPNHPLWYRLCDQLGLYVVDEANIETHGMQPMSRLSDDPRWLNAFSERVTRMVQRDRNHTCIIIWSLGNESGHGATHDALYRWIKTNDPTRPVQYEGGGANTAATDILCPMYARVDQDQPFDAVPKWSIKKWIGLPEEPRPLILCEYAHAMGNSFGGFDRYWQAFRQHPRLQGGFVWDWVDQSLTRHDENGQAYWAYGGDFGDTPNDRQFCMNGLVFPDRTPHPSLYEAQRAQQFFQFTLVSTTPLIVEVTSEFLFRHTDNEHFYWRLELDGEIIQHGNIPIVIAPELSQKLELGSLPAPLKLQGELWLHVEIKQPTATQWSEEDHKSAWHQWKLPTILPSLTHASNTASKQNISVIGHPQLTSNEQYWIVENNRQRWLFDRQSGLLEQWLINEKPLLLTPLQDQFIRAPLDNDIGISETTRIDPNAWVERWKQAGMYQLDRRCISIHASTMSNGVLITADYEYNAPQGGLLKSRWVYHFNEQNQMKIEVNVTRASGSPSPARIGMCCQLNLIESQVSWLGLGPHENYPDRQLSATFSQWTLPLESLHTPYTFPSENGLRCNTRSLSYGNLQLTGNFHFGISRYGLQQLMETSHQHLLKHEKGTWLNIDGYHMGVGGDDSWSPSVNDDFLLNAENYHYQVCWQFK</t>
  </si>
  <si>
    <t>PL78_17475</t>
  </si>
  <si>
    <t>PL78_17475 chr1</t>
  </si>
  <si>
    <t>ANI31599</t>
  </si>
  <si>
    <t>lacI DNA-binding transcriptional regulator, LacI/PurR family</t>
  </si>
  <si>
    <t>MKTKSVTLDDVAHYAGVSYQTVSRVLNQAPNVSDKTRAKIEQAMAALHYVPNRVAQQLAGKNSCTLGLVTTDLSLHAPSQIASAIKIKARQLGFSVVIAMIDHFDEQACQRAVNELLAQRVEGILINAPLTQQQSAEITHQCTNVPVIFLDVDPQSTAHSVVFDPFHGARQGAEHLLALGHQKIVLIAGSKDTISSQLRYQGWLTTLALSGLKPQKVFYGDWSAHSGYLCAKSLLQSGTSFTAILVASDQMALGVLRALQEQGLSIPKDVSIVGYDDTDDSAYFHPPLTTVRQDFRQLGEKSLQQLVALLRTSHGIQLNSLLLSPELVLRQTTAPVNNVPIMSQTTPQELAEHK</t>
  </si>
  <si>
    <t>PL78_17480</t>
  </si>
  <si>
    <t>PL78_17480 chr1</t>
  </si>
  <si>
    <t>ANI31600</t>
  </si>
  <si>
    <t>hypothetical adhesin protein</t>
  </si>
  <si>
    <t>PL78_17485</t>
  </si>
  <si>
    <t>PL78_17485 chr1</t>
  </si>
  <si>
    <t>ANI31601</t>
  </si>
  <si>
    <t>cold-shock protein cspC</t>
  </si>
  <si>
    <t>MSNMMKGQVKWFNESKGFGFITPADGSKDVFVHFSAIQDQGFKTLAEGQNVQFSIENGAKGPSAANVTAI</t>
  </si>
  <si>
    <t>PL78_17490</t>
  </si>
  <si>
    <t>PL78_17490 chr1</t>
  </si>
  <si>
    <t>ANI31602</t>
  </si>
  <si>
    <t>DSRB Dextransucrase</t>
  </si>
  <si>
    <t>MKVNDLVTVKTDGGPRREGVVLEVEEFSEGVMYLVSLKDYPEGVWFFNEIDSKDGTFVEPR</t>
  </si>
  <si>
    <t>PL78_17495</t>
  </si>
  <si>
    <t>PL78_17495 chr1</t>
  </si>
  <si>
    <t>ANI31603</t>
  </si>
  <si>
    <t>MKSGSTQQLIDTATPSQAKVIFINNIRLVTLFVAILAGILALFAVAIGTSSYFLKQSNQYLEHATKEVDIRLGLSNSSDYLRAARLILIQAASAARIGDTESYQSGLKTAENRLAESQKMFDLYFNRPGKDKNELALDIPLKKAYEQYRSEGMMPMLDASQQGHFEEVISLEAEKLKQLDMAYNEPLLASINYLAEQANQINQSAKQGARLGYILMGGAFIFTVVLTLVTFLVISKVIIKPMNVLVTRIQRIADGDLTQPTIPFGKNEIGLLGSNIQLMQESLSRTVESVRNSADSIYQGTSEIASGNTDLSARTEQQAASLEQTAASMEQLTATVKQNSENAHHASQLAANASSKAREGGDIVSDVVSTMDKISLSSMKIADITNVINSIAFQTNILALNAAVEAARAGEQGRGFAVVASEVRHLAQRSADAAKEIECLIEASVDLVGDGSILVSDAGKAMKEIVTAVTHVTDIMGEIASASDEQSRGISQVAQAVSEMDNVTQQNASLVQEASAAAASLEQQASMLTHAVAVFQLNSKGKNTGGQPASNAKTSNNFNAKKPELDTENWETF</t>
  </si>
  <si>
    <t>PL78_1750 chr1</t>
  </si>
  <si>
    <t>ANI28560</t>
  </si>
  <si>
    <t>molybdopterin guanine dinucleotide biosynthesis protein MoaE</t>
  </si>
  <si>
    <t>MENTRIRVGAEPFNVGDEYQWLAQCGEDGAVVTFTGKVRNHNLGDNVSALTLEHYPGMTEKALGEIIAEARERWPLQRVSVIHRVGSLYPGEEIVFVGVTSAHRSVAFESAEFIMDYLKTRAPFWKREATPAGERWVESRDSDHEAAKRW</t>
  </si>
  <si>
    <t>PL78_17500</t>
  </si>
  <si>
    <t>PL78_17500 chr1</t>
  </si>
  <si>
    <t>ANI31604</t>
  </si>
  <si>
    <t>membrane protein involved in acid resistance</t>
  </si>
  <si>
    <t>MSLTPFVLNILLATALGALIGAERQWRQRMAGLRTYALVATGAAIFVLSSAVTSPDSPGRIAAQIVSGIGFLGAGVIMRDGMNIRGLNTAATLWCSAAVGVLCGLGLVWHAVCATAIILSANILLREAAHRINLQPQQQALDLEVRYRIQVTCGTEDEILVRTLILQGLNGMALRLQSLCSADISRPGQLEVCAEIMATPAAQKEIEGIVCRVSLERSVSAVHWRVASELPI</t>
  </si>
  <si>
    <t>PL78_17505</t>
  </si>
  <si>
    <t>PL78_17505 chr1</t>
  </si>
  <si>
    <t>ANI31605</t>
  </si>
  <si>
    <t>mgtA</t>
  </si>
  <si>
    <t>MTKLMKTGQAENYRREKNKPFVVAQEAKNSLDLTLSKLNANLNGLTEEDAQERLEQYGANEVAHDKAPHALIQLVAAFNNPFIFVLMVLAAISFFTDYWLPMKQGEETDLTGVFIIVIMVLLSGFLRFWQEYRTNKAAEALKSMVRTTATVMRREKHSVQPVKREVSIKELVPGDIIYLSAGDMVPADLRLVSSRDLFISQAILTGEAIPIEKYDALSCVSQKSTSSEACSESELLELSNVCLMGTNVASGTATAVVVATGGHTYFGSLAKSIVGTRSQTAFDRGVNSVSWLLIRFMLVMVPIVLLINGFTKGDWTEAALFALAVAVGLTPEMLPMIVSSNLAKGAIAMAKRKVVVKRLNAIQNFGAMDVLCTDKTGTLTQDRIILEHHLDAKGCNDTRVLQLAWLNSYHQSGMRNLMDQAVISFGRGKSVIDPLRSYNKVDELPFDFVRRRLSIVVKDKDQRQQLICKGAVEEMLQICSHIRDGDQILPMNDARRQALLTLASQYNQDGFRVLLLATRDMGSQVSNVPLSIHDEKELIVEGVLTFLDPPKESAAAAIAALRENGVAVKVLTGDNPIITSKICRDVGLEPGEPLGGSDIELMDAETLAREVELRTVFTKLTPLQKSRVLKMLQANGHTVGFLGDGINDAPALRDADVGISVDTATDIAKESADIILLEKNLMVLEEGVIKGRETFGNIIKYLNMTASSNFGNVFSVLVASAFIPFLPMLAIHLLLQNLMYDISQLSLPWDKMDKEFLRKPRKWDAKNIGRFMLWIGPTSSIFDITTYALMWFVFAANSVEHQALFQSGWFIEGLLSQTLVVHMLRTQKIPFIQSTAALPVLLMTGLVMAIGIYIPFSPLGALVGLQPLPWQYFPWLAGTLISYCVVAQLMKRFYIRRFGEWL</t>
  </si>
  <si>
    <t>PL78_17510</t>
  </si>
  <si>
    <t>PL78_17510 chr1</t>
  </si>
  <si>
    <t>ANI31606</t>
  </si>
  <si>
    <t>NADP-dependent oxidoreductase</t>
  </si>
  <si>
    <t>MPQDKIHNRRIVLASRPKGAPTADNFRLEIIDIPQPAAGQILLRTRYLSLDPYMRGRMSDAPSYAPPVAIDDVMVGGTVSRVEASQHPDFKVGDWVLSANGWQDYAVSDGSNVKNLGPLLSHPSRSLGVLGMPGFTAYMGLLDIGQPKEGETLVVAAASGAVGSVVGQIGKIKGCRVVGIAGGTEKCRYVVEELGFDVCIDHQSTDFPQQLAKACSDGIDIYYENVGGAVFDAVLPLLNTQARIPVCGIISQYNATALPDGPDRLPLLQGLILRKRIRMQGFIIFDDYGHHYGEFIKQMNEWLEQGKIKFREDLVDGLENAPQAFMGLLQGKNFGKLVIRVSNE</t>
  </si>
  <si>
    <t>PL78_17515</t>
  </si>
  <si>
    <t>PL78_17515 chr1</t>
  </si>
  <si>
    <t>ANI31607</t>
  </si>
  <si>
    <t>universal stress protein UspC</t>
  </si>
  <si>
    <t>MKYQNVLVAVSLSPDSQQLVDKAVSIVRPHNGIISLVTLTTEPEMYNNFAAPMLGDLRNLLQEEARLFMAELQAKTNYPIAEMAILHGELADSLNYVSNKRQIDLVICGHHSASMMNKIYCSATRLINASRVDVLIVPL</t>
  </si>
  <si>
    <t>PL78_17520</t>
  </si>
  <si>
    <t>PL78_17520 chr1</t>
  </si>
  <si>
    <t>ANI31608</t>
  </si>
  <si>
    <t>Transcriptional activator flhD</t>
  </si>
  <si>
    <t>MSTSELLKHIYDINLSYLLLAQRLINDEKASAMFRLGITDTMADALSQLTLPQMVKLAETNQLVCHFRFNDHNTIHHLTKESRVDDLQQIHTGILLSSHLLHELSLKDGSASKKRA</t>
  </si>
  <si>
    <t>PL78_17525</t>
  </si>
  <si>
    <t>PL78_17525 chr1</t>
  </si>
  <si>
    <t>ANI31609</t>
  </si>
  <si>
    <t>transcriptional activator FlhC</t>
  </si>
  <si>
    <t>MVEKSIVQEAKDIHLAMELITLGARLQMLESETQLSRGRLIKLYKELRGSPPPKGMLPFSTDWFMTWEQNIHSSMFYNAYSFLLKSGQCTGVEAVIKAYRLYLEQCPDRVEEPPLLALTRAWTLVRFVDSGMLQLSGCSCCGGTFITHAHQPRNSFVCSLCQPPSRAVKKRKLSPQPADITTQLLDEQVRRAV</t>
  </si>
  <si>
    <t>PL78_17530</t>
  </si>
  <si>
    <t>PL78_17530 chr1</t>
  </si>
  <si>
    <t>ANI31610</t>
  </si>
  <si>
    <t>motA flagellar motor protein</t>
  </si>
  <si>
    <t>-LVILGYIVVLGAVLGGYMMVGGHLGALYQPSEFLIIAGAGIGAFIVGNNGKAIKATLRAMPKLLRRSKYNKVLYMDLMALLYRLLAKSRQQGMLSLENDIEDPQQSEIFSNYPRILADKILVEFITDYLRLIVSGNMNAFEIEALMEEEIETFEQESEVPAGSLAMAGDSLPAFGIVAAVMGVVHALASADRPAAELGALIAHAMVGTFLGILLAYGFVSPLATLLRQQSAETTKMMQCIKVTLLSSLNGYAPQIAVEFGRKTLYTTERPSFIELEEHVRRVKAPAPQATEEDA</t>
  </si>
  <si>
    <t>PL78_17535</t>
  </si>
  <si>
    <t>PL78_17535 chr1</t>
  </si>
  <si>
    <t>ANI31611</t>
  </si>
  <si>
    <t>motB flagellar motor protein</t>
  </si>
  <si>
    <t>MKHQNHPVILVKRRKGKHGGGHHGGSWKIAYADFMTAMMAFFLVMWLLSISSPQELTQIAEYFRTPLKVALTSGDKSSSSTSPIPGGGDDPTQQQGEVRKVSKSAEARQEENRLNKLREKLDELIESDPRLKALRPHLLINMMDEGLRIQIIDSQNRPMFQMGSAQVEPYMRDILRAIAPILNDIPNKISLSGHTDDLPYANGERGYSNWELSADRANASRRELLTGGLSEGKVLRVVGMASTMGLKEQRATDPVNRRISILVLNKQTQQSIEHENLDNKALDIEKAEGLKQLESSAQPVAGTESTATVAPQAAPAVEPAVSAVTTQSAPVAESPVVGNSVAAPDAPVATPPVGADVTPPPAAEPPQPNTETATSVATGPTTSLPAAPESQVPVSPTSRDAQ</t>
  </si>
  <si>
    <t>PL78_17540</t>
  </si>
  <si>
    <t>PL78_17540 chr1</t>
  </si>
  <si>
    <t>ANI31612</t>
  </si>
  <si>
    <t>torS CheW-like domain</t>
  </si>
  <si>
    <t>-SMDITAFYQTFFDEADELLADMEQHLLLLDPLAPDNEQLNAIFRAAHSIKGGAATFGFTVLQETTHLLENLLDGARRNEMRLSTDIINLFLETKDIMQEQLDAYKTSQEPNRDSFEYICQALRQLALEALEPTAAANAPAAANEAKTTATPALVQGGMRICLSGLKPQEIPLMLEELGNLGEVKDPHQGENSLEATLITSVSEDDICAVLCFVLEPEQISFVEAPAVADVVIPATNAPAASAPAVEAAPVTAAAPVAEAVKPAPATGAEPAKPRPKASESTSIRVAVEKVDQLINLVGELVITQSMLAQRSSTLDPVAHGDLLNSMGQLERNARDLQESVMSIRMMPMEYVFSRFPRLVRDLASKLNKQVELTLLGSSTELDKSLIERIIDPLTHLVRNSLDHGVENPETRIAAGKSPVGNLTLSAEHQGGNICIEVIDDGAGLNRQKILAKAMSQGMAVNEHMSDEDVGMLIFAPGFSTAEQVTDVSGRGVGMDVVKRNIQEMGGHVQVSFQAGKGTSIRILLPLTLAILDGMSVKVNDEVFILPLNAVMESLQPQAEDLHPLAGGERVLQVRGEYLPLVELYRVFDVPNAKTEATQGIVVILQSAGRRYALLVDQLIGQHQVVVKNLESNYRKVPGISAATILGDGSVALIVDVSALQALNREKRVSVEDAA</t>
  </si>
  <si>
    <t>PL78_17545</t>
  </si>
  <si>
    <t>PL78_17545 chr1</t>
  </si>
  <si>
    <t>ANI31613</t>
  </si>
  <si>
    <t>chemotaxis protein CheW</t>
  </si>
  <si>
    <t>MAGLATVTKLAGETVGQEFLIFTLGDEEYGIDILKVQEIRGYDQVTRIANTPAFIKGVTNLRGVIVPIIDLRVKFAQNNVSYNENTVVIVLNFDQRVVGIVVDGVSDVLSLTNEQIRPAPEFAVTLATEYLTGLGSLGERMLILVDIEKLLSSEEMSLIDSVAKG</t>
  </si>
  <si>
    <t>PL78_1755 chr1</t>
  </si>
  <si>
    <t>ANI28561</t>
  </si>
  <si>
    <t>Integral membrane protein, interacts with FtsH</t>
  </si>
  <si>
    <t>MGHYPRSNGSIVERANTGIQAYMAQVYGWMTCGLLLTAFVAWYAANTPAILHFVFSSQITFFGLIIAQLGLVFVISGMVNRLSGTMATSLFMLYSALTGLTLSSILIMYTGASIASTFIICAGMFGAMSIYGYTTKRDLSGMGSMLFMGLIGIVLASLVNIWLKSDALMWAVTYIGVVVFVGLTAYDTQKLKNMGAQLDANDKDGFRKYAIVGALTLYLDFINLFLMLLRIFGNRR</t>
  </si>
  <si>
    <t>PL78_17550</t>
  </si>
  <si>
    <t>PL78_17550 chr1</t>
  </si>
  <si>
    <t>ANI31614</t>
  </si>
  <si>
    <t>MFKRMKVVTSLLLVLVLFGALQLISGGLFFNALKNDKENFAVLQVIRQQQSSLSDSWVNLVQTRNTLNRAGIRYMADANGTGSGTPLPELLTLAKDTLVKAQKSYADFEQIPVDSRQSAESTQRMKQTYDAYVGALAELIQLMEAGKIKEFFDQPTTSFQDAFEKDYTAYRMLNDNLYASAVEDSNKSFTVAMGILIAILIAVVAVMLIVWFGIQHILINPLNRLIEHIKHIAGGDLTQPIEVLGRNEMGALAASLKNMQSELINTVSGVRMGADAIYSGASEIAAGNNDLSARTEQQAASLEETAASMEQLTATVKQNAENARQASQLALSASETAQKGGKVVANVVQTMHDIAGSSQKIADITSVIDGIAFQTNILALNAAVEAARAGEQGRGFAVVAGEVRNLAQRSAQAAKEIKGLIEDSVNRVDMGSVLVESAGETMGDIVNAVTRVTDIMGEIASASDEQSRGIDQVGQAVTEMDRVTQQNASLVEESASAAAALEEQASLLTQSMSVFILRVDNGNSNKDVRRTKQPVVEQTGTAKKTLGSDLQENWETF</t>
  </si>
  <si>
    <t>PL78_17555</t>
  </si>
  <si>
    <t>PL78_17555 chr1</t>
  </si>
  <si>
    <t>ANI31615</t>
  </si>
  <si>
    <t>methyl-accepting protein IV</t>
  </si>
  <si>
    <t>MFGRIRISTSFFLLLMMICSIQLISSGLSFTAFRADNQNLNRVDLSSQQRDALSLSWVSLLQARNTLNRAATRAALNVPQEKVNELMGNARSSLQKADLYFNQFLAVPRVDASAVELTDATQASYQNLRAALRELIVFLEAGKLQEFMDQPTQKTQDLFEADFVQYLQHTSEIIAESGHENGQAYLLSKWIFAGAIVLVISMAISCLIWLRTMFVTPLAIMREHFDRIAQGDLAGNISVTGRNEISQLFGSLRIMQQSLISTVSKVRDGTESMLTGIQEISAGNNDLSARTEQQAASLEETAASMEQLTATVKQNADNARQATLLAKDASATAAKGGALASDVVSTMHEIAASSHKIGAITSVIDGIAFQTNILALNAAVEAARAGEQGRGFAVVAGEVRNLAQRSAQAAKEIKGLIDESVGRVRQGSTLVENSGTTMEEIVRSVTRVTDIMGEIASASDEQSRGIEQVSLAVTQMDQVTQQNAALVEEAASAANALEEQAGYLSHAVSVFRLAQDGYDGDWQEATGADKQPVVKEISDC</t>
  </si>
  <si>
    <t>PL78_17560</t>
  </si>
  <si>
    <t>PL78_17560 chr1</t>
  </si>
  <si>
    <t>ANI31616</t>
  </si>
  <si>
    <t>chemotaxis protein-glutamate O-methyltransferase</t>
  </si>
  <si>
    <t>MKPSPKSTPPDSGSILNQMVQRLPLSDVHFRRICQLIYQRAGIVLADHKREMVYNRLVRRLRLLNINDFGQYLALLETDPNSAEWQAFVNALTTNLTAFFREAHHFPILAEHARQRPGNYSVWSTAASTGEEPYSIAMTLSDTLGHRAGSCQVLASDIDTQVLEKATSGVYRQDELRSLSAQQMQRYFLRGTGPHQGLVRVRPELSNMLTFQQLNLLAPEWALPGQFDAIFCRNVMIYFDKETQERILRRFVPLLKPGGLMFAGHSENFSQISREFYLRGQTVYGLTKER</t>
  </si>
  <si>
    <t>PL78_17565</t>
  </si>
  <si>
    <t>PL78_17565 chr1</t>
  </si>
  <si>
    <t>ANI31617</t>
  </si>
  <si>
    <t>chemotaxis response regulator protein-glutamate methylesterase</t>
  </si>
  <si>
    <t>MSKIRVLCVDDSALMRQLMTEIINSHPDMEMVATAPDPLVARDLIKKFNPQVLTLDVEMPRMDGLDFLEKLMRLRPMPVVMVSSLTGKNSEITMRALELGAIDFVTKPQLGIREGMLAYSELIAEKIRTAAKARLPRRITDNAPVMLSHAPLLSSEKLIAIGASTGGTEAIRTVLQPLPPTSPALLITQHMPPGFTRSFAERLNKLCQITVKEAEDGERVLPGHAYIAPGDRHLELTRSGANYQVRIHDGPAVNRHRPSVDVLFRSVAQCAGRNAVGVILTGMGNDGAAGLLEMHRAGAYTIAQNEASCVVFGMPREAIGMGGVNEVLDLNQVSQRMLAQISSGQALRI</t>
  </si>
  <si>
    <t>PL78_17570</t>
  </si>
  <si>
    <t>PL78_17570 chr1</t>
  </si>
  <si>
    <t>ANI31618</t>
  </si>
  <si>
    <t>phoB regulator</t>
  </si>
  <si>
    <t>MADKNLRFLVVDDFSTMRRIVRNLLKELGFNNVDEAEDGVDALNKLRAGGFDFVVSDWNMPNMDGLQLLQTIRADGALAALPVLMVTAEAKKENIIAAAQAGASGYVVKPFTAATLEEKLNKIFEKLGM</t>
  </si>
  <si>
    <t>PL78_17575</t>
  </si>
  <si>
    <t>PL78_17575 chr1</t>
  </si>
  <si>
    <t>ANI31619</t>
  </si>
  <si>
    <t>phosphatase CheZ</t>
  </si>
  <si>
    <t>MNNHPMPATDAASASDIISRIGNLTRMLRDSLRELGLDQAIAQAAEAIPDARDRLDYVVHMTAQAAERALNCVEAAQPRQNELESSAKALKVRWDEWFANPIELSDARSLVTDTREYLDLVPEHTSFTNAQLLEIMMAQDFQDLTGQVIKRMMDVVQEIEKQLLMVLMENIPEQTAKPQPVNSLLNGPQLDKNGAGVIANQDQVDDLLDSLGF</t>
  </si>
  <si>
    <t>PL78_17580</t>
  </si>
  <si>
    <t>PL78_17580 chr1</t>
  </si>
  <si>
    <t>ANI31620</t>
  </si>
  <si>
    <t>mycP peptidase S8</t>
  </si>
  <si>
    <t>MKRFDVTYDIKDNHRKILPLVKSGDLLIVRMKAGKEFSDTMDKIIKDEPLHYNLLFNISNVNVYVVRVEGEENVINELREKLSTDRDVRFAGFGFRNEQTAEPIVYTENIFIKFKNDIKKTQCEYIINKYNLIIKNEISFLKNAYFISAIEDTGDDIFTLAEDILNCEEVEYCHPELIHQKMPKAIHPNQWHLKKTTVRTETDVDASANVEAAHEITRGAGITIAIIDDGFDIQHPEFMRPGKVVHPHNYEMGYENENPLPDKSNRHGTACAGVACADGLYGASGVAPEANLMPIRLVDGLGSMGEALAFVWAADKGADIISCSWGPADGIWFDPDDEYHDRETELPALTRLAIDYAVEKGRNGKGCAVFFAAGNGNESVDNNGYASNDKVIAVGACNDRSTRCAYSDFGKALWCTFPSGDFAHPEKFHPAPLTSGIWTTDVRNQDGYNTGMTLTGDLFGNYTNKFGGTSSSCPGAAGVAALILSVNPSLTYLEVRDIIRDSCDKIDRKNGKYDKNGHSKWYGYGRVNAEKAVLLAKCRQEEVRDVL</t>
  </si>
  <si>
    <t>PL78_17585</t>
  </si>
  <si>
    <t>PL78_17585 chr1</t>
  </si>
  <si>
    <t>ANI31621</t>
  </si>
  <si>
    <t>flhB flagellar biosynthesis protein</t>
  </si>
  <si>
    <t>-AEDSDLEKSEEPTAHKLEKAREKGQIPRSRELTSMLMLGAGLSILWVFGESIGRQLAAMIAQGLQFDHSVIGDEKHMLRQIGMLLMQTVTALLPVFIGLVLVALSVPMLLGGISFSAESFKFDLKRMNPLSGLKRMFSSQVLAELLKAILKATLVGWVTGMFLWHYWPDMLRLIAAPPLAALGDALRLILFCGFIVVLGLTPMVSFDVFYQIMSHIKKLRMTKQEIRDEFKDQEGDPHVKGRIRQQQRAMARRRMMADVPQADVIVTNPTHYAVALQYNENKMSAPRVLAKGAGEIALRIRELGAEHRIPMLEAPPLARALYRHSEIGQHIPATLYAAVAEVLAWVYQLKRWKLEGGLIPKKPENLPVPDALDFAGESETNG</t>
  </si>
  <si>
    <t>PL78_17586</t>
  </si>
  <si>
    <t>PL78_17586 chr1</t>
  </si>
  <si>
    <t>MTGYSLSLASLSVIFAKNKMIKPNAALNFQLAISPCGLKIMRGARRSPSPYQRNNRLIAALFRPSPQKNFVMLAAIIFPLIFYS</t>
  </si>
  <si>
    <t>PL78_17590</t>
  </si>
  <si>
    <t>PL78_17590 chr1</t>
  </si>
  <si>
    <t>ANI31622</t>
  </si>
  <si>
    <t>flhA</t>
  </si>
  <si>
    <t>MANLAALLRLPGNFKDTQWQILAGPILILMILSMMVLPLPPFILDLLFTFNIALSIMVLLVAMFTQRTLEFAAFPTILLFSTLLRLSLNVASTRIILMDGHTGAAAAGRVVEAFGHFLVGGNFAIGIVVFIILVVINFMVITKGAGRIAEVGARFVLDGMPGKQMAIDADLNAGLIGEEEAKKRRSEVTQEADFYGSMDGASKFVRGDAVAGLLIMVINVIGGLLVGVMQHDMAVGHAAETYTLLTIGDGLVAQIPALVISTAAGVIVTRVSTDQDVGQQMVTQLFNNPRVMVLSASVLGLLGMVPGMPNFVFLLFTAALLALAWRLKGKQTSQPAVAEQPVVQDQQQAAEATWSDVQLEDPLGMEVGYRLIPMVDFQQNGELLGRIRSIRKKFAQEMGYLPPVVHIRDNLELPPASYRILMKGVEIGSGEAHPGRWLAINPGNAVGTLPGEATQDPAFGLAAVWIESALREQAQIQGFTVVEASTVVATHLNHLISQYASELFGRQETQQLLERVSQEMPKLTEDFIPGVVSLTIFHKVLQNLLSERVSIRDMRTIIETLAEHAPNQTDPYELTAVVRVALGRSIAQQWFPGTGEIQVIGLDAALERLLLQALQGGGGLEPGLADRLLDQSKQALQRQEMLGAPPVLLVNHALRALLARFLRRSLPQMVVLSNLEIGDNRQIRMTSTIGAA</t>
  </si>
  <si>
    <t>PL78_17595</t>
  </si>
  <si>
    <t>PL78_17595 chr1</t>
  </si>
  <si>
    <t>ANI31623</t>
  </si>
  <si>
    <t>flagellar protein flhE</t>
  </si>
  <si>
    <t>MKFHALVLAALASVSWGAYSASGSWVADDIGVTQNLRGVPTSSPVLRPTTPYVTAEHRIVSVSWRIQLLSAAPNGLQMKLCSPSRCIDLNGGSGSSRGLAGESATSPLTFVYLIQGQGRVNPPLQVMSNQVIVNYQ</t>
  </si>
  <si>
    <t>PL78_1760 chr1</t>
  </si>
  <si>
    <t>ANI28562</t>
  </si>
  <si>
    <t>ABC-type multidrug transport system, permease component</t>
  </si>
  <si>
    <t>MFHRLYTLIIKELQSLLREPQTRAILIMPVILQVVLFPYAATLEVTNATIAIYSEDSGKASIELTQRFAKAKAFSNVLLLHSPQEIQPTIDNQRALLLIRFPEQFSADLANGHTTPLQLVLDGRNSNSAQIAANYIQQIIQNYQDELTQGQIKPNNSALVVRNWYNPNLDYKWFVVPSLIAMITTIGVLIVTSLSVAREREQGTLDQLLVSPLTTWQIFIGKAVPALIVATFQASIVLFIGIFFYQIPFAGSLALFYGTMLIYGLSLVGFGLLISSLCSTQQQAFIGVFVFMMPAILLSGYVSPVENMPVWLQNITWINPIRHFTDITKQIYLKDASFDIIWHSLWPLLVITATTGSAAYGMFRRKIA</t>
  </si>
  <si>
    <t>PL78_17600</t>
  </si>
  <si>
    <t>PL78_17600 chr1</t>
  </si>
  <si>
    <t>ANI31624</t>
  </si>
  <si>
    <t>flagella synthesis protein FlgN</t>
  </si>
  <si>
    <t>PL78_17601</t>
  </si>
  <si>
    <t>PL78_17601 chr1</t>
  </si>
  <si>
    <t>MGKLPCGRCNDPEGTQYKKNINFMKNNNVKNQRKLERKKFTFNGDA</t>
  </si>
  <si>
    <t>PL78_17602</t>
  </si>
  <si>
    <t>PL78_17602 chr1</t>
  </si>
  <si>
    <t>MGAALEQARIAAFRQPKFDPAPNFHQACDVDQKRYLKPSAITINR</t>
  </si>
  <si>
    <t>PL78_17605</t>
  </si>
  <si>
    <t>PL78_17605 chr1</t>
  </si>
  <si>
    <t>ANI31625</t>
  </si>
  <si>
    <t>flgM</t>
  </si>
  <si>
    <t>MSIDRTQPLVPVSPVQPRETSEAAQQMRKSTQAKAQVSGTQVKLSDAQAKLMQPGSQDINVERVESLKQAIRSGQLTMDTGKIADALLKDAADYLKNS</t>
  </si>
  <si>
    <t>PL78_17610</t>
  </si>
  <si>
    <t>PL78_17610 chr1</t>
  </si>
  <si>
    <t>ANI31626</t>
  </si>
  <si>
    <t>flgA</t>
  </si>
  <si>
    <t>MKAGGVIGLGLAWLCVGTAQATDLAEQIDQFFHSQFPSDTRQVEVKIKTPQAQWPQCENPEISLPANARPWGNVSLSVRCGQQRRFMQTQVQVTGKYLVASRQITAGEKLAEKDMAYKEGRLDTLPQGALNEARFAKGTISLRHINAGQPLTKAMLRRSWVIKAGQAVQVVAQGEGFNINSEGKAMNNAALQDNVRVRMASGQIVSGTLGDDGVIRIML</t>
  </si>
  <si>
    <t>PL78_17615</t>
  </si>
  <si>
    <t>PL78_17615 chr1</t>
  </si>
  <si>
    <t>ANI31627</t>
  </si>
  <si>
    <t>flgB</t>
  </si>
  <si>
    <t>MLDKLDGALRFQQEALNLRAQRQEILSANIANADTPGFQARDIDFSSQLQKVMEQGRVNGSGMSLSLTAARHIPAQNIQPPDLDLLFRVPDQPSMDGNTVDMDRERTNFADNSLKYQTDLTILGSQIKGMMSVLQQG</t>
  </si>
  <si>
    <t>PL78_17620</t>
  </si>
  <si>
    <t>PL78_17620 chr1</t>
  </si>
  <si>
    <t>ANI31628</t>
  </si>
  <si>
    <t>flgC</t>
  </si>
  <si>
    <t>MSLLNIFDIAGSALSAQSQRMNVSASNMANADSVTGPDGQPYRAKQVVFQVANQGAQETGGVRVAQIVEDTAPDRLVYQPGNPLADAKGYVRMPNVDVVGEMVNTISASRSYQANVEVLNTTKSMMLKTLTLGQ</t>
  </si>
  <si>
    <t>PL78_17625</t>
  </si>
  <si>
    <t>PL78_17625 chr1</t>
  </si>
  <si>
    <t>ANI31629</t>
  </si>
  <si>
    <t>flgD</t>
  </si>
  <si>
    <t>MAINTSMNDSLDNTIPNTAAKLQQKQTLGGAGSSEEMQNSFLTLLVAQLKNQDPTNPLQNNELTTQLAQISTVQGIEKLNTTLGSISGQIDNGQSLQASALIGHGVMVPGNSILAGSKDDIVSTTPFGMELVRGADKVTATISDTNGNVVKTIEFPGGLEAGVHVFTWDGKLEDGSNAPDGAYSVSIAASSGVESLNPTALSFGVVNGVTKGAQGTKLDLGPRGTVTMDEVRQIL</t>
  </si>
  <si>
    <t>PL78_17630</t>
  </si>
  <si>
    <t>PL78_17630 chr1</t>
  </si>
  <si>
    <t>ANI31630</t>
  </si>
  <si>
    <t>flgE</t>
  </si>
  <si>
    <t>MGFSQAVSGLNAASSNLDVIGNNIANSATSGFKAGSVSFADMFAGSQTGMGVKVAGITQDFNDGTPTTTNRRLDLAISQSGFFRMQDSSGGIFYARNGQFKLDENRNIVNQQGLHLTGYPATGTPPTVQQGAQPIPLTIPQGMISAKATTSGNMVANLNSSHKPITETFDPAKPDTYSFVNNITTFDSLGNSHDVSVFFVKTKDNTWDVYTQDTSVAGSKADKQGTMNFDTNGLLTGTTDGAGAPSATPFTLNVPMSALNGAPAQTFTLNLAGAKQQNTGTDSISAQNQTGYAAGEFTGFQIEKDGSVIGTYSNQQKQLLGQIVLTNFANPEGLSSQGDNVWKETAASGNAILGTAGGGGFGTLTSGALESSNVDLSKELVNMIVAQRNYQSNAQTIKTQDQILQTLVNLR</t>
  </si>
  <si>
    <t>PL78_17635</t>
  </si>
  <si>
    <t>PL78_17635 chr1</t>
  </si>
  <si>
    <t>ANI31631</t>
  </si>
  <si>
    <t>flgF</t>
  </si>
  <si>
    <t>MDHAIYTAMGAARQTLEQQAVTANNLANASTPGFRAQLSALRAVPIDGPSMATRTLVAASTPGADMSQGPMNYSGRPLDVALQQDGFMAVQLPDGTEGYTRNGNIQVSADGQMTVQGYPLMGDNGPIDVPPQAEVTIAADGTISALNAGDPPNTIAQIGRLKLVQAQGSELTRGDDGLFHLTPATQQQRGATLPNDPLVKVMPGVIEGSNVKPVETMVDMIANARRFEMQMKVIHSVDENEQRANQLLAMS</t>
  </si>
  <si>
    <t>PL78_17640</t>
  </si>
  <si>
    <t>PL78_17640 chr1</t>
  </si>
  <si>
    <t>ANI31632</t>
  </si>
  <si>
    <t>flgG</t>
  </si>
  <si>
    <t>MIRSLWIAKTGLDAQQTNMDVIANNLANVSTNGFKRQRAVFEDLLYQTMRQPGAQSSEQTTLPSGLQIGTGVRPVATERLHSQGNLSKTDNSKDIAIKGQGFFQVQLPDGTNAYTRDGSFQMDQNGQLVTAGGFQVQPAITIPANALSITVGRDGIVSVTQQGQTAAQQVGQLTLTTFINDTGLESVGENLYQETASSGAPNESTPGLNGAGLLYQGYVETSNVNVAEELVNMIQTQRAYEINSKAVTTSDQMLQKLTQI</t>
  </si>
  <si>
    <t>PL78_17645</t>
  </si>
  <si>
    <t>PL78_17645 chr1</t>
  </si>
  <si>
    <t>ANI31633</t>
  </si>
  <si>
    <t>flagellar basal body L-ring protein</t>
  </si>
  <si>
    <t>MAVLLLNGCAYIPHKPLVDGTTSAQPAPASAPLPNGSIFQAVQPMNYGYQPLFEDRRPRNIGDTLTITLQENVSASKSSSANASRNGASKFGVATAPRYLEGLLGNARADLDISGDSTFGGKGGANANNTFNGTITVTVDRVLANGNLHVVGEKQIAINQGTEFIRFSGVVNPRTISGSNTVTSTQVADARIEYVGNGYINEAQTMGWLQRFFLNVSPF</t>
  </si>
  <si>
    <t>PL78_1765 chr1</t>
  </si>
  <si>
    <t>ANI28563</t>
  </si>
  <si>
    <t>MSEHPAAPIDNSETYQDTGFSWRRLRALCRKETRQILRDPSSGLIAFVIPIMLLFIFGYGINLDSSKLHVGILMEQQSKPAQDLANAFTGSPYIAAQISDNRQALIQAMQAGKIRGLIVIPNDFAQRLDRPLDTSPIQVITDGSEPNTANFVQGYAQGIWQIWQQQQSQNLGQTNAPLIDVQLRYWFNPAAISQHFIIPGAITIIMTVIGAILTSLVIAREWERGTMEALLSTQVTRSELLLSKLIPYYFLGMIAMVLCMAVSVFILGVPYRGSLWILFVMTSLFLASTLGMGLLISTVTRNQFNAAMVALNAAFLPSIMLSGFIFEIDSMPAIVRAVTYIIPARYFVSSLQTLFLAGNIGTVLWINLLFLIASAIVFIGLTAWKTQRRLD</t>
  </si>
  <si>
    <t>PL78_17650</t>
  </si>
  <si>
    <t>PL78_17650 chr1</t>
  </si>
  <si>
    <t>ANI31634</t>
  </si>
  <si>
    <t>flgI</t>
  </si>
  <si>
    <t>MRKQSLIPLFAALLSLVWLPASAERIRDLVTVQGVRDNALIGYGLVVGLDGSGDQTMQTPFTTQSLSNMLSQLGITVPPGTNMQLKNVAAVMVTAKLPAFSRTGQTIDVVVSSMGNAKSIRGGTLLMTPLKGVDNQVYALAQGNVLVGGAGASSGGSSVTVNQLTGGRISNGATIERELPTTFGSSGVLNLQLNNEDFTLAQQISDAINRSRGFGSATAIDARTIQVLVPSGSSSQVRFLADIQNIPVNVDPGDAKVIINSRTGSVVMNRNVVLDSCAVAQGNLSVVVDKQNTVSQPDTPFGGGQTVVTPNTQISVRQEGGALQKVNASPNLNNVIRALNSLGATPIDLMSILQAMESAGCLRAKLEII</t>
  </si>
  <si>
    <t>PL78_17655</t>
  </si>
  <si>
    <t>PL78_17655 chr1</t>
  </si>
  <si>
    <t>ANI31635</t>
  </si>
  <si>
    <t>flgJ</t>
  </si>
  <si>
    <t>MSDLMAMSGAAYDAQSLNALKRDVAKDPQGNLKQVAQQVEGMFVQMMLKSMRSAMPEDGPLSSDQTRLYTSMYDQQIAQEMSVKGLGLADMMVKQLSGSQSPSETAGTVPMALDKEVMQTLPAQALAQMMRRAIPTPPPEGTSPLSLNNNNFVSRLSIPAKMASQQSGIPHQLIVAQAALESGWGRREIPTAEGKSSYNLFGIKAGSNWEGPVSEITTTEYEQGVAKKTKASFRVYGSYVEAISDYVKLLTKNPRYAEVAAANTPEQAAHALQRAGYATDPQYAQKLVGVIQQMKSAGNQAVKAYTHDLSQIF</t>
  </si>
  <si>
    <t>PL78_17660</t>
  </si>
  <si>
    <t>PL78_17660 chr1</t>
  </si>
  <si>
    <t>ANI31636</t>
  </si>
  <si>
    <t>flgK</t>
  </si>
  <si>
    <t>MSNNLINTAMSGLSAAQYALSTVGNNITNFQVAGYNRQNAIFAQAGGTLSPAGFLGNGVNVTGVNREYNSFINNQLRSAQTQSAGLTTYYNQISQIDNLLADKNNSLSVTMQDFFSNLKGLETLPNDDATRKTVLGKAEGLVNQFKNADKYLQDMNNGVNQKISDSVNQINNYSEQIAKLNDQITRLRGSSGSEPNALLDQRDQLVSELNTIIPVTVTQQDGDAYNVSFAGGLSLVQGSNSYNMRAIPSSADGTRMTIGYDRGLGGVAELDESRITSGSLGGTLKFRSEALDSARNQLGQLALVMADSFNQQHEKGFDINGDPGEKFFNFAQPNSVSNAKNTGTGHLDVSYSNTSEVQASDYSMEFDGTNWQVTRLSDNSKIAPKTEADGSLSFDGLNVSVGAGVAANDKFTIKPVANTISNLDVAIKDSSKIAAAGADPTGVDGGKGDNNNAKALLDLQNKQLVNGKATLSGAYAGLVSNVGNQTSTAKVNSTAQFNIVKQLDEQQQSISGVNLDEEYGNLQRFQQYYLANAQVIQVASTLFNSLLEIR</t>
  </si>
  <si>
    <t>PL78_17665</t>
  </si>
  <si>
    <t>PL78_17665 chr1</t>
  </si>
  <si>
    <t>ANI31637</t>
  </si>
  <si>
    <t>flgL</t>
  </si>
  <si>
    <t>-RLSTSMLYQQNMRGITDAQSLWLQSGQQISTGKRVINPSDDPMAASQVIMLSQAQSENAQFALGRSYARQTSSLETNFLAQSTSTVQQMQALVISASKDSLSDDDRASYATQLQGLKDQLLNQANSTDGNGNYMFGGFKNDKPPFVADPVTGAVTYNGGDEPKTQQVDSFRNMTVGHTGSSVFMSLTANARPEPTDPATGTTPASESNIFNTIDTVLNALKMPMNGASEADKKLSADAMDKGIRGLDNSLNNILSVQAEIGTQLQELDSLDSLGDDRTLINKQQLSDLQDVDWNAAISSYVMQQAALQASYKAFSDMQGMSLFQLNR</t>
  </si>
  <si>
    <t>PL78_17670</t>
  </si>
  <si>
    <t>PL78_17670 chr1</t>
  </si>
  <si>
    <t>ANI31638</t>
  </si>
  <si>
    <t>fliR</t>
  </si>
  <si>
    <t>MLSFDTSQLSHLVSQYFWPLVRVLALISTAPVLNEKSINRKVKVGLGVMITFLIAPSLPVIDIPIFSVGAIWVAIQQVIIGVAIGLTMQFAFAAIRLAGEIIGLQMGLSFATFFDPSGGPNMPVLARLLNLIAMLLFLSLNGHLWLISMLSDSFHTLPIQFAPLNGGGFRALTEIGSLIFISGLMLALPMITILLTLNMALGMLNRMTPQLSVFVIGFPLTLTIGMLVLGLLMPSLAPYCEHLFGEFFDRLAGVVGGMA</t>
  </si>
  <si>
    <t>PL78_17675</t>
  </si>
  <si>
    <t>PL78_17675 chr1</t>
  </si>
  <si>
    <t>ANI31639</t>
  </si>
  <si>
    <t>fliQ</t>
  </si>
  <si>
    <t>MTPESVMALGTEAMKIALALAAPLLLAALVSGLLVSLLQAATQINEMTLSFIPKILAVFATLVIAGPWMLNLILDYMRNLFTSLPTLIG</t>
  </si>
  <si>
    <t>PL78_17680</t>
  </si>
  <si>
    <t>PL78_17680 chr1</t>
  </si>
  <si>
    <t>ANI31640</t>
  </si>
  <si>
    <t>fliP</t>
  </si>
  <si>
    <t>MTSQRPEFKATFALTVRMRRLLTPLFTFTALLFSPAVFAQLPGIISQPLANGGQSWSLPVQTLVLITSLSFLPAALLMMTSFTRIIIVLGLLRNALGTPSAPPNQVLLGLALFLTFFIMSPVFDKVYQDAYLPFSQDKITMDIAIDKGSQPLREFMLRQTRETDLALYARLANLPAFEGPEAVPMRILLPAYVTSELKTAFQIGFTVFIPFLIIDLVVASVLMALGMMMVPPATISLPFKLMLFVLVDGWQLLLGSLAQSFYS</t>
  </si>
  <si>
    <t>PL78_17685</t>
  </si>
  <si>
    <t>PL78_17685 chr1</t>
  </si>
  <si>
    <t>ANI31641</t>
  </si>
  <si>
    <t>fliO</t>
  </si>
  <si>
    <t>MSEAQTPVTGFANSHPGVSSQTAVPAAPALPAGAVLTQVGSVLGGVILLILCGAWLVKRLGFAPQARNNKLLNVRASCQVGQRERVVIVEVDNTWLVLGVTSQQVTQLHTMERPPVDPTVEPDTTKPADFRQLLQKILKHPEKSA</t>
  </si>
  <si>
    <t>PL78_17690</t>
  </si>
  <si>
    <t>PL78_17690 chr1</t>
  </si>
  <si>
    <t>ANI31642</t>
  </si>
  <si>
    <t>fliN</t>
  </si>
  <si>
    <t>MSDPKLPSGDGKESVDDLWADAFNEQQATEKPTATTEGVFKSLEAPDALGNLQEIDLILDIPVKLSVELGRTKMTIKELLRLSQGSVVSLDGLAGEPLDILINGYLIAQGEVVVVADKYGVRITDIITPSERMRRLSR</t>
  </si>
  <si>
    <t>PL78_17695</t>
  </si>
  <si>
    <t>PL78_17695 chr1</t>
  </si>
  <si>
    <t>ANI31643</t>
  </si>
  <si>
    <t>fliM</t>
  </si>
  <si>
    <t>MGDSILSQAEIDALLNGDSGNDEPVAIVGSDSDVKPYDPTTQRRVVRERLHALEIINERFARQFRMGLFNLLRRSPDITVGPIKIQPYHEFARNLPVPTNLNLVHLKPLRGTALFVFEPSLVFIAVDNLFGGDGRFPTKVEGREFTHTEQRVITRMLRLALDAYRDAWAAIYKIDVEYVRSEIQVKFTNITTSPNDIVVTTPFHVEIGALSGEFNICIPFAMIEPLRELLTNPPLENSRQEDTHWRETLVKQVQHSELELVANFAEISLRLSQILKLKPGDVLPIDKPDRLIAHVDGVPVLTSQYGTLNGQYALRVEHLINPILNALNEEQPNE</t>
  </si>
  <si>
    <t>PL78_1770 chr1</t>
  </si>
  <si>
    <t>ANI28564</t>
  </si>
  <si>
    <t>multidrug ABC transporter ATP-binding protein</t>
  </si>
  <si>
    <t>MAEVQHLITLDGVEKTFPGLDHPAVASLTTEIRSGAVTGLVGPDGAGKTTLLRMLAGLLKPGSGQLSVVGLDPIKNDRQLHSILGYMPQKFGLYEDLTVMENLTLYADLRGVTGEQRRQTFDRLLSFTDLTRFTDRLAGKLSGGMKQKLGLACTLVGQPQVLLLDEPGVGVDPISRRELWRMVHELASDGMLILWSTSYLDEAEQCREVLLLNEGKLLYSGAPQDLTQRMSGRTILLSAQNGTNRKLLQRALTLPLVSDGVIQGKYVRLILKPDADRQQLLQQLNQPTTEIQEADPRFEDAFIDLLGGGPESESALAKIMPTVSGDHTETVIEAQRLTKKFGDFAATDHVDFQVKRGEIFGLLGPNGAGKSTTFKMMCGLLVPSEGKALVLGMDLKTSSGKARQHLGYMAQKFSLYGNLTVAQNLKFFSGVYGLQGKVQRDKIRDMTEAFNFTSILNQTPDSLPLGFKQRLALACALMHEPDILFLDEPTSGVDPLTRREFWLHINGMVDKGVTVMVTTHFMDEAEYCDRIGLVYRGKIIAAGTPDELKQQVARDDNPNPSMEQAFIELVQNYDKEQSHV</t>
  </si>
  <si>
    <t>PL78_17700</t>
  </si>
  <si>
    <t>PL78_17700 chr1</t>
  </si>
  <si>
    <t>ANI31644</t>
  </si>
  <si>
    <t>fliL</t>
  </si>
  <si>
    <t>MSDNTIPAKRKSSIWVILLVLIAVASAAGGGYSWWVLHNSKPANVKPVPVAPVFMPLDTFTVNLITPDNNLDRVLYIGLTLRLPDENTRRALNDYLPEVRSRLLLLLSRQTAESLANEEGKQRLMAQIKTVLSPPMVKGQPNQVISDVLFTAFILR</t>
  </si>
  <si>
    <t>PL78_17705</t>
  </si>
  <si>
    <t>PL78_17705 chr1</t>
  </si>
  <si>
    <t>ANI31645</t>
  </si>
  <si>
    <t>flagellar hook-length control protein FliK</t>
  </si>
  <si>
    <t>MNLSVLPGVATPTETEGAASSSIAALFSDAGLPADFAELLGGQLSQLAQKLDAADAKALKSSLAAVTGNIADVEGDKTSQGSSKLNQLLAALGDITATLPAGLTAAGQTGESHGKKTTPEDDQKLEIQRDKPDLNPLHTLLAMLPHQVATTLASGNSLKSGLTAQDNLNAGSKSSPAGKGEALGSLLGLTGQDKELGALLSTTLSNGKKEGGNPANNLLAEVKTKTEKVELRQNRPTGQTQDNSAIAANKTAALSALIAPTEAVNSGEKALLTSAITPSLPPVSSPIMAAPTGGLASAPVAGHLSAQLGSQEWQQALGQQVLMFSRNGQQNAELRLHPQELGALQISLKIEDNQAQLHFASAHGQVRAALEAALPGLRHALAESGIQLGQSSVSSEGSSQWQQAQQQQHQQNQQNYAANGQPAYGENAESADSLTPLVTPAALQSLASGNGGVDIFA</t>
  </si>
  <si>
    <t>PL78_17710</t>
  </si>
  <si>
    <t>PL78_17710 chr1</t>
  </si>
  <si>
    <t>ANI31646</t>
  </si>
  <si>
    <t>fliJ</t>
  </si>
  <si>
    <t>MKSQSPLVTLRDLAQKAVEKASTQLGQVRQSYLQAEQQLNMLLNYQDEYRVKLNDTLSDGMASSTWQNYQQFIQTLELAIDQHRQQLLQWNQRVDLAVKHWQEKQQRLNAFETLQERAETTQRHHENRMDQKLMDEFAQRSSQRSLNS</t>
  </si>
  <si>
    <t>PL78_17715</t>
  </si>
  <si>
    <t>PL78_17715 chr1</t>
  </si>
  <si>
    <t>ANI31647</t>
  </si>
  <si>
    <t>fliI</t>
  </si>
  <si>
    <t>MTARLGRWLTTLDKLEQRIVQSPSVRRYGRLTRATGLVLEATGLQLPLGATCLIERHDGGEVQEVESEVVGFNGQRLFLMPLEEVEGIVPGARVYARITANGASASKQLPLGPELLGRVLDGSAKPLDGLPAPETGYRAPLITPPVNPLQRTAIEQVLDVGVRTINALLTVGRGQRMGLFAGSGVGKSVLLGMMARYTQADVIVVGLIGERGREVKDFIENILGAEGRARSVVIAAPADVSPLLRMQGAAYATRIAEDFRDRGQHVLLIMDSLTRYAMAQREIALAIGEPPATKGYPPSVFAKLPALVERAGNGVSGGGSITAFYTVLTEGDDQQDPIADSARAILDGHVVLSRRLAESGHYPAIDIEASISRAMTALIDEDHYSKVRQFKQLLASYQRNRDLVSVGAYAAGSDPLLDRAILLYPQMETFLQQGMFERSSYEDACQHLKALFPG</t>
  </si>
  <si>
    <t>PL78_17720</t>
  </si>
  <si>
    <t>PL78_17720 chr1</t>
  </si>
  <si>
    <t>ANI31648</t>
  </si>
  <si>
    <t>fliH</t>
  </si>
  <si>
    <t>MSDQLNALPWQPWAPKDFASQFDDAPATQPEVAMTEFTDEAGEPQEPDQQQVLQSLQQQAEQQGRQQGFAKGLQEGLDQGYQTGLLEGREQGLLEAQKLQEPMTAHWQALVADFQNTLDSLDSVIASRLMQLALTAAKQILGQPAICDGTALLGQIQQLIQQEPMFNGKPQLRVNPDDLAMVEQRLGATLSLHGWRLLADSQIHAGGCKVSAEEGDLDASVATRWHELCRLAAPGDL</t>
  </si>
  <si>
    <t>PL78_17725</t>
  </si>
  <si>
    <t>PL78_17725 chr1</t>
  </si>
  <si>
    <t>ANI31649</t>
  </si>
  <si>
    <t>fliG</t>
  </si>
  <si>
    <t>MSLTGTEKSAIMLMTLGEDHAAEVFKHLSSREVQQLSTTMASMRQVSHQQLIDVLVEFEDDAEQYAALSVNASEYLRGVLVKALGEERASSLLEDILESRETTSGMETLNFMEPQMAADLIRDEHPQIIATILVHLKRGQAADILALFDERLRNDVMLRIATFGGVQPAALAELTEVLNNLLDGQNLKRSKMGGIRTAAEIINLMKTQQEEAVMDAMREYDGELAQKIIDEMFLFENLVGVDDRSIQRLLQEIDSESLLVALKGSDQALRERFLSNMSLRAAEILRDDLATRGPVRMSLVESEQKAILLIVRRLAESGEIVIGGGEDIYV</t>
  </si>
  <si>
    <t>PL78_17730</t>
  </si>
  <si>
    <t>PL78_17730 chr1</t>
  </si>
  <si>
    <t>ANI31650</t>
  </si>
  <si>
    <t>fliF</t>
  </si>
  <si>
    <t>MNASITGVENRENGFSGLLNRLRANPKIPLLIAAAAAVSIVVALMLWAKSPDYRVLYSNLSDRDGGAIVTQLTQLNIPYRFAENGGALLIPADKVHETRLRLAQQGLPKGGAVGFELLDQEKFGISQFSEQINYQRALEGELSRTIETLGPVMNVRVHLALPKPSLFVREQKSPSASVTLALQPGRALDDGQINAIVYMVSSSVAGLPPGNVTVVDQTGRLLTQSDSAGRDLNAAQLKFTNEVEARFQRRIESILAPMVGNGNVHAQVTAQVDFATREQTDEEYKPNQRPEQGAVRSQQLSQSEQVGGTPIGGVPGALSNQPSATPVAPIETPPVGAAPGATGAAANTAAATAANRNNTAGTGNRNSVPGSSRRDETTNYEVDRTIRHTQQQAGMVQRLSVAVVVNYLDIDKKTGKPIALSKDQLAQIEALTREAMGFSTARGDTLNVVNTPFTATEETSSALPFWKQQSFFEQLMSAGRYLLILLVAWILWRKLVRPFIAKKQEVNPAITAANNAAQTAQTAETVKQSKEELALRKKSQQRVSAEVQAQRIRELADKDPRVVALVIRQWMSTDQ</t>
  </si>
  <si>
    <t>PL78_17735</t>
  </si>
  <si>
    <t>PL78_17735 chr1</t>
  </si>
  <si>
    <t>ANI31651</t>
  </si>
  <si>
    <t>fliE</t>
  </si>
  <si>
    <t>MSIQGIEGVLQQMQVSALQAAGTAKVLPAEPGFASELKAALGKISEVQQTARTQAQNFELGKPGIGLNDVMVDMQKSSISMQMGIQVRNKLVSAYQEVMNMGV</t>
  </si>
  <si>
    <t>PL78_17740</t>
  </si>
  <si>
    <t>PL78_17740 chr1</t>
  </si>
  <si>
    <t>ANI31652</t>
  </si>
  <si>
    <t>DNA/RNA non-specific endonuclease</t>
  </si>
  <si>
    <t>MSMKLSSKIFAFAPVLLVAACTTTPLPPVPQALLGVDRGMAGIDNCAVGCPTGSQSDETLVRDSYTLNNNPSTKFANWVAYKITKSTQASSRPRNWKTDPDLPASDTLSPDDYKNANQVLKIDRGHQAPLASLAAAPDWQSLNYLSNITPQKAALNQGAWARLEDQERKLANRADISAVYTVTGPLYERSMEKLPNVKKPHQIPSGYWKIIFINNSPAVNHYATFILDQDTPATANFCDFQATVSDVERRAGLTLWSNLPTEIQAGLKKTPGVLSEQMGCSPAKA</t>
  </si>
  <si>
    <t>PL78_17745</t>
  </si>
  <si>
    <t>PL78_17745 chr1</t>
  </si>
  <si>
    <t>ANI31653</t>
  </si>
  <si>
    <t>Lysylphosphatidylglycerol synthetase</t>
  </si>
  <si>
    <t>MVSLLMRLFHRIKGRISPTFCLAVMVAINGYLILGPVLSRTLSYVPQTLGSIGTWKETLSMLGLLEIPRFVIGLSLILMAIGLALKARTAWVFTLFLLLAMTLLNFMNGNSDVHITGLSVAIILGLLICWRQFDHQSLASSSLFAIVSISSLLLYAVIGTLYLGAEFSPAVEDLPTAFYFAIVAMSTVGFGDIVPATTHARMFTLSIIIMGITVFAASITAIVGPMISHNIQRIVKGRISHVIRKNHFIIVGTTPLALNVYQGLRDRGELVTLVVATGTTAELPKGADVVTGDPSSVATLKVAGADKAKYIITLCNSDAENVFTLLAAKEVAGPETKTISLVNESQNQPKIKRVNPDMVFSLQLLGSELLVRTLSGETINNELITEMFFGSCVKAN</t>
  </si>
  <si>
    <t>PL78_1775 chr1</t>
  </si>
  <si>
    <t>ANI28565</t>
  </si>
  <si>
    <t>Multidrug efflux pump subunit AcrA</t>
  </si>
  <si>
    <t>MNRKSIAVIVVVIAVIAAALYGWSYYRQQQNGTLTLYGNVDIRTVNLGFRVGGRLASLDVDEGDKIQPGQRLGQLDEGPYNNALNQAKANLASAQAQLALLKAGYRAEEIAQVKSEMAQKVAAFNYADSYLKRQQGLWSRKATSANELEDARTSRNQAQAALQAAKDKLAQFLSGNRPQEIAQAEANVAQAEAELAQAQLNLHDTTLTSPSAGTILTRAVEPGTILSASNTVFTLSLTTPVWIRAYVDERHLGQAIPGAEIEVYTDSRPNKPYHGKIGFVSPTAEFTPKTVETPDLRTDLVYRLRIIVTDADEELRQGMPVTIRFSQP</t>
  </si>
  <si>
    <t>PL78_17750</t>
  </si>
  <si>
    <t>PL78_17750 chr1</t>
  </si>
  <si>
    <t>ANI31654</t>
  </si>
  <si>
    <t>metal-dependent phosphohydrolase</t>
  </si>
  <si>
    <t>MLRMTLSLKNRYPLHIQIASLFTLLILIIGTVIILFNHHQLTKLTESSTLEQYQKTGKAIATELDSITHSMSMSVNILASLPITDNTVFERQMVSIERLSEILNSNKYASAIYSGYDNGDFFLLRRASNTNRPILGAPPNTEWIIQRSQIAGESPIKDYIFLDAKQQIIANRRVEKDPFDPRLRTWFTSALQNNGVTISPVYIYHATKEPGITFSKRALNRSSVVGMDISLASLSEFLQQQNLPIGSQAVIIDAKNDAIASLNSRGESQSISPVLVSLLGLKTSSTGATSQSHIFTSEQQEWYGSIIPINENKYQLIIATPSSYLTANANQIRNNSTLIACALLLLTLPIIWFFSLRISHPLIRLRQDADAISHLHFDERESEPSVIQEIDELHASMKKMKLTLNQFISMGNILAAGHNFAAQMEGLLLETTQIASMSGGVIFLNDAKNPAFLPIAFQWKNQSIDVSNMPKLAISDSYFTPFNPVMYGRTSSGIVNKDNLWPALYEVLADQLPLRFIIAPIRGHDDHLLGFLLLFDDESINHERKYSRIQLVNALVGSLSISVEAQHLLQEQKNLLDSFIKLIAGAIDAKSAYTGGHCQRVPVITEMLAKVAVEMKEGPFADFSLSNDEWEELRTACWLHDCGKITTPEFIVDKATKLETIYNRIHEIRMRFEVLKREKEIDFLRQCLAQSGQEPDCSQINQELRKLDEDYYFIAQTNIGQEGLSDEAIKRIHDIAQHRWTRTLDDRTGLGNEEMSRKNRTPQKPLPAQEPLLADKEEHIIYRDDKIKHPEYYDFKLQPPTHLYNHGEMYNLSIRRGTLTEEDRYKINEHIMQTIIMLKKLPFPRTMSNVPTIAGGHHERMDGKGYPNQLNAQQMSLTMRMMAIADVFEALTAADRPYKAGKKLSESLNIMANMVNDNHLDRQLFILFIESGIWQDYAKTYIQPEQVDLIDITTLLRKVGTP</t>
  </si>
  <si>
    <t>PL78_17755</t>
  </si>
  <si>
    <t>PL78_17755 chr1</t>
  </si>
  <si>
    <t>ANI31655</t>
  </si>
  <si>
    <t>MERTINLCSGIGSSRHVIQHTELALTSIYIQHPLLIMVNHGHKVIRWENQECIILPGEMAAISGGQTIDIVNGLSADGVFFSHTLSIEPQLINTFAHNPKAHDLSVIPDVMPVRNPAPEFINAFTNTFKVLADNNDIPKPIIRHRMVELLLWLTQRGVKFLIKDAETLTEKVRCCLATDPHKIWTVAEVAERMSMSEVVLRRKLSAENVVLRNLMIDVRMTSALTLLQATDWPISLIANRVGYESSSRFAERFRKRFGFAPTAIRGHHRLASGSLETESQYNSDFKPSYS</t>
  </si>
  <si>
    <t>PL78_17760</t>
  </si>
  <si>
    <t>PL78_17760 chr1</t>
  </si>
  <si>
    <t>ANI31656</t>
  </si>
  <si>
    <t>flagellar biosynthesis protein FliT</t>
  </si>
  <si>
    <t>MERHQHLLSEYQHILTLSEQMLAFAIEGNWDALVDLEMTYLKAVESTANVTISSCSSLSLQEILRKKLKNILDNETEIKRLLQLRLNELSELVGQSTRQQVVNNTYGQFPDHAVLLGETQ</t>
  </si>
  <si>
    <t>PL78_17765</t>
  </si>
  <si>
    <t>PL78_17765 chr1</t>
  </si>
  <si>
    <t>ANI31657</t>
  </si>
  <si>
    <t>fliS</t>
  </si>
  <si>
    <t>MYNRSGSQAYAQVGLESGVMSASPHQLIVMLFDGAQSALVRARILMNQGEIAAKGLAISKAINIIDNGLRTGLDMEKGGELAENLSALYDYMSRRLLHANLHNDEQAIVEVEALLENIADAWRQIGPNYQPN</t>
  </si>
  <si>
    <t>PL78_17770</t>
  </si>
  <si>
    <t>PL78_17770 chr1</t>
  </si>
  <si>
    <t>ANI31658</t>
  </si>
  <si>
    <t>flagellar filament capping protein FliD</t>
  </si>
  <si>
    <t>MASISSLGSGSGMNLSELLDGLSAAEQKRLTPLTQQQTSFKGKLSAFGVLQNALAKVETAAAALKKADTINGTSVSSKNEAFSATTDSAASAGSYNIEISQLAKAQSLLSGKMPNTKDNLGNSNETRTITITQPGQEKPMEVTLAKDKTSLNDIRDAINKQEGNVTASIMKGDDDTYYLSLTSKETGTKSEMTVSVTGDDDLGKILNYTPGSTSTDGMKQTVPAADAKLKVNGIDITRQSNVITDAPAGVTLTLKSVTKPDTPEVLSVVRDPKATKDAIQAFVDAYNSLQTTFSSLTKYTAVEAGQEQSSGNGELVGDNTLRNIQTQLKAQLSSAQGGDVKTLASLGITQDLNGKLKIDNEKLDKALKEKPGSVNQFFAGDGETTGFATQMDKLLNGALDTSKGTLKSATDGINRSLKNLDKQVISTTANINATIERYKIQFGQLDKLVTSFKNTGNMLLAQFK</t>
  </si>
  <si>
    <t>PL78_17775</t>
  </si>
  <si>
    <t>PL78_17775 chr1</t>
  </si>
  <si>
    <t>ANI31659</t>
  </si>
  <si>
    <t>MAVINTNSLSLMTQNNLNKSQSSLGTAIERLSSGLRINSAKDDAAGQAIANRFTSNINGLTQAARNANDGISLSQTAEGALGEINNNLQRVRDLTVQAQSSSNSASDIDSIQSEVNQRMEEINRVTKQTDFNGIKVLDNRTATDSNYDFQVGSKDGEKISIAIGSSAGWNLAAAGAGGVSGDTVNTYQFKTTTALGTAQTDVTTKKTDFDTKTADAAAKNSAYLAAKAISDASGVAGDVAATATAKTAFDTATTAVGTANTALTASNAAFKTALDTSTAAGEAVNGNARTVAAKGFDVLKGNVDSAGLAVGTTPLADIDKALKAVDTQRSVLGASQNRFESTITNLNNTVNNLTSARSRIQDADYSTEVSNMSRAQILQQAGTSVLAQANQVPQTVLSLLR</t>
  </si>
  <si>
    <t>PL78_17776</t>
  </si>
  <si>
    <t>PL78_17776 chr1</t>
  </si>
  <si>
    <t>PL78_17780</t>
  </si>
  <si>
    <t>PL78_17780 chr1</t>
  </si>
  <si>
    <t>ANI31660</t>
  </si>
  <si>
    <t>MAVINTNSLSLMTQNNLNKSQSSLGTAIERLSSGLRINSAKDDAAGQAIANRFTSNINGLTQAARNANDGISLSQTAEGALGEINNNLQRVRDLTVQAQSSSNSASDIDSIQSEVNQRMEEINRVTKQTDFNGIKVLDNRTATDSNYDFQVGSKDGEKISIAIGSSAGWNLAAAGAGGISSDTVNTYAFTKKAAVDTAQTDYDAKKKISDADATKLPDTATAKATLDAKMKEATDAGEAVNGNVRTVAAKGFDVLKGTVTGGAAGTADAGGPLAAIDKALKAVDTQRSTLGASQNRFESTITNLNNTVNNLTSARSRIQDADYSTEVSNMSRAQILQQAGTSVLAQANQVPQTVLSLLR</t>
  </si>
  <si>
    <t>PL78_17785</t>
  </si>
  <si>
    <t>PL78_17785 chr1</t>
  </si>
  <si>
    <t>ANI31661</t>
  </si>
  <si>
    <t>flagellar protein FliB</t>
  </si>
  <si>
    <t>-KELQVIQPDYVANFSCVGSACRDHCCKRWSITLDKETYRKYAKSQNADIRRIAVTNIIVSKKSQANWASIKLNEEQNCPYLDEERLCNVHKRLGGRALSVTCATYPRMEHIYKKQKLNTLTISCPEAARQVLLNPNALNMQATTITQTGNFKASDLNMENQLVNLFCANLIMPEQSRIEENIYAITSFLLYYQKLSGDVESKLPAMEAAFGDLVNKLQNGDIAGYLSNIPFNQGLQWQLLMRLQKFTTDAPHARGRETLFAYLGHLINHLVIDFDNEQLEERMKQLGNIWNEQAMPFLKQRPYLLRNYFLYRLHHDQFAMKGDQPLLKSLYLLVVDYFFIKSLISAHLIKIGDLTEEHVIDIFYSYHTFRQHSAKATADFIHEIDQVKVNDDLSLLQLLV</t>
  </si>
  <si>
    <t>PL78_17786</t>
  </si>
  <si>
    <t>PL78_17786 chr1</t>
  </si>
  <si>
    <t>MAVINTNSLSLMTQNNLNKSQSTLGTAIERLSSGLRINSAKDDAAGQAIANRFTSNINGLTQAARNANDGISLSQTAEGALGEINNNLQRVRDLTVQAQSSSNSASDIDSIQSEVNQRMEEINRVTKQTDFNGIKVLDNRTATDTGYDFQVGSKDGEKISIAIGSSAGWNLAAAKADGTSSDSVNTYAFTKTADASAAQTAYDAAKKTSDASGVAGDIAATATAKTDLDAKMKLAADAGEAVNGNVRTVAAKGFDVLKGTVGADSKAPGTTPLADIDKALKAVDTQRSTLGASQNRFESTITNLNNTVNNLTSARSRIQDADYSTEVSNMSRAQILQQAGTSVLAQANQVPQTVLSLLR</t>
  </si>
  <si>
    <t>PL78_17787</t>
  </si>
  <si>
    <t>PL78_17787 chr1</t>
  </si>
  <si>
    <t>MAVINTNSLSLLTQNNLNKSQSTLGTAIERLSSGLRINSAKDDAAGQAIANRFTSNINGLTQAARNANDGISLSQTAEGALGEINNNLQRVRDLTVQAQSSSNSASDIDSIQSEVNQRMEEINRVTKQTDFNGIKVLDNRTATDSNYDFQVGSKDGEKISIAIGSSAGWNLAAAGAGGISSDTVNTYEFKTTKAVSDQQTVVDTKNTDYLAKKAISDADATKQPATDAAKTALDTETAKMPALLKTATDAGEAVNGNVRTVAAKGFDVLKGTVTGGATGVADGGSPLAAIDKALKAVDTQRSVLGASQNRFESTITNLNNTVNNLTSARSRIQDADYSTEVSNMSRAQILQQAGTSVLAQANQVPQTVLSLLR</t>
  </si>
  <si>
    <t>PL78_17790</t>
  </si>
  <si>
    <t>PL78_17790 chr1</t>
  </si>
  <si>
    <t>ANI31662</t>
  </si>
  <si>
    <t>fliA flagellar biosynthesis protein</t>
  </si>
  <si>
    <t>PL78_17795</t>
  </si>
  <si>
    <t>PL78_17795 chr1</t>
  </si>
  <si>
    <t>ANI31663</t>
  </si>
  <si>
    <t>fliZ flagellar biosynthesis protein</t>
  </si>
  <si>
    <t>MSGLTLKKRPLSRYLKDYKHTQTHCSHCNKQLERMALVFRGQIINKEAIAGMDQPIDDQVWVNLQNELTALCRFCSEIYCNSSPGYFDIMAFKQYLFEQTEMSHSTVREYVVRLRRLDEMLVASNYPAEKFASETMHQRIIDDLPNAAHNNYRIALRKYDQYLAWQKNY</t>
  </si>
  <si>
    <t>PL78_1780 chr1</t>
  </si>
  <si>
    <t>ANI28566</t>
  </si>
  <si>
    <t>rutR transcriptional regulator, AcrR family</t>
  </si>
  <si>
    <t>MPHSNVPVTLRGEQARQQLLRAATELFGELGLKGATTRDIAQRADQNIAAITYYFGSKEKLYLAVAQQIADFIRQAFVPLAAEIDQFLQTPPSEQCAERQLHYVRQGVLQFSHLMTQPETINLSKIMAREQLSPTEAYPLIHQQAIAPLHHKLNLLLANYIGADALATKTIIHTHALLGEVLAFRMARETIRYQAGWNDIGNAENKLINQVLIEHIDLLLNGLRHQAAQQ</t>
  </si>
  <si>
    <t>PL78_17800</t>
  </si>
  <si>
    <t>PL78_17800 chr1</t>
  </si>
  <si>
    <t>ANI31664</t>
  </si>
  <si>
    <t>aminocyclopropane-1-carboxylate deaminase/D-cysteine desulfhydrase family protein</t>
  </si>
  <si>
    <t>-TLQQKLAQFPRLDLVGHTTPLEKLSRLSDYLGREIYIKRDDVTPVALGGNKLRKLEFLAAEALQQGADTLVTAGAIQSNHVRQTAAVAAKLGLHCVALLENPMGTQAENYLSNGNRLLLDLFNAEVVMCDALVDPNAQLAELATRLEAQGFRPYVVPVGGSNALGALGYIQCSLEIAAQSQGKVNFSSVVVASGSAGTHAGLAVGLQQLLPEVELIGVTVSRKAEEQRPKVAQIQRDLALSLGISSVADINLWDEYFGPQYGIPNDEGTAAVQLLAQQEGVLLDPVYTGKAMAGLIDGLAQQRFCDNGPILFIHTGGAPALFAYHPHI</t>
  </si>
  <si>
    <t>PL78_17805</t>
  </si>
  <si>
    <t>PL78_17805 chr1</t>
  </si>
  <si>
    <t>ANI31665</t>
  </si>
  <si>
    <t>cystine transporter subunit</t>
  </si>
  <si>
    <t>MTIGVSMGFSIVRRRVVLGMMAVALATGLNVKSYAAGDLLDQVKQRGTLIVGLEGTYPPFSFQGEDGKLTGFEVDFANALAEHMGVKAKIQPTKWDGMLASLESKRIDVAINQVTISEDRKKKYDFSTPYTISGIQVLVKKGNEGKFNKPEDLQGKKVGVGLGSNYEQWLRANLKGVDIRTYDDDPTKYQDLRIGRTDAILVDRLAALDLVKKTGDTLVVAGPAFARQESGVALRKNNPELLAAINQAIAEMQKDGTLAKISEKYFGADVTK</t>
  </si>
  <si>
    <t>PL78_17810</t>
  </si>
  <si>
    <t>PL78_17810 chr1</t>
  </si>
  <si>
    <t>ANI31666</t>
  </si>
  <si>
    <t>MQESIQLVLDSAPFLLKGAWLTLQLSLGGMFLGLALGFMLAMMRLSHFLPFSLFSRFYVSIFRGTPLIAQLFMIYYGLPQFNIELDPMPAALLGLSLNTAAYTSETLRAAISSIEKGQWEAAASIGMTRWQTLYRVILPQAGRTALPPLGNSFIGLVKDTSLAATIQVPELFRQAQLVTSRTLEVFTMYLAASLIYWMMATLLSALQNRLEAHVNRQDQE</t>
  </si>
  <si>
    <t>PL78_17815</t>
  </si>
  <si>
    <t>PL78_17815 chr1</t>
  </si>
  <si>
    <t>ANI31667</t>
  </si>
  <si>
    <t>ehuA amino acid ABC transporter ATP-binding protein</t>
  </si>
  <si>
    <t>MSTIEVKKLTKQFNGQQVLRGIDLQVNTGEVVAIIGPSGSGKTTLLRSINLLEIPDSGTIRVGDIQIDGSKPISKQQKQVRALRQQVGFVFQNFNLFPHRSVLENIIEGPVIVKGEKRESAEKRARELLAKVGLSGKENAYPRRLSGGQQQRVAIARALAMQPEVILFDEPTSALDPELVGEVLNTIRALAEERRTMVIVTHEMSFARDVADRAIFMDHGQIVEQGVAKALFANPQHERTKQFLDKFLNNR</t>
  </si>
  <si>
    <t>PL78_17820</t>
  </si>
  <si>
    <t>PL78_17820 chr1</t>
  </si>
  <si>
    <t>ANI31668</t>
  </si>
  <si>
    <t>putative delta-1-pyrroline- 5-carboxylate dehydrogenase</t>
  </si>
  <si>
    <t>MGSTTMGVKLDEATRDRIKTAAQRIDRTPHWLIKQAIFNYLERLENGADMPEIPALATASPAEKDDIMPQSVETAHQPFLDFAEHILPQSVTRAAITAAYRRPETEAIPMLLEQARLPADLADATHKLAYGIAEKLRNQKSANGRAGMVQGLLQEFSLSSQEGVALMCLAEALLRIPDKPTRDALIRDKISNGNWHSHLGRSPSLFVNAATWGLLFTGRLVSTHNEAKLSSSLNRIIGKGGEPLIRKGVDMAMRLMGEQFVTGETIAEALANARKLEDKGFRYSYDMLGEAALTEADAQAYLISYQQAIHAIGKASNGRGIYEGPGISIKLSALHPRYSRAQYERVMDELYPRLLSLTLQARQYDIGINIDAEEADRLEISLDLLEKLCFEPQLAGWNGIGFVIQAYQKRCPFTIDAVIDMAQRSRRRLMIRLVKGAYWDSEIKRAQVEGLEGYPVYTRKVYTDVSYLACARKLLAVPNLIYPQFATHNAHTLSAIYHLAGNNYYPGQYEFQCLHGMGEPLYEQVVGKVADGKLNRPCRIYAPVGTHETLLAYLVRRLLENGANTSFVNRIADATLPLDELVADPVAAVEALAAAEGQLGLPHPRIPLPRDLYGSERANSSGLDLANEHRLASLSSALLTSATQAWLAEPIIDAERDQGGVEQPVINPAEPSDVVGYVREATTDEVSRALDAAAAAGPIWFATPPTERAAILVRAAELMEAQMQNLMGILVREAGKTFSNAIAEVREAVDFLHYYAGMVRDDFSNDSHRPLGPVVCISPWNFPLAIFTGQVAAALAAGNSVLAKPAEQTPLVAAQAVRILLEAGIPQGVLQLLPGRGDSVGALLVNDARVRGVMFTGSTEVASILQRSIAGRLDPQGRPTPLIAETGGLNAMIVDSSALTEQVVTDVVASAFDSAGQRCSALRILCIQEDVAEHTLQMLRGAMAECRMGNPERLSTDIGPVIDAEAKAGIERHIQAMRAKGRKVYQAAQADTQDEKEWQRGTFIKPTLIELESFDELQKEVFGPVLHVVRFQRQNLTALVDQINASGYGLTLGIHTRIDETIARVTDRAKVGNLYVNRNMVGAVVGVQPFGGEGLSGTGPKAGGPLYLYRLLCSRPEDAVTSTLARQDSEHPQDVTARESLLTAHRALISWANEQKRNDLVSLAERYSDLAQGGTIRLLPGPTGERNTYALLPRERVLCLADNEQDALIQLAAVLSVGSQVLWPDSGIQKELFRRLPAAVQSRMALTPDWQSEKAVFDAVIYHGDADQLRTLCEQVAQRDGAIVSVQGFARGETNILLERLLVEHSLSVNTAAAGGNASLMTIG</t>
  </si>
  <si>
    <t>PL78_17821</t>
  </si>
  <si>
    <t>PL78_17821 chr1</t>
  </si>
  <si>
    <t>MALRLKARFQQLTAVHSWPHPCSARFLIAPVECKTSVLTNHNLPFVFDRAFDIEFDFSEHI</t>
  </si>
  <si>
    <t>PL78_17825</t>
  </si>
  <si>
    <t>PL78_17825 chr1</t>
  </si>
  <si>
    <t>ANI31669</t>
  </si>
  <si>
    <t>putP proline:sodium symporter</t>
  </si>
  <si>
    <t>MMNTPMLVTFLVYIFGMIIIGLMAYRATNNFDDYILGGRSLGSVVTALSAGASDMSGWLLMGLPGAIFLSGISESWIAIGLTLGAYLNWKLVAGRLRVQTEANNNALTLPDYFTSRFEDKSKLLRVISAVVILVFFTIYCASGIVAGALLFESTFGMSYSTALWAGAAATIAYTFIGGFLAVSWTDTVQATLMIFALILTPIIVILAVGGIDTSIMVIKAKDAANLDMLKGLNIVAILSLLGWGLGYFGQPHILARFMAADSHHTIRKARRISMTWMILCLAGTIAVGFFGIAYFQQNPELAGRVSENGERIFIELAMLLFNPWIAGILLSAILAAVMSTLSCQLLVCSSAITEDLYKAFLRKNASQKELVWVGRMMVLLVAVIAIAIAADPENKVLGLVSNAWAGFGAAFGPVVLISVMWSRMTRNGALAGMLVGAGTVIIWNKFAWFGLYEIIPGFIFASIAIVVVSLLGREPSKIVTDRFHKAEAEFKTI</t>
  </si>
  <si>
    <t>PL78_17830</t>
  </si>
  <si>
    <t>PL78_17830 chr1</t>
  </si>
  <si>
    <t>ANI31670</t>
  </si>
  <si>
    <t>iron permease</t>
  </si>
  <si>
    <t>MFVPFLIMFREGLEAALIVSLIASYLKRTQRGQWMGAVWAGVIVAVALCLGLGIFINETTGEFPQKQQELFEGIVAAVAVCILTYMVFWMRKVSKSVKVHLEGAIDHALNSGRRQGWALVAMVFFAVAREGLESVFFLLAAFQQDVGIGAPIGAILGLTCAIIVGMAIYWGGVKLHLAKFFKWTSLFILFVAAGLAAGAIRAFHEAGLWNHFQDIAFDLTNVLSTHSLLGTFLEGILGYQEAPSVSEVAVYFIYLIPALIFFFLPQRELAASGARSANKTNH</t>
  </si>
  <si>
    <t>PL78_17835</t>
  </si>
  <si>
    <t>PL78_17835 chr1</t>
  </si>
  <si>
    <t>ANI31671</t>
  </si>
  <si>
    <t>iron uptake system component EfeO</t>
  </si>
  <si>
    <t>MSNRFFRRTALHAALLALPAFAISAGAQAADAKVPQIKITVNDKQCEPMALTIPAGKTQFVVHNASQKGLEWEILKGVMVVEERENIAPGFTQKMTANLEPGEYDMTCGLLSNPKGKLTVTATEGAVATKPDAMALVGPIAEYKVYVTQEVNQLVIQTKAFTDAVKKGDLALARQLYAPTRQHYERIEPIAELFSDLDGSIDAREDDFEQKAADPNFTGFHRLEKILFGDNTTKGADKFAERLYQDTLELQKRIKDLTFAPGKVAGGAAGLIEEIAASKISGEEDRYSRTDLWDFQANVDGAQKIVNLLRPLLEKADKPLLQKIDANFKTVDTLLAKYRTKDGFESYEKLTDADRNAMKGPITALAEDLAQLRGVLGLD</t>
  </si>
  <si>
    <t>PL78_17840</t>
  </si>
  <si>
    <t>PL78_17840 chr1</t>
  </si>
  <si>
    <t>ANI31672</t>
  </si>
  <si>
    <t>MVMKIDPLNGPSQPSDGAESPSRRRLLLGMGVMSGALALGTNKAAQAATAGSDMTAEKKDERWQKQPFYGTHQAGILTPQQAAMMLVAFDVLATTPADLTRLFKLLTQRIAFLTGGGRAPEVDPKLPPLDSGIIGPEIYPDNLTITVSVGNSLFDERFGLQAKKPLHLQKMTRFPNDSLDASLCHGDILLQICANTNETVIHALRDIIKHTPDLLSVRWKREGFISAHSARSKGKETPINLLGFKDGTANPKTSDVPLISRVVWVPDNVGEPAWAVGGSYQAARIIRFKVEFWDRTPLQEQQTIFGRDKHSGAPLGMVHEHDEPDYAKDPDGKVIPMDAHIRLANPRTVETQENLMLRRGYSYSLGVSNSGQLDMGLLFVCYQSNLEKAFLAVQKRLNGEALEEYVKPIGGGYFFSLPGVPDANHYLAQGLLES</t>
  </si>
  <si>
    <t>PL78_17845</t>
  </si>
  <si>
    <t>PL78_17845 chr1</t>
  </si>
  <si>
    <t>ANI31673</t>
  </si>
  <si>
    <t>MKQMTREESHLVSGANGITINNSTVTIAFNPYNNGMPPSVSTPVTPIDNPGVMPTLDPIPVATEPFQQGTLIPTPMSLQFYQRY</t>
  </si>
  <si>
    <t>PL78_1785 chr1</t>
  </si>
  <si>
    <t>ANI28567</t>
  </si>
  <si>
    <t>recQ ATP-dependent RNA helicase RhlE</t>
  </si>
  <si>
    <t>MSFDTLGLNADILRAIEEQGYLVPTPIQRQAIPVVLQGRDLMASAQTGTGKTAGFTLPLLQMLNDTAQPIKGRRPVRALILTPTRELAAQIGENVEQYSKYLKLRSLVVFGGVSINPQMMKLRGGVDILVATPGRLLDLEHQNAVDLSKIEILVLDEADRMLDMGFIHDIRRVLAKLPAKRQNLLFSATFSDEIKGLASKLLHNPASVEVARRNTASEQITQSVHFVDKNRKRELLSQMIGSQDWQQVLVFTRTKHGANHLAEQLNKDGITAAAIHGNKSQGARTRALADFKDGKIRVLVATDIAARGLDIDQLPHVVNYELPNVPEDYVHRIGRTGRAERTGEAISLVCVDEHKLLRDIERLLKREIPRIALEGYEPDPSIRAEPIQNGRQGRGASRPGMGRGSATRSQGGAVAGRGDSRGNSSKPRSQGDGQRRSAPPSSRPGSRKPGE</t>
  </si>
  <si>
    <t>PL78_17850</t>
  </si>
  <si>
    <t>PL78_17850 chr1</t>
  </si>
  <si>
    <t>ANI31674</t>
  </si>
  <si>
    <t>Multidrug efflux pump subunit AcrA (membrane-fusion protein)</t>
  </si>
  <si>
    <t>MTRESIFRKEVLDNGKTKWNGKALLIKGVSPWIVLTVSVAIILMLVTLLTFGEYTRRINIAGEIITESHAINLFSPQQGFITQSLVSVGQNVKKGQQIYQIDISRVTDSGNVSGKNMASIEKQIIELDNLIRRVKENKFSIEMNLEKQIEQNSHAYQESLKLIEASKKGVAEMQRTLDNYQEYQKKGLISKDQLANQRAIFYQQQNAYQSLYRQSMQENTQLTTLLTEKNIRLADFDNQISQYQYQRIELQRQLTLAESSGMLVINAPIDGKIESLSVTPGQMVNLGDSLAQLTPKEKKQYRLVLWIPTSSAPYVKPGDGINIRYDAFPFEKFGQFSGHIISISAVPASSQEMSTYNNIPKGANRNIGTAYYKTLVAMDDQSLLYQGRQLQLSNGLTAQATIFMEKRPLYKWMFSPFYDMKKSVGGPIHG</t>
  </si>
  <si>
    <t>PL78_17855</t>
  </si>
  <si>
    <t>PL78_17855 chr1</t>
  </si>
  <si>
    <t>ANI31675</t>
  </si>
  <si>
    <t>MDKLTVKDLFSRLDFNFRRRVPRIIQTEAAECGLACLAMVCGFHGFHVDLFNLRKQYGISLQGATLAHLVDIATALKLKTRALSLDIEEIDQLKTPCVLHWDLNHFVVLVTVRASSVVIHDPATGRKVISKNEFSKHFTGVALELWPASDFSQKTQKSRLKLADLIKNIRGLKGFLIKIFCLSLLIESINLLIPVGTQLVIDHVINAEDYNLLALICMGLVFFTLFRTFTSVFRYWFSIVLDSLVDVQWKAGLFDHLMTLPLSFFKKRSLGDIQSRFDSLATLRVTLTTSIVSAIIDGIMAVGLLIMMILYGGWLVWVALGFTSIYILLRLLTYYYFRQASEEQIIKDAKAKTHFMETFYGVSTIKALGLTAIRAQNWLNLSIEAVNATIHITKLNMLFGGVNSLIGMLEQIIILWIGASLVMDGNMTLGMYFAFNTFRGQFAERASNLINLAFSLTMLTLHCERISDIALSEGEVLKPTRTFIKRGEPAELKIRNLSFQYDPFSKPLFSELTLTIAAGESVALVGPSGIGKTTLMNIISGLLIPTKGEVLINGVEINALGLNNYRDCIACVLQEDKLFSGSIAENIASFDKNIDMEWVIACARYANINDDIDSMPMGYESIISELGGSLSGGQKQRLLIARALYRRPSILFLDEATSHLDLINEAAINLSIASLNITRIMIAHRPSTIASAQRVIQLDQLSSAAL</t>
  </si>
  <si>
    <t>PL78_17860</t>
  </si>
  <si>
    <t>PL78_17860 chr1</t>
  </si>
  <si>
    <t>ANI31676</t>
  </si>
  <si>
    <t>NAD(P)H:quinone oxidoreductase, type IV</t>
  </si>
  <si>
    <t>MAKILVLYYSMYGHIETLAEAIAEGVRRVDGVEVMVKRVPETMPAEAFAKAGGKINQSAPVATPQELADYDGIIFGTPTRFGNMAGQMRTFLDQTGGLWASGALYGKVASVFASTGTGGGQEHTISSTWTTLAHHGFIIVPIGYGAPELFDVSHTRGGTPYGATTIAGGDGSRQPSNEELAIARFQGEHVAKITAKLNS</t>
  </si>
  <si>
    <t>PL78_17865</t>
  </si>
  <si>
    <t>PL78_17865 chr1</t>
  </si>
  <si>
    <t>ANI31677</t>
  </si>
  <si>
    <t>DNA-binding protein XRE-family HTH domain protein</t>
  </si>
  <si>
    <t>MAIYRVRELRLARGWSQEQLAEMASLSVRTIQRIENGEQASLETLSAIAAVMELKVNELYLVNEQGETAGENKEATDPIDQRVENARLAVEKEMNFFRRLFRSLILCLFLFVINWFTSPQYYWIGWVVLGFGISLSIQAINIFVLGNWMDRWQQKRLQNKLRKP</t>
  </si>
  <si>
    <t>PL78_17870</t>
  </si>
  <si>
    <t>PL78_17870 chr1</t>
  </si>
  <si>
    <t>ANI31678</t>
  </si>
  <si>
    <t>MDSILCRDADGCLTIVQVVVNGWLIKRFFIDGEVWGPIEVNSADEMVILGVKFSERGWLSIKGTIHSDPQVLRRQLSCG</t>
  </si>
  <si>
    <t>PL78_17875</t>
  </si>
  <si>
    <t>PL78_17875 chr1</t>
  </si>
  <si>
    <t>ANI31679</t>
  </si>
  <si>
    <t>gabP amino acid permease</t>
  </si>
  <si>
    <t>MGKMVDQSKIAIKSEQEPEEHLQRNLSNRHIQLIAIGGAIGTGLFMGSGKTISLAGPSIIFVYMIIGFMLFFVMRAMGELLLSNLKYKSFSDFAADLLGPWAGFFTGWTYWFCWVITGIADVVAITAYAQFWFPGFSQWIASLLVVLLLLSLNLATVKMFGEMEFWFAMIKIVAIVALIFAGLTMVLMSYQSPSGTVASFNHLWNDGGMFPKGISGFFAGFQIAVFAFVGIELVGTTAAETKDPEVVLPRAINSIPIRIIMFYVFSLIMIMSVTPWSSVVADKSPFVELFVLVGLPAAASVINFVVLTSAASSANSGVFSTSRMLFGLAKEGDAPKQFGVLSRRSVPASGLTFSCICLLGGVVLIYLIPNVMTVFTLVTTVSAILFMFVWTIILCSYLVYRKRRPALHKKSIYKMPAGILMSWVCMAFFAFVLVLLTLQEDTRQALIVTPLWFVILAVSYTLLKKRRTRLYDNK</t>
  </si>
  <si>
    <t>PL78_17885</t>
  </si>
  <si>
    <t>PL78_17885 chr1</t>
  </si>
  <si>
    <t>ANI31680</t>
  </si>
  <si>
    <t>MPEIMFEEACLLWIDEKSEKRSVDTDKNLSGGGCSSFINGVDNENRRESGDG</t>
  </si>
  <si>
    <t>PL78_17887</t>
  </si>
  <si>
    <t>PL78_17887 chr1</t>
  </si>
  <si>
    <t>MKSEVRLALSTDLGRSNIINRDWQQIDMQRKVAWMNLEDSKSERLLAKP</t>
  </si>
  <si>
    <t>PL78_17890</t>
  </si>
  <si>
    <t>PL78_17890 chr1</t>
  </si>
  <si>
    <t>ANI31681</t>
  </si>
  <si>
    <t>TonB-related phage protein</t>
  </si>
  <si>
    <t>MIQYQVANFPQLIERNIEIFPSCAWAHDKEGYVMIAYDINVAGRVENAKIVEVEPKNLFEKSALDSIYKWKYEPNKPTSGMGVTINYKRPK</t>
  </si>
  <si>
    <t>PL78_17891</t>
  </si>
  <si>
    <t>PL78_17891 chr1</t>
  </si>
  <si>
    <t>DNA breaking-rejoining protein</t>
  </si>
  <si>
    <t>MGYFNTTSWSSDFATCSGEWKVADSVTFVDDSAITVTSVTMIPATSSGVAGSTVQLTPNVSPTAATNKTGVWTSCYATKAAVSSSGLVTRVAVGTAIITFTTNDGAKTASSNITITA</t>
  </si>
  <si>
    <t>PL78_17893</t>
  </si>
  <si>
    <t>PL78_17893 chr1</t>
  </si>
  <si>
    <t>phage integrase family protein</t>
  </si>
  <si>
    <t>MVKKYANLSPNHLNKHARKIDSIFNHWVPNMSRGIDFKLKTNSN</t>
  </si>
  <si>
    <t>PL78_17895</t>
  </si>
  <si>
    <t>PL78_17895 chr1</t>
  </si>
  <si>
    <t>ANI31682</t>
  </si>
  <si>
    <t>MARYRVHFDLIQYSQGGGKNTATTSETVEAESESVALSIAKDKVKNKSTARGREINVSKIVKL</t>
  </si>
  <si>
    <t>PL78_1790 chr1</t>
  </si>
  <si>
    <t>ANI28568</t>
  </si>
  <si>
    <t>tRNA dihydrouridine synthase DusC</t>
  </si>
  <si>
    <t>MRVLLAPMEGVLDSLVRELLSEVNDYDLCITEFLRVVDQLLPAKSFYRSCPELHHQSRTPSGTLVRIQLLGQYPEWLAENAARAVELGSYGVDLNCGCPSKLVNGSGGGATLLKDPELIYQGAKAMREAVPAHLPVTVKIRLGWDSSDRQFEIADAVQQAGATELAVHGRTKEEGYQADRINWQAIGDIRRRLTIPVIANGEIWDYASAQECIKVTGCDAVMLGRGALNVPNLSRVVKYNEPRMPWPEVVKLLQKYVHLEKQGDTGLYHVARIKQWLGYLRKEYDEATELFTEIRALKTSQDIAQAICR</t>
  </si>
  <si>
    <t>PL78_17900</t>
  </si>
  <si>
    <t>PL78_17900 chr1</t>
  </si>
  <si>
    <t>ANI31683</t>
  </si>
  <si>
    <t>MPAEFIIESIDAGVGVMIDLFEVDLQLFGGDVIRSHSGTHCYYTMLSGKVLNIQPIQS</t>
  </si>
  <si>
    <t>PL78_17905</t>
  </si>
  <si>
    <t>PL78_17905 chr1</t>
  </si>
  <si>
    <t>ANI31684</t>
  </si>
  <si>
    <t>treS cytoplasmic alpha-amylase</t>
  </si>
  <si>
    <t>MKNPTLIQFFHWYSPGGGQLWQEVSDKASQLREIGITIVWLPPAYKGASGGYSVGYDTYDLFDLGEFEQKGNRATKYGDREALQAAVERLQECEIQVLYDVVFNHKMGADEKEPVRVSNVEENNRNQIADEIIDAQAYIRFTFPARSGQYSQFIWDQTCFSGIDSIEDPSANGIFKIINDYGNDGWNDQVDDELGNFDYLMGANIEFRNPAVVEELKYWGRWLLDSLPCNGFRLDAVKHIPAWFYKEWIDHVRDHAQHDLLVIAEYWSPDIGKLQKYLEQVEGKLMLFDVALQHKFHQASKSGDSFDLAQIFANTLVDTNPMNAVTLVANHDTQPLQSLESPVEPWFKPLAYALILLREQGVPCIFHPDLYGASYQDEGDDGEVYQIDMPIIPELEPLIQARQKFAHGAQTEYFDDNNCIAFVRSGNENQPGCIVIMTNGAEAEKNIFLGEDFKHLRFGDFLGNRKDIVIIDEQGHGVFRVNGGSVSLWVQEEFL</t>
  </si>
  <si>
    <t>PL78_17906</t>
  </si>
  <si>
    <t>PL78_17906 chr1</t>
  </si>
  <si>
    <t>MQLILFKLRFNKFEPWRERMTQTDKKICTQMALMDNGINLFSGRNPTG</t>
  </si>
  <si>
    <t>PL78_17910</t>
  </si>
  <si>
    <t>PL78_17910 chr1</t>
  </si>
  <si>
    <t>ANI31685</t>
  </si>
  <si>
    <t>fabG 3-oxoacyl-ACP reductase</t>
  </si>
  <si>
    <t>MRFENKVVVITGGGNGMGEAAARRFSSEGAIVVLADWNQDAAESVARSLPEGKALAYPIDVSDHVAVKKMMDSIAEKFGRIDVLLNNAGVHVAGSVLETTVEDWRRIAGVDIDGVVFCSKFALPYLLKTKGSIVNTASVSGLGGDWGAAYYCAAKGAVVNLTRAMALDHGGDGVRINSVCPSLVKTNMTNGWPQEIRDKFNERIALGRAAEPEEVAAVMAFLASDDASFINGANIPVDGGATASDGQPKIV</t>
  </si>
  <si>
    <t>PL78_17915</t>
  </si>
  <si>
    <t>PL78_17915 chr1</t>
  </si>
  <si>
    <t>ANI31686</t>
  </si>
  <si>
    <t>MIFVILWFVIAGLSEFLVWGRPLLMALLSLIFLAVGGLWIYKVRKIQVNTLLPSEGKTKRISNLNLIFSVGILAIHAITLLLFG</t>
  </si>
  <si>
    <t>PL78_17920</t>
  </si>
  <si>
    <t>PL78_17920 chr1</t>
  </si>
  <si>
    <t>ANI31687</t>
  </si>
  <si>
    <t>MSNTDFTTAADLETLAHEVTCLKTTLTLMLKAIGQADAGKVILKMERSLPLIEDKTQAEVFENTIAQIKHAFRQ</t>
  </si>
  <si>
    <t>PL78_17925</t>
  </si>
  <si>
    <t>PL78_17925 chr1</t>
  </si>
  <si>
    <t>ANI31688</t>
  </si>
  <si>
    <t>sNarL/FixJ family regulator, contains REC and HTH domains</t>
  </si>
  <si>
    <t>PL78_17930</t>
  </si>
  <si>
    <t>PL78_17930 chr1</t>
  </si>
  <si>
    <t>ANI31689</t>
  </si>
  <si>
    <t>uvrC excinuclease ABC subunit C</t>
  </si>
  <si>
    <t>-TECFDAKEFLKTVTSQPGVYRMYDAKGTVIYVGKAKDLKKRLTSYFRTQVNSRKTETLVKNIAQIDVTVTHTETEALLLEHNYIKLYQPRYNVLLRDDKSYPLIFLSADTHPRLATYRGAKHEKGEYFGPFPNSYAVRETLALLQKLFPIRQCENSVYRNRSRPCLQYQIGRCLGPCVSGLVSDEEYQRQVDYVRLFLSGKDQQVLTQLISRMENASQLLHFEEAARIRDQIQAVRRVTEKQFVSGNSEDLDVIGVAFDSGLACVHVLFIRQGKVLGSRSYFPKVPNGTELSEVVQTFVGQFYLQGSQARTLPGEILLDFALVEKDLLAESLSELAGRKIQIQSRPRGDRARYLKLARTNAATALVTKLSQQSTIHQRMKALAETLKLNEINRMECFDISHTMGEQTVASCVVFDANGPVKSEYRRYNITGITPGDDYAAMNQVLKRRYGKAIDEQKVPDVIFIDGGKGQLGQAIEVFSELDVPWNKQKPLLIGVAKGSDRKAGLETLFFAAEGEGISLPSDSPALHLIQHIRDESHNHAITGHRQRRSKVKNTSALELIEGVGPKRRQILLKYMGGLQPLLNASVEEIAKVPSISQALAEKIYNALKH</t>
  </si>
  <si>
    <t>PL78_17935</t>
  </si>
  <si>
    <t>PL78_17935 chr1</t>
  </si>
  <si>
    <t>ANI31690</t>
  </si>
  <si>
    <t>pgsA CDP-diacylglycerol--glycerol-3-phosphate 3-phosphatidyltransferase</t>
  </si>
  <si>
    <t>MQLNIPTWLTLFRVALIPFFVLAFYLPFVWAPVLCAGIFVFAAATDWFDGFLARRWKQTTRFGAFLDPVADKVMVAVALVLVAEYYHQWWITLPAATMIAREIIISSLREWMAEIGKRSSVAVSWIGKVKTTAQMMSLVGLLWRPTAYVELASFVLLYIAAVLTFWSMFQYLSAAWKDLLEP</t>
  </si>
  <si>
    <t>PL78_1795 chr1</t>
  </si>
  <si>
    <t>ANI28569</t>
  </si>
  <si>
    <t>adyC adenylate cyclase</t>
  </si>
  <si>
    <t>MMLHQHPKIATTVEKRAIQVSNLDNKQLSSAPENLSTMSGLQQLSLYNNCLTAFPEEIISLQKLQVLNLSCNNIPSIPASIGELSSLCMLDLGHNRIQNLPQELGRLKQLEYLYISDNHLSDLPATLAELQHLTYLNVTDNQLEEIPSAIFSLSALKELRLYNNAIRAIPSAIGHLHQIQELHLMKNKIASIAPEIAALKQLHVLDISDNCLDYLPNEFCVLPQLTDANFRFNQLSQLPENFGALKNLHSLDLRANKLSTLPESFSELSQLKRLDLRWNNFSELPEVLAPFIARGCLVHI</t>
  </si>
  <si>
    <t>PL78_17960</t>
  </si>
  <si>
    <t>PL78_17960 chr1</t>
  </si>
  <si>
    <t>ANI31692</t>
  </si>
  <si>
    <t>MLSIFHDYSGAIVNSALGVLFTFIFSFFLRRRNDLSWQKFEDSSWDKRMLAISKFGELYFKPRGDFNRLEVQYLSKFLTHRAEENYCFAVLQYVSLRKDLSVDATLKVAREHSGLVDICPDGSARMNKKKVLMSLLLLTLFSISMGYWVPVRAISLLDDVMKTSSKNDLLVVIRYCSWLFSVYAIYVVIRQLKALHEFRKLIEKINLTILLGKLKRASAS</t>
  </si>
  <si>
    <t>PL78_17961</t>
  </si>
  <si>
    <t>PL78_17961 chr1</t>
  </si>
  <si>
    <t>ANI31691</t>
  </si>
  <si>
    <t>tail sheath protein</t>
  </si>
  <si>
    <t>MNDYHQGVRVLEINEGTRVISTVSTAIVGMVGTADAKTFPLNTPILITDVLAAAGENQEKRYAGAITVSHCRADQAGQHCGTRDYRQRCGRNHSQYYRQVRREWPLYRHESPVSRPDRDRRPAAYSGRTEAG</t>
  </si>
  <si>
    <t>PL78_17965</t>
  </si>
  <si>
    <t>PL78_17965 chr1</t>
  </si>
  <si>
    <t>ANI31693</t>
  </si>
  <si>
    <t>MSDQEREARRLAQTQEQYALVGEFTAKFELVCFAMRTGIVALSGRHGLQNQQITHALTAELTAYPLSKAFHSVLMVSAELNEEQKNILAKINNRVTNLIERRNEIIHGTWFIGWSSPEDNDFSTGTGFKPTNSKKGTGIKHLEVSTEVFRPLITECELVNELVSHAWGGVMIGAAFEKRFVIEDKTIRLLKNSQ</t>
  </si>
  <si>
    <t>PL78_17970</t>
  </si>
  <si>
    <t>PL78_17970 chr1</t>
  </si>
  <si>
    <t>ANI31694</t>
  </si>
  <si>
    <t>Phage baseplate assembly protein W</t>
  </si>
  <si>
    <t>MTYLGMNAQTGKAITDMAHIRQSISDILITPQGSRVMRREYGSLLSTLIDQPQNPALRLKMMAAVYGAVMRWEPRVTLTAIDLTTENSGAACRENSVSGS</t>
  </si>
  <si>
    <t>PL78_17975</t>
  </si>
  <si>
    <t>PL78_17975 chr1</t>
  </si>
  <si>
    <t>ANI31695</t>
  </si>
  <si>
    <t>baseplate assembly protein V</t>
  </si>
  <si>
    <t>MKTLIAALKRALANLIRIGIVSEVDTVKGLCRVKMGELETDWLNWLTPRAGRVRFWAAPSVGEQVIILSIGGELTTAFVLPAVFSDSNPAPSASADAIVVTFPDGARFEYEPTTRHLAITGMKTANIVAETSITLTTPVVKCTQHLITRTLLIEEGGEARGNFNHSGGNLTSNGIVVHTHQHGGVKGGGDSSGGPQ</t>
  </si>
  <si>
    <t>PL78_17980</t>
  </si>
  <si>
    <t>PL78_17980 chr1</t>
  </si>
  <si>
    <t>ANI31696</t>
  </si>
  <si>
    <t>MHPKLKASLGIFRGAAINSILTAGALASHSAYASRELREQNPRLYWRLRSMGELDILYFLIKDSVSGYVEASGMQEQGRDDEYRRIIDNVINQLNG</t>
  </si>
  <si>
    <t>PL78_17985</t>
  </si>
  <si>
    <t>PL78_17985 chr1</t>
  </si>
  <si>
    <t>ANI31697</t>
  </si>
  <si>
    <t>MRAAIATDLIAISASAIASNDKLYSVNPGAFIFHAYEPKTDYTQYFDNQYIAVERKLNAQSDYSLSVGTLVNSFSNRCMLLGVRKDWWEKDHWTFKGGYAYAGEFFFSQFSHCGDEGIYKNIKDAVGVGFAPYIYHALQYDFNDSFGVEGGVILPGIVVLSMQIHF</t>
  </si>
  <si>
    <t>PL78_17990</t>
  </si>
  <si>
    <t>PL78_17990 chr1</t>
  </si>
  <si>
    <t>ANI31698</t>
  </si>
  <si>
    <t>MKYMTLVLAVTVLFSASSYAAKQITRQESAGYTKIGELSFKQSGIPTVGHKELSKKVNQKCEEMGNVKADNCYYFILDKTGNESNHENVDVEIFKK</t>
  </si>
  <si>
    <t>PL78_17995</t>
  </si>
  <si>
    <t>PL78_17995 chr1</t>
  </si>
  <si>
    <t>ANI31699</t>
  </si>
  <si>
    <t>asrC hypothetical protein</t>
  </si>
  <si>
    <t>PL78_17996</t>
  </si>
  <si>
    <t>PL78_17996 chr1</t>
  </si>
  <si>
    <t>MNKFIFCVFLCALSGCSGDDRSEWGKAPAEPLDAQTCMDDISDANSDCAHSVDPKFN</t>
  </si>
  <si>
    <t>PL78_17997</t>
  </si>
  <si>
    <t>PL78_17997 chr1</t>
  </si>
  <si>
    <t>MIKNPAFLLSLSIGFLCSAQASAKVIVEEGLSLYSHTAMMTMSLQLHALRILRLGMACG</t>
  </si>
  <si>
    <t>PL78_1800 chr1</t>
  </si>
  <si>
    <t>ANI28570</t>
  </si>
  <si>
    <t>MTYGSDDNYKTGAILFILIYSVIWIAISSNLDPAVPYDAVESLNWANSLEFGSPKNPYIVGAVTAIGLLINPLINLALYWYVSHFTVIAVGLWGVFLLSRRLFGSYKIAFFSMLALNLSGVINFDIISYNDNYLLVMFWPYLFLFFVESIYDNKAYWYALAVVCGLAAMSKYSSFAFFPFMLIYAFSTKKGRESCNSKEFYLSLLLFLLIIAPNIFWLYQHDFAAFNWVDSQINAGLNSKVLVSALVVFYPIIIIILLLKMLNATLVQPDSDEKKAVLFVFTPPLILIFGYFLFNSGGRITEWLQPFTVLSPVIALCFLNVERVKSWRGINLSLLIVAAAVCLGYATVLYKDIRGAGSKFNYIQPLSAEINQIWRDKYQVPLRYVGGGYFSQWLTFYAPDRPLMAEKWSNNEKPNLYTPNISEKEISQAGGLFLSSLNSSCQDADFQHVLRSFPGLPISEMNDYVFVTRQGKEMKWCLAFVSPAEQSSQ</t>
  </si>
  <si>
    <t>PL78_18000</t>
  </si>
  <si>
    <t>PL78_18000 chr1</t>
  </si>
  <si>
    <t>ANI31700</t>
  </si>
  <si>
    <t>lipase</t>
  </si>
  <si>
    <t>MPIKIMYPYRMDALAIALFFCATGPTFAYDNVYVFGDSLSDTGNNGRFTYDSNQHYLYDEILAKNAGMTLVASDKGGFNYAAGGAVAVPALNPAYNTQNQVQSYLQRVNGQADSNGLYLHWVGGNDLAAAAASNPASAPSVAYNSAAAAATQVQALLNAGANTVIVPTVPNIGATPMLMELVIQQGLAAVQPSAIPGALQAAFSTLNALTTPDNPSRRQAIHQALTAASERISSIPQVQQGIAVQLIAAFDDQSALAGQLTDFYNNSEDALLAQGSGNIVRVDVNKLFGEIISNPNLFGFTNTAVMPCPIGVSSAVCTSGQAGFAPGQSYLFSDHFHPSPQAHQMIADYMQAVLDAPAQAAALTQATAAMARDTRATLDSRFQQLRTHKNPQDSFGVFGGYAGQHYDYSANIAAGDGNATTHNLTLGIDYQLTENWLIGALIAGSNDNQRPSSRYDYKARGLLLSAFSALEFADYAWMNADVHYASMNYDDIRRSMQIGTLTRTETGNTDGKQWGARFTTGYNIPITTYLTTGPMAQFALDYSNVSGYSENGNDSTAMRFSDQTYHSQIGSLGWRLDGKFSLFNPYAEVNYQHQFGDDVYRSGGGLKSTQTHFVRDSARQDKNWVNLTLGANVPLTDNVASFASISQTTGLSSGEQFMYNIGLSARF</t>
  </si>
  <si>
    <t>PL78_18010</t>
  </si>
  <si>
    <t>PL78_18010 chr1</t>
  </si>
  <si>
    <t>ANI31702</t>
  </si>
  <si>
    <t>CAAX protease family</t>
  </si>
  <si>
    <t>MADNEFTEKTKAVSGYFSMFFLMLGITCIPLFIAHSQELLRQGLLLPIMYLLELSIIVPSY</t>
  </si>
  <si>
    <t>PL78_18011</t>
  </si>
  <si>
    <t>PL78_18011 chr1</t>
  </si>
  <si>
    <t>CAAX amino protease</t>
  </si>
  <si>
    <t>PL78_18015</t>
  </si>
  <si>
    <t>PL78_18015 chr1</t>
  </si>
  <si>
    <t>ANI31703</t>
  </si>
  <si>
    <t>UbiE Ubiquinone/menaquinone biosynthesis C-methylase</t>
  </si>
  <si>
    <t>MNAKNAKGAQVYTPLSLKLYDWWVLNISNKYAWRCSTKDILLPHLQQHMGKKHLDIGVGTGYYLANTPRGSQNITLLDLNPNSLEASKNRVGLHRISECVLHDVFQPLPEHLNNQFDSVSLFYLLHCLPGNMSEKAPAIALAASAIKDDGVVCGATILGEGVEHNAFARKLMSVYNQKGIFSNYQDSLDNLHSVLSTHFKQVDVQLHGTVAVFSAKGRKCGN</t>
  </si>
  <si>
    <t>PL78_18020</t>
  </si>
  <si>
    <t>PL78_18020 chr1</t>
  </si>
  <si>
    <t>ANI31704</t>
  </si>
  <si>
    <t>PL78_18030</t>
  </si>
  <si>
    <t>PL78_18030 chr1</t>
  </si>
  <si>
    <t>ANI31706</t>
  </si>
  <si>
    <t>MHQIEALVQRQNAATLLPAAPLLLGSITKMGLSDLCYLTNFSWKFYLSIRNIGESALVVK</t>
  </si>
  <si>
    <t>PL78_18035</t>
  </si>
  <si>
    <t>PL78_18035 chr1</t>
  </si>
  <si>
    <t>ANI31707</t>
  </si>
  <si>
    <t>PTS sugar transporter subunit IIB</t>
  </si>
  <si>
    <t>MEKKKIYLFCSAGMSTSLLVSKMKAQAEKYEVPVVINAYPEALASEKGPEADVILLGPQISYMLGEIEKMFPHKPVEVIDAQLYGKVDGLGVLKAAVAAIKKAKQ</t>
  </si>
  <si>
    <t>PL78_18040</t>
  </si>
  <si>
    <t>PL78_18040 chr1</t>
  </si>
  <si>
    <t>ANI31708</t>
  </si>
  <si>
    <t>celB Phosphotransferase system cellobiose-specific component IIC</t>
  </si>
  <si>
    <t>-SQFIASLEKVILPFAVRIGRQQHINAIKNGFIRLMPLTLTGAMFVLINNVFLSFGDGSFFYSMGVRLDADTITMLNGWKGIGGNVYNGTLGIMSLMTPFFISMALAEEKKVDPLAAALLAVAAFMTVTPYSVGEAYAVGANWLGGANIISGIIIGLVVAELFTFIIRRNWVISLPDSVPTSVSRSFSAVIPGFIILSIMGVIAYFLAQYGTNFHQVIIDSISAPLSKMGNVVGWVYVMFSSLLWFFGVHGAMALSALESGIMMPFALENVATYTQYGSVDAALAAGKEFHMWAKPFVDSYIFLGGTGATLGLIIAIFIASRREDYRQVAKLAAPASIFQINEPILFGLPVIMNPLLFIPFIMIQPILAIITSVAYYSGFIPPITNIAPWTMPAGLGAFFNTNGSIAALLLSLFNLGVATLVYLPFVIIANKAQGEIDREVESEEEIANSLKF</t>
  </si>
  <si>
    <t>PL78_18045</t>
  </si>
  <si>
    <t>PL78_18045 chr1</t>
  </si>
  <si>
    <t>ANI31709</t>
  </si>
  <si>
    <t>MKYQFSDDFWWGSATSATQSEGAALREGKSKNIFDYWYEISPERFHDLVGPENTSTFYDNYKQDILLLKALGHNTFRTSISWSRLIPDGDGELNPQAVAFYNGVIDTLLANGIKPFINLYHFDMPLCLQERGGWENRVVVEAYARYAEACFKLFGDRVKHWFTFNEPIVPVEAGYLNDLHYPCVVDFKRAVTVAYHSVLAHAKAVGRYRSAEQNGTIGIILNLSPTYPRSDSAEDRAAAYHADLLLNRSFLDPVTKGAYPADLVELLRQHDLLPRTEPEDAQLIACGTVDVLGVNYYQPRRIQAKDVPVSAGQVKTPEDLFSFYAMPGRKINPHRGWEIYEKGLYDILKDLQENYGNIPCYISENGMGVEGEEQFMDSTGMINDDYRIDFIREHLTWLHKALQEGSNCKGYHLWTFIDCWSWLNAYKNRYGLVRLNRADQTRELKKSGYWFANVARQNGFN</t>
  </si>
  <si>
    <t>PL78_1805 chr1</t>
  </si>
  <si>
    <t>ANI28571</t>
  </si>
  <si>
    <t>pbpG D-alanyl-D-alanine endopeptidase</t>
  </si>
  <si>
    <t>MHVKIRLSILSLFILSATALSVPVTSFATTSAGVQQAAPLELASGSAMVVDLKTNKVIYSNNPDHVVPIASITKLMTAMVALDAKQPLDEIISVDIHQTKELKGVFSRVRVNSEINRKDMLLLALMSSENRAAASLAHHYRGGYSAFIAAMNAKAKSLGMTHTHFVEPTGLSTQNVSTARDLSKLLLASKQYPLIGQLSTSTEKMATFRNPNYTLPFRNTNHLVYNDKWNIQLTKTGFTNEAGHCLVMRTVINNRPVALVVLDAFGKYTHFADANRLRSWLETGKAAPIPGAAKSYRQQKDAQGRLAKVSE</t>
  </si>
  <si>
    <t>PL78_18050</t>
  </si>
  <si>
    <t>PL78_18050 chr1</t>
  </si>
  <si>
    <t>ANI31710</t>
  </si>
  <si>
    <t>lacF Phosphotransferase system cellobiose-specific component IIA</t>
  </si>
  <si>
    <t>MFDLDSIVDNEETSSELEDVVMGLIINAGQARSLAYKALKLAKTGDFAQAEEMMAQSRLALNEAHLVQTQLIEADQGEGKTKVTLVLVHAQDHLMNAMLARELIAELIELHQRVG</t>
  </si>
  <si>
    <t>PL78_18055</t>
  </si>
  <si>
    <t>PL78_18055 chr1</t>
  </si>
  <si>
    <t>ANI31711</t>
  </si>
  <si>
    <t>AraC-type DNA-binding domain and AraC-containing proteins</t>
  </si>
  <si>
    <t>MDIRLVREKDLFNDKEFHLFIYNKTESATGLHRHDYYEYTLILTGMCYQEINGKRVFLERGDVVFIPVGSHHQSFYEFGVTRILNVGISKAFFEQHYKHILSRSFVASQAYRIKGDFLSYIESAISAAHVQEDEITELLELLTFYVTNRISHYKETAPSDDIPQWLKNTVDKMHDNSQFGERALINMVELSGKTQEYLTRATRRYYQKTPMQIINEIRINFAKTQLEVTNDLVSDIAFEAGYSDTTLFIKNFKKLTSFTPGNYRKKFYGVAESLSH</t>
  </si>
  <si>
    <t>PL78_18060</t>
  </si>
  <si>
    <t>PL78_18060 chr1</t>
  </si>
  <si>
    <t>ANI31712</t>
  </si>
  <si>
    <t>Predicted glycoside hydrolase or deacetylase ChbG, UPF0249 family</t>
  </si>
  <si>
    <t>MGKLLIINADDFGLSKGQSYGIIEAFRHGVVSSTTAMVNGTAIDHAAELSRENPDLPVGLHFVLTYGRPLTEMPSLVDAKGELNKSLWQHAEAGTLNLDEIAGELVSQFDKFVALFGRPPSHIDSHHHVHMLPQIYPRVAAFARERNLSLRIDRHYAQQQKIALGDSRSSQWFEDGFYGEEISEQLFLQLLDKANERGVNSVEFMCHPAFIDKILMTSSYCYPRLTELEVLTSPTLKQAIAQRGYRLGSFQDC</t>
  </si>
  <si>
    <t>PL78_18065</t>
  </si>
  <si>
    <t>PL78_18065 chr1</t>
  </si>
  <si>
    <t>ANI31713</t>
  </si>
  <si>
    <t>MLRNSKFIILPLLCVLSVNTGATMLSNQNILPFQVSSSNGNHPSGCDLEELRKSYEDATTDATHIIKMEKSGCHKLLNKVSRS</t>
  </si>
  <si>
    <t>PL78_18070</t>
  </si>
  <si>
    <t>PL78_18070 chr1</t>
  </si>
  <si>
    <t>ANI31714</t>
  </si>
  <si>
    <t>helix-turn-helix transcriptional regulator NarL/FixJ family</t>
  </si>
  <si>
    <t>MESSVINNHATRNNRFSGNNSLTILIIEKDKYYAEGLRQVLIVFFSRLNIRVFFTNDIYYRYRANIIFCGSSLSESGLLSEIAANPETSNTRFFLIQNPDSVNHHSLTINQENIRVISRNLSVDKLVNLIKPMFSSIQSRNALIGIKPITEALTRREREVLESLALGMTNCSIANMLRISVKTVSNHKRTAMAKLKFRNSTELHYWFLRGGLAELTQQNSEAVHPAINIARELSSRLSAMLNTSRLITAYPALLKQVYAEGNITSEIGSDRRCVYQDKLMLSKINSVSNLKIHHHV</t>
  </si>
  <si>
    <t>PL78_18075</t>
  </si>
  <si>
    <t>PL78_18075 chr1</t>
  </si>
  <si>
    <t>ANI31715</t>
  </si>
  <si>
    <t>Initmin, inverse autotransporter beta-barrel domain- containing protein</t>
  </si>
  <si>
    <t>MKHNIKGIFIPLTSRFAMPVAWLNIVIQILFPLAGAFTPVMAAKADNRSMLTPPSEKNVIPLTKVYTLAKGETPSSVAKKYGISLDELRQLNRHRLFLQEFDKLPEGTLLNVPNKIPAKTTETNIGELNKQQIEKENKFASWASQSGRFLQNNPNGDAAANLALGAATSKANQEVQQWLSRFGTARVQLNLDKSFSLQNSQIDLLIPLKDRKDTLWFSQSSLHRTDSRTQANLGLGIRYFQPSYMVGTNSFLDYDLSRDHARLGWGVEYWRDFLKLGANTYWRLTNWKDSKDFVDYEERPANGWDIRAEGYLPAYPQLGAKLTYEQYYGDEVGLFGKDKRQSNPHAITAGVNYTPFPLLTLSTEQRQGKSGENDTRFGIQLTYQPGIPWSQQLDGAAVAVRRSLAGSRYDLIERNNNIVLEYRKKDVVFLTLTNNASGYAGEQKSLGVSVNAKYGLDRIEWDSAALVMNGGSLVQEAADRFSVILPNYQPGGRAANTYNLSAVAYDKKGNASSRAQTEIVVTEAAVSTLNSTFSPAESQLTADGQQTVDLVLNIRDKDNQPVDVQDTEINLDISSQARSKVSTQVTPFTRVDVGQYRATVTAGTQTERVILTPSTRNITLAEAKVTLVAGDADIGHSTLTVSPETIVADGSTHSTLTFTAKDSHDNLVSGLTDVSFAISGLNDNSSLVVGKVAESHGVYRATLQGTEAGAASLTPVINGVALGGLAALLTLTADNGTAQITDGNLWVTSDGALANDIETNGVSVRVTDASGNVVPNHEVTFSTSNGQILTPHVITDVNGLASTLLTSTLSGTIPVTATVNGQSKSVDTQFVGDLSTSFITDLTPSVTQAVADGSTKVIYRATVKDEKGNTLPNVPVYWERDNTQVMLSAARSETDDQGIAQIEASSLKAGEVIVSAQSRLSRKSATSVSFIADMTQAKIDRLSADKNILVADNTETATLTVGITDKNDNILTGVPVSWQIIEGSGTIIPVESVTDTQGLATASLNTRQSGVLKASVSLNNGDSRNITLNAVADNRTAKVLLTAENNKDSAIANDVDSVVLLAEVKDAEGNAIIDLPVTWRSSINSVNQSVSNTDITGVARMTLKGNQAGDAQVTALLFNGEQADKSVRFDPTAAEIGNSQLSTSPQTIVADGVAKSLATLILRDTNGNPVSGQSVRFSAENGSDISFVNQLEKGQGVYQVEVIGTRQGTHTLTAHIDGANPFNKSIDLGLVANASDVRIKSVTVARSQANADGNDSVEITAQVEDSHQNTALENVAVGWKTNLGELIRPVSQTNKQGVAVISLTSTEAGNAQIAGLLGYGQEENADKLVTFVTGMVSDDKSTFSLSPTVITANGNDSATLLVTARDAQGNLLTGLQKEIVLSSPEGITLKTSAFTEVSTGIYEGKISGTKAGVATLNVAIKGVTLKQQRQLTLRADAATAKMLGSATATPASAMVGESVIYRATLVDAYDNPLGAGIPVTWRANADSYLSQQQTLTNAQGITEVSLSRTKVGTAQLSLILTGGTFDAPNVPFHAGAVDESKSELSLSPGSITADGVDIATLKVILRDKQGNLLSLQKVSAEADQKDAVTISAAKENSPGEYLILVQGKKATTVSLSTQVNDAPFKTAQTLTLKADISSGKVDSITPAVTSIVAGKDSVVYRAVISDAEGNLLKDAIVSWQLISGSAVFDRISRTDGMGVAQTTLSSTVAGDVVIAAYLNSNQYKNAIPVTVKPGAIDQNASTFVSDKITIGSDGTEAANLLVKLKDIYGNNIPKEVVNITSSSTLTGFKVTPQPMKDIGSGNYTAAATSTAKGQQVISAKVGSTQIGKDITITIGAITPDLRFDNAQQQVTYVKTFNQSQPARNVPVGVRQFWSSSDPDVAQVDDVGKVTLYKSGKVTITIQTSGNGQYNPAQGSYELQVDKADPQLTTDQAIIADYWAEGNNPSVKVSLNNSDAAALTPTYRSSDSKVVTINAQGNLTQVRPGATDITVSTPETDQFKGSELKIGYTLSKGRHPITFSQPTFQVTDQENLSVEQPIVALPANAKYSWGSSDSSVVNIKPTTGEINSQAVGKARLTLTMASNEFYEESSGYYDVEIYGKPSISGKVVHLSKGQSSESNKWNPTFTRDTISVNWSSESSNKYTAPTKVVIQIFDNSTNAKLEEITETSSFMSKTTTFQPKESYWGKRLRIVATAYGFNNLQDRYQYMVDAYPLEPAAIWNSAILRSRSLIYITSSGARDSSCRETWLGREHHVNANIDNLALNFSSGDRLIAPMEVTVRVDFGGQSNSNVYTKTNIFSSENIAVNKSTKIFSECWKSHVGGYSPSLVVKFGGMTRTYWGGSHGWGGNGDGNDTPRVDNY</t>
  </si>
  <si>
    <t>PL78_18080</t>
  </si>
  <si>
    <t>PL78_18080 chr1</t>
  </si>
  <si>
    <t>ANI31716</t>
  </si>
  <si>
    <t>MIFTVKMISKDQKCPTISYFNHDVMSQADRGDHFSQRESQLLSISNIGDSFIQDRVMYSEDVLDLNPASNKRILAGSKTKAESSCRVKLQTLKKITIYLIECNEEGFYLLNQRSALSENPVGINNKQEIKYSLCNNDSFPARKDKLGQGIL</t>
  </si>
  <si>
    <t>PL78_18085</t>
  </si>
  <si>
    <t>PL78_18085 chr1</t>
  </si>
  <si>
    <t>ANI31717</t>
  </si>
  <si>
    <t>MHLRNHSFRSSCRHYIKNAEVTKKASEVSINIGRVNSGYFASLFGVSNTNVNISWKGNSTSLDLNKVVKNCWKTIKNNNKDMEEWRRQERSVYIPAAINKSIDTAAGYLGAKVSTETKDRVFDRTFQYRYMSAEFSGVSNVKSAAQTSIGQTVGNYLSRNNSLDNLFKNNELGRDASQPDMKRKIREEHSLVSAEVTNFISDQIYKKYFSQDVSAIRKVALQLTLEETGMFKAKKIMPPRV</t>
  </si>
  <si>
    <t>PL78_18090</t>
  </si>
  <si>
    <t>PL78_18090 chr1</t>
  </si>
  <si>
    <t>ANI31718</t>
  </si>
  <si>
    <t>MKINNSSTLVINPTRVNENSQTESESSRLKKNVATTTAVSNTTSTLKAKINRYKAQRDEANKTFTPKEQRVKEFYGSKFTVTQEGGLLTTSKPYPKEVHSLLHTDANISGAKTAATMRALIAEGNMLAAKKSHMPDANIDLAKAIQNTLFEAAANNLSALTAPISLHIDKEQGISLNNAKRESVNEWVARNDNSETFIILNGNNDETYVNFIAETLKDSKNINFITSGFGGHGTTDRHNIAINKTEGDRFKEILVGKGISASRVTVDPFSTNSGQNATNVADILDRVADSGKPVSTVVVSGTPAAVPRQTLTYGQQLKLDNTKSFNIESFPFFNPSEYNTLADSLATIREFSTTLNYLFNTSYLPAKPELYSDDFFSAAKACFSTLESKLGSEHSEFAQQNKPLLEAMRNVDDAMIERFRSQSLTENDKAAVKTIDNFFRSLFNPLELTFKRDNS</t>
  </si>
  <si>
    <t>PL78_18095</t>
  </si>
  <si>
    <t>PL78_18095 chr1</t>
  </si>
  <si>
    <t>ANI31719</t>
  </si>
  <si>
    <t>IagB, transglycosylase SLT domain-containing protein</t>
  </si>
  <si>
    <t>MNSVTLSRIIIFILSFFFPYQGYANCWTYSEQFFGIEAKLLYSIAQVESGLKPEAVGKNNNGSYDLGLMQINSSHIPRLRKIGVDDAMLTSDPCVSILVGASILSDMMKIYGYSWEAVGAYNSGTGKDRHEMRMKYAKKVWDVYRKGNPPF</t>
  </si>
  <si>
    <t>PL78_1810 chr1</t>
  </si>
  <si>
    <t>ANI28572</t>
  </si>
  <si>
    <t>glcD lactate dehydrogenase</t>
  </si>
  <si>
    <t>MNRTDGDNNQELLQQLKNIVGESYLLTKERQTKRYRTGFRSGQGEALAVVFPATLMQQWQILQACLAADKIIIMQAANTGLTEGSTPSGNDYDRQIVIINTLRLNQIQLLNNAEQVIAFPGSTLNELEKRLKPFGREPHSVIGSSCIGASVIGGVCNNSGGSLIQRGPAYTEMALFAQINEHGELQLVNHLGIHLGDTPEDILWRLTRADYGPEDIGHGEQKASDHDYVERVRDVDADTPSRFNADKRRLFEASGCAGKLAVFAVRLDTFPAESQQQVFYIGTNDTKVLTELRRTILRDFKHLPVAGEYMHRDVFDIAEIYGKDTFIMINSMGTDKMPTFFTLKGKIDARLNKVPFLINNITDRVMQGFSRILPSHLPKRLKSYRDKYEHHLMLKMSGQGIAEANEHLRRFFATAEGNYLVCTADEGKKAFLHRFAAAGAAVRYHSVHSDKVEDILALDIALRRNDDQWFETLPEEIDRRLVAKLYYGHFMCHVFHQDYIVKKGESPQEIKDKMLEILQAKGAEYPAEHNVGHLYLAKPELKAFYQAIDPTNSFNPGIGKTSKHKCWR</t>
  </si>
  <si>
    <t>PL78_18100</t>
  </si>
  <si>
    <t>PL78_18100 chr1</t>
  </si>
  <si>
    <t>ANI31720</t>
  </si>
  <si>
    <t>MKSKNKNGRSIQIMIMFNINITNPPDVTFVPKNQLVIHNQLLSFHDDIFTDNILTTPLITRIVPFHQGK</t>
  </si>
  <si>
    <t>PL78_18105</t>
  </si>
  <si>
    <t>PL78_18105 chr1</t>
  </si>
  <si>
    <t>ANI31721</t>
  </si>
  <si>
    <t>InvF</t>
  </si>
  <si>
    <t>MDRLSTHLYLQQNDRLEFQKPQLLLTEPHKSTGVDFKLIGENGSDVTCQFKPGETGIAAFLPMSLHIIEGSMRYRSLDLIALCKLQAFIDTSLNRVGFERNNDICWGFEPLGFQENVTFKHIEYWLIRQSLRADSGTGNIASILRSTEWYRLVRFLLQEADSTERLQDLGARYGVSVSHFRRLTRKALGNTTKVEMCDWRLVRALLDLMGEQKSLTTLAMKHGYSSLSHFSNDVKISLGVSPRSLKDVIISDAKK</t>
  </si>
  <si>
    <t>PL78_18110</t>
  </si>
  <si>
    <t>PL78_18110 chr1</t>
  </si>
  <si>
    <t>ANI31722</t>
  </si>
  <si>
    <t>MNYVIGFKRTCVCILGVVVLAGMPEKAFSEENSSSLSGYVARQNDIKGLIDALSSRMNKPIIISKAVARKKISGEFDLNNPQRLIDNISAQLGLIWYHDGQAIYIYDASEMRNAVVVLRNTSFSAVSNFLRKSGLYDQRYPLRSDSVSSTFYVSGPPIYVELVTNTAKFLDEKNNDLDGRSKVASIPLFNTFVQDRDFKYRDDRIIIPGAASIVQQLLNGNESGGDVMVPAPATDTIATDLPPRLDEFPGVSQAKPKLPFADLTTAIRGRPSASGFQIVANPGTNSLLVKGSAEQVSYVQNIVSVLDLPKRHIELSVWIVDLQKDALEQMGVEWNGGVNVGGKLGISFNGGASSTVDGATFMASVLALSQKNQANIVSRPMVLTQENIPAIFDNSRTFYTQLIGERSVELQHITYGTSVNVLPRFTDGNEIEMMLNVEDGSQVPVSSDTPNGLPEVGRTNISTIARVPRGKSLLIGGYTRDESTDGEAKVPLLGDIPLIGGLFRYKKSRNSNTVRVFLIQPREIESPLQPDASNLIADMQKNLANPALQDWMRNYVDSQKWL</t>
  </si>
  <si>
    <t>PL78_18115</t>
  </si>
  <si>
    <t>PL78_18115 chr1</t>
  </si>
  <si>
    <t>ANI31723</t>
  </si>
  <si>
    <t>MAIDIGKFSSSSLDLYQLRRDKVSSEKSANTQKAAQEGAVNSDETQNIADDSPAAAVQRFGDSIDEMSILLSQFRNRRDYEKKIGSASESSFEQILDEDVLPKVYALLKVTSSVDGSNIKNLLQQVRSLFPDDSDLVLVLRELLRRRNIDEVVRRRLKIMLQQVEKQANPRRLKAGINVAFKARLFGKALQLDPALMRESYRDFLESDAHEVEVYQDWISTYGAKHRAAVVDFMESSLLSDMDAQDPSCSHIEFGNLLGRLGQVKLIRSSDSAFIDNVLKNALIRAHNDSEQAWLLFMLCVLQHPEHIKDYLQEAIGERIKLSKHAERSSLLHIISQACKNLPRELFYEPEDADVLAREFERLATIAYRYELIELRRGNLE</t>
  </si>
  <si>
    <t>PL78_18120</t>
  </si>
  <si>
    <t>PL78_18120 chr1</t>
  </si>
  <si>
    <t>ANI31724</t>
  </si>
  <si>
    <t>MITEFLIKTRRHPELFILLLVIVIIAMLVIPLPTYLVDFLIGLNIVISALVFLSSFYIDRILSFSTFPAVLLITTLFRLALSISTSRLILNDADAGDIIATFGQFVIGDNLIVGFVIFSIVTIVQFMVITKGAERVAEVAARFSLDGMPGKQMGIDADLRAGSIDADAAKERRSVVERESQLYGSFDGAMKFIKGDAIAGIIVIFINFIGGMGVGISQHGMDMSTALATYTMLTIGDGLVAQIPSLLIAISAGFIVTRVNGDGDNMGQTMMDQLLGNPFVLLIAAMLALGIGSLPGFPFFIFAILAAGLSGLFYFKWSEKKRHAAKKNAPAEIASGEKNIDAEGTSLGLIGDLDSVAAETVPLILLVPTAQLAALQKASVVERYRSQFFIDYGIHLPEMMLKASDNLSANTVAILINEIKADEFNIYFGLLRIVNSTDELKQLGVECVTHNKESWTDSTNQASLTQLGYQLRPAIDELYYCLSVSLVRHVNEYFGVQETKDLLDKLDNKYPDLMKEVLRHATVQRIAEVFQRLLSEKISIRNMKMIMESLALWAPREKDVIALVEHVRTSLSRYICHKFSQGETLRVINLSAEFEEKLRQGIRNTSGGSFLNLEPAVAEELIDALTLATDKLTISNKDMVILSSVDIRRFVKRFIDSQFKDLEVMSFGEITDSVSIDVLRTV</t>
  </si>
  <si>
    <t>PL78_18125</t>
  </si>
  <si>
    <t>PL78_18125 chr1</t>
  </si>
  <si>
    <t>ANI31725</t>
  </si>
  <si>
    <t>MNLDIVTLIRDTLLETGCDESLLNDFDGHSTISLDFSDRASMLISLIDDQVWLWSRIGEENTHVLSQKADDLLKTLMEGCAFTPSGQLQLATNDGYIELKGLVNSSYTETSTRFAEALDEFFALQEKFVEILQ</t>
  </si>
  <si>
    <t>PL78_18130</t>
  </si>
  <si>
    <t>PL78_18130 chr1</t>
  </si>
  <si>
    <t>ANI31726</t>
  </si>
  <si>
    <t>InvC</t>
  </si>
  <si>
    <t>MSEIPLIRYQAHPLRLSGPILESVLPGVKIGEICEIRQHWQSTEVVARAQVLGFNRDLAVLSLIGNANGLSRDAVISPTGSALTVALTHSLLGCVLDPSGQVVERFSDSAAILGHEIRPIDAPPPSYLQRVGIRQSFITGVRAIDGLITCGIGQRLGIFAAAGCGKTTLMHMLIEQADADVFVIALIGERGREVTEFTDILRRSGRQQQCVLIYATSDFSSLDRCNAALVATTVAEYFRDSGKKVVLFLDSVTRYARALRDVALAAGEAPARRGYPASVFEALPKLLERPGCTHSGSITAFYTILLESDDEPDPIAEEIRSILDGHFYLSRKLAAKNHYPAIDILRSVSRVTGQVCQPSHLHSAAEVRRILAKIEELQIFVDLGEYSAGENAENDRAIQRRDDLFRWLCQPVEEHAVFENTLSQLHEFAS</t>
  </si>
  <si>
    <t>PL78_18135</t>
  </si>
  <si>
    <t>PL78_18135 chr1</t>
  </si>
  <si>
    <t>ANI31727</t>
  </si>
  <si>
    <t>SpaM</t>
  </si>
  <si>
    <t>MNLLRKFTALLLRSESKTQRQERILTQLDSRIRECQKSVQALDAQRKAATGLLHSLRPQGQGLNRAMLYAVQRKQSALRRRIANIDLEKVQQLTDLKSCEEDRQKAQVQRLRLIHQSDKYKHLQMLERKAHRQMADRMEETEIEEIIAWNK</t>
  </si>
  <si>
    <t>PL78_18140</t>
  </si>
  <si>
    <t>PL78_18140 chr1</t>
  </si>
  <si>
    <t>ANI31728</t>
  </si>
  <si>
    <t>SpaN</t>
  </si>
  <si>
    <t>MEQVNSVSGANTGRTENISEVAQPISDIVRKKQQEEKGERFTEIADKTVPSMPTLLSPLLALQLGIGHNADSTTKKAEISALKGSKLQATHPRLDYLTQEIPAKPIAQLQQRIPERLTTKDMTDKSLLAALPTGKETKNIEVIRNPQPLQKNSHVTDAIPVASLARFPTDKTSEFSANGDRQNLTAPNHEKLNIVQQIGGKPTSTDMTATGESEALFPQFKKEVKVDSLASDKGRPEWLYPVPNKSTHSVVDIATKAALPMGKTDKFPQPQSGNNEIEGPGKLTYRFKQWGEGHHVNISTQTQNHSAQVVFQPSDATVQQRLGTGEMPQHWSLLRDGESQQQQKQHQEQPTQDEEEAQ</t>
  </si>
  <si>
    <t>PL78_18145</t>
  </si>
  <si>
    <t>PL78_18145 chr1</t>
  </si>
  <si>
    <t>ANI31729</t>
  </si>
  <si>
    <t>SpaO</t>
  </si>
  <si>
    <t>-IGRYFRQISQEQLVWSRVAEHWERQGIDVSFTIPPQNVCLVSFATDAGWEGLLDLRNWFMQMMPEQAGLATSAFTNEQIKNLFIGCSQPINMALPEFSYQSMQNIETVEDNKLFNTPLYAIDTDRGRVWLTKFVHESVNIPAKNQRTDLSHLPLPICFEIGSSKGSLRLLNKLICGDVLLITDVRQQVTIHGKHIRYYQRNGDEIMLEEAMSDMPVENKSQDNQSDGSHDQEISMGLSPRSQMPVRLTFTLQQTQVTVEELELLYKGHIFTCDPDAEKKIIISGNGLALARGELVWIEDRLGVEITEIYHEAGNGK</t>
  </si>
  <si>
    <t>PL78_1815 chr1</t>
  </si>
  <si>
    <t>ANI28573</t>
  </si>
  <si>
    <t>cyaB Adenylate cyclase class IV</t>
  </si>
  <si>
    <t>MSEHFVGKYEVELKFRVQNIRNLLRRIETQDAEIFALNNHEKDCYLDACDGGLARQNISMILREMNPSGIRLWIVKGPGSERCEASRVEDLGKISSMLVTLGYQPVFTLEKNRSIYFIGQFHITVDHLESVGNFAEIAVMTDDPNELAELKLQCSLFASTLGLTADMLEPRTYRQLLGF</t>
  </si>
  <si>
    <t>PL78_18150</t>
  </si>
  <si>
    <t>PL78_18150 chr1</t>
  </si>
  <si>
    <t>ANI31730</t>
  </si>
  <si>
    <t>Flip</t>
  </si>
  <si>
    <t>MENDVSLVGLLAFATLLPFIIACGTCYIKFSIVFVMVRNALGLQQIPSNMTLNGIALLLSMFVMMPVVQEGYHSYRENNVDISSVESVTYFVENGFEGYHRYLEKYSDPELARFFSDAQLKRDGVKSGSAEDTERVSILSLLPAYALSEIKSAFKIGFYLYLPFVVVDLLISSILLALGMMMMSPVTISVPIKLVLFIVLDGWSLLSKGLITQYLDLAL</t>
  </si>
  <si>
    <t>PL78_18155</t>
  </si>
  <si>
    <t>PL78_18155 chr1</t>
  </si>
  <si>
    <t>ANI31731</t>
  </si>
  <si>
    <t>MNELVFAGNKALYLILMLSAGPIAVATIVGLIVGLIQTVTQLQEQTLPFGIKLLSVALCLFLVSGWYGDVLLGFAQEVLTIALK</t>
  </si>
  <si>
    <t>PL78_18160</t>
  </si>
  <si>
    <t>PL78_18160 chr1</t>
  </si>
  <si>
    <t>ANI31732</t>
  </si>
  <si>
    <t>MQIGLFFNIHDWLYAMILASARLMPSFILLPFLNNNTLTGMIRMPVAMIVGVSLWPYPLQELPDFDTLFYFGLVAKEVIIGLLMACFFCWPLWVLHAVGSMIDNQRGATLSSSIDPLSGVDTSELANLFNLFAAVIILESGGLLLISQVFQASYQLWDPLSFTLPSLYPALTFLSIMMAKAFILASPVLVGFLLAEALLGLLSRFAPQMNAFSLALTIKSSIAFFILILYFTPIIPVEVINMRFHADSLFGWLK</t>
  </si>
  <si>
    <t>PL78_18165</t>
  </si>
  <si>
    <t>PL78_18165 chr1</t>
  </si>
  <si>
    <t>ANI31733</t>
  </si>
  <si>
    <t>SpaS</t>
  </si>
  <si>
    <t>MSSNKTEKPTQKKLKDAAKKGQSFKSKDLVISCLILIGAEYIINISSFLEMGKIVTEAIANGFSSTFHEYARMVAWTGLKLLLPFLLLCIFASVFPTLLQTGFLIATKALKINFAALNPASGVKKLFSLRSVKDVIKSCLYLVSFIVAANIFWEKNKELLYSQVNGAPQQIILVWGVLFHSLILICLSCLLMVIILDALAEFFLHIKDNKMDKQEVKREAKEQDGNPEMKSKRKEIHMEMLSEQVKSDIENSKVIVANPTHIAVGIYLNVDVIPIPFISVLETNQRAIAVRTYAKKVGIPVIEDVKLARQIFKTHRRYSFVSMEELDEVLRLLAWLEQVENAWSSEVPKE</t>
  </si>
  <si>
    <t>PL78_18170</t>
  </si>
  <si>
    <t>PL78_18170 chr1</t>
  </si>
  <si>
    <t>ANI31734</t>
  </si>
  <si>
    <t>SicA, CesD/SycD/LcrH family chaperone</t>
  </si>
  <si>
    <t>MTQENTIISDDEIENMLWAALNQGAMLKDIHGVSDEMMEHIYAHAYQFYHKGHLDEAENFFSFLCMYDLNNTDYFIGLGAVNQLKKNYQKACDLYSLAYVMGKDNFSPVFFSGQCQLLMGNFVKAMQCFDLVCKRSDDENLIKKAKVYLQTIRQNRKETNEEAD</t>
  </si>
  <si>
    <t>PL78_18175</t>
  </si>
  <si>
    <t>PL78_18175 chr1</t>
  </si>
  <si>
    <t>ANI31735</t>
  </si>
  <si>
    <t>SipB</t>
  </si>
  <si>
    <t>MATTSVNNTPIQLAGYLLNDASNENMAALKQKTRMLPQQGGSIMAAANQKLQAAQESARNIISAGIDPTLSGDVEVELNNALLQEAPVLRKANSNLTKDGALLLLLTQMLNLSSEMALSKLSSNLSILMSTLDARKKEGEKANAEIDKAMGETEQALSEFENAVSQLGSANKNQSQKKELLDQAKSDLDKLKREGVEKDDPRYIAAEKKVAGAQSDLNTAEAATSKAQAVADQKQQAAMSLQTKLEGLIKAADVKYSAALPGNAAIAGQIDQQKEKQLSSMATMTMLMGKFIEIVGENSINKLKNDLAMTQKLQEARQKDMTKKAAEYDEQLRKAEETRKMTGCIADILGGLAIAIGAITSVFGGAGVALMAIGIGLMVADPIMEAATGQSLTGMILNPFMEHIFMPLMSLISKVVEEIFDKTPIGLLLKAIDKATGANMMDTIHSVVSAAVTVAVIIAVAYFAKSAAKFVIEKMGKAMTNMIMETIKKTIEQALKKLVPKVVKSAGKQVNQVFKQASKSLSKSLSKDPVALKKQLNNMEMLRSVTTVGSGVTQTTGNIVAGNLQADAMEALAAFKLGSADMEILKKFSEQILAYFKQEQTLMQELMKNMSSVLLKQQDTGRTILRNMHV</t>
  </si>
  <si>
    <t>PL78_18180</t>
  </si>
  <si>
    <t>PL78_18180 chr1</t>
  </si>
  <si>
    <t>ANI31736</t>
  </si>
  <si>
    <t>SipC</t>
  </si>
  <si>
    <t>MSSSIGSNSHNLILNYPNLDITKKELNGDKESIKKNANNTNQPTESNKSTAENKNVKTEGKISPQAAALREPQGEIQPTASKLMMVDLAEKRTTAAVSPADDTPKPAIAAPTVETQPTLLQEQLKHITGVSNFAAEQTKATDAAQPKQGFAITNLNNSFGARLSNVVMLAVKVLTEMRVAENKLGGHQLELSAKAAQASAAHTIQSGKEARNQAITQGVVGLATTVGGQARAMKGTKMSNKSLDVSKQQANFQNQANKSISALNKVGPGQKPGSAVLQNDKSIIEGGAIHDKQYSATLKGIESSRQMNNAQKVIGQGNAASQMGNPMGAVAASQFQVNEAEEKAGAAIQENEKSVKQETHAESVKRSDRDKQLLNLLMNMLFQTVTAKNETISSMINNKV</t>
  </si>
  <si>
    <t>PL78_18185</t>
  </si>
  <si>
    <t>PL78_18185 chr1</t>
  </si>
  <si>
    <t>ANI31737</t>
  </si>
  <si>
    <t>SipD</t>
  </si>
  <si>
    <t>MDGITNNHNTVRFSEHLAVNSNETSQAPAAAVNEEAKAARMTIRQQVLTKTKTQLDTLHNSDKIAQGANALLGTLRDIEQRQPERAARLAAFSTEGKSQQDCDKQLEILLTPDKSDALARTQLDALRAAASDKSSLARRTLLIDSTSKQLQTIAQLAQANPENYDLTDEQAAELQAAARSVRFAPATEPTENKGPISSWDIYKDLADAIGEMDDSYLSVHEYAVKQYSDFFSDFSDLKSKLQEFISSGKDGNIILKSGEIRKELDALLKKYSVNPVTKAAVLFPKQSETGGIKGASKDDAKAWASELGVDPDTCVKQLPDGSWVCTIDTSPLTKMKSDLPHNDVEDMNSAKFQAWMAGFDAQAEKLQTAMQSHLQKYSTASSTFDNLIKVLSSTISSLLETDKSFFSN</t>
  </si>
  <si>
    <t>PL78_18190</t>
  </si>
  <si>
    <t>PL78_18190 chr1</t>
  </si>
  <si>
    <t>ANI31738</t>
  </si>
  <si>
    <t>SipA</t>
  </si>
  <si>
    <t>MPSSIQLAVTPQLDFSRITQNANTHSQSSVAANISHIQNVPVKPSTEPACNNPSSKCSNVRSVCAQLHTQTQSQLQGSNSPEPQARAATLNAPADIPTGEIFYGQHMEQAKEAFLSELPADKKAEVKGILDNAIDAKGKDNVLRFMQLFSETKNYCCENQLTGESKDKAFSDIANSLVKLLTQDKLRNNSALGDNSTKKNHEKFAELQQKLISMGSAEPKKLGEQILVNQVWPLVSAYFSDNADPHEIFRESLSLLDGQRDQNIADSAKSRFENLTQDFKLIAVVLNLLQSRINAPQGDTIDGPNPPAAPNRETPAAPAAPATPTPTANAPGVTYNTYNYYFGASSSSPTQPANPTTVTVNPTISPLFNPVFSPSINGYPAGDRPASAHATETKRVNVADKTLENDGQKDIAQREAMGKSVIGVSNDSKPTPFTTFVDGNTPGMDSTEVREPISPAPLMNHKSILTRDRSAQGDHVPATETDTHDELVVQKKVSHQSEITRSTRVVTDSISQLDSDVVLRSKNSNHETGVSTRSATITANPIKAEINAPETNAQVNNRVVPPRFNGSATTWDSVTPYLPKQNHVNPPNTRTVGPAFIGGMESPNRIDQLNRRSSEAVRNSGQFLPKMTAEKTSSPEQESHNVNRTRVIMPPNRPLNNPTVQTQVETALNITETDSISTPNAAHTNLNAVPEEHPESFTAKRQRFEDESKGRDASRLKPKNPAPAAVDSDRIVMSPGSSSALSGYQPPRSANK</t>
  </si>
  <si>
    <t>PL78_18195</t>
  </si>
  <si>
    <t>PL78_18195 chr1</t>
  </si>
  <si>
    <t>ANI31739</t>
  </si>
  <si>
    <t>Acyl</t>
  </si>
  <si>
    <t>MKAIIDEVLVSCLFCEQVDISPDKHIVNDLYADSVALLDITMALEERFGFDFNKQDIEQFETVGDLYEIVMRNTVTL</t>
  </si>
  <si>
    <t>PL78_1820 chr1</t>
  </si>
  <si>
    <t>ANI28574</t>
  </si>
  <si>
    <t>5-methylcytosine-specific restriction endonuclease McrA</t>
  </si>
  <si>
    <t>MAYIPKNYARLESGYREKALKLFPWVCGKCSREFVYSNLRELTVHHIDHDHGNNPEDGSNWEMLCLFCHDHEHSKYTEADQYGSTVIAGDDAQKDQGVATHNPFANLKTLLKK</t>
  </si>
  <si>
    <t>PL78_18200</t>
  </si>
  <si>
    <t>PL78_18200 chr1</t>
  </si>
  <si>
    <t>ANI31740</t>
  </si>
  <si>
    <t>DNA-binding winged helix- turn-helix (wHTH) domain, PhoB family</t>
  </si>
  <si>
    <t>PL78_18205</t>
  </si>
  <si>
    <t>PL78_18205 chr1</t>
  </si>
  <si>
    <t>ANI31741</t>
  </si>
  <si>
    <t>MVNETEHGGTSPRIVVRLLNSVLRGCEFVLDSGTTLFIVSERENIHAQNSGTVLPENMIFVPMEQGGVSFEAVVENNQNEKTTLTLRELKPDGNIENTVNLNEVIHIGTLDLAARFEHDTWSQDILNHPETGIKNTSKPMEKKKGWFWTGLILLLLTLCITVWGYTYFNSQQRKILEISSLLGYKKNQYQYLQGRDKITYILANDEKSMYWAQQALVRNPPSSSVKVVNIPAEESRISLWLNEHWPALKFHRIYLSNPTEPVVLLSYERGRLDNTQKNRLSELLKKEIPYADSIVFNQMKDSLVAKEAEQGLSKMSIVFSENKNVDSVTFVIRGEMDDSELQRIKTFVQSYYQLWGGQYVQFSIELNNDWLKGKSFKYGDQGYVKVSPSHWYFPKPLSLNEK</t>
  </si>
  <si>
    <t>PL78_18210</t>
  </si>
  <si>
    <t>PL78_18210 chr1</t>
  </si>
  <si>
    <t>ANI31742</t>
  </si>
  <si>
    <t>MANPPIYATPPWEGFLSEKSASFDTGVTSLNEELEKALASLKGDPSDPMLLAQYQSRLSEYTLYRNAQSNVVKVYKDVGSAIITNFR</t>
  </si>
  <si>
    <t>PL78_18215</t>
  </si>
  <si>
    <t>PL78_18215 chr1</t>
  </si>
  <si>
    <t>ANI31743</t>
  </si>
  <si>
    <t>PrgJ</t>
  </si>
  <si>
    <t>MSESITGVMSVTAFSHDAVMASDDVMSLDSLVMQALAKGVVTSDAEKSHVLNKIQDPQTTSDPAQLFELQQRTAEYNLKMSLFATLTRKAIGAVETVVRA</t>
  </si>
  <si>
    <t>PL78_18220</t>
  </si>
  <si>
    <t>PL78_18220 chr1</t>
  </si>
  <si>
    <t>ANI31744</t>
  </si>
  <si>
    <t>YscJ, EscJ/YscJ/HrcJ family type III secretion inner membrane ring protein</t>
  </si>
  <si>
    <t>MLKFKILVPLLLLLLVGCKEQELLKKLDQTQANEIIALLQRNNIDASKKEITKEGYVVSVNKIDFAAAVDLMNTYDLPTRPRIEIAEMFPSDSLISSPRAEKARLYSGIEQRLEQSLQTLQGVVSARVHVSYDLSSSEGQKNSIPVHLSALVKYDAENIDATVMISDVKRFLKNSFDDVAYNDISVVLSKIPQMQHQAPFTVKKGLGGTLWFMIAAVILFIFSSIAMYLYRKKRTEIHPAAESE</t>
  </si>
  <si>
    <t>PL78_18225</t>
  </si>
  <si>
    <t>PL78_18225 chr1</t>
  </si>
  <si>
    <t>ANI31745</t>
  </si>
  <si>
    <t>OrgA, Bacterial type III secretion apparatus protein (OrgA MxiK)</t>
  </si>
  <si>
    <t>MSLKKGMGVSQLDRILFDPLSWIHPERVRIPDQFNRGLCRSVINQVLLDALNISTQYDHRISNGLTRLFIDNWFILPKVAFLMSCQRYRACLAYGGKLEMLSAMARQFAQLELIETSRCPSDISPDVQWLRAQAINELLCFSQDLPDAIRQRIPLLFPGGGAISLERQINPTADVLLLRLAIQHAKRYRD</t>
  </si>
  <si>
    <t>PL78_18230</t>
  </si>
  <si>
    <t>PL78_18230 chr1</t>
  </si>
  <si>
    <t>ANI31746</t>
  </si>
  <si>
    <t>YscL, type III secretion apparatus protein, HrpE/YscL family</t>
  </si>
  <si>
    <t>MQNDIETSHPLNALEGILLTKSAILRRKMAKNILVEAQIRARKIIKQAQADAEILHHQAYTQGYEKGIVSAAEAVVGYMEDYQSLSHQLYQELQLEVKNMLSGILHQDEVFLALLDNWLHELRVEDTPQSLHLLLPATMNQGSKELAGLLERIWKGPVVIDYHADRRFVMKYKDQLAEFIPDEFIDSEMPKLLGTKSLRESCGKLSENGLQRLRTVLTRHLDNAPQNLPVNEA</t>
  </si>
  <si>
    <t>PL78_18235</t>
  </si>
  <si>
    <t>PL78_18235 chr1</t>
  </si>
  <si>
    <t>ANI31747</t>
  </si>
  <si>
    <t>MIGDINKISGGNLAGDVADNTKVESLDVMMNQKTDIPMTPEEFAFKMLYNEWMQETLLSDGLRPEDKVEW</t>
  </si>
  <si>
    <t>PL78_18240</t>
  </si>
  <si>
    <t>PL78_18240 chr1</t>
  </si>
  <si>
    <t>ANI31748</t>
  </si>
  <si>
    <t>PL78_18245</t>
  </si>
  <si>
    <t>PL78_18245 chr1</t>
  </si>
  <si>
    <t>ANI31749</t>
  </si>
  <si>
    <t>paaK oxidoreductase</t>
  </si>
  <si>
    <t>MPYAIRSTLWILTYLFFILAPLFAMLLGTMPPARDFWTEFSVALGYAGLAMMGLQFGLTARFRYVTEPWGEDVIYHFHRRISLIAVALVIAHPIILFVIRPELLALLNFIEAPWRARFAAISTYSLIALVVTALWRVQLKIRYEIWHLTHIILALLAVIAGILHMIGWSFYLQDPWKRGLWVALIAFWFSLLLYIRLVKPLFMLRKPYRVSEVRRERGDTVTLVMHPDGHKGFRFTPGQFGWLTLWGSPFKITGHPFSFSSSAEAQDGRVEMSIRNLGDFTQRIPEVTPGQRLYLDGPYGAFTLGHPADMHILIAGGVGITPMMSMIRTLADRGDKRPVILLYGSKSWESITFREELESLQLKLDLKVVHVLTQPPPDWPGERGFITGELLKRHLPPEYADHEYFICGPDIMMDAIEKALDELNVPLSKYHSERYHFA</t>
  </si>
  <si>
    <t>PL78_18246</t>
  </si>
  <si>
    <t>PL78_18246 chr1</t>
  </si>
  <si>
    <t>MRRLFSERLAVATGVIVILLALLFAFIRVMP</t>
  </si>
  <si>
    <t>PL78_1825 chr1</t>
  </si>
  <si>
    <t>ANI28575</t>
  </si>
  <si>
    <t>Suppressor of fused protein (SUFU)</t>
  </si>
  <si>
    <t>MKESEVLAEVSNENQTLVAVVQQDQRVVYFYIYPLESVEDRFPVRACWVRNLTAAPQLDDNAAIEQGLAPRLAAAYCRNIAGEEALDAQYIKIIWSESDDGAALWYQGQLLAVIPGWSLYIDHSVCYSASCIKENPLTLPLGSASTNTQYAQAERTRQFWRVWQQEEGNPWPSMQVEYIRRYEQHFGPAQKYYAIDQGRWPPMAISQHEKDGVYYFLTLGVSIRPQPWVEILFNDDAGKYRRIELAMAVDSQYVNEDNAVRMASALAGFAHVPWGKISWLGEGHALESEVAPQGYEGYVLSANLYSEHVSLTLPEQQGDPVNIYWASPIFTSEREFAHSLPNGGYDLLAKMRQRQVNHIFAPREPVI</t>
  </si>
  <si>
    <t>PL78_18250</t>
  </si>
  <si>
    <t>PL78_18250 chr1</t>
  </si>
  <si>
    <t>ANI31750</t>
  </si>
  <si>
    <t>aguA agmatine deiminase</t>
  </si>
  <si>
    <t>MATRRRFIQAATLMAGGLLLQSNKVFSMIDQDDKQRWMMPDESAPHRRTWMAFGASKAIWGGRLLPEVQRNLATIALAIADYEPVTMLVREDDYQIAYQLIGSALELLICPLDDLWLRDTGPVFVHNAQGKKAGIDFNFNGWGNKQLHRQDAHVASFVTEQAGVERMTTNLVLEGGGIEVDGEGTAIITESCVLNQNRNPSLSKADCETELKRLLGLEKIIWLPGIKGKDITDGHTDFYARFTTPGTVVAGYDPDPQSFDHEVTKKHLAILRNARDAKGRKLNVVVLENPSDSRGEYANHDFAAGYINFYVCNNAVIAPEFGDKITDTAAKAQLKHLYPNRDIVMINIDGIAAGGGGIHCTTQQEPL</t>
  </si>
  <si>
    <t>PL78_18255</t>
  </si>
  <si>
    <t>PL78_18255 chr1</t>
  </si>
  <si>
    <t>ANI31751</t>
  </si>
  <si>
    <t>-NRIPSLKLLMGFEAAARLGSFARAADELCLSQSAISHQISQIEAQTGQPLFRRVGRGVELTVAGEVLQRTVLRTLETLRSGMSRIATYLDPGLVAMVCPSPILQGWLQPRLDALQQQIPDLCPLLSSDETARFIDEIDVDIAIGSRPLDQEGLLQLPFLQDEWVMVASAAVAEKLILHPANHHSDITSLICLEEHLTGEKTGALLATLLQRFRLSAIYDDQSGVMDAVRRGRGMALLSRLAADSGLQDGTLAVVDDYAPLPGQTFWISRVAGEARSPQVMAAFAWLQQQNNISESFQKHI</t>
  </si>
  <si>
    <t>PL78_18260</t>
  </si>
  <si>
    <t>PL78_18260 chr1</t>
  </si>
  <si>
    <t>ANI31752</t>
  </si>
  <si>
    <t>MKTSHKLLISFICVAALSGCARTVPVLTPYTNITTHNSTEQIKTAILDAGQNRDWIMTPVAPGVIDGRLMNRDHSVNIRINYTPTNYTIKYVSSTNLKSANGKIHRNYNRWVNNLDKDIQKRLMANANK</t>
  </si>
  <si>
    <t>PL78_18265</t>
  </si>
  <si>
    <t>PL78_18265 chr1</t>
  </si>
  <si>
    <t>ANI31753</t>
  </si>
  <si>
    <t>bchU methyltransferase</t>
  </si>
  <si>
    <t>MAVRYNYDKDNISALDAITEAQRIAFAPMLFQAAVNLRDSGILSLLDNCRKQGATRQEITCGCELNDYAVGVLLDMGMSGNIVYQTEGRYFIGKIGHYLLHDAMTRVNMDFTQDVCYQGLYHLKESLQQGKPAGLQVFGSWPTIYPALSQLPEPAKQSWFAFDHFYSDGAFSAALPHVFALEPAKIYDVGGNTGKWALRCCKYHAQVEMTIIDLPQQILLAEKNIAKHGLSERISVHEADILTDVQLPQEADVWWMSQFLDCFSEAQIIAILKKIAAAMKPDARVCIMELFWDCQPYEAGAFSLNASSLYFTCMANGNSRFYSVTDFLGYLQKADLELEKQIDNLGIGHTLLICKKR</t>
  </si>
  <si>
    <t>PL78_18270</t>
  </si>
  <si>
    <t>PL78_18270 chr1</t>
  </si>
  <si>
    <t>ANI31754</t>
  </si>
  <si>
    <t>beta-ketoacyl synthase</t>
  </si>
  <si>
    <t>MQFTLNITDWQAIAPGLALADEWRRWANQSPARIDHTQPLAKCSLLPMMTARRLSSGSRLAVECGLAILRRQPVDAIVYTSRHGELERNYRILQALATEQSLSPTDFAMSVHNSAVGNLTIAARKPLVSSSLSAGAETFQQGLLEVMALHQAGYSRVLIVDFDGVIPDFYHPYMTSDMPKYPFAVALLIEPGDILRCATRKGLSPEPEVPQSLQFLHHWLGSHASFVVTGGRFDWQWSR</t>
  </si>
  <si>
    <t>PL78_18275</t>
  </si>
  <si>
    <t>PL78_18275 chr1</t>
  </si>
  <si>
    <t>ANI31755</t>
  </si>
  <si>
    <t>MKALKLGRQINGLWRLIMTGLCFALFGLGGLLLSLLWFNFLLLTQRDGQQRRILARRSISASFRLFLALARRLGVLDYRLQGIEKIRADKGCLIVANHPTLLDYVILASALPDVDCLVKAELLRNPFVNGVIKAADYLVNSQGQTLLLACRQRLNRGENILIFPEGTRTSPGKPLKLQRGAANVAVRCECDLRIVHIHCSQQTLNKQSRWYQIPPEKPVFSVVVGERIANEYFVAVEEDAQALAARQLNRQLAQLLTPENGQPMDTDDARTLS</t>
  </si>
  <si>
    <t>PL78_18280</t>
  </si>
  <si>
    <t>PL78_18280 chr1</t>
  </si>
  <si>
    <t>ANI31756</t>
  </si>
  <si>
    <t>acpP acyl carrier protein</t>
  </si>
  <si>
    <t>MQERSLELKKLIIDTLNLEDMTPDEIDADAALFGDGLGLDSIDALELGLAVKNRYGVMLSAESEEMRQHFYSIATLASFIQSQRAK</t>
  </si>
  <si>
    <t>PL78_18285</t>
  </si>
  <si>
    <t>PL78_18285 chr1</t>
  </si>
  <si>
    <t>ANI31757</t>
  </si>
  <si>
    <t>MDKQDIYQEVSDLLVKLFEIDRSQITPQARLYEDLELDSIDAVDMVVHLQKKTGRRIKPESFKSVRTVQDVVDAVEQLLQQPG</t>
  </si>
  <si>
    <t>PL78_18290</t>
  </si>
  <si>
    <t>PL78_18290 chr1</t>
  </si>
  <si>
    <t>ANI31758</t>
  </si>
  <si>
    <t>DNA gyrase subunit B</t>
  </si>
  <si>
    <t>MQNFLRIANGLIMLLWPFIIWAGVTQGLSFWLIPLFIAFFLLRLWLLKDHGGLQGQTDGQMYAGKALALTGIALCAASVLMRDHHVLMYYPVAVNLVLLILFGSSLFYGMPIVEQIARWREPDLPPQGVRYTRRVTQVWCLFFIINGSTALATCLYNDMKIWALWNGMLSYIFIGGVMGVEWLVRRRIKNR</t>
  </si>
  <si>
    <t>PL78_18295</t>
  </si>
  <si>
    <t>PL78_18295 chr1</t>
  </si>
  <si>
    <t>ANI31759</t>
  </si>
  <si>
    <t>pcl Acyl-CoA synthetase (AMP- forming)/AMP-acid ligase II</t>
  </si>
  <si>
    <t>MNTLPLTQWLSEERAGSTLIARRGDKDIDLKTFRQDVTQLYARLISSSETCWALCFNDSYQFCVALLATLYAGKIPVLPGHNRRAQLVEQSQHFEGVLSDLPLKLDCPVWSLSDTAPASVPLPSIAADASLRLFTSGSSGEPRRVDKPVAVMDREAVWLADLWGDRLSHCVVRASVSHQHLYGLTFRIWLPLALGLPFASETVEFPEQLANSPRCAFITSPAFLQRLDSQLPPPRCEWVVSAGGQLHFDDAQRAQNWLGITPDEIYGSTETGVMAWRSRHHPQTPWQPFSGVQLSRDEQDNWRVVSPLIPDPLGMALDDRIIVDDQGLFTLAGRRDRVVKIEEKRLSLSEIERRLQTLSGIEDVAVLVVKRGARQCIGAAVVLNQAGLDELEQIGWLRLTRRWRQQLGGWLEPVALPRYWRKLSVIPLNQQSKRSWPQLQELFNETR</t>
  </si>
  <si>
    <t>PL78_1830 chr1</t>
  </si>
  <si>
    <t>ANI28576</t>
  </si>
  <si>
    <t>ransglycosylase associated protein</t>
  </si>
  <si>
    <t>MGILSWIIFGLIAGILAKWIMPGKDGGGFFMTIILGVVGALVGGYISTFFGMGRVDGFNIGSFVVAVIGALVVLFIYRKIRS</t>
  </si>
  <si>
    <t>PL78_18300</t>
  </si>
  <si>
    <t>PL78_18300 chr1</t>
  </si>
  <si>
    <t>ANI31760</t>
  </si>
  <si>
    <t>fabZ hydroxymyristoyl-ACP dehydratase</t>
  </si>
  <si>
    <t>MKPVELSRQQSERHQMEVRLYLDPKLSWFTGHFDVQPLLPGVAQIDWVMGYAADIAGAAWQFSGIDKVKFQLPLLPGNQVLLRLDWNESRGLLSFSYTLDEGVAARTASSGAIKLCR</t>
  </si>
  <si>
    <t>PL78_18305</t>
  </si>
  <si>
    <t>PL78_18305 chr1</t>
  </si>
  <si>
    <t>ANI31761</t>
  </si>
  <si>
    <t>pgaC acyltransferase</t>
  </si>
  <si>
    <t>MSLTVHAFAPCVVIPCYNHGAMMNDVLARLAPFGLHCFIIDDGSEPATQQILQQLAGTHSGITLVRLPCNQGKGVAVLTGFTVAAEAGYSHVLQVDADGQHCIEDIPEMLKQSQRYPDMLISGRPIYDQSVPKSRLYGRYITHVWVWIETLSLSLKDSMCGFRVYPLAPVIALMAQYPLGKRMDFDTEIMVRLYWQGIDSRFVPTRVTYPADGLSHFDALRDNLRISWMHTRLFLGMLRRLPQLLTRRRPRHWAGVKERKGLNGMRFMLAVYRLLGRKTFEILLRPVVGYFWLTGRTQRQASQQYLVRLQQTAQKKSLALPGNLTSYRHFLRFSRAMLDKVASWRGDLRLGEQIVFAPGAQETINAESDGGKLILASHLGDIEVCRALAQQDGHRVIHALVFSEHAQRFKQVLEEIAPQAGINLIPVTRMGPETAILLKEKLDAGEWVAIVGDRTSVTTQRGGDRRVVWSEFLGAPAPFPQGPFVLASVLRCPVLLMFALHQQGKLHIHCEPFADPLLLPRQQRETALQQAVDRYASRLEYYALQSPLDWFNFFDFWRLPDSPSGKE</t>
  </si>
  <si>
    <t>PL78_18310</t>
  </si>
  <si>
    <t>PL78_18310 chr1</t>
  </si>
  <si>
    <t>ANI31762</t>
  </si>
  <si>
    <t>4-hydroxybenzoyl-CoA thioesterase</t>
  </si>
  <si>
    <t>PL78_18315</t>
  </si>
  <si>
    <t>PL78_18315 chr1</t>
  </si>
  <si>
    <t>ANI31763</t>
  </si>
  <si>
    <t>membrane protein, Outer membrane lipoprotein carrier protein LolA</t>
  </si>
  <si>
    <t>MKKWILMLSLAIAAGAQAVTLDELQQRLAQQPVVRAQFSQERQIKDMPQPLRSSGELLIAQKNGLWWQQQKPFPLTLVLDDKRMVQVINGQEPQIVTADSNPQMFQFNHLLRALFQAERQVLEQNFSLTFSDLGQGKWQLELKPTTSPLDKLFNTITLQGQQYLDQISLNDRQGDRTKITFSNQRLTPDTLTHDEQQRFVF</t>
  </si>
  <si>
    <t>PL78_18320</t>
  </si>
  <si>
    <t>PL78_18320 chr1</t>
  </si>
  <si>
    <t>ANI31764</t>
  </si>
  <si>
    <t>MSSNVLSSKPSLWAWLWLAACLLLGATLTVLLPQSKLSSSVLALLPAQSMGQIPPALNDGFMQRLDRQVVWMVSPAEGDDPAAAARWLERLQGLPSLTAVQGPIDADQQQKWGKFFYQHRNGMIDPQTRQRLMNGGDEQANWILAQLYSAFAGVSGSEIKNDPLMLVRGSQLALQQNTSRLRMKNGWLVAQDEAGRSWYFIHGELSGSSYNMQQAHQVVTDLAALVTDLKHHFPGVEVMSRGTLFYSDYASQQAKHDVSTLGSATVIGVLLLILGVFRSLRPLLLCVLSVGIGALAGSTLTLLLFGELHLMTLVMSISIVGISADYTIYYLTERMVHGRETSPWQSLHKVFPALMMALGTTVLAYLIMMLAPFPGLRQLAVFAAAGLTASCLTVVCWYPWLCRGLPVRPVPFMMPLMRWLSAWRTQRTLYLGLPLVLALFSVAGLLRLQINDDIAQLQALPPDIHREEQAITALTGQGIDQKWFVVYGDTPEQTLRRLEQFAPQLQQAKKQGWLSGYRLLPLASQAQQQQDLTLLQQVAPNVLAQLDTVGIDGLKIDLTPMPVTPENWLNSVVSEGWALMWMTLPDGRSGVLVPTDGVQNSAALAALAANHAGVSWVDRKASFDQMFSFYRTMLGWLLLGAIVVIALSYMLRLGVRRGLVCVLPSLLSLGCGLAVLAFSGHSLNLFSLLALVLVLGIGINYTLFFSNPRGTPLTSLLAVTVAMSTSLLTLGMLIFSSTQAISSFGIVLCSGIFAAFLLAPLAMHQRRKGKKS</t>
  </si>
  <si>
    <t>PL78_18325</t>
  </si>
  <si>
    <t>PL78_18325 chr1</t>
  </si>
  <si>
    <t>ANI31765</t>
  </si>
  <si>
    <t>MMILRCILAMSLALMLTACATKPADNRPQAWLKPGVKVSLPAPGITPAVNEQQLLTATVKGKQQSLLVLLNADRQQLSLVGLSSLGIRLFKLTYGAQGIESEQSIVLPELPPASQVLADIMLSYWPISAWQEQLPAGWTLVDIGSRRELRDKQGKRVTEIVYMTSKGVRQPISIRQYVFGYQIAIQHLDS</t>
  </si>
  <si>
    <t>PL78_18330</t>
  </si>
  <si>
    <t>PL78_18330 chr1</t>
  </si>
  <si>
    <t>ANI31766</t>
  </si>
  <si>
    <t>MIYISAVGMLNALGSNADQIASQLPLGIAPGMKPRDGWVQPEQPCWLGAVEGELPEIPAALAMHRSRNNQLLLAALEQIRPQVDQAIVRFGRDRVAVVLGTSTSGLNEGDRQVNQRSHDEESDGYDYYQQELGDPARFLSAYLELEGPAFTLSTACSSSARAIISGRRLIEAGLADVAIVGGADTLSRMPVNGFLSLESLSTQLCQPFAAERCGITIGEASALMLLTREPHEIALLGVGESSDAWHMSAPHPEGEGAIRAIEQALDDAAIQPQDVGYINLHGTATRLNDQIEAKVVNRIFGNGTPCSSTKHLTGHTLGAAGVCEAALCWLLLTRDLPLPAQDFSHSTPDDSLPSCGLLLEQEPLMKAIVMSNSFAFGGNNTCLIVGKRHA</t>
  </si>
  <si>
    <t>PL78_18335</t>
  </si>
  <si>
    <t>PL78_18335 chr1</t>
  </si>
  <si>
    <t>ANI31767</t>
  </si>
  <si>
    <t>fabZ 3-hydroxy-fatty acyl-ACP dehydratase</t>
  </si>
  <si>
    <t>MPEYLPAGDYLPHAAPMMLLDEVVAVEAESVHCRVKVTEQGVLAPFLTAEGHLPGWFALELMAQTVGVWSGWHSRQRGERAANLGMLLGARALRSQTRLIENGNLLDITMVLLMQDEKFGSFEGEISCAGQVLATARLNTYQPDQQELKQLFQQDEME</t>
  </si>
  <si>
    <t>PL78_18340</t>
  </si>
  <si>
    <t>PL78_18340 chr1</t>
  </si>
  <si>
    <t>ANI31768</t>
  </si>
  <si>
    <t>fabG 3-ketoacyl-ACP reductase</t>
  </si>
  <si>
    <t>MTRSVLVTGGSKGIGRAIALQLAADGFSVAVHYHSDLPGAQQTVEQLTAQGGQGRIIGFDVADRDATRQAIEQDIDTHGAYYGVVNNAGIARDGAFPALSEDDWDSVIHTNLDSFYNVIHPCIMPMIGLRQGGRIITLSSVSGLMGNRGQVNYSAAKAGIIGATKALAIELAKRKITVNCIAPGLIDTGMIQMEEASLKEAMNMIPMKRMGAAEEVAGLASYLMSDIAGYVTRQVISVNGGML</t>
  </si>
  <si>
    <t>PL78_18345</t>
  </si>
  <si>
    <t>PL78_18345 chr1</t>
  </si>
  <si>
    <t>ANI31769</t>
  </si>
  <si>
    <t>MTRRVVITGMGGVTAFGNDWQSVAAGLKSGKNAVRSMPEWREYAGLNTLVGAPIDDFTLPEHYTRKRIRSMGRVSLLATRATELALIQAGLIGEAVLTNGETGIAYGSSTGSTKPVSEFATMLTEKHTNNITGTTYVQMMPHTAAVNTGLFFGLRGRVIPTSSACTSGSQAIGYAWEAIRHGYQTVMVAGGAEELCPSEAAVFDTLFATSQRNDSPHTTPSPFDINRDGLVIGEGAGTLVLEELEHAKARDAKIYGEVVGFATNCDAAHITQPQRETMQICIEQGLRMAQLQAADIGYISAHGTATDRGDLAESQATAAVFGNNTPISSLKSYFGHTLGACGALEAWMSLEMMNEGWFAPTLNLTQPDPACGELDYIMGKPRHIDTEFFQSNNFAFGGINTSLVFRRWR</t>
  </si>
  <si>
    <t>PL78_1835 chr1</t>
  </si>
  <si>
    <t>ANI28577</t>
  </si>
  <si>
    <t>phnC phosphonate ABC transporter ATP-binding protein</t>
  </si>
  <si>
    <t>MGQALLQYAPDYPDTAPETKKKVLAVKGLMKAYASQHKVLDNINFELHAGEFVAIIGRSGAGKSTLLHILNGTISSSGGEILNYQESGETQNIASLTAKQMRKWRAKCGMIFQDFCLVPRLDVMTNVLLGRLSHTSTLKSFFKIFAERDRARAVELLQWLNMLPHALQRAENLSGGQMQRVAICRAMMQNPKILLADEPVASLDPKNTTRIMNTLQKISENDIAVVVNLHSVALVKDYCTRVIGIAQGKIIFDGHPDQLSDSIIHDIYNDEATDVLH</t>
  </si>
  <si>
    <t>PL78_18350</t>
  </si>
  <si>
    <t>PL78_18350 chr1</t>
  </si>
  <si>
    <t>ANI31770</t>
  </si>
  <si>
    <t>MMRIALARISDLSQPAVTTDWLSPELLVQAPSGKRREAWLAGRVLLAQRVGQRPLREMIIEASGKPAFRCDQLPHFNISHSGDFVFVAVSDKGPIGCDIEVIRPRTGAIEIAQHYFCEAEYLWLAAQPAENVMMAFWRLWTAREARLKQRGLSVWQMRSIALKPETLGIAGSEIYHWYQQGLSMAVSCCPSETANSDLTVDK</t>
  </si>
  <si>
    <t>PL78_18355</t>
  </si>
  <si>
    <t>PL78_18355 chr1</t>
  </si>
  <si>
    <t>ANI31771</t>
  </si>
  <si>
    <t>MAANMIIHNIPQERVTPCGIRRARHIVEIFVSKAFFMIKASAMPQQNLYTRKISALYFEE</t>
  </si>
  <si>
    <t>PL78_18356</t>
  </si>
  <si>
    <t>PL78_18356 chr1</t>
  </si>
  <si>
    <t>MLIGFVLLVSTCGIDACDALPVSEDIYPTRQECLAVAAKIHQRRPDVVLLCGEVHR</t>
  </si>
  <si>
    <t>PL78_18360</t>
  </si>
  <si>
    <t>PL78_18360 chr1</t>
  </si>
  <si>
    <t>ANI31772</t>
  </si>
  <si>
    <t>MKGKLLLAILLSASFSLQADETSSWTDEGQPSPEHLEMQKPEFHLCQDGQNQSPIDIRGELRSNLAPLTMQYFTTTLNIVNNGYTIQLNVPKGNKVQLDGETFMLKQLHFHAPSENTIKGKQYPMEAHFVHKNEQGELLVVAVMYNLGKENMALEKVWQQMPKGLNQEQKINPALDLNGLIPDSKYYYRFSGSLTTPPCSEGVRWLVFKQPLSISENQITQFKSVIHRDNNRPVQELHGRVIVN</t>
  </si>
  <si>
    <t>PL78_18365</t>
  </si>
  <si>
    <t>PL78_18365 chr1</t>
  </si>
  <si>
    <t>ANI31773</t>
  </si>
  <si>
    <t>cold-shock protein cspA1</t>
  </si>
  <si>
    <t>MSNTMTGLVKWFDAGKGFGFITPADGGKDVFVHFSAIQSNDFKTLDEGQRVEFSIENGAKGPSAANVVAL</t>
  </si>
  <si>
    <t>PL78_18370</t>
  </si>
  <si>
    <t>PL78_18370 chr1</t>
  </si>
  <si>
    <t>ANI31774</t>
  </si>
  <si>
    <t>cold-shock protein cspA3</t>
  </si>
  <si>
    <t>MSNKMTGLVKWFDAGKGFGFITPADGGKDVFVHFSAIQSNDFKTLDEGQRVEFSIENGAKGPSAANVVVL</t>
  </si>
  <si>
    <t>PL78_18375</t>
  </si>
  <si>
    <t>PL78_18375 chr1</t>
  </si>
  <si>
    <t>ANI31775</t>
  </si>
  <si>
    <t>bioC SAM-dependent methyltransferase</t>
  </si>
  <si>
    <t>MAQNIYDNPAFFAGYAQLNRSTQGLNGAPEWPSIAKMLPDLHDLNVIDLGCGYGWFCRYAREQGAREVKGIDVSAKMLAKANEMTDDSKISYCREDLEQLKLPENNYDLVYSSLALHYVVNLSALFDTIFRSLKPGGKFVFSAEHPIFSAPIQQGWLTDDKGQRSWPVNHYQAEGNRVTNWLADGVIKQHRTLATYINLLIDAGFTLHRLEEWGPTAQQIAEQPALDEEKERPMLFLVSATKS</t>
  </si>
  <si>
    <t>PL78_18380</t>
  </si>
  <si>
    <t>PL78_18380 chr1</t>
  </si>
  <si>
    <t>ANI31776</t>
  </si>
  <si>
    <t>MDLKIVFLLACATLVAGCSSSSDADSYYQCHDKTSAECRGKYMSSGHVINEKGQTDRRMQQVQQRGQQDNSTDGGARFGW</t>
  </si>
  <si>
    <t>PL78_18385</t>
  </si>
  <si>
    <t>PL78_18385 chr1</t>
  </si>
  <si>
    <t>ANI31777</t>
  </si>
  <si>
    <t>MQVRKARVEEAEALWALRNNALRSGCRNVYDQATLAAFTPDVMPSGFPPVIMVNPCFVIDDEAGICPVGSGFLDLKNHSVEAVFTRDTYQGKGVGSRILDAIKQEAIARGINTLRLSSTPNALAFYLRHDFNLLREGEYFSPSAQKYLQCFEMEWRR</t>
  </si>
  <si>
    <t>PL78_18395</t>
  </si>
  <si>
    <t>PL78_18395 chr1</t>
  </si>
  <si>
    <t>ANI31780</t>
  </si>
  <si>
    <t>MDTPLIDQNYQRWLLTLSAPLVALNQEQGAAYDCPKFYPFDTTVDLTESWGVDNREELIAMVVRMTDDGHAPHLAGYYHMWHRFSHREWQDYVAQRTGREQVWLNLVAETAAICGEGGIQAWDLARVSFLCRIGLLNRWINEEENLWFHTQFASRARHYYGDWESYYNAFLIGRAYWLTQDNDTPETLNFALSQCSGTAASMEYASELYLTRNPTFKRLPWQIEIIEIERPESLQGVNL</t>
  </si>
  <si>
    <t>PL78_1840 chr1</t>
  </si>
  <si>
    <t>ANI28578</t>
  </si>
  <si>
    <t>phnD phosphonate ABC transporter substrate-binding protein</t>
  </si>
  <si>
    <t>MKKVMSVTSLVAGAMMVFNATAADAPKEINLGILGGQNATQQIGDNMCVKEFLDKELKVKTNLHNASDYSGVIQGLLGGKIDMVLSMSPSSFASVYIKDPKAVDLVGIVVDDTDQSRGYHSVVVVKADSPYQKMEDLKGQAFGFADPDSTSGFLIPNQSFKQKFGGTPDNKYNNFFSSVTFSGGHEQDILGVINGQFAGAVTWASMIGDYNTGYTSGAFTRMIRMDHPDLMKQIRIIWQSPLIPNGPILVRSALPPAFKAQLVAAIKKLDKEDHACFIKAVGGKQHIEETSLSEYQTVIDLKRDLTKGDR</t>
  </si>
  <si>
    <t>PL78_18400</t>
  </si>
  <si>
    <t>PL78_18400 chr1</t>
  </si>
  <si>
    <t>ANI31781</t>
  </si>
  <si>
    <t>METNCWALLGVAPTEDQEIIQAAYRQRLPDFHPESDPEGFKRLRAAYDEARRWAEKPVISRSLWNQNNVTESEQRISVINNESDSEEDEDDDDDEFIDEDYPAIQRLLSEFDELLVNPTERYQPESWHRFIYHLDQYSVTIVDRLRWPLLGRVHQGAALSANCVRLLAERLQWRKRLDEISLQAAADMDAFLNHIYREDMFDFSLLSSMSLPAQVETVVYFHHARQLYWEQPAAALRRWLLMPVAIFWPDCQQLLQQMARWFSLAEIPSPWLRDLCQAKLAESPRDADWLYLCARHANLLGDGEQAIAHWMALYQLDQHAEAEQGMLSWCRREQPEMLPLLIQALDRPSYPADTSMEIDDDEQQYLRPTQSIQTQVRWGNASQLTFSPQGEALVKWKSGAHRLESMYPHLLNNRGENEIDRLYWHASMLALGNEALLQDILDEPQPDSPLAALILHGLQRQAAQRLDWLTHSTVIAGLIHWLNSPQDQPMPSILGQETAIRQCQMWLWQWRHLPALNLAHLYESELYQPKLEPIKDWLTFLSTMDKIELPAPQNISHRDDFRQGILLILMLGFADDQMATICQADSRLLPPQHLAFSLFRAFKRVDLTRGNGVEQLKHQLRMEDRLHYLCWTHLPLTVDDYVAHYQYCAHVSGCDFYQAKWQSLMAQSPMPHKSLLWAFFSYHGVHDYVAALQEQQTETRDEAAFKKMIVDITPPHLESKTALLKENPRLLSLATGNFRFYDNPDYLPEQSLSDEWLLWAQDEEEDPALRLTAIMLVQLGRERLAGFKNAPRQVSRFWQFWRLKTRLGRGGLVKQVAGGTLLISLVGDIVLLDTLPNTLLLSVLMVGNLFSGLTRRANDLNQESPRLQALVSMLTLFPLLLFFFGKSYPGFTHSGPPAGNGE</t>
  </si>
  <si>
    <t>PL78_18401</t>
  </si>
  <si>
    <t>PL78_18401 chr1</t>
  </si>
  <si>
    <t>Sel1 domain-containing protein</t>
  </si>
  <si>
    <t>MKSIGIAILTGMLTLGSGAQAAETQSYFFDGKMLAHPVIYGAREGTAVIAFIKEANGVNGYYCLCEDEANPDPTQRTLDRFGHASIESVFFFDMDNAGPLTLVLSKTGKAYQLRAYRYWENGRGFVKVDKLQSALDKIISNQKAPTAVMIKTALAKLTPFDLAITYQPTGIAEFDAIDHLQGKLVSYFNEDEQPIPEPKDLFSTDAVFYKKTYQQKEGLFLTVTYIRWVFSEEDARPSYHIARMSWEADPKQYRGTEDGPYIVYQMGEIMTRGQYKQGKETGEWSINNGEQEQLFGTYVYGKRHGKWKIIGREASRTGMMVNDKREGRWEISDGEASEDYGLTGFDTFVNDRRNGPSERQFKGKITEQGNYVNGEKEGHWRMPGAVGSYLHDLRTGDWLILTEDGGREELVLSKGQRDGAYRKFDAKGQLREYSNYKSGELSGDKEVYSEQGKLLSRGTYAHGQLNGREIVYYEDGVTLRADRGFLNGELHGSFRYNFPNGKPQEIADYIRGRNTGIRQVFNEKGVLLIEANICQFSNGFEQSGYCGHQREFNPDGSPVSDKDYLWGRQQTNNSWYPNGQKKDETLLGKNDSRIQTSYYPNGQIECRVHLQGFEAFVLEGKEYKDNQGAHREGENICYYPNGQVKSRGIYKQGVVVGGCETKFDESGKQISPGPQGCPKHTWVYES</t>
  </si>
  <si>
    <t>PL78_18405</t>
  </si>
  <si>
    <t>PL78_18405 chr1</t>
  </si>
  <si>
    <t>ANI31782</t>
  </si>
  <si>
    <t>MTEQQRAPLAIGIDLGTTNSLISVWQEGQAVLIPNALNEFLTPSVVSIDEDGSILVGRAALSRLTTHPERSASVFKRYMGSKKQFKLAQQNFDAPELSALVLKSLKADAENYLGQPVSDVVISVPAYFSDEQRKQTRFAAELSGLNAVRLINEPTAASMAYGLHTQNHGRTLVFDLGGGTFDITVLEYALPLIEVQGSAGDNYLGGEDFTQALINAALKEWQLSAESIPATDLSRLYHSAEQLKYQFNGQTARYELSWHWQDKHWCMALDELRIEDIWLPLINRLRAPIEQALHDARLQPQQLDHLVLVGGASRMNIIQKLVVRLFGKLPHQHLDPSTIVALGAAAQAACRLRNEDIEEVILTDVCPYTLGIATAEEKRSGIFSPILERNTVVPTSRVETYSTRYPNQKAISIAIYQGESPHVDNNIFIDEFEVPVQPNGRLQSLDVRFSYDINGLLEVDVNIPDSGGTFSKVIDHSPTGLTEQQRRESHQRLNCLKIHPRDSLHNRALLARIEKAWAQTLGDPRRQIGIWLREFETVLAGQDEEVIAPIRQRLEQFLDDMQL</t>
  </si>
  <si>
    <t>PL78_18410</t>
  </si>
  <si>
    <t>PL78_18410 chr1</t>
  </si>
  <si>
    <t>ANI31783</t>
  </si>
  <si>
    <t>MRRIFLLLSSLMFSSYSLADCQSFIPQLAKTLHPELTLAPSNLNICKVWPYAPDKTIVVMTLISDIPEQYSDQPTYDVDVLVVDSATGKLIAHRYDQKAISDDAIYTDNISIDTARYQLTAENRAFGIRTYHRGSSRVNPIADYVLTLYNLQDGKLNKLTKPLQMDQYSGEWDGNCTGEFSEDKRTISVAKTQTHGFNDLQINSVTTSRRSELLKEDNCVDKEVKVRKNSMLLKYNGTEYSVPQKALSFYPF</t>
  </si>
  <si>
    <t>PL78_18415</t>
  </si>
  <si>
    <t>PL78_18415 chr1</t>
  </si>
  <si>
    <t>ANI31784</t>
  </si>
  <si>
    <t>D-alanine--D-alanine ligase A</t>
  </si>
  <si>
    <t>-TKIRVGVIFGGKSAEHEVSLQSAKNIVDAVDTEKFEVTLLGIDKQGQWHINDASSYLLHAENPALIALNHSNQNVALVPGQRQHQLIDASNAAALTQLDVVFPIVHGTLGEDGSLQGLLRMANIPFVGSGVVGSAASMDKDVTKRLLRDAGLNVAPFITLTRANRHQYTFEQVQEKLGLPLFIKPANQGSSVGVSKVRNAVEFAHAVELAFSFDHKVLVESAIVGREIECAVLGNDRPKASLCGEVVISDEFYSYDTKYISDSGAQVVIPAVLEPHISDNIRAVAVEAFRTLECLGMARVDVFLTPDNQIVINEINTLPGFTNISMYPKLWRATGINSTELITTLIELALERHQQDQALKSSISLSEQAK</t>
  </si>
  <si>
    <t>PL78_18420</t>
  </si>
  <si>
    <t>PL78_18420 chr1</t>
  </si>
  <si>
    <t>ANI31785</t>
  </si>
  <si>
    <t>yheo-like PAS domain</t>
  </si>
  <si>
    <t>MSVFDIMSLNDNNSEMKLTEDQLLLRESKKIVEALGNTFAPLVEFVLHDLTHPEYAIVAIANNLSGREVGEPATELGLSRIADPNFPEVLQNYPNQFPDGRPAKSTSIGLKNSKGEFIGALCLNMDISLFSAVSSSLAQLTQTLPNDIQENLQSPRLETLRARLEQFATAWNTTPRGLTPAQRREVVRQLAKEGLMDLKNAQTVVANNFGVARSTVYTYLPTDEGS</t>
  </si>
  <si>
    <t>PL78_18425</t>
  </si>
  <si>
    <t>PL78_18425 chr1</t>
  </si>
  <si>
    <t>ANI31786</t>
  </si>
  <si>
    <t>ilvA dehydratase</t>
  </si>
  <si>
    <t>MPRLAIGYDDIVQAHQRIADEVVKTPVFTSATADAQTGASLFFKCENFQHMGAFKFRGAFNALAQLTPEQREKGVVTFSSGNHAQAIALAARKLGIRATIIMPIDAPAVKIAATKGYGGEVILYDRYTEDRDAIGKRLAAERGLTLIPPYDHPHVMAGQGTAAKELFEEVGDLDVLIVPLGGGGLLSGCATAAKALNPHCLVIGAEPEAGNDGQQSFRSGKIVKIATPHTIADGAQTPFLGNYTFPVIQERVDDILTASDAELITTMKFLASRMKILAEPTGCLAAAVAFGEALDLRGKRVGVIISGGNVDLSRFAHFIQQEN</t>
  </si>
  <si>
    <t>PL78_18430</t>
  </si>
  <si>
    <t>PL78_18430 chr1</t>
  </si>
  <si>
    <t>ANI31787</t>
  </si>
  <si>
    <t>Lipase</t>
  </si>
  <si>
    <t>MKTSTKTQYPIILVHGLFGFDKMLGYPYFFKIQPALEVAGAQVFTASVSATNSNETRGEQLLDFIRYILNKTGAKKVNLIGHSQGPLACRYAAAMRPDLVASVTSVNGVNHGSEFADRVREAFVEGGLPESVANLVVSTFTNLMSLLSGHPELPQDAIASLDALTTKGVTEFNAKYPQGLPEKWGGEGKEVENGVHYYSWGGFIQGGILEQGLNTADPLHIAMRVGSQFFIREAEQNDGMVGRFSMHLGKVIRSNYSMDHMDAVNQTAGVVPVHLDPVKMFVDHAAFLKSKSL</t>
  </si>
  <si>
    <t>PL78_18431</t>
  </si>
  <si>
    <t>PL78_18431 chr1</t>
  </si>
  <si>
    <t>MRNAQMMTSIMFAAPIVTRNKHFSYTNETFSIFFIEGSQN</t>
  </si>
  <si>
    <t>PL78_18432</t>
  </si>
  <si>
    <t>PL78_18432 chr1</t>
  </si>
  <si>
    <t>endoribonuclease L-PSP</t>
  </si>
  <si>
    <t>MSGGRCGVWGGAGPARQTGRGDNFRWKCGSQPLCPLHPAGKLISDIHLINLNRNPPPGHDSHVACADGRAYLFGQLTIIALGKPLTNQPVESQLAQVFDNIDRVLLSCGCDCSALIRIRGYLNDEGLCLQFNQLYAHCLGEHRSVRCVVPVAELHYGLMVEIKAIAQ</t>
  </si>
  <si>
    <t>PL78_18435</t>
  </si>
  <si>
    <t>PL78_18435 chr1</t>
  </si>
  <si>
    <t>ANI31788</t>
  </si>
  <si>
    <t>MSFKSLRNIPLAGLLLCAATASFAAATSPTTPADMSCKEFIDLNPKSFTPVVFWMLNDDTQYKKGDFVDYQEIDTVVTPKVVELCKKSPEKKVSDFKQDIVNFAKKHL</t>
  </si>
  <si>
    <t>PL78_18440</t>
  </si>
  <si>
    <t>PL78_18440 chr1</t>
  </si>
  <si>
    <t>ANI31789</t>
  </si>
  <si>
    <t>CytA, cytolethal distending toxin A/C domain protein</t>
  </si>
  <si>
    <t>MNKEKPNMALIFIILLTVRIHAEAHNINNVIPRSDNREHLSSRVLEESNQAVSLYNIGSGTLVYSSEYKQKEYLSADYAYNLNGGWKENANWKYIYNRNGTVSFKNRYSGLCLQYYGTEYQVIEDTCDPLLRTQQINLELVSSGGMLMRFNSNNECLYIHPGISHYYVYSDKCEEINFYHYWTIVPPLNN</t>
  </si>
  <si>
    <t>PL78_18445</t>
  </si>
  <si>
    <t>PL78_18445 chr1</t>
  </si>
  <si>
    <t>ANI31790</t>
  </si>
  <si>
    <t>CytB, Endonuclease/Exonuclease/phosphatase family</t>
  </si>
  <si>
    <t>MKSVLSRMFVFGGLYWSTLLSASVTDYQLATWNIQGAGSGAASNSKWVSGIANMFLRENIQVVAIQEAGARPPSACPYPSPGTPGGIDLQRIAGGAPNRVNPQRRGVISDVEESLWQPGGRRGGNIYIYHIDHDTNAHRVNIAIASRIRADEVLIIPPLETGPNARPTLGIRIGNDYFFSLHAGAHQHNEAAMIVQFIDNYMANSVLPRRAEATWILMGDFNQSPDSLRASLSLPGTTMLNTYHVVDPNVPTHQGGNTLDYAVLGAATGTVRLFAVPLIAAMMTYMSDHIAVRFNQ</t>
  </si>
  <si>
    <t>PL78_1845 chr1</t>
  </si>
  <si>
    <t>ANI28579</t>
  </si>
  <si>
    <t>ABC-type phosphate/phosphonate transport system, permease component</t>
  </si>
  <si>
    <t>MNTDFNHYYQQVRSKQKRETLIWSLALVVLYLGAGSIAEFNLHTVLVSFPHFFDYLAETIPVLHWPVLFADGRTEGSLAYWGYRLNIQLPLIWETLQLAIAATILSVIVACILAFLAANNTHSPAPVRLAIRTFVAFLRTMPELAWAVMFVMAFGIGAIPGFLALALHTIGSLTKLFYESIETASNKPVRGLTACGASKLQRMRFGLWPQVKPIFLSYSFMRLEINFRQSTILGLVGAGGIGQELMTSIKLDRYDQVSITLLLIITVVSLLDYASGKLRKRVVEGAA</t>
  </si>
  <si>
    <t>PL78_18450</t>
  </si>
  <si>
    <t>PL78_18450 chr1</t>
  </si>
  <si>
    <t>ANI31791</t>
  </si>
  <si>
    <t>MSLRYFYRNSLRLFARRLAGNYRKSDRSHKHAGNDQLINLHLESLLNAATQVAIITTDLDNRIQIFNAGAEKMFGYEKEEVLGKLATEVIYVDSNKAEQSCVKNLLKNQPESSEWLYRRKDGDAFWGDLSIHVINNEYKEPIGYVSLISDISERKELLIKLENSKRIMDKLTRNIPAMIYAYHLSEAGESYFKYCSDGIHKIFGLSPEQVTNIPKQDNPIFSLIHPEDMAMLQEEVMVSRRDLSVWRCDFRVILPDKGMRWLHGESFPTRHDDGSTMWYGSFFDITELKQSESILKALAQTDVLTGVSNRRHFDEVYHQTWKVSQVSEESLSILMIDFDNFKSFNDQYGHARGDICLKLVVETLSSFIRENTDMIARYGGEEFIVLLSPSNHDEALLVAERMRDSIERLDIPHAMSPKGKVTISIGVATMVPKKEGLSASDMSDIADKALYRAKQAGKNRVEAVSL</t>
  </si>
  <si>
    <t>PL78_18455</t>
  </si>
  <si>
    <t>PL78_18455 chr1</t>
  </si>
  <si>
    <t>ANI31792</t>
  </si>
  <si>
    <t>Serine/threonine-protein kinase</t>
  </si>
  <si>
    <t>MKIPKRIQPLVDDGLVDEVIRRLKSGKEADVYVVRCGSDIRCAKVYKEAENRSFKQAVQYQEGRKVRNSRDARAMAKGSKFGRKQQEETWQTAEVDALYVLANAGVRVPQPYACLDGVLLMELVTDENGSAAPRLSDVPLTPEQAVHDHALIIQSVVRMLCAGLVHGDLSEFNVLMDAEGPVIIDLPQVVNAAANNHAKSMLERDVANMTNYYGQYAPELLGRKYAKEMWALYEDGKLRPDTQLTGVFAESTQAADVESVLEEIKAVIAEEQERLRAAQDPD</t>
  </si>
  <si>
    <t>PL78_18460</t>
  </si>
  <si>
    <t>PL78_18460 chr1</t>
  </si>
  <si>
    <t>ANI31793</t>
  </si>
  <si>
    <t>MLRRFFAYYTPYKGLFLLDFGCAILAGLLELGFPMAVKTFIDKLLPDQNWSLILWAAAGLLLIYLLNTALMAVVNYWGHALGVGIETDMRRQAFSHLQKLSFRYYDNTKTGHIITHVTKDLEEVGEIAHHGPEDLFIAIMTFIGAFILMAMVHLPLALITIVIVPCMTYMVSRYGSQMTDTWRKLFGQVGNFNARIGESIGGIRVVKAFANESHEKKLFAKDNENYRTTKLRAYRIMTTSMTLSYLSTRLVQLIVMVFGTWYVIQGQLSYGGFVGFLLLVEVFFRPVAKITSVLESYPKGIAGFKRFTQLIDTAPDIQDSPDAQQVGHLKGDICYNNVTFGYTPQSPIFTGLNLRIRAGETVAFVGPSGAGKTTLCSLLPRFYEIDSGLITIDGIDIQTMTQQSLRHNIGIVQQDVFLFGGTIRENIAYGKLDASDDEIMLAAQQAKLDELINALPDGLDTRVGERGVKLSGGQKQRLSIARIFLKNPPILILDEATSALDTATEQAIQQALIELSRGRTTLVIAHRLATIQNADRIIVVDKEGIVEQGNHQELLGQQGAYARLYNAQFNAA</t>
  </si>
  <si>
    <t>PL78_18465</t>
  </si>
  <si>
    <t>PL78_18465 chr1</t>
  </si>
  <si>
    <t>ANI31794</t>
  </si>
  <si>
    <t>MNRLTPYTIKTVSRENRPIFEHVNNELGFIPNLFGVLAHAPKVLNAYTKMSAVNGSADLNQSEREVVKLASATAHECHFCVAGHCAVIDRNDLLAPDIAQALRQGDNLADDRLNAIAAFTRAIIRSQGNVSEPEYQAFLQAGYNMENALEVIFGVSLATLANFANNLAQPPLNVELEPYSWAGSK</t>
  </si>
  <si>
    <t>PL78_18470</t>
  </si>
  <si>
    <t>PL78_18470 chr1</t>
  </si>
  <si>
    <t>ANI31795</t>
  </si>
  <si>
    <t>GNAT family N-acetyltransferase</t>
  </si>
  <si>
    <t>MKLELTDAPKPEDIEAISDGLRVFNRRFVGAQRRNPLAVFITDDNGKNQGGLTGYTLGLWLNIEMLWVSDSVRHSGMGTRLIQMAEEEAVKRGCQFSQVDTFSFQARPFYEKQGYQLQMALNNYLDTHHRYYLTKALSVS</t>
  </si>
  <si>
    <t>PL78_18475</t>
  </si>
  <si>
    <t>PL78_18475 chr1</t>
  </si>
  <si>
    <t>ANI31796</t>
  </si>
  <si>
    <t>Ketosteroid isomerase-related protein</t>
  </si>
  <si>
    <t>MSKLIKCLLIFTAISASSTALAAQQLSDHIISKEGKYYLLPGYSTEDVAIFFWQSLNRWSENPDNVAKYFTPAGEFELVYAPVDDFPIFSRGSRGREAMTAYFTKISAYLEDLRYSKPQTWTQLATDKPGVYVFEYSSSGFIRSATSEDKKSKNHKKPYHQNFISIVTVSPDGQLKNVKEYWDPYVALRDFHMIDKAQPQS</t>
  </si>
  <si>
    <t>PL78_18480</t>
  </si>
  <si>
    <t>PL78_18480 chr1</t>
  </si>
  <si>
    <t>ANI31797</t>
  </si>
  <si>
    <t>alcohol dehydrogenase</t>
  </si>
  <si>
    <t>MNIHAAVSVESNPLLQIRQLRLEEPRENEVLVKIIATGLCHTDIASHQQVINVPLPAVLGHEGAGIVERVGSGVKHIQPGDHVVLSLASCGECEKCHIGLPTYCREHWPLNWHASRSDKSVSLQDPTSGEAIHSHFFGQSSFANYATVNVRSVVPVDKTIPLEYLGPLACGMMTGAGAVLNSLKPEAGSSIAIFGMEAVGLAAIMAAVLAGCTTIIAVDIKANRLTLAKSLGATHSIDSSKDRTRNSLPMLLQELTDGRGVDYVVEAAGSPAVMESAIAALAENGQCVLTGVVAPNATLPLNIMHLLRGRLVRGSIMGDAAPISFIPRLASLFQQGRFPVDKLVRFYALDQINQAMADSQSGSTIKAVIKMQHLAV</t>
  </si>
  <si>
    <t>PL78_18485</t>
  </si>
  <si>
    <t>PL78_18485 chr1</t>
  </si>
  <si>
    <t>ANI31798</t>
  </si>
  <si>
    <t>MEAVMIDSFSDTPKLATLDKPTPAPGEILLRMVAASLNPIDWRIATGFLDGKKPHHFPLILGAEGSGIVEAVGEGVTKFLVGDAVIGNFLHHQIGHGSFAEYQVIQEDAMLLRVNNLIDLVQASALPIAAMTAWQAVNTLNLPSGSRVLLVGASGGVGTFTVQFAAQVGYKVIAVAATEATTLLHKLGACNVIDRHKSSVNTQVLLRYTNGIDGIIDLVNPPDAFAQLLPLLKPQGTAISTIGSASLKMSQHIRLVNLEMKPELSDLRLLMEKLANNTLQVVVDRTIGLEQVPAALEQIRQGGIRGKILIRY</t>
  </si>
  <si>
    <t>PL78_18490</t>
  </si>
  <si>
    <t>PL78_18490 chr1</t>
  </si>
  <si>
    <t>ANI31799</t>
  </si>
  <si>
    <t>MQKLMNLDLNDLYYFTCVAEFGGFSAASRALGISKSRLSARVLTLEKNLGVLLFQRTTRQVQLTEIGQNILENCKALVAEAEVVQGVVSNSRAEVAGLVRVSCPPLAARLLLAPYLSDFLQQYPKVRVQLVTSDQRFDPISDNLDVLIRLRAASQMDEGLVSRVLGHSQRILVASPDYLAQAGALMAPEDLIKHQTLSLIDSESVQQWPLIGPDDKLENIQIQPRLMCMEWSVMLQAVCQGLGIASVPDIACQKEIASGALVRVLPQWASNPLVVHAVFPTRRGMLLSVRVFLDFLIATMPRALSADK</t>
  </si>
  <si>
    <t>PL78_18495</t>
  </si>
  <si>
    <t>PL78_18495 chr1</t>
  </si>
  <si>
    <t>ANI31800</t>
  </si>
  <si>
    <t>arcD transporter</t>
  </si>
  <si>
    <t>MIGAGIFSLPATFGRATGGLGAMIAWVIAGGGMLTLAFVFQTLAQRKPELDSGVYIYAQKGFGDYAGFASAIGFWAGACIGSVSYFVLIKSTLGAFFPLLGDGNTLSAVLIASLILWSFHFMVLRGVKEAATINTIATFAKVVPIFIFIVVLIFAFNSDIFMQNFWGAPVPSMTADINHWDNYGYVGHAATEIDASSTSLFTQIRSTMLVTVFVFVGIEGASVYSRYAKERRHVGIATVLGFIGVLCLLVLVTMLSYGVLLRPDLASLRQPSMAGVLEHIVGRWGAIFISIGLIISVMGAYLSWTLLAAEALYSAAKSHIVPKIFATENKHGVPSAAVWMSNIFIQFFLIVTLFTEYAFQLALELTSSLVLIPYLLVAAYGLKLAWRRETYEKDSREHRKDFLIAAIATLYAILMVYAGGLKYVLLSAVIYGPGTLLFILAKREQHKPVFTAVEKVLFAVAIAAAAGAVYGLVTGAINI</t>
  </si>
  <si>
    <t>PL78_1850 chr1</t>
  </si>
  <si>
    <t>ANI28580</t>
  </si>
  <si>
    <t>phnE ABC-type phosphate/phosphonate transport system, permease component</t>
  </si>
  <si>
    <t>MMTNTLSPADVISLKQQHPTLFSQQRRYLRLVVGIGVAIVFYYIFFFNFFGIPWSAFVHGSQQIGRYFLRMFVWHDFINWPFKYYFGQIFITLAIVFAGTLTATFIALPLSFLAARNVMDTPVLRVTSFVVRRFLDVFRGIDMAIWGLIFVRAVGMGPLAGVLAIFMQDMGLLGKLYAEGHEAVDKSPSRGLTAMGANPLQKHRFGIFTQSFPTFLALSLYQIESNTRSAAVLGFVGAGGIGLVYAENMRLWNWDVVMFITLIMVVIVMVMDKISAMLRNKYIIGEEISPYKSDSRDLCVITNDK</t>
  </si>
  <si>
    <t>PL78_18500</t>
  </si>
  <si>
    <t>PL78_18500 chr1</t>
  </si>
  <si>
    <t>ANI31801</t>
  </si>
  <si>
    <t>GNAT family acetyltransferase</t>
  </si>
  <si>
    <t>MFQISTDKNVLDIELIHDFLSRQSLWAQGISREKVERSLCGSLCFGGYLSGRQVAFARVITDCATFANLVDVFVLPEFRGQGYSKLLLGEVFSHPDLQGLRRFTLATSDTHGLYAQFGFTALSQPQTFMQRYSPNIYRE</t>
  </si>
  <si>
    <t>PL78_18505</t>
  </si>
  <si>
    <t>PL78_18505 chr1</t>
  </si>
  <si>
    <t>ANI31802</t>
  </si>
  <si>
    <t>PL78_18510</t>
  </si>
  <si>
    <t>PL78_18510 chr1</t>
  </si>
  <si>
    <t>ANI31803</t>
  </si>
  <si>
    <t>MQQENHLSLVCALSKWVETHLGRVIHLEELAAYSGYSLWHMQKIFKEVTGISLGKYIRERRLAGAVYQLRSSDTSIFDIALDFGFGSQSHFTYMFRKRYGITPYDFRQNADIDLKIAPPLHTIHQKQA</t>
  </si>
  <si>
    <t>PL78_18515</t>
  </si>
  <si>
    <t>PL78_18515 chr1</t>
  </si>
  <si>
    <t>ANI31804</t>
  </si>
  <si>
    <t>MLITVIMTLIAVVGVTVFLMMPVMILDKGKRVGGDEL</t>
  </si>
  <si>
    <t>PL78_18520</t>
  </si>
  <si>
    <t>PL78_18520 chr1</t>
  </si>
  <si>
    <t>ANI31805</t>
  </si>
  <si>
    <t>PL78_18525</t>
  </si>
  <si>
    <t>PL78_18525 chr1</t>
  </si>
  <si>
    <t>ANI31806</t>
  </si>
  <si>
    <t>MTLFRLALILLVAYLALLFSGYGVLIGSEKNAAGLGLQCKYLTARSIVTAQFLNGDNGFIGITDCPLLKKTTSVIE</t>
  </si>
  <si>
    <t>PL78_18530</t>
  </si>
  <si>
    <t>PL78_18530 chr1</t>
  </si>
  <si>
    <t>ANI31807</t>
  </si>
  <si>
    <t>MYETGMGAVNIASIGFSSLVVVFFLVVWFFLSRASVRANEQIRLLQEITEQQKQQIELLNTLVRKTSGDGKDLPDGDTVEVLDFKGFIPER</t>
  </si>
  <si>
    <t>PL78_18531</t>
  </si>
  <si>
    <t>PL78_18531 chr1</t>
  </si>
  <si>
    <t>PL78_18535</t>
  </si>
  <si>
    <t>PL78_18535 chr1</t>
  </si>
  <si>
    <t>ANI31808</t>
  </si>
  <si>
    <t>MIKWYEESDTEVNRNIALLTGEDPDKWYPYGGVKGKDYCKNPSDAWPIICANKIGIHSPENSDDNHWQARIATSQGEWQARSTSPLRAAMICFLLSQDTEKALM</t>
  </si>
  <si>
    <t>PL78_18540</t>
  </si>
  <si>
    <t>PL78_18540 chr1</t>
  </si>
  <si>
    <t>ANI31809</t>
  </si>
  <si>
    <t>MKRIIKGDMNLSHLVIAHTAIDRHQQSYGDRRQGWPSTYLIRYKNNRVAVEVVTRRQSYVATLMIGARNLSRLCNIPSLYP</t>
  </si>
  <si>
    <t>PL78_18545</t>
  </si>
  <si>
    <t>PL78_18545 chr1</t>
  </si>
  <si>
    <t>ANI31810</t>
  </si>
  <si>
    <t>gabP Amino acid permease</t>
  </si>
  <si>
    <t>MQEQLQDSTLKRGLKNRHIQLIALGGAIGTGLFLGIAQTIQMAGPSVILGYAIGGIIAFLIMRQLGEMVVEEPVAGSFSHFAYKYWGDFAGFLSGWNYWAMFILVGMAELTAVGIYIQYWWPEIPTWVSAAVFFVVINAINLINVRMYGETEFWFAIIKVAAIIGMIVFGAYLLASGSGGPGASVTNLWAHGGFMPHGISGLIMAMAVIMFSFGGLEMVGITAAEAEDPRRSIPKATNQVVYRILIFYIGSLSVLLSLYPWIKVVEGGSPFVMIFHALDSNLVATILNVVVLTAALSVYNSGVYCNSRMLFGLATQGNAPKILTKVNKRGVPVLSIALSALATSAGVLINYIMPGKAFALLMALVVSTLVINWVMICLAHLKFRAAKVREGVEPSFKALWYPYGNYLCLVFLSLILVIMYMTEGIRISVQLMPIWLGVLWIGFILTRRKKAEA</t>
  </si>
  <si>
    <t>PL78_1855 chr1</t>
  </si>
  <si>
    <t>ANI28581</t>
  </si>
  <si>
    <t>MINNDVLRSVRYMLNVNDAKIVEIIKLTDFEVNSADVVNFLKKEDEAGYQNCPDEVMAHFLNGLIFFKRGKDDKFPAPSIEARITNNIVLKKLRVAFELKDTDMHDIFTSVDFPVSKPELNALFRKDDSKNFRPCGDQVLRYFLKGLTLRVRGPKK</t>
  </si>
  <si>
    <t>PL78_18550</t>
  </si>
  <si>
    <t>PL78_18550 chr1</t>
  </si>
  <si>
    <t>ANI31811</t>
  </si>
  <si>
    <t>phospholipid:lipid A palmitoyltransferase</t>
  </si>
  <si>
    <t>MKYKVAAIGAALLAPSLLSVAFPACSEALPVANQPNAIKAEDGGLWERFKGNVSLTWDAPGREFYLPVLTWHNRWTYDKEKTDSYNENPWGFGFGKYRYDEDNDWHSLYAMAFMDSHNKVEPIIGYGFQKMWIPGAMDGWRFGAGFTLSVTARHEYYYIPMPLPLPLVSVEYNKLSLQATYIPGTYNNGNVLFAWLRWQF</t>
  </si>
  <si>
    <t>PL78_18555</t>
  </si>
  <si>
    <t>PL78_18555 chr1</t>
  </si>
  <si>
    <t>ANI31812</t>
  </si>
  <si>
    <t>cold-shock protein cspB</t>
  </si>
  <si>
    <t>MAKIKGQVKWFNESKGFGFITPADGSKDVFVHFSAIQGNGFKTLGEGQNVEFEIQDGQKGPSAVNVTAI</t>
  </si>
  <si>
    <t>PL78_18556</t>
  </si>
  <si>
    <t>PL78_18556 chr1</t>
  </si>
  <si>
    <t>MCGIFSKEVLSKDVSVEYRFSADPYLSASSSNDSSLSM</t>
  </si>
  <si>
    <t>PL78_18560</t>
  </si>
  <si>
    <t>PL78_18560 chr1</t>
  </si>
  <si>
    <t>ANI31813</t>
  </si>
  <si>
    <t>polyphenol oxidoreductase</t>
  </si>
  <si>
    <t>MTDVSRLFTHVPHILHGFGSKSALLPENLQPFRATMPEKKQVHGTRIVDVREPKQACGETDGLYTTQPGILLTVLTADCLPVIFSRRDGKAIAVAHAGWRGLLDGILLRMAERISQDDSPHEWVAAIGPAARSCCYEVTEDLVARFIDNMNIPKTVISPRYRHLNLTAIAEHQLQSLGFHQIDRAGSCTICTPADCMPPKSAGSANENREELVPAFKYTSFRRNSQQRAIDPTHPGISGRNQYSGLIILP</t>
  </si>
  <si>
    <t>PL78_18565</t>
  </si>
  <si>
    <t>PL78_18565 chr1</t>
  </si>
  <si>
    <t>ANI31814</t>
  </si>
  <si>
    <t>cell division protein FtsI</t>
  </si>
  <si>
    <t>MISKVNNDANNFVRWRFSLLCGCILLSLLGLLGRVAWLQVVEPEPLVKEENMRSVRVMTTPNTRGMITDRNGHPLAVSVPVAAIWADPKVLLEKGGVGNDARWRALSQMLHMPLADIASRINQNPDGRFVYLARQVEQASAEYIQRLKLPGIALRAESRRFYPSGATVANLVGFTNIDDQGIEGIEKSFNQLLSGTAGNRVVRKDRYGNVVEDISATDSHPGQNVQLSIDERLQAEASHALTNAVLFNKAESGSAVLVDVDTGEVLAMANYPTYNPNNRTDTPEGNFRNRAISDIFEPGSTVKPMVVMTALQRKLVKPDSVLDTHPYILSGHQIRDVGFYPALSLTGVLQKSSDVGVSRLALAMPASALLKTYGSFGLGKSTELGLTGESSGLMPHRQRWSDLDRATFSFGYGLMVTPLQLARVYATIGSYGIYRPLSITKVDPPVLGQRVLPAEQVQEVEHMMESVALPGGGGVKAAVRGYRVAVKTGTAKKIGPNGQYIDKYVAYTAGVAPASQPRFALVVVINNPQGGKYYGGAVAAPVFSEIMGQILRTKNVEPDAVLGSPQRHS</t>
  </si>
  <si>
    <t>PL78_18570</t>
  </si>
  <si>
    <t>PL78_18570 chr1</t>
  </si>
  <si>
    <t>ANI31815</t>
  </si>
  <si>
    <t>bioC 23S rRNA methyltransferase</t>
  </si>
  <si>
    <t>MSYQCPLCHQPLQLNQKQWRCENNHQFDCAKEGYVNLLPVQHKGSRQPGDSPEMMQARRAFLDAGYYQPLQRRVAALLDGVLPPEAGLLLDIGCGEGYYTAAIAQQLKQRREMQVYGLDVAKVAVRYGAKRYPEVSFCVASSHRLPFANGALDGVVRIYAPCKAEELARAVKPGGFLVTVAPGPRHLYQLKEMIYQQVQLHGENDEHLEGFDLVSHESLAYPMALPGSQAVNLLQMTPFAWRASVETGQQLAEMETFACETDFVIRVHQRHIDKTECSAD</t>
  </si>
  <si>
    <t>PL78_18575</t>
  </si>
  <si>
    <t>PL78_18575 chr1</t>
  </si>
  <si>
    <t>ANI31816</t>
  </si>
  <si>
    <t>MPYFTVSVKLHNAEESDYQTLNEKMDEAGFTRLIGRDKVYKLPDGEYNYGSGSLNKQEVADLALKVAEQVRFVPSILVTESGGRTWRNLDLNSQK</t>
  </si>
  <si>
    <t>PL78_18580</t>
  </si>
  <si>
    <t>PL78_18580 chr1</t>
  </si>
  <si>
    <t>ANI31817</t>
  </si>
  <si>
    <t>Ferric iron reductase FhuF-like transporter</t>
  </si>
  <si>
    <t>MALTAENLSLARQEAIEQYFPSAASRQRETFSAGALYTPERALTLISPLLNLHSNEDRAALVSKWSQWYFARLLGPWMRINLQFNWQLPILPEHIGLTLNEAGVVESFILSHSGHQVTQQDPERRFQQLVQDHLTPVCGTLSQLAGMGESLFWNNAGIRLYQGIKMAQEQQANTQIAEHFLALRTLSDGSKNKLFQPVRQVTEKSGNIRIERRLCCLRYRLNGLEICSTCPLQRVNNLDKKLNRR</t>
  </si>
  <si>
    <t>PL78_18581</t>
  </si>
  <si>
    <t>PL78_18581 chr1</t>
  </si>
  <si>
    <t>MFFKIKRILTAFVGYKLESLIAPYAEAINLSDVIALSGYIYIVVNGARNESASVQFLI</t>
  </si>
  <si>
    <t>PL78_18585</t>
  </si>
  <si>
    <t>PL78_18585 chr1</t>
  </si>
  <si>
    <t>ANI31818</t>
  </si>
  <si>
    <t>MKSTAIIRGGKNRLAPRLLFVMIGAALGTLSAPLMAADETAVATKDAAKPAAAKGGDTITVVGTQETFRAGGNDLIPTYLDGQVANGGRIGFLGQQDARNVPFNVIGYTSKLVEDQQAHTIAEVVKNDASVQNVRGFGNASQNYRIRGFNLDGDDISFGGLFGVLPRQVVDTSMIERVEVFKGPNVFVNGISPSGSGVGGMINLEPKRAGDTPLTRVSLDYTSSSKVGGALDVGRRFGDNDQFGVRVNMLHREGETAIHDQKERTTALSTGLDYRGDRARTSIDVGYQKQTVHGMRTDVAVGAATVIPEPPAATLNYGQQWVYTDMATTFGMLRSEYDLSHNWTVYGSVGASRNEETGQYGSPTLTDNNGNATISRLYVPYTSDSIAALGGVRGHFDTGLVTHKVNIGYAANYRKAMSAWNMSDPVETNIYNPGVIPFPPATSGSANQDPTLNSQVRASSISVSDTLSALDDKVQLMLGLRRQELVIRNFSNGVPDSVNSQDAMKVTPIYGVLVKPWENVSLYANHIEALSPGKVAPWYTANAGNVTGIVHSKQNEVGVKFDNKRYGGTLALFEITKPAGSIDPVTNTYALGGEQRNRGIELNVFGEPVFGTRLLGSAVWLDPILTQAQDSKNNGNYAVGVARYQLVFGGEYDIQSVEGLTATGTVTRSGSQYANDANTLKIKPWTRLDLGMRYTMPLKDTNLIWRANLMNVTNERYWESVEDTGTYIYQGNPRELKLSVSMDF</t>
  </si>
  <si>
    <t>PL78_18590</t>
  </si>
  <si>
    <t>PL78_18590 chr1</t>
  </si>
  <si>
    <t>ANI31819</t>
  </si>
  <si>
    <t>glyoxalase</t>
  </si>
  <si>
    <t>MENWATLAPEIVVRDIKKSIYFWCEIIGFSIRYDRPEQGFIYLVREGAQIMLEQYQGDDDHWLTAPFGKTLGNGVTFQIEVTEVAPILTRLQQVNCPVFQPCADVWYRANEIEIAQRQCLVQDADGYLLRLAQNIGKRAIID</t>
  </si>
  <si>
    <t>PL78_18595</t>
  </si>
  <si>
    <t>PL78_18595 chr1</t>
  </si>
  <si>
    <t>ANI31820</t>
  </si>
  <si>
    <t>Putative Mn2+ efflux pump MntP</t>
  </si>
  <si>
    <t>MNLSATLILAFGMSMDAFAASIGKGATLYKPRFREAVRTGLIFGVIEAITPLIGWSIGLFASQYIMEWDHWVAFSLLFILGCRMIVEGCKGPSADEAQVRRHGFWVLVMTAIATSLDAMAIGVGLAFLQVNILHTAMAIGMATMIMATLGMLIGRYIGPLLGKRAEIIGGVILIGIGFNILYEHLYNMA</t>
  </si>
  <si>
    <t>PL78_1860 chr1</t>
  </si>
  <si>
    <t>ANI28582</t>
  </si>
  <si>
    <t>sseA 3-mercaptopyruvate sulfurtransferase</t>
  </si>
  <si>
    <t>MNPSFLVSPHWLAEHLDDKQVVILDARLSPPGLNPKRDIQAEFEQGHIPGAVFFNIDEVSDHSTDLPHMLPSAEAFGEAMGKLGINDQHTIVLYDDGNLFSAPRGWWTFRTFGARDVRVLEGGIEQWKQAGLPLESGPANPAPQWFTATLNEKSVKNYEQVLAAIDEPDTQILDARPTPRFAGAEPEPRPGLRLGHIPGSINIPWGQMIEQGQLKSPEILRDIFQSNGVDLEKPIVVSCGSGVTAAVLALGLHAIKARSVSLYDGSWAEWGASDFLPIEVSPR</t>
  </si>
  <si>
    <t>PL78_18600</t>
  </si>
  <si>
    <t>PL78_18600 chr1</t>
  </si>
  <si>
    <t>ANI31821</t>
  </si>
  <si>
    <t>MSVTDIVLVVFITLLLIYAIYDEFIMKTLKGKTLLAIRLKRKNKLDCLIFVGLIAILIYNNVMSDGAPLTTYLLFGLALVALYISYIRWPKLLFKPTGFFYANAFIEYNRIKTMNLSEDGILVIELEKRRLLIQVTHLDDLEKIYNFFLENQG</t>
  </si>
  <si>
    <t>PL78_18601</t>
  </si>
  <si>
    <t>PL78_18601 chr1</t>
  </si>
  <si>
    <t>MIFILVINFSAKSDDISSNNNVDLKRKYIFVVGKLSILRKF</t>
  </si>
  <si>
    <t>PL78_18602</t>
  </si>
  <si>
    <t>PL78_18602 chr1</t>
  </si>
  <si>
    <t>MVSPTLPGCPHHVSMNETSMLIRAFLKSDVMQDYMRQKPATPQ</t>
  </si>
  <si>
    <t>PL78_18605</t>
  </si>
  <si>
    <t>PL78_18605 chr1</t>
  </si>
  <si>
    <t>ANI31822</t>
  </si>
  <si>
    <t>PTS mannose transporter subunit IID</t>
  </si>
  <si>
    <t>MVDTTTTGEKKLTASDIRGVFLRSNLFQGSWNFERMQALGFCFSMVPVIRRLYPENNDERKQAIKRHLEFFNTHPYVAAPVLGVTMAMEEQRANGAPIDDAAINGIKVGLMGPLAGVGDPIFWGTVRPVFAALGAGIALSGSLLGPILFFVLFNLVRLLTRYYGVAYGYKKGVNIVNDMGGGFLQKLTEGASILGLFVMGALVNKWTHVDIPVVVSRITNQAGETTITTVQTILDQLMPGLVPLLLTFGCMWLLRRKVNALWIIMGFFAIGIFGYWIGFLAP</t>
  </si>
  <si>
    <t>PL78_1861 chr1</t>
  </si>
  <si>
    <t>MMGSQPQGRETGEFQPRSAGMHTRLTIQYSHSPQIPRGATDKPVLIPTKGTGKIRANAQ</t>
  </si>
  <si>
    <t>PL78_18610</t>
  </si>
  <si>
    <t>PL78_18610 chr1</t>
  </si>
  <si>
    <t>ANI31823</t>
  </si>
  <si>
    <t>PTS mannose/fructose/sorbose transporter subunit IIC</t>
  </si>
  <si>
    <t>MEITTLQIVLIFIVACIAGMGSILDEFQFHRPLVACTLIGIVLGDMKTGIIIGGTLEMIALGWMNIGAAVAPDAALASIISTILVIAGGQSIGAGIALAIPLAAAGQVLTIIVRTVTVAFQHAADSAAERGSLRAITWLHVSALFLQAMRIAIPALIVALSVGTSEVQSLLNSIPEVVTNGLNIAGGMIVVVGYAMVINMMRAGYLMPFFYLGFVTAAFTNFNLVALGVIGVVMAVLYIQLSPKYNKSQVVQSGPAPANNDLDNELD</t>
  </si>
  <si>
    <t>PL78_18615</t>
  </si>
  <si>
    <t>PL78_18615 chr1</t>
  </si>
  <si>
    <t>ANI31824</t>
  </si>
  <si>
    <t>PTS mannose transporter subunit EIIAB</t>
  </si>
  <si>
    <t>-SIAIIIGTHGAAAEQLLRTAEMILGEQENVAYIDFVPGENAETLIEKYTGKLAGLDTTKGVLFLVDTWGGSPFNAASRIVVDKENYEVVTGVNIPMLVETFMARDDNPSFAELVSIAVETGRTGVKALKTPDTSDKPETQQPAPAAKAPSAPAAPLGPDDHMKIGLARIDDRLIHGQVATRWTKETNVNRIIVVSDEVAADHMRKTLLTQVAPPGVTAHVVDVEKAIRVYNNPKYAKDRVMLLFTNPNDVLRLVEGGVDIKSVNIGGMAFRQGKTQVNNAVSVDEKDVEAFKKLNERGIELEVRKVSSDSRLKMMDLIAKLN</t>
  </si>
  <si>
    <t>PL78_1862 chr1</t>
  </si>
  <si>
    <t>MSYRVLYDPITINKSITMSTLFALVVRLIFSGYPLNLRKLSHFSQLSS</t>
  </si>
  <si>
    <t>PL78_18620</t>
  </si>
  <si>
    <t>PL78_18620 chr1</t>
  </si>
  <si>
    <t>ANI31825</t>
  </si>
  <si>
    <t>Integral membrane protein TerC family</t>
  </si>
  <si>
    <t>MEFLMDPSIWAGLLTLVVLEIVLGIDNLVFIAILADKLPPKQRDKARIIGLALALIMRLGLLSVISWMVTLTTPLFSVASFSFSGRDLILLVGGLFLLFKATTELHERLEGNQHDGNANRGYASFWAVVAQIVVLDAVFSLDAVITAVGMVNDLPVMMTAVIIAMGVMLLASKALTNFVNAHPTVVVLCLSFLLMIGLSLIAEGFGFHIPKGYLYAAIGFSILIELFNQIARRNFIKNESRLPRRQRTAEAIIRLMGGRNQEQEQGNAPQNAPVEAFAEEERYMISGVLTLASRSLRSIMTPRTEISWVDCHRSKDEIRMQLLDTPHSLFPVCRDSLDQIIGVVRAKDLLVAIEQGQSICEFAAATPPIVVPDTMDVINLLAVLRKAKGRLVVVNDEFGVVQGLVTPLDVLEAIAGEFPDEDETPDIITDGDGWLVKGGADLHSLEQALNCQELVSPTEDYASLAGMLLSHSGHMPSAGDVIELHQLRFQIIDVTDYRIELVRIDKIEPSDDE</t>
  </si>
  <si>
    <t>PL78_18625</t>
  </si>
  <si>
    <t>PL78_18625 chr1</t>
  </si>
  <si>
    <t>ANI31826</t>
  </si>
  <si>
    <t>MRDEKSLAHTRWSCKYHMVFAPKYRRKVFYGEKRKAIGSILKKLCEWKNVNILEAECCVDHIHMLLVIPPKMSVSGFMGYLKGKSSLMLYKQFGDLKFKYRNRECWCRGYYVDTVGKNTARIQEYIKHQLEEDKMGEQLSIPYPGSPFTGRK</t>
  </si>
  <si>
    <t>PL78_18635</t>
  </si>
  <si>
    <t>PL78_18635 chr1</t>
  </si>
  <si>
    <t>ANI31828</t>
  </si>
  <si>
    <t>L-serine ammonia-lyase</t>
  </si>
  <si>
    <t>-ISVFDMFKIGIGPSSSHTVGPMKAGKQFVDDLVTQGLMPSITRVAVEVYGSLSLTGKGHHTDIAIIMGLAGNMPDTVDIDSIPGFIRDVEQREKLMLANGLHEVDFPREGGMVFRSDNLPLHENGMQIHAFAGDEKVYSKTYYSIGGGFIVDEEHFGKASVNEISVPYPFNSAEDILAHCRTTGMSISGMVMQNELAMHSKEEIDAYFTAIWDTMRACIDRGLNTEGVLPGPLRVPRRASALRRLLVSSDKLSSDPMNVIDWVNMFALAVNEENAAGGRVVTAPTNGACGIVPAVLAYYDHFIEPVTPEIFIRYFLASGAIGILYKMNASISGAEVGCQGEVGVACSMAAAGLAELLGASPIQVCIAAEIGMEHNLGLTCDPVAGQVQVPCIERNAIASVKAINSARMAMRRSSEPRVSLDKVIETMFETGKDMNAKYRETSRGGLAIKVQCN</t>
  </si>
  <si>
    <t>PL78_18640</t>
  </si>
  <si>
    <t>PL78_18640 chr1</t>
  </si>
  <si>
    <t>ANI31829</t>
  </si>
  <si>
    <t>nudix hydrolase YeaB</t>
  </si>
  <si>
    <t>PL78_18642</t>
  </si>
  <si>
    <t>PL78_18642 chr1</t>
  </si>
  <si>
    <t>MPFAKPAKINQQTGAQSAPVLLCTENLQLGWRFGKAFSFEPVIKTPFDLLKQFAVWQLQMFNKKSKGGPYEGRKELSAHAMEL</t>
  </si>
  <si>
    <t>PL78_18645</t>
  </si>
  <si>
    <t>PL78_18645 chr1</t>
  </si>
  <si>
    <t>ANI31830</t>
  </si>
  <si>
    <t>pabB aminodeoxychorismate synthase</t>
  </si>
  <si>
    <t>MSSVEKNTHSLQANAPFCKSLPYHPDALLRYFAPISTLPWAMLLHSGFAEHSHNRFDILVAEPRVRLITRGKETEISDSLNTQYSEIDPFDLLQQQLDCLGLTCSPNPDLPFLGGALGLFGYDLGRRIEVLPELAQQDIHLPDMAIGLYDWALIADHQRQKLTLISHGDIEQRHQWLEQQRPATPQSFELQSPWQANMAREEYGEKFRQVQEYLHSGDCYQINLAQRFSAEYQGDEWQAFLRLSASNRAPFSAFIRLPEHTVISVSPERFVWLENQQIQTRPIKGTLPRLKDADADRQQAERLAASPKDRAENLMIVDLLRNDIGRVAEPGSVRVPELFVVEPFPAVHHLVSTITATLPTNCSPTQLLRACFPGGSITGAPKIRAMQIIEQLEPHRRNGYCGNIGYISCCGTMDTNITIRTLLTEKGKIYCWAGGGIVADSQEQAEYQETFDKIARILPLLGENPQP</t>
  </si>
  <si>
    <t>PL78_1865 chr1</t>
  </si>
  <si>
    <t>ANI28583</t>
  </si>
  <si>
    <t>ABC transporter glycine betaine/choline-binding</t>
  </si>
  <si>
    <t>MALTLTLRPVIALATIMLSLTTGLAQAADSVRVGSKIDTEGSLLGNIIVQVLEANNIKTTNKSQLGTTKVVRAAISAGEIDIYPEYTGNGAFFFSNEKDPAWKNAQAGYEKVKALDYEKNKLVWLDAAPANNTWTIAVRQDLASQNNLKTLADLGKWISDGGQFKLAASAEFIERPDALPAFEQAYGFKLNQDQLLSLAGGDTAVTIKAAAEQTSGVNAAMAYGTDGPVAALGLQTLTDPKGVQPIYAPAPIIREATLKQHPEISAVLNPVFATLDGSTLQKLNARIAVEGQDAKKVAASYLKEKGFIKG</t>
  </si>
  <si>
    <t>PL78_18650</t>
  </si>
  <si>
    <t>PL78_18650 chr1</t>
  </si>
  <si>
    <t>ANI31831</t>
  </si>
  <si>
    <t>MLAGMPSLSHQEQQEAVERIHQLMSEGMSSGEAIGLVAEEIRERHKNDPQAMVIFDDEDFEEHSDPEYRRDNEKDADEYEDDYEG</t>
  </si>
  <si>
    <t>PL78_18655</t>
  </si>
  <si>
    <t>PL78_18655 chr1</t>
  </si>
  <si>
    <t>ANI31832</t>
  </si>
  <si>
    <t>purT phosphoribosylglycinamide formyltransferase</t>
  </si>
  <si>
    <t>MLTIGTALRPGATRVMLLGSGELGKEVAIECQRLGLEVIAVDRYADAPAMHVAHRSHVINMLDGAALKRIVELENPHYIVPEIEAIATDMLVELELMGQHVVPCAEATRLTMNREGIRRLAAETLGLPTSSYRFADTESRFRQAVAEIGYPCIVKPVMSSSGKGQSLIRSEEQRQTAWNYAQQGGRAGGGRVIVEGLVNFDFEITLLTISAVDGIHFCAPIGHRQEEGDYRESWQPQQMSELALQRAQAIAAKVVQTLGGYGLFGVELFICGDEVIFSEVSPRPHDTGMVTLISQNLSEFALHVRAFLGMPISQIRQYGPAASAVILPELTSQNVVYRGLGNALLGDVDVRLFGKPEIAGRRRMGVALAVAETVEQAVAVAKNAAGQITVSHS</t>
  </si>
  <si>
    <t>PL78_18660</t>
  </si>
  <si>
    <t>PL78_18660 chr1</t>
  </si>
  <si>
    <t>ANI31833</t>
  </si>
  <si>
    <t>ATP-dependent RNA helicase</t>
  </si>
  <si>
    <t>-STTSFSSLTLPAEQLSNLNELGYTEMTPVQAAALPAILNGQDVRAKAKTGSGKTAAFGIGLLDKIAVGEFVTQALVLCPTRELADQVSKELRRLARFTQNIKILTLCGGQPMGHQLDSLVHAPHIVVGTPGRIQEHLRKRTLVLDDLKVLVLDEADRMLDMGFTDAINDVISYTPPQRQTLLFSATYPAGIEQISAKVQREPLNVEVADEGDEPAIEQVFFETTREKRLPLLISVLSHYQPASCVVFCNTKKDCQSVYDALESRGISVLALHGDLEQRDRDQVLVRFSNRSCRVLVATDVAARGLDIKDLELVVNFELAFDPEVHVHRIGRTGRAGMSGRAVSLCTPSEMGRAHAIEDYLQIKVKWTPAEQVSRSANVMLEPEMVTLCIDGGRKAKIRPGDILGALTGDAGLTAADVGKIDMFPVHAYVAIRKASAKRAIQQLQQGKIKGKNCKARLLK</t>
  </si>
  <si>
    <t>PL78_18665</t>
  </si>
  <si>
    <t>PL78_18665 chr1</t>
  </si>
  <si>
    <t>ANI31834</t>
  </si>
  <si>
    <t>MIPVINQTAVFFRPASLSSSSVNPNDFAPPTGEIKSALDQHIKGKQVLVFSGFSGMGYDDVEAFQTSLESTLKEASLNHGKHNVVVVAGATSVGIGAVYSLAKKLEIKTLGIVSEQAKGGGEIASSCDDVIYVPDKKGSWQVLYYIDKAKGLTGSYMTYVASKASPASGGEFFAFGGGDVTVSELKEAKKLGITTRVYPDFQPNRDKVKERQANKPGSDMTPVKTYMTQFLE</t>
  </si>
  <si>
    <t>PL78_18670</t>
  </si>
  <si>
    <t>PL78_18670 chr1</t>
  </si>
  <si>
    <t>ANI31835</t>
  </si>
  <si>
    <t>MAVEVKFVVVRQGEEKMTFTTKKEADAYDKMLDLADNLAEWLSQSPLTMEEEQREALSFYLAENKDVLWQILRGAAPTAAAEPVVKTKAEKGAANKKNDKTEEIQAA</t>
  </si>
  <si>
    <t>PL78_18675</t>
  </si>
  <si>
    <t>PL78_18675 chr1</t>
  </si>
  <si>
    <t>ANI31836</t>
  </si>
  <si>
    <t>ASCH domain-containing protein</t>
  </si>
  <si>
    <t>MNREITFFSRFEADILANRKTITIRDSSESDFQPGEVLRVCRNEDGVFFCHIEVKSVTPVTLDALTERHAKQENMSLDELKKVIKEIYPGLQQFYVIEFTQC</t>
  </si>
  <si>
    <t>PL78_18680</t>
  </si>
  <si>
    <t>PL78_18680 chr1</t>
  </si>
  <si>
    <t>ANI31837</t>
  </si>
  <si>
    <t>MKKTAFTLTAMMMALGSMAASAQNHEQEQRTAKFPACVGLTQAKVATQVKRDFLQNRIVRWESDKKLLGTATPVAWVSPDDINGKDDIWEVPLTVRGTKANKSYDVVLNCVEGTITYSLPQ</t>
  </si>
  <si>
    <t>PL78_18685</t>
  </si>
  <si>
    <t>PL78_18685 chr1</t>
  </si>
  <si>
    <t>ANI31838</t>
  </si>
  <si>
    <t>oligopeptidase B, Peptidase_S9</t>
  </si>
  <si>
    <t>MITPPKAAKRPHTMTLHGDTRVDDYYWLRDDERSNPEVLRYLQAENDFTEAVLQPQQPLRESLYQEMVARIPQQEASVPYVRNGYRYQTRYEPGNEYAIYVRQPKEVNAEWHTLLDGNIRAADSEFYTLGGLDVSPDNQLLAVAEDFLSRRQYDIRVKQISDDRWHDEVIRNTSGNFEWANDSQTLYYVRKHEKTLLPYQVYRHRIGTDPEQDELIYQEQDDTFYVSLEKTTSERFILIHLGSTTTSEILLLDADDAEAMPQMFAPRRQDHEYGLDHYQQHFYIRSNKNGKNFGLYQSQQADESQWQTLIEPRVEVMLEGFSLFRDWLVVEERSQGLTHLRQIHWRSGEEKTIAFDDPTYTTWLAYNPEPDTALLRYGYSSMTTPSSLFEVNMDTGERVLLKQQEVKNFTAEHYRSERIWVSASDGAKVPVSLVYHRDHFKPGTNPLMVYAYGSYGSSMDPAFSGSRLSLLDRGFVYALAHIRGGGELGQQWYEDGKLFNKMNTFNDFIDVTKALIEQGYGDAERVFAMGGSAGGLLMGAVINQAPELFKGVVAQVPFVDVVTTMLDESIPLTTGEYEEWGNPNDKAYYDYIKQYSPYDQVRAQDYPHLLVTTGLHDSQVQYWEPAKWVAKLREMKTDDHQLLLFTDMDSGHGGKSGRFKAYEDIALEYAFILALA</t>
  </si>
  <si>
    <t>PL78_18690</t>
  </si>
  <si>
    <t>PL78_18690 chr1</t>
  </si>
  <si>
    <t>ANI31839</t>
  </si>
  <si>
    <t>DNA polymerase III subunit epsilon</t>
  </si>
  <si>
    <t>MNFRIIDTETCGLDGGIVEIASLDLIDGRIVNPISDLISPDRPISLEAMAIHHITEEMVEGKPRIAKAIGRYQGSQYYVAHNAPFDRGVLPEMGGEWICTYKLARALYPDIKYSNQYLRYALRLEVTPPENLYPHRALYDCYITAALLQRIIKDSGWSAEKMVELTQAPLLLRTLKFGKYRGQNIEQIAQQDPDYLRWMLKSVKDLTPDMRHTLTHYLES</t>
  </si>
  <si>
    <t>PL78_18695</t>
  </si>
  <si>
    <t>PL78_18695 chr1</t>
  </si>
  <si>
    <t>ANI31840</t>
  </si>
  <si>
    <t>pip proline iminopeptidase</t>
  </si>
  <si>
    <t>MGQLRGLYPAYEPYDCGWLETGDGHSIYWELCGNPQGKPAVFIHGGPGGGIAPYHRQLFDPTKYKVMLFDQRGCGQSRPHASLDNNTTWHLVEDIERLRELAGVGQWLVFGGSWGSTLALAYAQKHPERVSEMVLRGIFTLRREELLWYYQDGASRFFPDKWQRVLSILSEEEQKDVIAAYRKRLTSPDRAVQLEAAKLWSLWEGETVTLLPTKSSVSFGEDDFALAFARIENHYFTHNGFLAHDNQLLDDVPLIRHIPTVIVHGRYDMACQVKNAWDLAHRWPEAELHIVEGAGHSFDEPGILHQLMLSTDKFAK</t>
  </si>
  <si>
    <t>PL78_18696</t>
  </si>
  <si>
    <t>PL78_18696 chr1</t>
  </si>
  <si>
    <t>MSKGMDSKKNAKKKPLKTPAEKKAEKRAKKASSSSAE</t>
  </si>
  <si>
    <t>PL78_1870 chr1</t>
  </si>
  <si>
    <t>ANI28584</t>
  </si>
  <si>
    <t>ABC-type proline/glycine betaine transport system, permease component</t>
  </si>
  <si>
    <t>MLVKNRVLLALVTLLILAGAGLPFLSHAQNRLISGQGIAFLSLLHGPVGLVLLPVIALIALSFVSPKPWIYAVIVLMAELLLFGLVWLAGFTAFQLSGGEESLVRTSLSGAFWLMAGLTFLIAVDSLSRAITSPLWRMLASVQVLAPVIILLFIGQLDQLSLMKEYANRQDVFADAFWQHLGILLATVIPTVLLGIPLGMLCFRSYRLKTAIFSVLNIIQTVPSIALFGLLIAPLAGLAAAWPWLAKLGVSGIGLAPAIIALVLYALLPLVRSVVAGLESVPDSVMESARGMGMTGSQLFVRVQIPLALPLILSGIRIVAVQTVGLAVVAALIGAGGLGAIVFQGLLSSALDLVLLGVIPVIVMAIVVDSLFKFMVSFLDVTRR</t>
  </si>
  <si>
    <t>PL78_18700</t>
  </si>
  <si>
    <t>PL78_18700 chr1</t>
  </si>
  <si>
    <t>ANI31841</t>
  </si>
  <si>
    <t>DNA polymerase III subunit theta</t>
  </si>
  <si>
    <t>MGYNLAELSDEETAKMNVDLAASGVAFKERYNMPVIPELVAREQTENLRDYFLQRLAHYRSESNKFSRLPYEPKIK</t>
  </si>
  <si>
    <t>PL78_18705</t>
  </si>
  <si>
    <t>PL78_18705 chr1</t>
  </si>
  <si>
    <t>ANI31842</t>
  </si>
  <si>
    <t>ferritin</t>
  </si>
  <si>
    <t>MLKKEMAQKLNEQLNLEFYSANLYLQMSAWCSDKGFEGAAAFLKEHSQEEMQHMQRLFEYLSGTGSMPILGTISAPPVEFGSLADVFKLTYEHEQLITTKINELAHVAMTTQDYSTFNFLQWYVSEQHEEEKLFKSVLDKLALVGNSGNSLFFIDKDLKNMATSAQIHSQG</t>
  </si>
  <si>
    <t>PL78_18710</t>
  </si>
  <si>
    <t>PL78_18710 chr1</t>
  </si>
  <si>
    <t>ANI31843</t>
  </si>
  <si>
    <t>MLINKVRSSCRMLSALVVLFVGLSSQQALAHAHLKVETPAADTTVSAAPEALTLNFSEGIELGFSGVKVTGPDNNAVKTGALKLDPVNNTQLILPLDNALSAGKYNVSWHVVSVDGHKTKGNYSFTVK</t>
  </si>
  <si>
    <t>PL78_18715</t>
  </si>
  <si>
    <t>PL78_18715 chr1</t>
  </si>
  <si>
    <t>ANI31844</t>
  </si>
  <si>
    <t>copper resistance protein CopD</t>
  </si>
  <si>
    <t>MSLAALFVLCRFVHFMAVMLMFGVSVFTAILSSDRFALTLQQRLQPLLASSTLVAAFSAVGLLSIQAGIMGDGWADTYQFPVWGLVLGTRFGQVWQWHLALSFISILLLFFNRKSYFSALMVACSSLLLASLAFIGHAAMHDGIIGWIHQSNQILHLFSAGYWFGSLLPLLVCLPYTRNSQHKPAAIHTLIRFSSWGHLAVVLVVVTGMINSFIILRGWPLDFTSTYQRLLWCKIVLVVLMIIIAVINRYRVVPAIRHLPEKAHYWLVMNAWFEVVLGAAVLLLVSTFATFEPV</t>
  </si>
  <si>
    <t>PL78_18720</t>
  </si>
  <si>
    <t>PL78_18720 chr1</t>
  </si>
  <si>
    <t>ANI31845</t>
  </si>
  <si>
    <t>MKGFALTLSLLLLAANAAAASKIITVSKFEFGKQWAFTREEVMLECRSGNALFVINPSTLAQYPLNEVATEQMKSGKVLASSLDPLVLEDKDNPGKKMSLQPFQQRAQTLCEK</t>
  </si>
  <si>
    <t>PL78_18725</t>
  </si>
  <si>
    <t>PL78_18725 chr1</t>
  </si>
  <si>
    <t>ANI31846</t>
  </si>
  <si>
    <t>MKMRVLQIGYINQEFGDKPIETVTTKHIADFINTYVDNGKSSMAVNLRSVLSDVFREAIADGLISRNPVEATRTPSPKVKRERLDYEAFCKIYEAAGQQQNWVQLSLALALITGQRRDDVRQLKRSDVHDGKLWIVQSKTKMQIAISLSLRLEIMNTSVGDVVEQCLNNNKSEYLICSSSRKSGREPGALNADSLTKAFVKALKATDLVYEVSPPSFHEIRSLASRLYEAEYGKEFAQKLLGHKSMKMTNVYLDSRKNEWVEI</t>
  </si>
  <si>
    <t>PL78_18730</t>
  </si>
  <si>
    <t>PL78_18730 chr1</t>
  </si>
  <si>
    <t>ANI31847</t>
  </si>
  <si>
    <t>MKKRNFSSEFKRESAQLVVDQNYTVADAASAMDVGLSTMTRWVKQLRDERRGKTPKASPITPEQIEIRELKKKLQRIEMENEILKKATALLMSDSLNSSR</t>
  </si>
  <si>
    <t>PL78_18736</t>
  </si>
  <si>
    <t>PL78_18736 chr1</t>
  </si>
  <si>
    <t>transposition protein</t>
  </si>
  <si>
    <t>PL78_18740</t>
  </si>
  <si>
    <t>PL78_18740 chr1</t>
  </si>
  <si>
    <t>ANI31849</t>
  </si>
  <si>
    <t>transposase ORF IS3 family</t>
  </si>
  <si>
    <t>MSRRGNCWDNSPMERFFRSLKNEWVPVTGYINFSNAVHAITDYIVGYYSVLRSHEYNGGLPPNESENRYWKNAKAVASFS</t>
  </si>
  <si>
    <t>PL78_18741</t>
  </si>
  <si>
    <t>PL78_18741 chr1</t>
  </si>
  <si>
    <t>MFININVAVMNMSLSRIILSVSSQSQSQIRCGDVTYIWTGKRWVYKNGSNTLSEALYLTRSLYITAKSKQTDQQHLDNGLTLRRASRVATIQAGSSDSHCGGTGSGKV</t>
  </si>
  <si>
    <t>PL78_18745</t>
  </si>
  <si>
    <t>PL78_18745 chr1</t>
  </si>
  <si>
    <t>ANI31850</t>
  </si>
  <si>
    <t>MPAIDITTMRGEMPRAVAHLLPEQAATVARNCHFRHGVITPMMADGDGGKTFAFKPETIFRYRDNFWFAWRGQVDAIHSPIAQDKYDRVYFTDGEYPKVTSSAIATQGRGNYPAASFRLGIPAPSNPIEVTSINPPADHGEDDPTDDDTRFVVVN</t>
  </si>
  <si>
    <t>PL78_1875 chr1</t>
  </si>
  <si>
    <t>ANI28585</t>
  </si>
  <si>
    <t>proV ATP-binding protein</t>
  </si>
  <si>
    <t>MIHFYQVSKYFAGKLAVDNLSLDIAKGEFTVLIGTSGSGKSTTLKMINRLIEHDEGQIHFAGEEIQKFKPEDLRRRMGYAIQSIGLFPHWTVEQNIGTVPQLLKWPREKIRQRVTELLNLLQLDADQFRHRYPHELSGGQQQRVGVARALAADPEVLLMDEPFGALDPVTRSALQFEIARIHQMSGRTIVLVTHDIDEALNLADRIVLLDQGKVVQQGTPIQMLTQPANDFVRDFFGRSDLGIKLLALGWAAQRMRVGESVAGEPILASTSLREALSLFVSRKADRLQVIDELSQPLGVLYFSDLIASQEQP</t>
  </si>
  <si>
    <t>PL78_18750</t>
  </si>
  <si>
    <t>PL78_18750 chr1</t>
  </si>
  <si>
    <t>ANI31851</t>
  </si>
  <si>
    <t>MAEASVTGYRLGRLQFSEANTKLHDQYQSLLKVSMSLHMGNAKLYAIVERKKEQNSITNIILKQVGFVSGWLKIIGGGGICYTSLGAACSYLGSPLLLHGSENVWENGYYLLYREDPSLVPLRNVYRQSARILGGDDKDGDIAFSIGDLSLSAGSLFRSVLKKDAWKLFHHIREDYIIGWRDMGAAGLISEVTGDSTVGLSLYQLINGSSTNWEDLSEKK</t>
  </si>
  <si>
    <t>PL78_18751</t>
  </si>
  <si>
    <t>PL78_18751 chr1</t>
  </si>
  <si>
    <t>MYRHTTSHCHNGLINPIFPQTITCRSCRVMDPFYILVGDTEHFFGLAIFIGHNMGVIYTNMLDVGISNFNGKIDFLMTIT</t>
  </si>
  <si>
    <t>PL78_18752</t>
  </si>
  <si>
    <t>PL78_18752 chr1</t>
  </si>
  <si>
    <t>Type VI protein secretion system component Hcp (secreted cytotoxin)</t>
  </si>
  <si>
    <t>MVYSLTHGINRAQNATHLPINIVKPIDKATPLLGTAISDNEVLHLTLTSTEHQVMVIKKSIFPLKLEMPTSSMLV</t>
  </si>
  <si>
    <t>PL78_18755</t>
  </si>
  <si>
    <t>PL78_18755 chr1</t>
  </si>
  <si>
    <t>ANI31852</t>
  </si>
  <si>
    <t>MDDVELKNKLIALGMKQIDAGTLIKLAKYKKTSVSWQFFLSLSGLYWYSLCIILTYLFFINKMDSREIITFSAIYLPGLVIMYIFTPFFKKLFWSFKVLFSLGGR</t>
  </si>
  <si>
    <t>PL78_18756</t>
  </si>
  <si>
    <t>PL78_18756 chr1</t>
  </si>
  <si>
    <t>MDSYAIMALEREREKINRMARDVAYQYLNNGAVISDFIFDEY</t>
  </si>
  <si>
    <t>PL78_18760</t>
  </si>
  <si>
    <t>PL78_18760 chr1</t>
  </si>
  <si>
    <t>ANI31853</t>
  </si>
  <si>
    <t>LopT effector</t>
  </si>
  <si>
    <t>MINNVTNQNTIFGHIETSYNQSEITKSVNEAFGVKTNVTDNGVCMAMSAKYLVKNSQGEGFYAWLADSSAKWQVLSQYLNDDYHPLPPPEAQTRIQYELKDHFNHVGTYIVNNEDFTPQFAAQAMSLARNDEKGCYNMCYLLTPDDGPGHAVACIKDEQDHIRFMDPNFGELSFTSTVEFENWMSSVFNKHYSIFSSMTVNIYEAPE</t>
  </si>
  <si>
    <t>PL78_18761</t>
  </si>
  <si>
    <t>PL78_18761 chr1</t>
  </si>
  <si>
    <t>PL78_18765</t>
  </si>
  <si>
    <t>PL78_18765 chr1</t>
  </si>
  <si>
    <t>ANI31854</t>
  </si>
  <si>
    <t>MDEQEIKDKLVGLGISSLDAITLIKIAKNKKTTVTRVFISNHIGLYIGTAALVGVYFLFASTMSEKELISFSAAYIPVLFIIYFLTPFLKEFFWSLKVLFSLKGM</t>
  </si>
  <si>
    <t>PL78_18766</t>
  </si>
  <si>
    <t>PL78_18766 chr1</t>
  </si>
  <si>
    <t>PL78_18767</t>
  </si>
  <si>
    <t>PL78_18767 chr1</t>
  </si>
  <si>
    <t>MACVNLHCPRCDSALV</t>
  </si>
  <si>
    <t>PL78_18770</t>
  </si>
  <si>
    <t>PL78_18770 chr1</t>
  </si>
  <si>
    <t>ANI31855</t>
  </si>
  <si>
    <t>MSNLHEQYKILEDRHFDLMLDNAKLFVIAERKKEQNSALNIILKQVGFVSGGLQIVGGAGICKVSLGMACASLGVH</t>
  </si>
  <si>
    <t>PL78_18771</t>
  </si>
  <si>
    <t>PL78_18771 chr1</t>
  </si>
  <si>
    <t>hemolysin</t>
  </si>
  <si>
    <t>MSSFTLSVLERKKEEINRIAVNVAFLYLSDIRLRSGFISSKINWQTITLVNSS</t>
  </si>
  <si>
    <t>PL78_18775</t>
  </si>
  <si>
    <t>PL78_18775 chr1</t>
  </si>
  <si>
    <t>ANI31856</t>
  </si>
  <si>
    <t>integrase S</t>
  </si>
  <si>
    <t>MPISLTRNVFRRLHYPIDIIVQCVPWYLAYSLSLRNQKEMMAERGIVVDHSILRRWVIRLVPLLDKVFCKAIHHHGEPERAAIDKSGANSAVLAMLNADKLDEETINLRQSNYLNNNVEQDHCNIKRRIRHILRFSSSRREKTILAGIELIQKGNTEPAK</t>
  </si>
  <si>
    <t>PL78_18780</t>
  </si>
  <si>
    <t>PL78_18780 chr1</t>
  </si>
  <si>
    <t>ANI31857</t>
  </si>
  <si>
    <t>YenC3 toxin complex protein</t>
  </si>
  <si>
    <t>MSTSLFSRTPKVTVFDNRGLTARDIAYHRHPDAPEVTNERITPHQYDARGFLTQSADPRLHDAGRVNFSYLTDLAGGVLRTQGADNGTSVSLNDVAGRPFIVVSHISATDEGTEDRSLAVTRTWQYEDAALPGRPLNVTEQISTEVARITERFVYAGNTGAEKTLNLAGLCVRHYDTAGLVQTDSIALTGVSLSVTRRLLKDADNPDTVADWQGEGASAWNDLLSGEEYVTLTTADATGTVLTTTDAKGNIQRVRYDVAGLLSGSWLTVRDRTEQVIVKSLTYSAAGQKQREDHGNGVVITYTYEAETQRLTGIRTERPAGHASGAKVLQDLRYEYDPVGNVLKITNDAEATRFWSNQKVVPENTYTYDSLYQLVSATGREMANVGQQGSRLPSATVPFPTDSSAYTSYTRTYTYDEASNLTQIRHSPATRSGYTTNITVSNRSNRAVLSNLTENAADVDALFTAGGQQTQLQPGLGLVWTARNELLKVTPVMRDGSADDSENYRYDGGSQRILKVSVQKTGNSAQTQRALYLPGLELRSAKNGDTETESLQVITVGEASRAQVRMLHWESGRPDGITDDKVRYSYDNLTGSSVLELDSDGKLISMEEYYPYGGTAVWTVRSAVEANYKTVRYSGKERDATGLYYYGYRYYQPWAGRWLSADPAGSVDGLNLYRMVRNNPVAWKDNDGRIPINTMIPPPPPMMGGNPPPPPPMMGGNPPPPPPVAGGNPPPPPSMPGQQNGAKKNWVIKEDPALYKQQGGEYPYYSSFTIALQKLNISHYDSIIDMDNFISKWAEIGRNMKPAARDISHDKFIEVQKTLGKIDAEWSGYHSADVNETFRGDTPVISNSYSWLAEFINESEGKSDTVQKSMDLEIKSPLIMSTAKDPKMGYVSGKTIMWHFDLEPGHAGVSEGLYASEGEVTFPLYNRMKITSLQYLPEGRSYMDNPEQYGTSHRYIIKARMLPRS</t>
  </si>
  <si>
    <t>PL78_18785</t>
  </si>
  <si>
    <t>PL78_18785 chr1</t>
  </si>
  <si>
    <t>ANI31858</t>
  </si>
  <si>
    <t>MSDIQLIKNARGENKCPAGKIALYTNINYNEQELGDILIISRDIQLNRQQLESYGFYVGGHDGVSSVVNKMSQNGTLVSGLYLDGETLSVAAGESIPSLVSYPLGKGTWNDATQSVVARPVETVNLTMSLENISFALNKAYVAELTIANKSNIAVSGLTLDVSSANNNVVSVGNVAAIGTLPANGSVKVSIPLTGKSIGSTSLTSQLHTPIGVINSGANQINTRVSVTAINVELTMSVASNLVLTSDETYYNVLNISNSESSDIKGVSVGVTVSDSAIVSVGYFPPSVDISAGKSVNINIPLMGENPGTATMTAKLTMPNGYTNNGDSQASSVIQVTEQRDLDVSQEYKSHWRKQWDKPEFLYSYHFLLTSSSVQVRSWQLSFLLPEGAMVDVDWLNANSSWIELNTDKSVNGWCFLDSTKGNVIAPGIDLPMDILMIYPGEAEEYKVINNLRLEQLA</t>
  </si>
  <si>
    <t>PL78_18790</t>
  </si>
  <si>
    <t>PL78_18790 chr1</t>
  </si>
  <si>
    <t>ANI31859</t>
  </si>
  <si>
    <t>MKKSFIALFLTFSGFATSAYAQDELTYSKLMMNPDIKTEFKKMIGKQKLPKWVTEGGTYSPGYNVEIGGNKYVVMTSCKPHDCASQRIAVLYSPESKRLAGVFSTTDEMETNQKLQWLSIPDELSIDGKTILFAALTGSLDNHPNSFNLK</t>
  </si>
  <si>
    <t>PL78_18795</t>
  </si>
  <si>
    <t>PL78_18795 chr1</t>
  </si>
  <si>
    <t>ANI31860</t>
  </si>
  <si>
    <t>threonine transporter</t>
  </si>
  <si>
    <t>MTYDLIALSAIGLAILLGAMSPGASFLLVARTAMSSSRRAALAVAVGMGFGALVFAVIALAGLHTLLTLVPSLYTSLKIAGGCYLLWLALKMFRRPSGRITHSVGTEDISISKAFTTGVFTQISNPHTALVFASIFSAALTTNIQPAMYIILPLMAFIIDVLWYALVSCLLSTDRPRQAYIRYRKFIDKLSGGFMAFLGVRLLLK</t>
  </si>
  <si>
    <t>PL78_1880 chr1</t>
  </si>
  <si>
    <t>ANI28586</t>
  </si>
  <si>
    <t>MTSSICRWLWRRVTDPLVLAILLLLGLVFGMPSLHGLFAAWFPNLDRPIYLQDTFWSLLEAHVLLVLISSLIAVFFGVATGIAVTRPAGKEFRSVVETVVAIGQTFPPVAVLAIAVPVMGFSEKPAIIALVLYGLLPILQGTLTGLESVSQATREVAQGVGMSARQILWRVELPLAAPVIVAGIRTSVIINIGTAAIASTVGTKTLGSPIIIGLSGFNTAYVIQGALVVALLAIITDMLFERWTRKLAAWRELQSVSPSNNP</t>
  </si>
  <si>
    <t>PL78_18800</t>
  </si>
  <si>
    <t>PL78_18800 chr1</t>
  </si>
  <si>
    <t>ANI31861</t>
  </si>
  <si>
    <t>acetyltransferase RimJ/RimL family</t>
  </si>
  <si>
    <t>MQVPTLETERLLLKPIVAEDASQIQERFPRWEIVRYMVASVPWPYPDDGAAHYVNNVALPAMAKGVAWVWTIRHRDNPDNLIGVICLDDEEDNNRGFWLVPEYQGRGLMREASLAATDYWFNTLNRAVLRAPKATKNLRSQSISVSSGMRLIKTEKKQFVSGLLDSELWEMTRDEWNAHHSS</t>
  </si>
  <si>
    <t>PL78_18805</t>
  </si>
  <si>
    <t>PL78_18805 chr1</t>
  </si>
  <si>
    <t>ANI31862</t>
  </si>
  <si>
    <t>lexA DNA polymerase V subunit UmuD</t>
  </si>
  <si>
    <t>MRFHSLSPLREIVPIPLFNATIPAGFPSPAADYVDRPIDLNELCIAHPAATYFVRVTGNSMIGAGIFDGSLLVVDRSISPSHGDIIIASVAGEFTVKRLCLRPVVQLEAMNPDYPPIVLHDGGDDLETFGVVRFVINEASGVCPG</t>
  </si>
  <si>
    <t>PL78_18806</t>
  </si>
  <si>
    <t>PL78_18806 chr1</t>
  </si>
  <si>
    <t>MIITRFPILLGGGRPHARCLDQVILSL</t>
  </si>
  <si>
    <t>PL78_18810</t>
  </si>
  <si>
    <t>PL78_18810 chr1</t>
  </si>
  <si>
    <t>ANI31863</t>
  </si>
  <si>
    <t>DNA polymerase V subunit UmuC</t>
  </si>
  <si>
    <t>-FALADVNSFYASCEAVFRPDLRGRPVVVLSNNDGCIIARNQEAKALDIKMGGPYFKHRQLFERHNVAVFSSNYELYADMSNRVMTVLEDMAPSVEIYSIDEAFLDVSGVSNCMSLEQFGRNVRARVLLWTGLTVGVGIAQTKTLAKLANHAAKQWSKTGGVVDLSDPLRQRKLLAITPVEDVWGIGRRIGKKLNLLGIKTALQLADTSPQIARKHFSVVLERTVRELRGESCLALEEFAPTKQQIVCSRSFGERITDYQDMREAICGYAVRAAEKLRGEHQYCRGISAFIKTSPFAVNEAYYGNVASTQLYTPTQDSRDIITAATRCLDSIWQDGHRYQKGGVMLGDFYGQGVAQLGLFDENSPKANSEQLMATLDRINQSGKGKIWFAGQGIQRAWQMKRDMLSPAYTTRLQDLLKVRA</t>
  </si>
  <si>
    <t>PL78_18815</t>
  </si>
  <si>
    <t>PL78_18815 chr1</t>
  </si>
  <si>
    <t>ANI31864</t>
  </si>
  <si>
    <t>MDEQELKNTLLSLGMDNVDATLLIKIAKNKKTSVSRVFIMSLLGLYMGTATLIAIYFLFTYKMEKNEVLIFSVSYIPVVLIIYFFTPSLKKLFWSLKVLVALKWN</t>
  </si>
  <si>
    <t>PL78_18818</t>
  </si>
  <si>
    <t>PL78_18818 chr1</t>
  </si>
  <si>
    <t>PL78_18820</t>
  </si>
  <si>
    <t>PL78_18820 chr1</t>
  </si>
  <si>
    <t>ANI31865</t>
  </si>
  <si>
    <t>MHIIDIPPRSGFINSETELVTDYINEFKLGHLSLGEATSKQHEQYKILEERYFYLIANNAKLLAVIKRKR</t>
  </si>
  <si>
    <t>PL78_18825</t>
  </si>
  <si>
    <t>PL78_18825 chr1</t>
  </si>
  <si>
    <t>ANI31866</t>
  </si>
  <si>
    <t>Toxin_GhoT_OrtT antitox system</t>
  </si>
  <si>
    <t>MSSAWIALKMIYWVGMALSTVITLVTSVDPSWKIRIFTALLIGLTWPMSLPVVLLFLLF</t>
  </si>
  <si>
    <t>PL78_18830</t>
  </si>
  <si>
    <t>PL78_18830 chr1</t>
  </si>
  <si>
    <t>ANI31867</t>
  </si>
  <si>
    <t>MVRSHREYGLHNLFTLDAVPIIAIIPITKLRLTPNGLFDACRNGNLYCAYFEQKKIRMYVFVLIKAGDLKSVGVKSLLIICCVTVR</t>
  </si>
  <si>
    <t>PL78_18835</t>
  </si>
  <si>
    <t>PL78_18835 chr1</t>
  </si>
  <si>
    <t>ANI31868</t>
  </si>
  <si>
    <t>PL78_18840</t>
  </si>
  <si>
    <t>PL78_18840 chr1</t>
  </si>
  <si>
    <t>ANI31869</t>
  </si>
  <si>
    <t>MSYALALKTFFDHPDFKHKLRLISDMDITGWENWLQIEIALFLCRNEHIISWGREVRFENPEGQRIVPDFFLVNSDDTLSLIEVKMNKNKVTCLTQTKNDRAKINLFGPSARLILSGIGGEAFISRTGLKNNSVIIKECLHVTAYQVTQDGNPTYRVQVS</t>
  </si>
  <si>
    <t>PL78_18845</t>
  </si>
  <si>
    <t>PL78_18845 chr1</t>
  </si>
  <si>
    <t>ANI31870</t>
  </si>
  <si>
    <t>acylesterase-phospholipase</t>
  </si>
  <si>
    <t>MFNRIKTARFVSVILAIVFLGACSQLPRNPLPVELMDEAEIPGMPNIRAAAGHISPIFEADLLQSYKDERPDQFLRPDGQRVYPHLALSGGGPNGAFGAGFLNGWSKTGKRPVFKVVTGVSTGALIAPFAFLGSDHDQALHDFYTTTTTRDIFHLDNLLFRLFFREALADTSPLSQLIDGHITAQLLREIAVEYRHGRRLYIGTVDLDSQRFFVWNMGCSPQKARRNH</t>
  </si>
  <si>
    <t>PL78_1885 chr1</t>
  </si>
  <si>
    <t>ANI28587</t>
  </si>
  <si>
    <t>arginine:agmatin antiporter</t>
  </si>
  <si>
    <t>MSTDDQKVGLIPVTLMVAGNIMGSGVFLLPANLASTGGIAIWGWLVTIIGALALSMVYAKMSSLDDSPGGSYAYARRAFGPFLGYQTNVLYWLACWIGNIAMVVIGVGYLSYFFPILKEPMVLTITCVVILWIFVGLNIVGPKMITRVQAVATSLALIPIVGVALFGWFWFKGETYMEAWNVSGLGTFSAIQSTLNVTLWSFIGVETASVAAGVVKNPKRNVPIATVGGVLIAAVCYVLSSTAIMGMIPNAALRVSASPFGDAARLALGDTAGAVVSLCAAAGCLGSLGGWTLVAGQTAKAAADDGLFPPIFGKVNKAGTPVAGLLILGVLMTIFQISSISPNAAKEFGLVSSVSVIFTLVPYIYTCAALLLLGHGHLGKQIKTYVAITMVAFVYCIWAVVGSGAEEVMWSFVVLMVITALYTFNYNRTHKNPFPLDAPLDKSN</t>
  </si>
  <si>
    <t>PL78_18850</t>
  </si>
  <si>
    <t>PL78_18850 chr1</t>
  </si>
  <si>
    <t>ANI31871</t>
  </si>
  <si>
    <t>acylesterase/phospholipase</t>
  </si>
  <si>
    <t>MLASSSVPVAFAPVFFDVVAKGKHYDEMHVDGGVGARVFYNGGVFSGKIVRARAGITNSKEDIYIIHNGQLGPRPEPTPRLVRNIAMRTLDSSSKATVVGDLYRIYAFSLAEGADFHWITIPSNLDINGAEIFDPVKMEKLYQAGYAEALRGPVWSLRPPGTIEMDVLLSEAAAQQASETK</t>
  </si>
  <si>
    <t>PL78_18855</t>
  </si>
  <si>
    <t>PL78_18855 chr1</t>
  </si>
  <si>
    <t>ANI31872</t>
  </si>
  <si>
    <t>ahcY hydrolase</t>
  </si>
  <si>
    <t>MYQNFNGELTWAERHMTRTLAAVAALPDLSQVRLACNMHLDLKMAPLVAGLLRKGARVYLTTCNPTTVQNDVVEYLVSQGAEAHAWRDMSAEEWSASFDRALAWQPTHLCEMGADLTTRLHQSPDGPKIKAGLEATGSGISRLQGLAPRYPIYNWDDLPVKEGLHNRHMVGLTAWHTFFQTTHLTLHEKKVVVIGYGLVGQGVAASAKAYGGQVSVAEIDPARALQARYDGWQVVDLADAVKEADVIATATGAKNVLSGARLADAKDGVFILNVGHVAEEIDTAFLKQYPSSEPMQHVFAYSVGEKTVYLLADGSMFNLTAGYGDSLNAFDVTLAVMAAGIGHIVGAGESAEAAVYLLPQSAWKSVL</t>
  </si>
  <si>
    <t>PL78_18856</t>
  </si>
  <si>
    <t>PL78_18856 chr1</t>
  </si>
  <si>
    <t>MTSLTDCGWITAERADLLLLKGVVNVPEFQR</t>
  </si>
  <si>
    <t>PL78_18860</t>
  </si>
  <si>
    <t>PL78_18860 chr1</t>
  </si>
  <si>
    <t>ANI31873</t>
  </si>
  <si>
    <t>MKKVSIIAQCLVNAKSFSEMSEAESSIKKVFNDSYSDHSFDEWNTEVSALSAKRVISLVAGSSKVRVRGLIQELWNH</t>
  </si>
  <si>
    <t>PL78_18861</t>
  </si>
  <si>
    <t>PL78_18861 chr1</t>
  </si>
  <si>
    <t>MTNNLFLYLLFIVYVAAAAIDNSTVFFLQ</t>
  </si>
  <si>
    <t>PL78_18865</t>
  </si>
  <si>
    <t>PL78_18865 chr1</t>
  </si>
  <si>
    <t>ANI31874</t>
  </si>
  <si>
    <t>RNA-binding protein Uncharacterized protein YhfF</t>
  </si>
  <si>
    <t>MATSLPQKYENAERWAFGDTESVADELLALVLQGVKTATCASLDGDGVPQVGDVFVVVNGKNVPACAVELTEVDLKTYDQVDEAHAFAEGEGDRTLAYWRKEHQRFFEAYDMFSPDMTLICMKFKVIETF</t>
  </si>
  <si>
    <t>PL78_18866</t>
  </si>
  <si>
    <t>PL78_18866 chr1</t>
  </si>
  <si>
    <t>MMVTKRLHKKHWKMFLVLLCICLALLLLRWAAMVFG</t>
  </si>
  <si>
    <t>PL78_18867</t>
  </si>
  <si>
    <t>PL78_18867 chr1</t>
  </si>
  <si>
    <t>MSLIDSFRRLISKAQTKVTCPECGKASQQDTEKVQKNKALVCLKCGSLFLPSDQKR</t>
  </si>
  <si>
    <t>PL78_18870</t>
  </si>
  <si>
    <t>PL78_18870 chr1</t>
  </si>
  <si>
    <t>ANI31875</t>
  </si>
  <si>
    <t>MRKSVLKIGSFEIDDAQISPQQTKGENTLSIPCKSDPDLCTQLDGWDDHTSVPALLDGKQTLLYKKHYDRHQDAWVMRMT</t>
  </si>
  <si>
    <t>PL78_18875</t>
  </si>
  <si>
    <t>PL78_18875 chr1</t>
  </si>
  <si>
    <t>ANI31876</t>
  </si>
  <si>
    <t>MPDDENKNESLTTTLRQQINKLRDIIENNSDWIWEIDANAHYTFSSSKCLEFFGRAPHEIIGKSLYDFMPKDEAQRFMDVFSKISAERRPFSGLKNRNLRIDGSEILLETSGVPLFDEHGEFKGYRGIDRDLTNFPINAPQRLFELESIYSNAPAGLCFVDTTLSYVTINDYLANLLGKHANEINGRKVVEIMPSIVPILRQALLRAYNNENILDAEFQMPGEKHIFFIRMKAARDTQGRVTGLSVAMIDISCLKQMEAALRSSKEHYRNMVELNPQIPWTAAPDGRITDISSRFEKITGFTRKQALEDEWVRTIHTEDRHIALVSWEHSLRTGESLDIEIRFCHVEKGWNWMRIRATPSLDTDGNVICWYGTAEDVHERKLLELKLVKANRRLEIQARTDSLTKLPNRREFKKVLSHEFLRAKRTDTPLALLMIDIDYFKNFNDHYGHVSGDACLRLVARALRKSLKRSTDIVARYGGEEFSAILPDTDEAGAALVAKHILESIRIMGIKHADSEFQKVTISIGASFYHPLVHSPDIDQSHLLLAADKALYFSKNNGRNQYNIQKLAE</t>
  </si>
  <si>
    <t>PL78_18880</t>
  </si>
  <si>
    <t>PL78_18880 chr1</t>
  </si>
  <si>
    <t>ANI31877</t>
  </si>
  <si>
    <t>MQQETPNTPTEAQVRHKRRISPFWLLPFIALLIAGWLVYTNWQDRGAEVTIDFQSAAGIVAGRTPIRYQGVEVGTVQSISLSKDLRSIVVTASIKNDLEDSLREGTQFWLVTPKASLAGVSGLDALVGGNYIGMMPGHGKPQTHFTALDTQPKFRLNTGELMIHLNAKDLGSLNTGSLVYYRKIPVGKVYDYNIAPDNNGVIIDVLIDRRFAHLVKNDSRFWNVSGFKGDFSLSGASVQMESLAALVNGAIAFDSPQQSQDAKTDQQFQLYPDLAHSNRGVAITLDLPNGNNLAEGRTPLIYQGLQVGTLTKLVLQPDSKVTGELTIDPSVVDLMRTGSRIEMNSPRISLNDTKLSELLTGNTLELVPGDGEPQQHFIVLDSNKSLLQQPDVLKLTLTAPQSYGIDVGQPIVLHGIKIGQVITRTLDDSGITFTAAIEAKYRHLVHNDSKFVVNSRIDVKIGIDGINVQGASAQEWFDGGIQLLAGGKGEPKSQYPLYSSREKAEDGILGNLPATTLTLTASSLPDVQTGSVVLYRKFQVGEIVNVRPKANEFEVDVYIQPEYRNLLSSKSIFWAEGGAKVQLNGSGLTVQASPLNRALKGAISFDNLDGVTLGKGVKRTLYATETAARAVGSQITLRTYDASKLAAGMPIRYLGIDIGQVESLKLSAERNEVLAKAVLYPEYVESFARFGTRFSIVSPEISAAGVNNLDTLLQPYINVEPGRGQALRNFELQTATITDSRYLDGLSIVLDTAEAGSLQIGTPVLFRGMEVGTVTGFNLGAMSDRVQVSLRISKKYQQLVRQNSVFWLASGYNLQFGLTGGVVKSGTFQQFIRGGIAFATPPTTPLAPKASVNQHFLLNTEEPKDWRNWGTAIPRF</t>
  </si>
  <si>
    <t>PL78_18881</t>
  </si>
  <si>
    <t>PL78_18881 chr1</t>
  </si>
  <si>
    <t>MAIRRFFKESDMLKKKKRKPEVNKIRVRLLDDYMKALGCHYAF</t>
  </si>
  <si>
    <t>PL78_18885</t>
  </si>
  <si>
    <t>PL78_18885 chr1</t>
  </si>
  <si>
    <t>ANI31878</t>
  </si>
  <si>
    <t>membrane protein, PqiA, Paraquat-inducible protein</t>
  </si>
  <si>
    <t>MKIEAIYRPLSTAREQRCCECDALFTLPPMQGNQAAYCPCCCAKVVSGRDWSLTRLTAMAVAMLLLMPFAFSEPLISIRLLGTHIDASLLEGIWQMTKQGDPLTASMVAFCIFGAPLTLTLSLLYLRIGSRIGMNLRPVLLMLERLKEWVMLDIYLIGMAVACIKVKEYADISPGLGLTAYLALTLLSILTLIHLNLEQLWERFYPQEQPPGPRETLRVCLSCHYTGHPDAKGRCPRCHTPLRHRRRHSLQKTWAALIASMVLLLPANLLPISIVYANGVRMEDTIFSGVISLASSGNMPIAAVVFIASVLVPFTKVIVLITLLLSIHLKTQHSLKTRMRLMRVITWIGRWSMLDLFVIALMMSLINRDQLLSFTMGPAAFYFGSAVILTILAVEWLDSRLIWDAHATGNAEYAD</t>
  </si>
  <si>
    <t>PL78_18890</t>
  </si>
  <si>
    <t>PL78_18890 chr1</t>
  </si>
  <si>
    <t>ANI31879</t>
  </si>
  <si>
    <t>gaf domain-containing protein</t>
  </si>
  <si>
    <t>MRALIAGEHNFIATLSNVSALLYERLDGLNWAGFYLMDGNQLVLGPFQGKIACVRIPVGKGVCGTAVSENRVQRVADVHAFPGHIACDAASNAEIVLPIAINGVVIGVLDIDSTVYDRFDEEDEKGLTSVLAGLCAHLEHCDVAKYVTQTAS</t>
  </si>
  <si>
    <t>PL78_18895</t>
  </si>
  <si>
    <t>PL78_18895 chr1</t>
  </si>
  <si>
    <t>ANI31880</t>
  </si>
  <si>
    <t>RNA chaperone ProQ</t>
  </si>
  <si>
    <t>MENQPKLNSSKEVIAFLAERFPLCFTAEGEARPLKIGIFQDLVERVQGEENLSKTQLRSALRLYTSSWRYLYGVKVGAERVDLDGNPCGVLEEQHVEHARKQLEEAKARVQAQRAEQQAKKREAAIAAGETPEPRRPRPAGKKPAPRREAGAAPEARKPRQPNRPQQARAPRPAAEENQPRPVPVTDISKLQIGQEIKVRAGKSAMDATVLEIAKDGVRVQLSSGLAMIVRAEHLQF</t>
  </si>
  <si>
    <t>PL78_1890 chr1</t>
  </si>
  <si>
    <t>ANI28588</t>
  </si>
  <si>
    <t>speF arginine decarboxylase</t>
  </si>
  <si>
    <t>MIDLSRHKKRNVLVVDSNILEANTANGRAVNELIEALRDINFNVIAAATFEDGIATVASDSSLCCIFVDWTSGGNDDASHSQASELLKEIRRRNKDVPVLLMAEHSCINSLSLETMRLVNEFVWMHEDTAEFIAARAHALIVKYYEQLLPPFTKALFKYTEDNPEYSWAAPGHQGGVAFSKTAVGREFLDFFGENLFRTDTGIERESLGSLLDHSGPIKDSEAYAARVFGAHMSYSMLNGTSGSNRAIMAAVVGDKEVALCDRNCHKSIEQGLVMTGALPVFFIPTRNRYGIIGPIPKSQFKPESIQQKIEQNPLKSQANSTKPVYAVVTNCTYDGMCYNAKQAQDLLAESVDQIHFDEAWYAYARFNPMYRDRHAMRGNPADHDPDGPTVFATQSTHKLLAALSQASYIHVRNGKKPIEHSRFNESYMLQSTTSPLYAIIAANEVGAAMMDGEQGHALTQEVINEAVDFRLALARAHDTFAKQGEWFFKPWNAPEITDAKTGKKVPFAQASREQLATDPSCWVLKPGENWHGFDQLEDDWCMLDPIKAGIMVPGMGDDGKMLDKGIPAAVVTAYLGQKGIVPSRTTDFMVLCLFSVGVTKGKWGTLINVLLEFKQHYDDNTPIALCLPDLAKNYPQQYGKMGLKDLCDDMFAHMKTSEMDKLQSEAFSNLPKPVTLPRKAFQDHMAGRCELLPIDQLAGRISAVGVIPYPPGIPIIMPGESFGSNDEPWLRYIQSIAEWGEKFPGFEKILEGSEQKDGKYSIWVLNK</t>
  </si>
  <si>
    <t>PL78_18900</t>
  </si>
  <si>
    <t>PL78_18900 chr1</t>
  </si>
  <si>
    <t>ANI31881</t>
  </si>
  <si>
    <t>tail-specific protease</t>
  </si>
  <si>
    <t>MNKFVRLTALAGLLLAGASYAGDTTTYRIDQLPQLRQEPQHSTVSERVASRFTRSHYRQFALDDQFSAKIFDRYLNMLDYSHNLLLASDVAQFANKKNSLDDELKSGQLDTPYALFNLAQKRRFERYQYALSVLERPMDFTGNDTIDLDRAKAPWPTSEAELNKLWDAKVKYDQLNLKLAGKTDKEIKETLTKRYQSAIKRLTQSNSEDVFQLIMNAFAHEIDPHTNYLSPRNTEQFNTEMSLSLEGIGAVLQMDDDYTLINSMVPGGPAAKSKAITVGDRVVGVGQTGKPMVDVIGWRLDDVVALIKGPKGSKVRLEILPAGKGTKVKTVTLTRERIRLEDRAVKMSVKTIGKEKVGVLDIPGFYVGLTEDVKVQLQKLAKQNVSSIIIDLRSNGGGALTEAVSLSGLFIPSGPVVQVRDNNGKVREDSDADGIVYYKGPLVVLVDRYSASASEIFAAAMQDYGRALIVGEPTFGKGTVQQYRSLNRIYDQMLRPEWPALGSVQYTIQKFYRVDGGSTQRKGVVPDIVMPTGVDPAETGESFEDNALPWDRINAATYTKVDDLKPFEPALLKDHAARIAVDPEFKSIQEDIVRFKALKAKRNNVSLNYAQREKENQEDDATRLARLNERFKREGKKPLKSLDDLPKDYQEPDPYLDESVHIALDLAQLEKAQQPAAK</t>
  </si>
  <si>
    <t>PL78_18905</t>
  </si>
  <si>
    <t>PL78_18905 chr1</t>
  </si>
  <si>
    <t>ANI31882</t>
  </si>
  <si>
    <t>zinc metalloprotease HtpX, peptidase M48</t>
  </si>
  <si>
    <t>MMRIALFLLTNLAVMLVFGLVLSLTGIQSSSIQGLMIMALLFGFGGSFVSLLLSKWMALRSVGGEVIEQPRNETERWLLDTVRRQSQQVGIAMPQVAIYQAPDINAFATGARRDASLVAVSTGLLQNMSRDEAEAVIAHEISHVANGDMVTMTLVQGVVNTFVIFISRLIAQVVAGFVSGDRENEGSSSGNPMVYFAVSMVLELVFGILASIITMWFSRHREFHADAGSAKLVGREKMIAALQRLKTSYEPQEESSMMAFCINGKSKTFSELLMSHPPLDKRIEALRTGEYLK</t>
  </si>
  <si>
    <t>PL78_18910</t>
  </si>
  <si>
    <t>PL78_18910 chr1</t>
  </si>
  <si>
    <t>ANI31883</t>
  </si>
  <si>
    <t>multidrug MFS transporter</t>
  </si>
  <si>
    <t>MTPSQTDGLPVPQRYAAILVIALGITIAVLDGTIANVALPTIARDLNASPADSIWIVNAYQLAITISLLSLASLGDIIGYRRVYQAGLLIFSLTSLFCALSDSLWTLTFARVLQGFGAAALMSVNTALIRIIYPRAQLGRGIGINSLIVAFSAAAGPTIAAAVLSIASWQWLFAINVPIGLLAWCLGMKYLPANVAKSNGNKFDIVSCLMNAITFGLLIIAISGFAQGQSPTLIAGEIIALLLIGFFFVRRQLKQPFPLLPVDLLRIPIFALSVGTSICSFIAQMLAMVSLPFFLQNVLGRDEVATGLLLTPWPLATVVAAPIAGRLVERYQAGLLGGIGLAVFASGLFLLATLPANPSDLNIIWRMMLCGVGFGLFQSPNNHTIISAAPPNRSGGASGMLGTSRLLGQTSGAALVALMFHQFADNATYASLLLAGGFATLAAVVSLLRISSKTS</t>
  </si>
  <si>
    <t>PL78_18915</t>
  </si>
  <si>
    <t>PL78_18915 chr1</t>
  </si>
  <si>
    <t>ANI31884</t>
  </si>
  <si>
    <t>pectate lyase</t>
  </si>
  <si>
    <t>MAKGKLIPLTFHTYQDASTGAQITRLTPQDVTCHRNYFYQKCFTQDGRKLLFGGAFEGAWNYYLLDLTTRIATQLTEGIGDNTFGGFLSPNDDALYYVKNGRNLMRVDLDSLEEFLVYQVPDGWMGYGTWVANSDCTKLVGIEIKQEDWQPLTDWKKFHDFYFTHPCCRLMKVDLRTGQSTVILQENQWLGHPIYRPFDDATVAFCHEGPHDLVDARMWLINEDGTNMRKVKTHAPGESCTHEFWVPDGSALVYVSYMKGSPDRFICSADPLTLENRQLTKMPACSHLMSNYDGSLMVGDGSDAPVDVQDDSGYKIENDPFLYVFNMKTGKQHQIARHDTSWKVFEGERQVTHPHPSFTPDNKQVLFTSDVDGKPALYLATLPETVWL</t>
  </si>
  <si>
    <t>PL78_18920</t>
  </si>
  <si>
    <t>PL78_18920 chr1</t>
  </si>
  <si>
    <t>ANI31885</t>
  </si>
  <si>
    <t>DNA-binding transcriptional regulator KdgR, IclR family</t>
  </si>
  <si>
    <t>MATNDFDKQPDSVSSVLKVFGILQALGEEREIGITELSQRVMMSKSTVYRFLQTLKSLGYVAQEGESEKYSLTLKLFELGAKALQNVDLIRSSDIQMRELSNLTRETIHLGALDEDSIVYIHKIDSMYNLRMYSRIGRRNPLHSTAIGKVLLAWRDRGEVEEILSHIEFTRSTKHTLDSAAVLLPVLDQVREQGFGEDIEEQEEGLRCIAVPVFDRFGVAIAGLSISFPTLRFSEEHKSDYVKSLHQAARNISEQMGYRDYPF</t>
  </si>
  <si>
    <t>PL78_18925</t>
  </si>
  <si>
    <t>PL78_18925 chr1</t>
  </si>
  <si>
    <t>ANI31886</t>
  </si>
  <si>
    <t>N-acetylmuramoyl-L-alanine amidase</t>
  </si>
  <si>
    <t>MMKKLLPAALLLLLAGCSSSPHKLIDRGDYQVDTTHPAVGQNDRVRFLVFHYTAVDDAESLRLLTQEQVSAHYLVTEHPRKEGGKPVVLQLVPEDKRAWHAGVSEWQGRTSLNDTSIGVEIVNLGYTEELLGRKWYPFNENQIELIERLGKDIVARYHIAPTDVVAHSDIAPQRKSDPGPYFPWKRLYEAGIGAWPDEGRVQELIDGRDKHELVPVESIQKALATYGYKIPLTGELDEETLKVIAAFQMHFRASDFSGVPDVETLAIAQALVEKYRS</t>
  </si>
  <si>
    <t>PL78_18930</t>
  </si>
  <si>
    <t>PL78_18930 chr1</t>
  </si>
  <si>
    <t>ANI31887</t>
  </si>
  <si>
    <t>L-cystine transporter tcyP</t>
  </si>
  <si>
    <t>MNLPLVINVAIFVALLLLLAQTRHKQWSLAKKVLAGLALGVVFGLGLHLVYGSDDPVMKESITWFNIVGNGYVQLLQMIVMPLVFASILSAVAKLHNAASLGKISFLSIGTLLFTTMIAALVGVFVTNLFGLTAEGLVQGTQEAARLSAIESNYLSKVSDLSVPQLILSFIPKNPFADLTGANPTSIISVVIFATLLGIASLQLLKDDVEKGKRVLVAIDTLQSWVMKLVRLVMKLTPYGVLALMTKVVAGSNVQDIIKLGSFVVASYLGLAIMFVVHGLLIAFTGINPLKFFKKVWPVLTFAFTSRSSAASIPLSVEAQTRRLGIPESIASFSASFGATIGQNGCAGLYPAMLAVMVAPTVGINPLDPIWIATLVGMVTVSSAGVAGVGGGATFAALIVLPAMGLPVTLVALLISVEPLIDMGRTALNVSGSMTAGTITSQLMKQTDKEILNSDDEVELAHR</t>
  </si>
  <si>
    <t>PL78_18935</t>
  </si>
  <si>
    <t>PL78_18935 chr1</t>
  </si>
  <si>
    <t>ANI31888</t>
  </si>
  <si>
    <t>MTAEGHLIFSVACAIFAKKAGLTPELTQGDWWHIIPGALLTSLLPDIDHPRSVLGQRLKWISAPIARIFGHRGFTHSLLAILGGIALFQLEIPRSWFIPPDVMHAMIVGYFSHLLADMLTPAGVPLLWPCRWRFRLPLLNSQKGNQLERVFCVLLVCYAVYWQSDRSFPVQSYVEQLKSFKL</t>
  </si>
  <si>
    <t>PL78_18940</t>
  </si>
  <si>
    <t>PL78_18940 chr1</t>
  </si>
  <si>
    <t>ANI31889</t>
  </si>
  <si>
    <t>porin LPS outer membrane protein LptD</t>
  </si>
  <si>
    <t>MKFKLLTLAMASVISFSSVATTIDYRHEMLDSGSNDHKDRLLFSNRFANGFGLSLEGKWRQHSSDNTANKPFHEQVSNGTEVVASYVYKFNKTFQLEPGFSLESSSDSNNYRPYLRGKVAFTDDFSTSLRYRPYYKRNQPSTKDTEKGHQFTLLFAYNFLKDYSVEYELDYKKSEDKILANNEKYDWSHDVKLAYKWDKNWKPYVAIGNVSGSSLTDERQTRFRVGVQYTF</t>
  </si>
  <si>
    <t>PL78_18945</t>
  </si>
  <si>
    <t>PL78_18945 chr1</t>
  </si>
  <si>
    <t>ANI31890</t>
  </si>
  <si>
    <t>sugar ABC transporter substrate-binding protein</t>
  </si>
  <si>
    <t>MKKAILHTLIASTLALLSHQSFAQDEVNLRMSWWGGNGRHQVTLKALEEFHKQHPNINVKAEYTGWDGHLSRLTTQIAGSTEPDVMQTNWNWLPIFSKDGAGFYDLFKVKDTLDLDQFDPKELQQTTVNGKLNGIPISVTARIFYFNDETWKNAGLEYPKNWDELLAAGAVFKEKLGNQYYPVVLEHQDTLALIRSYMTQKYNIPTIDEANKKFAYSKEQWVEFFTLYKKMVDSHVMPSTKYYASFGKSNMYEMKPWINGEWAGTYMWNSTINKYSDNLKKPAKLVLGPYPMLPGAKDAGLFFKPAQMLSIGKSTQHPKESAILINFLLNSKEGVEALGLERGVPLSATAVEQLRTSGTIQDTDPSVSGLNMALALPHEMKTSPYFDDPQIVSLFGDAIQYIDYGQKTVEETAEYFNRQGDRILKRAMR</t>
  </si>
  <si>
    <t>PL78_1895 chr1</t>
  </si>
  <si>
    <t>ANI28589</t>
  </si>
  <si>
    <t>MQKKLLIALFAVMALSSLGGVFLAGLNMYTRSTTPQETETVHSPLGDIAPAGMSNAGQKQP</t>
  </si>
  <si>
    <t>PL78_18950</t>
  </si>
  <si>
    <t>PL78_18950 chr1</t>
  </si>
  <si>
    <t>ANI31891</t>
  </si>
  <si>
    <t>sugar ABC transporter ATP-binding protein</t>
  </si>
  <si>
    <t>MAEVIFNKLGKVYSNGFRAVHGIDLTIHDGEFMVIVGPSGCAKSTTLRMLAGLETISDGEVRIGDRVVNNLAPKSRGIAMVFQNYALYPHMTVKENLAFGLKLSKLPKEQIETQVSEAAKILELEDLLDRLPRQLSGGQAQRVAVGRAIVKKPDVFLFDEPLSNLDAKLRASMRIRISDLHKQLKKSGKAATTVYVTHDQTEAMTMGDRICVMKLGHIMQVDTPDNLYHYPVNMFVAGFIGAPEMNIKPSKLVETEGQIGLTVGQYTLVLNPSQQRKVAAHSGEKVFFGVRPEFIRMSQAPFTTHHSQGELVRVENMGHEFFMYVKVDDFELTCRLPSDEARPIIENGLHRTVYFQFDMDKCHIFDAKTEKNISL</t>
  </si>
  <si>
    <t>PL78_18955</t>
  </si>
  <si>
    <t>PL78_18955 chr1</t>
  </si>
  <si>
    <t>ANI31892</t>
  </si>
  <si>
    <t>MTDIQQNPRSQSENLSATQQSAAEEISRTLRKEKISAALRYVVLIIVGLLMLYPLLWMFSAAFKPNNEIFTTLGLWPEHATKDGFVNGWKTGTEYNFGHYMLNTFKYVIPKVILTIISSTIVAYGFARFDIPWKKFWFATLITTMLLPSTVLLIPQYIMFREMGMLNSYLPLYLPLAFATQGFFVFMLIQFLRGVPRDMEEAAQIDGCNSFQVLWYVVVPILKPAIISVALFQFMWSMNDFIGPLIYVYSVDKYPIALALKMSIDVTEGAPWNEILAMASISILPSIIVFFLAQRYFVQGVTSSGIKG</t>
  </si>
  <si>
    <t>PL78_18960</t>
  </si>
  <si>
    <t>PL78_18960 chr1</t>
  </si>
  <si>
    <t>ANI31893</t>
  </si>
  <si>
    <t>MNENRMLGLAYISPYIIGLIVFTAFPFVSSFFLSFTEYDLMNPPVFNGIENYRHMLTEDDLFWKSMGVTFAYVFLTIPLKLAFALGIAFVLNFKLRGIGFFRTAFYIPSILGSSVAIAVLWRALFAIDGLLNGFIGVLGFDPVNWLGEPSLALTSVTLLRVWQFGSAMVIFLAALQNVPQSQYEAAMIDGASKWQMFMKVTVPLITPVIFFNFIMQTTQAFQEFTAPYVITGGGPTHYTYLFSLYIYDTAFKYFDMGYGAALAWILFLVVALFASIAFKSSKYWVFYSADKGGKND</t>
  </si>
  <si>
    <t>PL78_18965</t>
  </si>
  <si>
    <t>PL78_18965 chr1</t>
  </si>
  <si>
    <t>ANI31894</t>
  </si>
  <si>
    <t>MHFAGDIKGSEADIKQWLTAIRQHADSVQTLGQSQIHPTPLLADGFDVVTHQPVCWQFADGRRVPISNFASQQNWLRTLTALSQVTHDPQYRQRAEIQTRYFLQHGVHTASGLFAWGGHHFFHLDTLSSEGPASKSLVHELKHHLPYYDFLAEIDRESTLNFIQGFWHAHVDDWKTLDLGRHGEYSKIRDPQVFAHPRHDVVDPALWPQLPETKGLTFVNAGTDLIYAAFKYAAFTGDDQAAAWGKHLYRQYVLARHPETGLPAYQFSSPLQRQPIPADDNQTQSWYGDRAARQFGAEFGYLAREANVLFRDMRPLLVDNPLAMLDILRQHPDAEMEKWVIEGLKNYYRFAYDLKSNTLRPLWIDGQDMTGYILPRDGYYGSKGCEIKPCPLNPDYLLPLVRAWRLSNDDELFDLISVILKRLNLVELKQRPFHTTLLAIEPPAASPYLLLAFIELAQHCQDQQLFNLAWRVGKTLFKQHYHRGLFVESAQHRYVRIDDPIALTLLTLIAAKENKLAEVPVLLTNGGYIHGDYQRNGSNNVIYDIDFIYPTLLSQTI</t>
  </si>
  <si>
    <t>PL78_18970</t>
  </si>
  <si>
    <t>PL78_18970 chr1</t>
  </si>
  <si>
    <t>ANI31895</t>
  </si>
  <si>
    <t>kduD 2-deoxy-D-gluconate 3-dehydrogenase</t>
  </si>
  <si>
    <t>MILDSFDLKGKVALVTGCDTGLGQGMAIGLAEAGCDIVGVNIVEPQETIQKITVLGRRFYSLTADLSNIDCIPGILEQAVAEFGKIDILVNNAGIIRREDAINFSEKDWDDVMNVNIKTVFFMSQAVARQFIKQETGGKIINVASMLSFQGGVRVPSYTASKSAVMGVTRLLANEWAKYNINVNAIAPGYMATNNTQQLRKDEERSKEILDRIPAARWGLPSDLMGPVVFLASNASDYISGYTIAVDGGWLAR</t>
  </si>
  <si>
    <t>PL78_18975</t>
  </si>
  <si>
    <t>PL78_18975 chr1</t>
  </si>
  <si>
    <t>ANI31896</t>
  </si>
  <si>
    <t>iolB</t>
  </si>
  <si>
    <t>MQVRQSIHSDHAKQLDTAGLRREFLIEKIFVADDYTMTYSHIDRIIVGGVLPATQTVSIGDDVGKQLGVSYFLERRELGVINIGGPGLIVVDGQTYEIANEEALYVGKGAKNVEFSSIDSTQPAKFYYNSAPAHTTYPNKKITLAEAAPQTLGDDATSNRRTINKYIVPDVLPTCQLTMGLTKLAPGNLWNTMPCHTHDRRMEVYFYFDMDEETAVFHMMGQPQETRHLLVHNEQAVISPSWSIHSGVGTKRYTFIWGMVGENQVFGDMDHIAVSDLR</t>
  </si>
  <si>
    <t>PL78_18980</t>
  </si>
  <si>
    <t>PL78_18980 chr1</t>
  </si>
  <si>
    <t>ANI31897</t>
  </si>
  <si>
    <t>Cupin domain protein related to quercetin</t>
  </si>
  <si>
    <t>MMHMFFINDETPWEVLGNGIKRKVMTWSDELMMVCVHFDKGAIGVAHQHDIHDQIAYVAAGSFEVEIDGQKRILKAGDAYRAVKYEMHGAVSLEANSMLIDTFSPKRADFL</t>
  </si>
  <si>
    <t>PL78_18985</t>
  </si>
  <si>
    <t>PL78_18985 chr1</t>
  </si>
  <si>
    <t>ANI31898</t>
  </si>
  <si>
    <t>2-deoxyglucose-6-phosphatase</t>
  </si>
  <si>
    <t>MANLHPIKAAIFDMDGLLIDSEPLWLQAELDIFSELGLDTTSRDKLPNTLGLRIDLVVKLWYKTQPWQGPDEAEVCRRIIARSIELVEQTRPLLPGVEYALQLCRRQGLKIGLASASPLVMQQKVLAMFELEKYFDCLMSAEHLPYSKPHPEVYLNAAAELGVDPLECVTLEDSFNGMIATKAARMRSIVIPAAELREDPRWALADIQLDSLEELRVEDIS</t>
  </si>
  <si>
    <t>PL78_18986</t>
  </si>
  <si>
    <t>PL78_18986 chr1</t>
  </si>
  <si>
    <t>MLSEEINEVMGNEGGTFPLNLPHYQPELAVKSGGVTRIFICTMI</t>
  </si>
  <si>
    <t>PL78_18990</t>
  </si>
  <si>
    <t>PL78_18990 chr1</t>
  </si>
  <si>
    <t>ANI31899</t>
  </si>
  <si>
    <t>YniB-like membrane protein</t>
  </si>
  <si>
    <t>MTYQQAGQVAVVKRIAGWLVFIPALLSTLISVINFVYHYSEKTAGVNAVMLDFIHVMTDMIRFNTGFLNIFWFNSPVPSLDAGFSGANIMFFIIYMLIFVGLALQASGARMSRQVKHIREGIEDQLILEQARGSEGRTRAQLEEKIVVPRHTIFLQVFTLYILPIIIAAVAYFVIQLLGAMAAG</t>
  </si>
  <si>
    <t>PL78_18995</t>
  </si>
  <si>
    <t>PL78_18995 chr1</t>
  </si>
  <si>
    <t>ANI31900</t>
  </si>
  <si>
    <t>MWQAVNRLLSEQLGDAEVRERTELPGGDIHQAWRLSYGHTDVFVKCDRRDMLPIFTAEADQLSLLARSKTVRVPQVYGVGSDRDDSSFLLLEYLPLKSLDVHSAYCLGQQLAHLHQWSEQLQFGLDFDNDLSTTPQPNGWQRRWAQFFAEQRIGWQLQLAAEKGMIFGDIDEIIALVQAKLQNHQPQPSLLHGDLWPANCAASANGPVIFDPACYWGDRECDLAMLPLYPDLPAQIYDGYQSVWPLPSGFIERQPLYQLYYLLNRSNLFGGQHLVAAQKAVEQLLHPE</t>
  </si>
  <si>
    <t>PL78_1900 chr1</t>
  </si>
  <si>
    <t>ANI28590</t>
  </si>
  <si>
    <t>yedA Permease of the drug/metabolite transporter</t>
  </si>
  <si>
    <t>MLKQTSRNPWPLIGALFTLYFVWGSTYLVIRIGVESWPPLMMAGIRYLVAGIILFSFLAIRGHQLPTPRQWLAASAIGILLLAIGNGLVTIAEHQHVPSGIAAVMVATVPLFTLCFSMLWGMKNTKLEWAGIGLGLVGIILLNTGSNLLGNPTGALMILLASASWAFGSIWSSKLALPAGAMSGAAQMLVAGVVLLLGSTLSGEKLTQPPTTSGILALMYLIVFGSMLAISAYMFLLKNVPPAVATSYAYVNPVVAVLLGIGFAGESLSLTEWLALAVIVSAVVLITLGKFLIGKR</t>
  </si>
  <si>
    <t>PL78_19000</t>
  </si>
  <si>
    <t>PL78_19000 chr1</t>
  </si>
  <si>
    <t>ANI31901</t>
  </si>
  <si>
    <t>iron ABC transporter permease</t>
  </si>
  <si>
    <t>MNTLFTLLSEPFAYPFMQRAILAAVVTGVVCAVLSCYLVLKGWSLMGDAISHAVLPGIVLAFWLGIPLAIGAFVSGIFCAVATGYLKDNSRVKEDTVMGIVFSGMFAFGIVLFSRMDTDQHLSHILFGNMLGITQDELKQALWIASITLLVVLLKRKDFMLYCFDPNHARVIGLPVKLLHYGLLCLLAMTIVASLQAVGVILVIAMLIAPGIIAFMLCRSFDKMLIVATLVSVIACVLGTLISFHIDGATGPCIVIVQALFFVAALIYSHFKPVKRPRPLGKVGQNSTDGEPKTKLL</t>
  </si>
  <si>
    <t>PL78_19005</t>
  </si>
  <si>
    <t>PL78_19005 chr1</t>
  </si>
  <si>
    <t>ANI31902</t>
  </si>
  <si>
    <t>membrane protein FecCD transporter family</t>
  </si>
  <si>
    <t>MLEILLQPFNYNYMVKAIWVSAIVGAVCAFLSAYLMLKGWSLMGDALSHSVVPGVAGAYALGLPYAAGAFFTGMLAALAMTLVRHITRLREDAIIGFIFSTFFAVGLLIVSLNPTSVNVQSIIFGNILGIADEDVLQVEIIILVSFVILCVIWKDLLAVFFDENHAMSIGISPLRLKILFFTLLSACTVAALQTVGAILVIAMVVTPGATAYLLTDRFGRLLILAIAIGALTSAFGAYLSFYLDGATGGVIVTLQTLVFLVAFVFAPKHGLLATRFRIHRKRNSTVKPQGDSL</t>
  </si>
  <si>
    <t>PL78_19010</t>
  </si>
  <si>
    <t>PL78_19010 chr1</t>
  </si>
  <si>
    <t>ANI31903</t>
  </si>
  <si>
    <t>MINADFVRPELIVDDVSVTYNNGHTAIHNASFTLDGGTICALVGVNGSGKSTLFKSIMGLVKPTEGSVQLSGKPVIHALKQNIIAYVPQTEEVDWNFPVLVEDVVMMGRYGKMNFLRIPNRQDRVIVNKAIERVGLTALRSRQIGELSGGQKKRVFLARALAQQGSVLLLDEPFTGVDVKTENAIIDLLRALRDEGHLILVSTHNLGSVPEFCDHVILINQTVLAAGPTETTFTQKNLEITFGGVLRHINLSGPDLHDDNDPRTVTVITDDERPAVFYGQTKDSPPAQRQQKEKKT</t>
  </si>
  <si>
    <t>PL78_19015</t>
  </si>
  <si>
    <t>PL78_19015 chr1</t>
  </si>
  <si>
    <t>ANI31904</t>
  </si>
  <si>
    <t>ABC transporter substrate binding protein</t>
  </si>
  <si>
    <t>MLYQYKKTSLPALTYTGNIFLRRFTLFALLALFSFVSTTAFATNNPTSQKKFKVVTTFTIIQDIAQNVAGDAAIVESITKPGAEIHDYQPTPKDIVKTQSADLVLWNGMNLERWFNRFFENVKDVPSVVVTAGITPLPIREGPYKGIPNPHAWMSPTNALIYIDNIRKALEKHDPANAETYNRNAKAYAEKISALDTPLRERLDKIPAGQRWLATSEGAFSYLAKDYGFKEVYLWPINAEEQGSPQQVRRVIDIVRANKIPVVFSESTISDKPARQVAKETDAKYGGMLYVDSLSNATGPVPTYIDLINTTVNTIAEGFGQ</t>
  </si>
  <si>
    <t>PL78_19020</t>
  </si>
  <si>
    <t>PL78_19020 chr1</t>
  </si>
  <si>
    <t>ANI31905</t>
  </si>
  <si>
    <t>MAILLLAGCAKQTPPTQSKNGWLKPPQQGKFNPSSRTDSGTVAYNEYIKQAASHYGVDETLIKAIIQVESGYNPEVVSTSNAIGLMQIKASTAGRDAYRMKGRNGQPSSRELKDPAVNIDIGTAYINILQNQQLVGISDPQTLRYATIVSYANGAGAMLRTFSSDKKLALNKINRLSPNEFYQHIQTKHPAPQAPRYLWKVDTAYRAMTE</t>
  </si>
  <si>
    <t>PL78_19025</t>
  </si>
  <si>
    <t>PL78_19025 chr1</t>
  </si>
  <si>
    <t>ANI31906</t>
  </si>
  <si>
    <t>-RLTLSLTALVCASLFSTSSLATTYPVTITDTDGQRLTFKQEPKRIVMQDGRDILTLALLDRSDPFERLVAWNNLLRKSDGTTWNLLSSKWPKAEKIMDMGFSDKGEVNLEAVIAKKPDLMVAQLRSKSLLINLGVLDKLKQLNIPVLFIDTNLKPLENTPKSITLLGEVINREAEAQQYTDFYQQHYQNIINKTRSVEPKPLVFVEAKAGLGGVESCCFTHGHVGWGALIEAVGAHNIGSDLLPGATGDVSLEKVIALKPAAYIVSGSQWASKNNAAVPFGYGVTQNQVDVAFTKLKQRPAFAQISAVKENRLYGVYHNFYNHPYNIVGMEYLAKFIYPVQFTQLQPQDTYNEIIAKFTQIPTEPAILGAQASAVKP</t>
  </si>
  <si>
    <t>PL78_19030</t>
  </si>
  <si>
    <t>PL78_19030 chr1</t>
  </si>
  <si>
    <t>ANI31907</t>
  </si>
  <si>
    <t>stress protection protein MarC</t>
  </si>
  <si>
    <t>MLSIFELFKAIGLGLVLLLPLANPLTTVALLLGLSGNMTTEERNNQSRMASIYVFFIMTISFYAGQVVMSTFGISIPGLRIAGGLIVAFIGFRMLFPQQSTEDTQLEAKSQDLKKRNSVNIAFVPLAMPSTAGPGTIAMIISSAATMKDHTDFTPWVLAVAPVLTFLVVSLILWGCLLSSGAIMRWVGKSGIEAISRLMGFLLVCMGVQFIINGVLEIASTFHPAM</t>
  </si>
  <si>
    <t>PL78_19035</t>
  </si>
  <si>
    <t>PL78_19035 chr1</t>
  </si>
  <si>
    <t>ANI31908</t>
  </si>
  <si>
    <t>PL78_19040</t>
  </si>
  <si>
    <t>PL78_19040 chr1</t>
  </si>
  <si>
    <t>ANI31909</t>
  </si>
  <si>
    <t>steroid Delta-isomerase, SnoaL-like domain protein</t>
  </si>
  <si>
    <t>MSNPLTPVENQFYAYNAHDLAAFSANFSEDFIAYRMPSLEPSIVGKMQLEAFYRTQRFNQAELRAELISRSVLGNKVFDYERIYGLSAEPIESVAIFEVVESLIVTAWFFYK</t>
  </si>
  <si>
    <t>PL78_19045</t>
  </si>
  <si>
    <t>PL78_19045 chr1</t>
  </si>
  <si>
    <t>ANI31910</t>
  </si>
  <si>
    <t>MMKNFNSLFVLLILALSGCTQWEKGGATQLDRERDSAECKAIGYERHSPDIVTDFEFSYQDKYKSCEKGKDGCDKGYRYEKEPEFKTVQKDRNASARNAVIDACMYKRGWHEQTHYWPPF</t>
  </si>
  <si>
    <t>PL78_19046</t>
  </si>
  <si>
    <t>PL78_19046 chr1</t>
  </si>
  <si>
    <t>MSNIEDDLKVFHRYFLRTQVKNKEIKGWFCRFIYIPVGERMEILDELLRPYSGKKS</t>
  </si>
  <si>
    <t>PL78_1905 chr1</t>
  </si>
  <si>
    <t>ANI28591</t>
  </si>
  <si>
    <t>alginate lyase</t>
  </si>
  <si>
    <t>MLNKSAFSVIGLESRLRILNIRGSVPGILGLAMTYGLLSHSAAASPPYAFLSTEDLQKNRQLITEQQAPELTQEAYSQLIRQADKALARENMSVMDKRMTPPSGSKHDYLSLSAYWWPDSQRPDGLPWVRQDGDINPASKNEDSDGVRLADFTAQVQALTLAWYFSGQQKYADKAVGMIRAWFLVPATRMNPNLNFAQGVPGVAEGRGSGVLDGRYFAIRVVDSLIMLRKNPSWTAQDEQQMHQWMTDYLYWLQTSPLGKKEAAAKNNHGSWYKVQVAGIAWYLQRDDLVLDMAEQMKPLLNYQLEANGAQPLELARTRSFHYSDFNLQAVTQLATLANNLHLDLWRYQTPNGSGLLKALDFMAPYIDKNLDWPYPTRDRFGIRLIPLLSQADKALGQPRYQHWIALGSFSPPTGKSVAKARGAVNGALRDNWLLQAPETR</t>
  </si>
  <si>
    <t>PL78_19050</t>
  </si>
  <si>
    <t>PL78_19050 chr1</t>
  </si>
  <si>
    <t>ANI31911</t>
  </si>
  <si>
    <t>MKQFPFDQRYEIENASGEREYFIEGDVYIRLLEGSPVYRIDGYEVYTHGDNGELVGFLEGERITRLDGEELLVILTQ</t>
  </si>
  <si>
    <t>PL78_19055</t>
  </si>
  <si>
    <t>PL78_19055 chr1</t>
  </si>
  <si>
    <t>ANI31912</t>
  </si>
  <si>
    <t>MKSQLFNLKLFAVIVPLACMVQPAGAAELYNKDGNRIALSGSFKVRHYFSDDKGFAGDQSKVKFTLTGDTKINDTLSGYARWEYNVKMNQAESAGTKKDTTRIAFAGLSFGEYGSFDYGRNYGILNDINGWTGAVIPVFGGQSYDNTDNFMTYRTNNVGTYRNRNLFNLVDGLDIGLQVQGKNDGWNNTEDQTGPRTNNPRSVANQNGDGMGLSAVYTLDNGLSFGASYAASKRTDEQQLDHRGKKADGWNAGVKYDANNIYLAAMYADVRNMHYVGRKDGFANQTQAIEFVAQYQFDWGLRPSIAYLQGRGKNLESEFGDNKNMVKFIDLAATYDLNKNMAVIVEYKLNLLKENEFTRANRISTDDVLVTMLNYRF</t>
  </si>
  <si>
    <t>PL78_19060</t>
  </si>
  <si>
    <t>PL78_19060 chr1</t>
  </si>
  <si>
    <t>ANI31913</t>
  </si>
  <si>
    <t>aphA acid phosphatase</t>
  </si>
  <si>
    <t>MKNRTKALSALALIFSSYFSIQHAISAPSTDIFPGATLTQLQSQYPIHWVSVEQISASLKGKEPISVGFDIDDTLLYSSPAFFYGKMIYSPDSFDFLKNPKFWDEVSNGWDKFSVPKISGAALLNMHLSRGDRVYFITGRPMPSSGKETVTKILQQDFNIPDEQLNKVIFAGIGDGAKVSHMKEKNISIFYGDSDNDIADARAAGAEGIRVLRPLNSTNKPMPKNGDFGEKVVINSDY</t>
  </si>
  <si>
    <t>PL78_19065</t>
  </si>
  <si>
    <t>PL78_19065 chr1</t>
  </si>
  <si>
    <t>ANI31914</t>
  </si>
  <si>
    <t>MDCIMPVRGKTLSLFIMTNTPEEIERPILQLFQKYPQNKYSVQDVMRSLQEISRYKIEYRLKKLANRRLITCHKRKVGIVIRYYWQLNERKE</t>
  </si>
  <si>
    <t>PL78_19070</t>
  </si>
  <si>
    <t>PL78_19070 chr1</t>
  </si>
  <si>
    <t>ANI31915</t>
  </si>
  <si>
    <t>MYNDNEKKFYVILNRNCETPTLFNAACHLTAGITDLIEEREFHSYPSTIEGISANMSHYPMVVLQAKNSSQLSNLILKCQEQGVLYNFFTTTMLSHSAEQQISDTANTDFEKLDFVAVALYGDAEMLKPLTKKFSVYR</t>
  </si>
  <si>
    <t>PL78_19071</t>
  </si>
  <si>
    <t>PL78_19071 chr1</t>
  </si>
  <si>
    <t>KTS domain protein</t>
  </si>
  <si>
    <t>MEIQFCGNDIYQYVNVPIRVYNDFMSVVSKGRFFDGVIKDKYLCRKIA</t>
  </si>
  <si>
    <t>PL78_19075</t>
  </si>
  <si>
    <t>PL78_19075 chr1</t>
  </si>
  <si>
    <t>ANI31916</t>
  </si>
  <si>
    <t>MNIHTFIMLAASGLNIVSVLVLIYGVVKCLFAFIKNELQRGESNIQRIRLDLGGYLLLALEILIPADILKTIIEPDYKELIILASIVVIRIVLSISLSKELKSLNTEE</t>
  </si>
  <si>
    <t>PL78_19080</t>
  </si>
  <si>
    <t>PL78_19080 chr1</t>
  </si>
  <si>
    <t>ANI31917</t>
  </si>
  <si>
    <t>MQDKHWSKTELLHQTVKNPNIIIKGTHSYYSHCWDEGFEKSVVRYLHGDAISQQWEPLGKIDQLIIGNYVCIGAEAVILMGGNHTHRIDWFSFYPFMESISESYQHRGDTILSDGCWIGMRAMIMPGVTVGESAIIASGSIVTRDVAPYTIVGGNPASAIKTRFSEDIIRRLLALQIYDLPEQEINKIIPLLSGNDIDSLERAIEALRDSHN</t>
  </si>
  <si>
    <t>PL78_19085</t>
  </si>
  <si>
    <t>PL78_19085 chr1</t>
  </si>
  <si>
    <t>ANI31918</t>
  </si>
  <si>
    <t>-ALNDTKLRKIVGKPYDGPTELPDANGLSVRVSPKGLVSFQYRYRFAGKLQRMKIGTYGTMSLKEARDAVEVCRQHLSEGREPSVQRKMAMSEKIQAPSVSDCISEWLESPQAKKLVKYDYWIRMFDLHVTPYVGRMTVDEMQIAHWESVFKRMRENGAPVMAGMMLVKMKQIFNYSLRRNRIIRNVLTPLSVADVGDPIRTIDRFLNDKEIGLFWLAVDSSKLAYQNKLFIKLVLLTGCRGIELRMAKKQDFDLDRKTWAIREELSKTRRRFVRGLSDAAVTMLREAFDIYPKLGQVFPPATIQTDRPMSAGVLLSMADQVGRVMGVTDWAMHDLRRTVKTKMAELGIAPHVSEKILGHKMAGMLAVYDHHDYIREQIEAADLWASKIQTCVDEISPMS</t>
  </si>
  <si>
    <t>PL78_19090</t>
  </si>
  <si>
    <t>PL78_19090 chr1</t>
  </si>
  <si>
    <t>ANI31919</t>
  </si>
  <si>
    <t>MEATIENAIRSVARQCRTEIINSTAGIPKTQHDPIVTKILDRYAKKITALPPNSFSAKRWLSYFVRQIDKEIRGQQ</t>
  </si>
  <si>
    <t>PL78_19091</t>
  </si>
  <si>
    <t>PL78_19091 chr1</t>
  </si>
  <si>
    <t>MNDIKIDVPPVLINRTAIQQMLGGISRTTFYHRRKEWKQQNTPFPPEVKELSAPKGGALFRYQDVIKFCQDMGLISSTHV</t>
  </si>
  <si>
    <t>PL78_19095</t>
  </si>
  <si>
    <t>PL78_19095 chr1</t>
  </si>
  <si>
    <t>ANI31920</t>
  </si>
  <si>
    <t>DNA methyltransferase</t>
  </si>
  <si>
    <t>MSDYQLIYCDPPWQYSNKASNGAANNHYGTMTLAELKRLPVWSMSAPDAVLAMWYTGNFNQEAQEVAESWGFQVRTMKGFTWVKLNQLAEEHINKALAAGEVQDFYDFLTLLNDQSRMNGGNYTRANTEDVLIAVRGRGLERLNASIKQVVYSPLGHHSEKPWEVRNRLEMLYGDVKRIELFSRKELHGWDTWGNECGKSIQLIPGRAEGI</t>
  </si>
  <si>
    <t>PL78_19100</t>
  </si>
  <si>
    <t>PL78_19100 chr1</t>
  </si>
  <si>
    <t>ANI31921</t>
  </si>
  <si>
    <t>conserved phage protein phage vB EcoM</t>
  </si>
  <si>
    <t>MNKGVIICLCDLTGIMASPWIAAGYDAILIDPQHPSGISTSKSITRVGNVIDTPIVWDLLRSIHNPVFVAAFPPCTDLAVSGARWFDSKRTIDPAFQFKAMQVVWQCHVISEMLRVPYMIENPVSQISSFWRKPDFFFHPHQFTGYEPDDNYTKKTCLWTGGGFVMPNEFKAVGVGVPDDRIHKMAPSENRANLRSATPRGFAEAVFQANAPHLKALREAA</t>
  </si>
  <si>
    <t>PL78_19105</t>
  </si>
  <si>
    <t>PL78_19105 chr1</t>
  </si>
  <si>
    <t>ANI31922</t>
  </si>
  <si>
    <t>MPDDIDNASALEQHNIDTAIANRPKPKMTFTGRCHFYECRRAITRGLFCDADCRDDHEIDERRKRNAA</t>
  </si>
  <si>
    <t>PL78_19110</t>
  </si>
  <si>
    <t>PL78_19110 chr1</t>
  </si>
  <si>
    <t>ANI31923</t>
  </si>
  <si>
    <t>RNA-binding protein</t>
  </si>
  <si>
    <t>MKTHGLKIRPEFFAPVYQGIKTAEIRLNDRNYQVGDTLTLREFDAGNYTGSFVNRQITHVADIGDIKPGYVLISMIPYQIAEVA</t>
  </si>
  <si>
    <t>PL78_19115</t>
  </si>
  <si>
    <t>PL78_19115 chr1</t>
  </si>
  <si>
    <t>ANI31924</t>
  </si>
  <si>
    <t>MLSKEQLEKRIAEIRKIASEMKWSSVEHSQVALNDAEALEELLSLREQLAELKQQKPIGQVISCNGNKTLGWINDAPVGTLLFTAAKPADSVTLPAPANYDDYGPMISLEKTMAALALRGIEYTVRR</t>
  </si>
  <si>
    <t>PL78_19116</t>
  </si>
  <si>
    <t>PL78_19116 chr1</t>
  </si>
  <si>
    <t>MLIGFVLLVSSCGLDACEALPVSENIYPTQTECQNVSALIKERRPAVVLICGEVRR</t>
  </si>
  <si>
    <t>PL78_19120</t>
  </si>
  <si>
    <t>PL78_19120 chr1</t>
  </si>
  <si>
    <t>ANI31925</t>
  </si>
  <si>
    <t>MDRNIEELRIARLKSKFEIAKSYGSDQLTVPMPDLDALIAQLEAAQRDRNLHYIVSEKFRIELIASEAALSAANEKLSKPVVLPKKIYLKSSRCNVISWSKTFDAIEAAGFTVEGNADAE</t>
  </si>
  <si>
    <t>PL78_19125</t>
  </si>
  <si>
    <t>PL78_19125 chr1</t>
  </si>
  <si>
    <t>ANI31926</t>
  </si>
  <si>
    <t>recombinase RecT</t>
  </si>
  <si>
    <t>MTDIANIELSNEPAITNANVAIFSPQNLMAIQNFATLMASGRSTIPSHLAGNKADCMAVAMQAVQWGMNPFVVAQKTHVVSGTLGYEAQLVNAVIYAMAPTKDRIHYEWFGPWENVIGKFAEKVSKNGNKYIAPDWTLADEKGLGIRVWATMKGEDEPRVLELLLSQAQVRNSTLWASDPKQQLAYLAVKRWSRLYCPEVILGVYSTDELDGKPKPERDVTPRTNADLNKMINTKKAEPIEGELETTKVDERSPDALLADFTNAASNAKSVADLEKFFKYSQRVLASHPDQLEKAIDIYSIRKAEMEESVG</t>
  </si>
  <si>
    <t>PL78_19126</t>
  </si>
  <si>
    <t>PL78_19126 chr1</t>
  </si>
  <si>
    <t>MAKEYFVISVNHTMRHSRYILLWAENNAGYRGKIESAGRYEEDKILS</t>
  </si>
  <si>
    <t>PL78_19127</t>
  </si>
  <si>
    <t>PL78_19127 chr1</t>
  </si>
  <si>
    <t>PL78_19130</t>
  </si>
  <si>
    <t>PL78_19130 chr1</t>
  </si>
  <si>
    <t>ANI31927</t>
  </si>
  <si>
    <t>MEPGHYQDISNEDYHSGPGVSKSQLDDVAINPAILTWKKTAPVDTEKLKALDMGTALHCLLLEPDEFDKRFIKAPEFNRRTTDGKAAEKDFLKECEESGKTVMDFEQHRKLELMQGSAMAHPAARYFLEAEGYCESSIYWTDEETSELCRIRPDKFLTSQPIIVDVKKVADMDRFSRHIEEFRYHVQDAMYRDGYLNHFNEYPTFLFIAVSETINCGRYPTRVFQLDADDVAAGHDLYRKNLQTYHECRLTNEWGGVETIYRPAWARKKNND</t>
  </si>
  <si>
    <t>PL78_19131</t>
  </si>
  <si>
    <t>PL78_19131 chr1</t>
  </si>
  <si>
    <t>exodeoxyribonuclease VIII</t>
  </si>
  <si>
    <t>PL78_19135</t>
  </si>
  <si>
    <t>PL78_19135 chr1</t>
  </si>
  <si>
    <t>ANI31928</t>
  </si>
  <si>
    <t>MTPTDITEARKLYSSLNEQDLEQAGQVAERQEKALRVHNLIKTFEHLPEFDREAFNILVDEYDFEGLDTALYNVLFENAKWQQALGIQRRLAEHDEAA</t>
  </si>
  <si>
    <t>PL78_19136</t>
  </si>
  <si>
    <t>PL78_19136 chr1</t>
  </si>
  <si>
    <t>MYQFVLTGDAVMGRYCQHQPKVKNTNPWIRWFLSIFQQKGNPL</t>
  </si>
  <si>
    <t>PL78_19137</t>
  </si>
  <si>
    <t>PL78_19137 chr1</t>
  </si>
  <si>
    <t>PL78_19140</t>
  </si>
  <si>
    <t>PL78_19140 chr1</t>
  </si>
  <si>
    <t>ANI31929</t>
  </si>
  <si>
    <t>MSDEKKELALVTLPAEKVDLEVALLNDKFIDELIDNVRKTAGSVVGDLNTAKGRGVYITMADKVRKSKAAFEVRAKELVAELKARPALIDANRKKFRDELDNIAVAIRKPVTDWEAEQERVAAEEAYSAMWQEAHEMDASITAERAAKKESDHEMALLMNDAFDRDAKAKADEVERLRKAHEEFIAQQAAEKSKREAEEKAKRDIEAAEQRERDAKLAQERAEQAAKDAAAKAERDAKELAERVEREKQEAIAAEKLKAQQEAERVQREAKQKEDARLAEEKRVADEAAKRAADVEHRRTINRQAVADLIANGLPEDCAQKCVAAIAKNLISSVRITY</t>
  </si>
  <si>
    <t>PL78_19141</t>
  </si>
  <si>
    <t>PL78_19141 chr1</t>
  </si>
  <si>
    <t>PL78_19142</t>
  </si>
  <si>
    <t>PL78_19142 chr1</t>
  </si>
  <si>
    <t>MSDEKKELALVTLPAEKVDLEVALLNDKFIDELIDNVRKTAGSVVGDLNTAKGRGVYTRWLTKCVNLKQHLRFAPKS</t>
  </si>
  <si>
    <t>PL78_19143</t>
  </si>
  <si>
    <t>PL78_19143 chr1</t>
  </si>
  <si>
    <t>MADKVRKSKAAFEVRAKELVAELKARPALIDANRKKFRDELDNIAVAIRKPVTDWEAEQERVAAEEAYSAMWQEAHEMDASITAERAAKKESDHEMALLMNDAFDRDAKAKADEVERLRKAHEEFIAQQAAEKSKREAEEKAKRDIEAAEQRERDAKLAQERAEQAAKDAAAKAERDAKELAERVEREKQEAIAAEKLKAQQEAERVQREAKQKEDARLAEEKRVADEAAKRAADVEHRRTINRQAVADLIANGLPEDCAQKCVAAIAKNLISSVRITY</t>
  </si>
  <si>
    <t>PL78_19145</t>
  </si>
  <si>
    <t>PL78_19145 chr1</t>
  </si>
  <si>
    <t>ANI31930</t>
  </si>
  <si>
    <t>MGILFTNTDTNPSVDSGKSKAVKIGDFTISNYADGIIWIESDSAGDAGSFDFKKFESAIKSFYEANL</t>
  </si>
  <si>
    <t>PL78_19146</t>
  </si>
  <si>
    <t>PL78_19146 chr1</t>
  </si>
  <si>
    <t>PL78_1915 chr1</t>
  </si>
  <si>
    <t>ANI28592</t>
  </si>
  <si>
    <t>Outer membrane protein (porin)</t>
  </si>
  <si>
    <t>MKINILAMLIPALLIATTSHAAEVYNKDGNKLDLYGKVKGLHYFSDSKSNDGDKSYVRFGFKGVTQINDKLSGYGQWEYHVAVNHAESEGTADTKTRLGFAGLRYAGLGSFDYGRNYGVLYDIGAWTDMLPEFGGDSYVKTDNFMTGRTNGVATYRNSDFFGLVDGLKFSLQYQGKNDDTSRGTSKQNGDGFGLASSYEIGSGVSIGAAYTSSNRTTAQKAGTFGKGDKAEAFATGLKYDDNGVYLAATYAETRNMTPISGTASINNTPTSVSGFANKAQNFELVAQYQFDFGLKPSLAYVQSKGKDIEGLGDVDLVKYIDVGAYYFFNKNMSTYVDYKINQLSNDNKLKLNNDDIVAVGLVYQF</t>
  </si>
  <si>
    <t>PL78_19150</t>
  </si>
  <si>
    <t>PL78_19150 chr1</t>
  </si>
  <si>
    <t>ANI31931</t>
  </si>
  <si>
    <t>MKEVIWKNPSELPVVKRGGDIKIWAVVDIYQYEIKYGGLGIDGKAERIATLKEVNRRVVELNYLNAEATHEELLSFEENGDFPPGTPSGLDDWTNEDGEFIGFTGYYAQYPDEGRMYFEEFKLGADGKYQTTSNWTDKLPERVLLAWGEFEKPTVPESIPE</t>
  </si>
  <si>
    <t>PL78_19151</t>
  </si>
  <si>
    <t>PL78_19151 chr1</t>
  </si>
  <si>
    <t>PL78_19155</t>
  </si>
  <si>
    <t>PL78_19155 chr1</t>
  </si>
  <si>
    <t>ANI31932</t>
  </si>
  <si>
    <t>MSKETVITFKGFDQNLQCRGYQFEIGKTYTHEGKVEACGSGFHACECPFDVFGYYPPTNSRYAVTESFGVIDREDDGDTKIASASITITEELTLPQFIQRGIDWIWSKVDKSLEQQIMTGNQSAATNTGNWSAATNTGYQSAATNTGDWSAATNTGYQSAATNTGDRSAATNTGNQSAAINTGYWSAATNTGYRSAATNTGYQSAATNTGDRSAATNTGYRSAATNTGNWSAATNTGYQSAATNTGNWSAATNTGYRSAATNTGYQSAATNTGNRSAATNTGDWSAAEVSGSQSVAASFGDGGKAKASESGAIVLCYRNGEGELIHIRASKVGENGIKPDVWYSLNENGEFVEAE</t>
  </si>
  <si>
    <t>PL78_19156</t>
  </si>
  <si>
    <t>PL78_19156 chr1</t>
  </si>
  <si>
    <t>MMSQYRNISIEWLQRMHADGYVALCDGDLQEVLDFISEPQ</t>
  </si>
  <si>
    <t>PL78_19157</t>
  </si>
  <si>
    <t>PL78_19157 chr1</t>
  </si>
  <si>
    <t>PL78_19160</t>
  </si>
  <si>
    <t>PL78_19160 chr1</t>
  </si>
  <si>
    <t>ANI31933</t>
  </si>
  <si>
    <t>MTLSFTVLAGKPDNDDGAYYENIKFCDSADSMEAAQKIVQDNKLYTYPICRIEVTGFKAA</t>
  </si>
  <si>
    <t>PL78_19165</t>
  </si>
  <si>
    <t>PL78_19165 chr1</t>
  </si>
  <si>
    <t>ANI31934</t>
  </si>
  <si>
    <t>MDVFSSLTAAKQAFDLLKIIKESRDELVIRKAAGDLSEKITELQMLNAELSGLYQAERYITGQLREENNKIEMFIVQAENYELHKTEGGSVVYRSKSSSDDVIEPHDLCAHCFGDHQISILQPSIQTVKSNNFFVHQCPRCQNEYRMNKVPPLPDVHIPHSMKRY</t>
  </si>
  <si>
    <t>PL78_19170</t>
  </si>
  <si>
    <t>PL78_19170 chr1</t>
  </si>
  <si>
    <t>ANI31935</t>
  </si>
  <si>
    <t>MNSRERRTARYRAKCAAEGRLEKNIATALTGCTARVYKATIPVPVRSAEQPSADNICLPEVAKFAAGFRKSESVTAR</t>
  </si>
  <si>
    <t>PL78_19171</t>
  </si>
  <si>
    <t>PL78_19171 chr1</t>
  </si>
  <si>
    <t>PL78_19172</t>
  </si>
  <si>
    <t>PL78_19172 chr1</t>
  </si>
  <si>
    <t>PL78_19175</t>
  </si>
  <si>
    <t>PL78_19175 chr1</t>
  </si>
  <si>
    <t>ANI31936</t>
  </si>
  <si>
    <t>MVEAVNIITRAPVIADDQDMGDNRQHGSGNGGGDDMLERVKDLETKVATLVTDVAIIKDKLASKEDIQSVKTELHKELNNQTWKIIGSLVVAVLIAVLSKYYIK</t>
  </si>
  <si>
    <t>PL78_19180</t>
  </si>
  <si>
    <t>PL78_19180 chr1</t>
  </si>
  <si>
    <t>ANI31937</t>
  </si>
  <si>
    <t>MEKISFIYTHEIREGDPARVVRQPEPWIKVSNIPGRINLGIIFGLFIRSYKTYKIVVDVLHEDISIMNDTKDKLSAEPLVAASPSADDYVSIESMALLGLNVKNEGAHKVVCSIYSSPDQIENEKILHSAECYFFVSKTQGAR</t>
  </si>
  <si>
    <t>PL78_19185</t>
  </si>
  <si>
    <t>PL78_19185 chr1</t>
  </si>
  <si>
    <t>ANI31938</t>
  </si>
  <si>
    <t>MTYSDAVATIAIIISVVALPATYYFGYKAAVRNDNRKEWNAIAEPILAELELIQSIWEGNDSLSVDPLPYQNIEMLSRRVTNKKSKELKAVWDRYYQCRDRIKRPEQHDDISAIYRDGIESVKALRKIMRLR</t>
  </si>
  <si>
    <t>PL78_19190</t>
  </si>
  <si>
    <t>PL78_19190 chr1</t>
  </si>
  <si>
    <t>ANI31939</t>
  </si>
  <si>
    <t>lexA regulator</t>
  </si>
  <si>
    <t>MCMNTNDEIAKRLKSLRENKGLTQGALASLCGWKSQSRIGNYESGARKLSTSDAETIAKVLGVSASQILFGDQEPSNFSYVGPNIKGEKYPLISWVSAGAWCEAIEPYALKDIDEWFQSDARIEGNGFWLRVEGDSMTAPTGLSIPEDTLVLFDTGREARNGSLVIAKLETANEATFKKLIIDGGAKYLRGLNPAWPLVPINGNCKIIGVAVETKMRLV</t>
  </si>
  <si>
    <t>PL78_19191</t>
  </si>
  <si>
    <t>PL78_19191 chr1</t>
  </si>
  <si>
    <t>MSFSGSDILATVALIASVTNLTVVLFMCWRARNW</t>
  </si>
  <si>
    <t>PL78_19195</t>
  </si>
  <si>
    <t>PL78_19195 chr1</t>
  </si>
  <si>
    <t>ANI31940</t>
  </si>
  <si>
    <t>MNQIATVRKKLGVTQSVLANTCGWKQSRVANYESGIRVPDLESCRRIVMALNELGSNDTLDEIFPPKAA</t>
  </si>
  <si>
    <t>PL78_1920 chr1</t>
  </si>
  <si>
    <t>ANI28594</t>
  </si>
  <si>
    <t>aquaporin</t>
  </si>
  <si>
    <t>MKQVMAEFIGTFWLVLGGCGSAVLAAMFPVAGIGFLGVALAFGLTVVTMAYALGHVSGGHFNPAVSLGLWVGGRFSGAQLIPYIIAQVLGGLAGATVLYLIASGKAGFDVTAGFASNGYGVRSPGGYSLQSVLIAEVILTMGFVMVIMGATDSRSPAAAAPLAIGLCLTLIHLISIPVDNTSVNPARSTGVAIFAGGIALQQLWVFWLAPLIGGALGGGLYRALFSPTASKT</t>
  </si>
  <si>
    <t>PL78_19200</t>
  </si>
  <si>
    <t>PL78_19200 chr1</t>
  </si>
  <si>
    <t>ANI31941</t>
  </si>
  <si>
    <t>MERASTRNKARIIESQLLNKIALRGVTDIADAVGVDKSQISRWKESFIPKISMLLAVLEWGVVDDEMARLAKSVALLLAKQKSPAATRDSAEQITMSF</t>
  </si>
  <si>
    <t>PL78_19205</t>
  </si>
  <si>
    <t>PL78_19205 chr1</t>
  </si>
  <si>
    <t>ANI31942</t>
  </si>
  <si>
    <t>phage DNA replication protein</t>
  </si>
  <si>
    <t>MSNVLAFRQPDTARPEATGKGFALMHRKIMELPFYRTDSEAVHLWIHFILTANHAPAIVNTELGDVMVRRGEFMTGRNKLELATGITGNRIKYLIGKFEKLGMITKSTTKKFSLIYVTKYDEYQPNLVPTDYQQSANAKPLTPSAGAEVVPTDYQQSATNNEITNNSITNVIESPSSADKPEKKKPSFSCEDVVNAYHDILPEAKGIRALSDKRRNLIKTFWVKASKITRQLDSQPFTLESWKAYLTYISTNCRWMLEDRPDTRSGKTWQKKGLEYFLNDETYLQVREGAKDDR</t>
  </si>
  <si>
    <t>PL78_19206</t>
  </si>
  <si>
    <t>PL78_19206 chr1</t>
  </si>
  <si>
    <t>MRKKKPNSNTSDATQYQRAAKPDELLMVCNDNHVFGRKFAEIFRGIEARRGKANE</t>
  </si>
  <si>
    <t>PL78_19210</t>
  </si>
  <si>
    <t>PL78_19210 chr1</t>
  </si>
  <si>
    <t>ANI31943</t>
  </si>
  <si>
    <t>helicase DnaB</t>
  </si>
  <si>
    <t>MTVDYKTPPHNLDAEQSVLGGLMLDDGSDNVAKVLSMLKPESFYTRPHQVIFSEIKDLVSRQIPIDLLTLFNQMENKGISSTVGGFAYMAELSKNTPSAANIVHYAMEVRDKAITRYSIAKTNAMTELLYANNGMTATQKLEAIQALSTEITDHAKTGNRRGLRTFESVFSDWVDVVEQRLSGDPRAVGLTSGIASLDAMLEPKRIVKGSLFVVGARPKMGKTTLYSNMAINCALNENLPALAFSLEMPDVQLGEGMISQASGVSSSNFYLDGYDDNRFALASAKGLELARSGNLYIDDTPGLSLSHIVSECRRIKRERGVVGMVLVDYLTLMSAEKADRNDLAYGMITKGLKNLAKELDCVVVLLTQLNRDLERRVNKRPQPSDSRDTGQIEQDCDYWLGIYREGAYDENANQQDTELLLRLNRHGSGGVVFVEQRHGAIYDCNQDQAKAKAAESERRSTKKQGGF</t>
  </si>
  <si>
    <t>PL78_19225</t>
  </si>
  <si>
    <t>PL78_19225 chr1</t>
  </si>
  <si>
    <t>ANI31946</t>
  </si>
  <si>
    <t>MKELDRFTSERLESLCDYRPNRVTNLINFREIAALARIALAAKRAEPVGYLEQNHLDYLRSGSDADIWPEGGAGDIPVYLAPQLNSPVIPEGWKLLPKEATLAMLTLLGLTGSFESMQERYANMLAAAPEKPL</t>
  </si>
  <si>
    <t>PL78_19230</t>
  </si>
  <si>
    <t>PL78_19230 chr1</t>
  </si>
  <si>
    <t>ANI31947</t>
  </si>
  <si>
    <t>MMDITKSREEFEAWLKSKIPTTYRLAFECGDDGELTNLAKASVLDMRTAWQASRESIEVEFPDQRDENFDTDTAYNEGLSATANALRTAGIRIKGESE</t>
  </si>
  <si>
    <t>PL78_19235</t>
  </si>
  <si>
    <t>PL78_19235 chr1</t>
  </si>
  <si>
    <t>ANI31948</t>
  </si>
  <si>
    <t>MELTREDELTIEQYIRLAHNGYTGPVFIWLDRLKELHMKRAQLIAWTAITCARYESKRAA</t>
  </si>
  <si>
    <t>PL78_19240</t>
  </si>
  <si>
    <t>PL78_19240 chr1</t>
  </si>
  <si>
    <t>ANI31949</t>
  </si>
  <si>
    <t>Phage-related tail fibre protein</t>
  </si>
  <si>
    <t>MQKIGDIPNTRADSHGEFTDGNVAGGVSPTILPAEWFNTIQRELINVLAAGGVTPDTTKFNQLATAISKIITDGGFLKTANNLSEIKAAGQAAVAQTLANLGLGEVIAAAADALKKSANLSDVTNASKSLSNIGGFASKGDLGTINLNALGDRATSAGVWYQPTDILATSAANYPIQSSGTLLVTQSAYGCQQEYTAYSGRKFVRGLSSAWTGSGPWASWVEFYGPNNKPTSNDIGSLAKISNLSDVTNPSLSLTNIGGLAKISNLSDIANPSLALSNLSGFPIKGSLGTSDLNGFGNITSSVGVWYQSVDSQATPGRHYPANTSGTLLVTQSAYGCQQEYTTYSGLKFVRGLTAEWNGAGPWSEWKQISAQQPKTVTTRDYIRIPDVPGGLIIQWFAGPSSTGESTMGPLSFPIAFPTACVFSSVSTLGNGTGSCDQMFQVTSTNLNSITLFSQVFGSGSVPGTANPLVFAIGY</t>
  </si>
  <si>
    <t>PL78_19245</t>
  </si>
  <si>
    <t>PL78_19245 chr1</t>
  </si>
  <si>
    <t>ANI31950</t>
  </si>
  <si>
    <t>tail assembly protein</t>
  </si>
  <si>
    <t>MVYYSANLNGFIPAAWKDDGTYNKKTWPSDAVLLSDEESNEYWKTTPPDRKTIGSLNGRPVWVDIPPPSPEELIYRAVQKKKALREAADSEIAWRQDAVDMGDATEKEKADLTEWRKYRVLLMRVDVSTAPNIEWPLKPE</t>
  </si>
  <si>
    <t>PL78_1925 chr1</t>
  </si>
  <si>
    <t>ANI28595</t>
  </si>
  <si>
    <t>MYFIRNGQPDGRLSRNKPAPEIGTLLGVNEPGWAIGPVVGRIRVSTLGWRWVFLLNLALILLSFAGCRGKVCELLLDTGQQRLDIICLLLLISVLAILLSGINHGGLWGWISGKTLEILLLAARGKRPRSPIGVAGSG</t>
  </si>
  <si>
    <t>PL78_19250</t>
  </si>
  <si>
    <t>PL78_19250 chr1</t>
  </si>
  <si>
    <t>ANI31951</t>
  </si>
  <si>
    <t>MNYFYSPANNAAYPESLKTEYQAAQSWPEDAVKITDETYQTFFACASPAGKTRIAGKQGQPVWEDIPVYVPTDDELAARARRYRDAFIQATDPMMVSDYSIDDVPLTEEQRSELIATRLAFKQWPTLASWPLIELPVIAGLDKSRWLLTEAVNNGYVVPVWPPEFR</t>
  </si>
  <si>
    <t>PL78_1926 chr1</t>
  </si>
  <si>
    <t>major facilitator superfamily permease</t>
  </si>
  <si>
    <t>MLTGISLASSLGCIDLTIVNTAVPAIQQAFSASTENLQ</t>
  </si>
  <si>
    <t>PL78_1930 chr1</t>
  </si>
  <si>
    <t>ANI28596</t>
  </si>
  <si>
    <t>MISGDRLHGIRAFVQAAQAGSFSRAAEQLGLSRSAVGKAVARLESRLSVRLFQRTTRSLSLTDEGQIFYEDCVKALDALDAAEIQLAARAVAPSGRLRVSLPILFGQQWVMSPLLELADSFPALQLEILFSNRTVDFAEEGVDLAVRIGHIGDVAGLAARKLGEQQWVLCASADYLATYGHPTSISDLAHHRTISLLRNGRSQTWRLVNDAGKTESITPASRLRLDNMAAVATAAEAGHGIALLPRWLVNPALQSGRLMETLPGNTGAGSPINIVWLKGQVMPARIRAAIDRLVEAFTPQAPWE</t>
  </si>
  <si>
    <t>PL78_1935 chr1</t>
  </si>
  <si>
    <t>ANI28597</t>
  </si>
  <si>
    <t>trpD Anthranilate phosphoribosyltransferase</t>
  </si>
  <si>
    <t>MDYRKIIKEVGRGKNHARDLDQQTACELYQRMLAGQVPELELGGILIAFRIKGESEEEILGFYQAMQQQVMALQAPEGRPMPVVIPSYNGARKQANLTPLLALLLSRLGLPVVVHGVTEDSTRVTSAEIFQALGMPWSETKEDAQTRLDNGQPVFIPVSAFSPELDCQLQMRWRMGVRNSSHTLAKLATPFLHQRALRLASVSHPEYMQKVGRFFQAIGAPALLLQGTEGEVYANPLRCPPLHAIVGGEQRVLLERAEESGVPDLPVSKDAAETARWIERCLAGEVLVPLSILKQLACCQVIAGQAISVEQALRQFAAK</t>
  </si>
  <si>
    <t>PL78_1940 chr1</t>
  </si>
  <si>
    <t>ANI28598</t>
  </si>
  <si>
    <t>peptidase M3</t>
  </si>
  <si>
    <t>MQQALSYFNALNQDYLAVHQAKEDLFWQNYMGLGDADVGKQFSAAETAYKRFIAESRRLKELRELITALEAQPKTPENQDLLHGLRGWYRFFDCNAIEDPQAQALLDEIIAFESDLYQRRKTHQPMHFNAKGEKVAASLGELLTNQATNENETYRQSSQQALREVEQWLLHNGLPELIILRNRFARQMGYRNYFDYKVNKTEQMMPEQLFAILDTFEQQTREANRRSLQQLAEKQGESALEAWNIRFASAGDVTRQLDPYFPFAESLDRWINSFKRLHIGFRGAEMNLDLLVRAGKYENGFMHGPVPPFVQQGKWIPARINFTSLAKPDQVGSGASGLNTLFHEGGHAAHFANIVQNAPCFSQEFPPTSMAYAETQSMFCDSLLDDADWLKRYAKNAAGEPLPDELIRDNIESKQPMRAFNERHILLVPYFEWALYQWDDVQLTPQAITQLARDIEQKILGINASPRPTLAIPHLLSMESACSYQGYLLALMAVEQTRAFFLQRDGYLTDNPAIGSDLAEHYWRPGNSVSHDETLRSLTGEGFNPAYLAAACNQTVEQAWAAAQDAIASAAQRPQPAADFDLNVSIRVVDGERVLADNQHGDEAMCRAFANAINAL</t>
  </si>
  <si>
    <t>PL78_1945 chr1</t>
  </si>
  <si>
    <t>ANI28599</t>
  </si>
  <si>
    <t>MKNIKNFVAVLALTTLSFASVAAEHVNRQDAAQYQKAGVISVSGATDLSSLKAQLAEKADAAGAKAFTITSATGNNLMHGTAVIYH</t>
  </si>
  <si>
    <t>PL78_1950 chr1</t>
  </si>
  <si>
    <t>ANI28600</t>
  </si>
  <si>
    <t>Asp/Glu/hydantoin racemase</t>
  </si>
  <si>
    <t>MSTEDDYYYEPASGHGLPHDPLNAIIGPRPIGWISSVSAKGQRNLAPYSFFNCFSYTPPIIGFSSNGWKDSVANIVETGEFVWNLATRQLAEAMNNSSAPLSREQDEFQFAGLTPQPSRLIAVDRVAESPVNFECKLTQCIQLKAADGSNTNSWLVLGEVIAVHINRQLLDSNGTYLTTAAQPILRGGGPSAYYGVTEEQRFDMLRPQGVAAR</t>
  </si>
  <si>
    <t>PL78_1951 chr1</t>
  </si>
  <si>
    <t>prmC 23S rRNA (adenine(1618)-N(6))-methyltransferase</t>
  </si>
  <si>
    <t>MLSYAPENAYQRLKTMENKKIFPKEKSGLHPRNRHRSRYDFDALSASCPELSAFLAPNAYGDISVDFADPAAVKMLNRALLKHFYGIEFWDIPADYLCPPIPGRADYLHHLADLLASCNGGVIPQGKSVAVLDVGVGANCIYPIIGQREYGWRFTGTEIDPHALNAAKMVVSMNPTLRNTLRLKLQKQPQAIFEGVWAVNERYDVTLCNPPFHGSAEEAAATTRRKLHKLGKGEVAAKPVQNFGGKNSELWCEGGEEGFVTRMVQESVARGNNCLWFTSLVSKKTSLPAIYHALRYAKAVEVRTIDMAQGQKVSRFVAWTFQTEEQQAAWVAERW</t>
  </si>
  <si>
    <t>PL78_1960 chr1</t>
  </si>
  <si>
    <t>ANI28601</t>
  </si>
  <si>
    <t>Methyl-accepting chemotaxis proteins</t>
  </si>
  <si>
    <t>MFLNLRSSHAPWRSELTSIDSAVPMIIFKPDGTVIQANQLFLQAMGYQREEIIGKHHRIFCDPNYVASEAYQRHWQILNQGKPITDNIKRIRKDGSVVWLQGTYTPVLDRLGKVVEIIKIASDVTERILQSQEHQSLLKALNRSMGMITFTPAGIILDANDNLLNIIGYSLRDIQHKPHQILCKPEFAHSDEYRQHWQRLARGEFIVGRFERMNSRGEDVWLEASYNPIMDHDGQVIKVVKIAQDITQLIQQQQHEEALMRNVHHLSVNTDKSASEGANIVQQAVKGMLEVESIARETSDVVSDLGRCSKEIGTIVESIRKISSQTNLLAINASIEAAHAGEHGKGFSVVASEVRLLADQSRQAATEIEHMTKTIQNGVTAAIKGMGTCVEQAGGGVALTQDAGEVINQVNIGMQDVVKLMAAFAQIKNRQSYSGS</t>
  </si>
  <si>
    <t>PL78_1965 chr1</t>
  </si>
  <si>
    <t>ANI28602</t>
  </si>
  <si>
    <t>glnQ glutamine ABC transporter ATP-binding protein</t>
  </si>
  <si>
    <t>MIEFKNVSKHFGQTQVLHDINLNITKGEVVVIIGPSGSGKSTLLRCINKLEVITKGQLIVDGLDVNDPKVDERLIRQEAGMVFQQFYLFPHLTALENVAFGPIRVRGASKAEAEKQARALLAKVGLSERAHHYPAELSGGQQQRVAIARALAVKPKLMLFDEPTSALDPELRHEVLTVMKDLAEEGMTMVIVTHEVGFAQKVASRLIFIDKGRVAEDGDPDTLISNPPSDRLREFLQHVS</t>
  </si>
  <si>
    <t>PL78_1970 chr1</t>
  </si>
  <si>
    <t>ANI28603</t>
  </si>
  <si>
    <t>glnP glutamine ABC transporter permease</t>
  </si>
  <si>
    <t>MQFEWSAIWPAIPILLEGAKLTLWISVLGLLGGLIIGVVAGFARAYGGWLSRNIALVFIELIRGTPIVVQVMFIYFALPMMMPVRIDPFSAAVVTIIINSGAYIAEITRGAVLSIHNGFREAGLALGLSKRDTLRYVIAPLALRRMLPPLGNQWIVSIKDTSLFIVIGVAELTRQGQEIIAGNFRAMEIWTAVAVIYLIITLALSFVLRRLERKLKII</t>
  </si>
  <si>
    <t>PL78_1975 chr1</t>
  </si>
  <si>
    <t>ANI28604</t>
  </si>
  <si>
    <t>glnH glutamine ABC transporter substrate-bindnig protein</t>
  </si>
  <si>
    <t>MKSLVKVSLAAITLAFAISSHAADKLIVATDTAFVPFEFKQGDKYVGFDVDLWAAIAKELNLDYELKPMDFSGIIPALQTKNVDLALAGITITDERKKAVDFSDGYYNSGLLVMVKTTNNDIKGEADLKGKVVAVKSGTGSVDYAKANIKTKDLRQFPNIDNAYLELGTGRADAVLHDTPNILYFIKTAGNGQFKAVGDSIKAQQYGIAFPQGSELRVKVNAALKTLKENGTYNEIYKKWFGVEPK</t>
  </si>
  <si>
    <t>PL78_1980 chr1</t>
  </si>
  <si>
    <t>ANI28605</t>
  </si>
  <si>
    <t>RNA polymerase-binding transcription factor DksA</t>
  </si>
  <si>
    <t>MASGWAGDGAVQDQIDSTVDDAVQRARQALGKGESACYCLECGEKIPEARRKALTGVRYCINCQKILDKQQADHAGYNRRGSKDSQLR</t>
  </si>
  <si>
    <t>PL78_1985 chr1</t>
  </si>
  <si>
    <t>ANI28606</t>
  </si>
  <si>
    <t>DNA starvation/stationary phase protection protein</t>
  </si>
  <si>
    <t>MSTAKLVKTKSSDLLYTRNDLDESVKIGAIKALNHMLIQFIDLSLITKQAHWNMRGANFIAVHEMLDGFRTAITGHLDTFAERAVQLGGVALGTVQVVNDKSPLKSYPTNIHSVQEHLKALADRYAVVANDIRKAITQVEDEDTADMFTAASRDLDQFLWFIEANIE</t>
  </si>
  <si>
    <t>PL78_1990 chr1</t>
  </si>
  <si>
    <t>ANI28607</t>
  </si>
  <si>
    <t>bioC trans-aconitate methyltransferase</t>
  </si>
  <si>
    <t>MKDWNPDLYRQFEAERTRPATDLLARVAINTPDFVSDLGCGPGNSTELLRQRFPHAHLVGIDNSQAMLESAQKRLPDCKFQPADIQHWQPPQPQNVIYANASLQWLENHRLLIPQLMSHLAPQGILAIQMPDNRDEHSHCAMREVAAEGRWQQQLAASNAERVKILSASEYYDLLAPLAQRVDIWRTRYFHPMPSAQAIVDWVRSTGLRPFIDPLNETDRQDFLQAYLLKITAAYPVHSNGNLLLAFPRLFIIAQTA</t>
  </si>
  <si>
    <t>PL78_1995 chr1</t>
  </si>
  <si>
    <t>ANI28608</t>
  </si>
  <si>
    <t>Anti-sigma-K factor RskA</t>
  </si>
  <si>
    <t>MKNRREYQSALAAEYALGTLRGLARIQFERQILRNPELAEEVSRWQNLFSQMDNSLQPVTPPAWIWKKLQLQLPPPEKAETSSIRRASGAYLGWAIAVCLAALLLVPRLLVQPEAPIPVAVLASSEQSGQWIVSMDKSTRSLTLTPLSTVPIGEQHSLELWSIAAGEKPHSLGLLNASGPTQVAFNKVALTKGNVMAISLEPHGGSPTGQPTGAVLYSGPLQNI</t>
  </si>
  <si>
    <t>PL78_2000 chr1</t>
  </si>
  <si>
    <t>ANI28609</t>
  </si>
  <si>
    <t>RNA polymerase sigma factor</t>
  </si>
  <si>
    <t>MNEASLAEQIELLEAIGKGDQAAFERLYRLTSPRLFAVALRMLRNHARAEEVLHDCFITVLSQAINYNPSLSSPLTWLTHIVRNRAIDLMRGNDNRLQGWDEDEADNLADDAPSPVSQLQQSSEAKRLEHCMAYLPAEQRQSIMLAYYQGLSHSEVSEHLQQPLGTVKSWIRRALEHLKSCVGI</t>
  </si>
  <si>
    <t>PL78_2005 chr1</t>
  </si>
  <si>
    <t>ANI28610</t>
  </si>
  <si>
    <t>fasciclin</t>
  </si>
  <si>
    <t>MKTLIRTAICASLVFSSVSMAAAMSDTVMVGGAAMLPSKNIIENAVNSKDHTTLVAAVKAAGLVDTLQGTGPFTVFAPTDAAFAKLPAGTVENLVKPENKAVLTQILTYHVVAGKYDMKQLEKKIKEGGGTAELKTVNGQPLWFMNNGPHNIQIKDAKGNLANISTYDVNQKNGVIDVIDTVLMPK</t>
  </si>
  <si>
    <t>PL78_2010 chr1</t>
  </si>
  <si>
    <t>ANI28611</t>
  </si>
  <si>
    <t>MEIRPATPEDFTAIWPLFQAVIASEDTYVFTADTPERVAYEYWFGDGVRCWVALHEDKIVGMYKLIDNQRGLGCHVANASFMVDASVRGLGIGKQLGLHCIEQAQRLGYRAIQFNFVVSTNTLAVSLWQKLGFGIIATLPQAFKHPKQGYVDAYIMHRFLHPVPTAQI</t>
  </si>
  <si>
    <t>PL78_2015 chr1</t>
  </si>
  <si>
    <t>ANI28612</t>
  </si>
  <si>
    <t>yedA Threonine/homoserine efflux transporter RhtA</t>
  </si>
  <si>
    <t>MSLSSQSKLSLPLLPVFLLVIAMISIQSGASLAKSLFPLVGAQGITSLRLGIGTLILFVIFKPWRMRFTAGSRMPLLVYGLALGGMNFLFYLSLKTVPLGIAVALEFTGPLAVAMFSSRRPIDFLWVGLAVIGLAFLLPLGKSVDSIDLFGAACALGAGACWAIYIISGQKAGGNHGPGTVAIGSLIAALVFCPIGVAYNGMALFSPAILPIALAVAILSTALPYSLEMVALTRLPARTFGTLMSLEPALAAVSGLIFLNEYLTLIQWSALGCIIAASIGATLTIKAKPKIEELT</t>
  </si>
  <si>
    <t>PL78_2020 chr1</t>
  </si>
  <si>
    <t>ANI28613</t>
  </si>
  <si>
    <t>ompX outer membrane protein</t>
  </si>
  <si>
    <t>MKKIACLSAVAACVLAVSAGSAFAGQSTVTGGYAQSDYQGVANKASGFNLKYRYEWSDSQLGAIGSFTHTEKSSFGDSSSVYNKAQYNAITAGPAYRINDWASVYGVVGVGYGRFTANGAGNPEAKSGSSDYGVAYGAGVQLNPMQNVALDFSYEQSRIRSVDVGTWIAGVGYTF</t>
  </si>
  <si>
    <t>PL78_2025 chr1</t>
  </si>
  <si>
    <t>ANI28614</t>
  </si>
  <si>
    <t>MKGIGALLLSLLLTGCGGTWFPEGHYSESREPKFRLHGDERTGAERMADCHRTKSCRGDEWRQPNPDYVGLSVTY</t>
  </si>
  <si>
    <t>PL78_2030 chr1</t>
  </si>
  <si>
    <t>ANI28615</t>
  </si>
  <si>
    <t>bioH hydrolyase</t>
  </si>
  <si>
    <t>MTTKPNILLVHGAWGDGSHWRHIIPTLHNKGYPVYAVQNPLTSLADDVERTEKLATSLQGPTILVGHSYGGMVISQLGHLPNLVGLVYVAAFAPDKGESLGSIFQLRDLPSGAANLFPDQDDFLWIKYDKFHESFCQDLDKTEAVVMAAAQKPTSGKCFSDTSTEPAWKTKPSWYQISNQDHMIPPETQQWFTERMKPKKTIRLDSSHASLASHPNEIIALIEEAASNY</t>
  </si>
  <si>
    <t>PL78_2035 chr1</t>
  </si>
  <si>
    <t>ANI28616</t>
  </si>
  <si>
    <t>Predicted Co/Zn/Cd cation transporter, cation efflux family</t>
  </si>
  <si>
    <t>MTALAHPVIPQTQDTRLEQQILRRSIFCTLIIAGMGIGFGILCGSISIIFDGMFSALDAGMCSLSLLVSRLLGQPNSRRFQYGFWHVEPLVLAFNGSLLAFLCLYAFVNAIKGITEGGRELELGWAIAYALAVSIFCFTIFLKQRRLNKQVKSELIALDTKSWLMSACISSALLVAFLLSWSLEGTAYEYLIVYTDPAVLALLTLILIPVPIKTVISAVREVLQMTPDTLDASIERIMERLILEYGFLDYSHYATRVGRGLFIEIHVVIPESMENDGVRRFDKIRDEIALAIGDPGPHRWLTISFTRDSKWL</t>
  </si>
  <si>
    <t>PL78_2036 chr1</t>
  </si>
  <si>
    <t>PL78_2040 chr1</t>
  </si>
  <si>
    <t>ANI28617</t>
  </si>
  <si>
    <t>mgtE magnesium transporter</t>
  </si>
  <si>
    <t>MINSLSHNNAQLNTNADVCEDASVAAYMSDNFITISEKLTAKEACDYLLSQLQTDEIPSQLFVTSDDYHLCGVLSVKKLLQSIEPNSPVGTMMNQTFFHVSPDDERNDVAHLLNKGGVDVVPVLVNRNLVGVLGEKEIARLIEDENTEDAQRQGASLPLDKPYLSTSPWELWKKRCPWLLMLFVAEAYTGTVIKAFEEQLEAVIALAFFIPLLIGTGGNSGTQITSTLIRAMALGEVSLRNIGNVIKKEVTTSLMIAVTIGGAAWIRAWIMGVGMDVTLVVSLALVAITIWSAFVSSIIPMLLKKAGIDPAVVSAPFIATFIDGTGLIIYFKIAQVVLNI</t>
  </si>
  <si>
    <t>PL78_2042 chr1</t>
  </si>
  <si>
    <t>MNNMTVFMWFLGIISVLGFVAIYMSAKWDE</t>
  </si>
  <si>
    <t>PL78_2045 chr1</t>
  </si>
  <si>
    <t>ANI28618</t>
  </si>
  <si>
    <t>MVFYIIGILYATFMISVGIYEINLDTGESQETFYRILLVFSGSIIVVAFIWSLLHRLKGSKK</t>
  </si>
  <si>
    <t>PL78_2050 chr1</t>
  </si>
  <si>
    <t>ANI28619</t>
  </si>
  <si>
    <t>cation transporter</t>
  </si>
  <si>
    <t>MQNEKQDVALKSMVASGLLSVGKFVVGIFTGSIGLISEGIHSLTDFIATTITWCAVRVSDKPADEDHHFGHGKVENMAALFEILLLVMAAGWIAVEAWKHFWGETQPIIAAPAVIATLLIAMVIDFYRVRALRRVAAETNSAALEAGALHFLSDMMSSGVVLLGMVFVLLGYPKADAVAAMVVALFILVTAIKLGKRSFNTLIDTAPEGIQHEITGSLTRFPEVLGVAKCRVRDAGAMLFIEVTIVVCRTLSLERIDRLKRHISEQLVADYSEAEITLLATPKKRSDENMATHLRVIAANNDVAIHNLTLQQLTSHTCISLDLEVPAHFSVTQADVVAKAMKSAIRNDLGRETEVDIHIEPQINYLLSTEDVAEEELTMISEALQRLTQQDSILRGIQDVKARNTDVGIVVSFNCIVLPFISVIKAHTAIDNIEMKLRALYPTISRVVGYVEPTPVNPAPAIMATPIPVAPVPTT</t>
  </si>
  <si>
    <t>PL78_2055 chr1</t>
  </si>
  <si>
    <t>ANI28620</t>
  </si>
  <si>
    <t>-LSTNNITMQFGSKPLFENISVKFGGGNRYGLIGANGCGKSTFMKILGGDLVPSAGNVFLDPNERLGKLRQDQFAFENNTVLDTVIMGHGELWEVKEERDRIYGLAEMSEEDGYKVADLEVAYGEMDGYSAEARAGELLLGVGIPVEQHYGLMSEIAPGFKLRVLLAQALFSNPEILLLDEPTNNLDIDTIRWLEQVLNERSSTMIIISHDRHFLNMVCTHMADLDYGELRVYPGNYDEYMTAATQARERLLSDNAKKKAQISELQSFVSRFSANASKSKQATSRARQIDKIQLDEVKASSRQNPFIRFDQEKKLFRNALEVESITKGFDNGPLFKNLKLMVEVGEKVAILGQNGIGKTTLLKCLVGETELDSGSVKWSENSKIGYYAQDHASDFDIDLTVFDWMSQWKQEKDDEQAVRSVLGRLLFSQDDIKKKVKVLSGGEKGRMLFGKLMMERPNILIMDEPTNHLDMESIEALNMALEMYEGTLIFVSHDREFVSSLATRVIEMTPGKIHDFTGNYEDYLRSQGIQS</t>
  </si>
  <si>
    <t>PL78_2060 chr1</t>
  </si>
  <si>
    <t>ANI28621</t>
  </si>
  <si>
    <t>moeB molybdopterin-synthase adenylyltransferase</t>
  </si>
  <si>
    <t>MLPELSDAEMLRYNRQIVLRGFDFDGQEKLKASRVLVVGLGGLGCAAAQYLAAAGVGHLTLLDFDTVSLSNLQRQILHRDDRIGMSKVASARLTLEEINPHLSVATLDRQLDDSQLSAAIADHHLVLDCTDNLAIREQLNRLCFVQKKPLVSGAAIRMEGQISVFTYQDDEPCYRCLSRLFGDTPLTCVETGVMAPLVGTIGSLQAMETIKLLSGYGEVRRGRLLMLDAMTLEFRTMKLAKAPHCEVCGKN</t>
  </si>
  <si>
    <t>PL78_2065 chr1</t>
  </si>
  <si>
    <t>ANI28622</t>
  </si>
  <si>
    <t>molybdopterin molybdenumtransferase MoeA</t>
  </si>
  <si>
    <t>MDHCNTSDLISLEQALKKMLSQVTPLTETENIPLTDAAGRITASPVTSPINVPPFANSAMDGYAVRSHEVNAQTALSVAGKAFAGSPFHGEWPANSCIRIMTGAPVPSGADAVIMQEQASVSEQGVLFTAPVKAGQNIRLAGEDIQQGASVFPAGVKLGVAELPLLASLGIAKLQVMRQLKVAIFSTGDELQAVGQPLAEGQIYDTNRFAVHLMLQQLGCQVIDLGVIPDDQEALRHAFRQADEAADLVISSGGVSVGEADYTKQMLEELGDIGFWKLAIKPGKPFAFGKLKNAWFCGLPGNPVSAVVTFYQLVQPLLAKLAGQTSWQPPLRLTATAITPLKKSPGRLDFQRGIFSRGADGKLEVSSTGHQGSHVFSAFSQGNCFIVLERDRGSVAVGESVDIELFNGLLGG</t>
  </si>
  <si>
    <t>PL78_2067 chr1</t>
  </si>
  <si>
    <t>MAEIDKRVNELTGKGTGDVTLGAAHQGINGSTYE</t>
  </si>
  <si>
    <t>PL78_2070 chr1</t>
  </si>
  <si>
    <t>ANI28623</t>
  </si>
  <si>
    <t>MNSQQILDFWFNEIDPAFWFTKSDDFDALLHKRFGAVWQAASKGELAEWRQTIDGRLAEIIVLDQFSRNLFRDTPASFSCDGMALVLAQEAIHTGLTGQLTPEQRGFLYLPFMHSESQKIHQQALVLYTELNNGDQLEYELRHKAIIDRFGRYPHRNHILGRVSSAEEQAFLLQPGSGF</t>
  </si>
  <si>
    <t>PL78_2075 chr1</t>
  </si>
  <si>
    <t>ANI28624</t>
  </si>
  <si>
    <t>fghA S-formylglutathione hydrolase</t>
  </si>
  <si>
    <t>MHTSIELLEEHRMFGGWQQRYRHISRSLNCNMTFSIYLPPPRDDNPPPVLYWLSGLTCNDENFTLKAGAQRIAAELGLVLVMPDTSPRGEDVPNDENYDLGQGAGFYLNATQKPWSANFRMYDYVSEELPALIRQHFSVSERQSISGHSMGGHGALMLALRNPQQYQSVSAFAPIVNPCQVPWGRKAFTEYLGEHETKWLQYDSCHLLFNSDQPLPILVDQGDGDQFLADQLQPAKLAELARQKDWPLTLRIQPGYDHSYFTIATFIEDHLRFHAEYLHN</t>
  </si>
  <si>
    <t>PL78_2080 chr1</t>
  </si>
  <si>
    <t>ANI28625</t>
  </si>
  <si>
    <t>S-(hydroxymethyl)glutathione dehydrogenase/class III alcohol dehydrogenase</t>
  </si>
  <si>
    <t>MEMIKTRAAVAWGPNQPLSIEEVDLMPPQKGEVLVRIVATGVCHTDAYTLSGKDPEGVFPAILGHEGGGIVEAVGEGVTSVAVGDHVIPLYTPECGECKFCRSGKTNLCQAIRATQGKGLMPDGTTRFSKNGQPIFHYMGTSTFSELTVVPEISLAKINKEAPLEEVCLLGCGVTTGMGAVMNTAKVQPGDTVAIFGLGGIGLSAIIGAQMAGAGRIIGIDLNTSKFDLARKLGATDLINPKDYDKPIQDVIVELTDGGVDFSFECIGNVNVMRSALECCHKGWGESVIIGVAGAGEEISTRPFQLVTGRVWRGSAFGGVKGRSQLPGIVQQYLDGKFQLNDFITHTMGLEQINEAFDLMHEGKSIRSVIHFNK</t>
  </si>
  <si>
    <t>PL78_2085 chr1</t>
  </si>
  <si>
    <t>ANI28626</t>
  </si>
  <si>
    <t>MDLTQLRMFCCVAETGSVARAAEQMHRVPSNLTTRLRQLEVELGTDLFIREKQRLRLSPMGHNFLCYANRILALSEEAMRITHAGEPAGNFPLGSMESTAATRLPNLLAAYHQRYSQVSLSLNTGTSGEIIEQVRAGTLAAALVDGPVHHEELHGCRSFEEQLVIISCLDHPPISQAKDAVDETLFAFRPSCSYRLRLESWFRQAGVLPGTILEIQSYHAMLACVASGAGLALIPHSVLALLPGHERVRVHPLPPEFADTATWLIWRKDAFSPNVRALKELIIEQIETTAKPVT</t>
  </si>
  <si>
    <t>PL78_2090 chr1</t>
  </si>
  <si>
    <t>ANI28627</t>
  </si>
  <si>
    <t>MALRIALSGFLALVVAMGIGRFAFTPQVPLMIAEHQFSLTGAGLVAAFNYLGYLCGAYDAMRANRYVERRLWLGVWGAVTLTLLSAVIEGPWWHGVVRFAIGWASGWSMVLVAAWTNERLAHYGRPAFSAAVFAGPGAGIFISGILAVVIHSYGLTASQAWLVYGVLALVLIGAISINLPRAGELHRPQVAAEPLILTPALKRLVWSYSLAGFGYILPATFLSQMAAARFPDSLFAQFVWPVFGGAAVVGIGLGILTRRCLTTQTRLALTLWVQALGVLCAELVPGVSGLALGAMLTGGGFLCVVQLSLQHGRELAPNHTRYMAGLLTTGYAVGQLVGPMLSATSTALTHRLEPALYVAVVALIVAGALVFNTAARAGEKTTG</t>
  </si>
  <si>
    <t>PL78_2095 chr1</t>
  </si>
  <si>
    <t>ANI28628</t>
  </si>
  <si>
    <t>folE GTP cyclohydrolase</t>
  </si>
  <si>
    <t>MSSLSKEAILVHAALEARGLETPLRGQVLDSETRKQRIQEHMTEIMQLLNLDLSDDSLADTPRRIAKMYVDEIFSGLDYANFPKITVIENKMKVDEMVTVRDITLTSTCEHHFVTIDGKATVAYIPKDSVIGLSKINRIVQFFAQRPQVQERLTQQILLALQTLLGTNNVAVSIDAVHYCVKARGIRDATSATTTTSLGGLFKSSQNTRQEFLRAVRHSS</t>
  </si>
  <si>
    <t>PL78_2100 chr1</t>
  </si>
  <si>
    <t>ANI28629</t>
  </si>
  <si>
    <t>MRQRIATLDSARGLAIFGILLLNISAFGLPKAAYLNPAYLGMPSLSDAWTWAILDIFAQAKFLSMFAILFGAGIELLLHRGKGWIQARLSILLLLGLIHGIFFWDGDILLAYSLIGLVCWRMIRDAKSAESLLRTGGVLYLIGVGVLLLLGFIVTGEPGQFWMPGPAELQYEQFWKLQGGREAWINRVDLLSSNLIAIGAQYGWELAGFMLFGAGLMRSGWLRGQFSLLHYRLQAAWMIPLSLVIQIPAIALQWHLQWEYRWTGFLLQVPRELGAPLQTLGYLALCYGFWPSLSRLRISHWLANVGRMALSNYLLQTLICITIFYRFGLYQQLDRLQLLAVVPAVWLCNLLFSNLWLSCFKQGPLEWAWRRLTAQACGQVAESTDSKK</t>
  </si>
  <si>
    <t>PL78_2105 chr1</t>
  </si>
  <si>
    <t>ANI28630</t>
  </si>
  <si>
    <t>MATVNSITIRDVAKLAGVSLATVSRVLNKSAAIRPATQAAVIKAVAELGYRPNANAQALANQSSDTIGVVVMDVSDPFFGALVKTVDTVAQQHDKYVLIGNGYHQADKERHAIEVLIRQRCNALVVHAKALDDAELIAFLDQIPGMVLINRIIPGYESRCVGLDNVSGAQMASRLLLKHGHRRIGFLGSNHPIDDVIQRQHGYIQALEAAGVYPQESWRTYATPDLAGGETAMIDLLSRNLNLSAVFAYNDSMAAGALAVLKENGIIVPEQFSLVGFDDIPIARYTSPKLTTVLYPIVSMAILATELALSGASQSREDNASYCFQPTLVPRHSVTSCQTVASLTS</t>
  </si>
  <si>
    <t>PL78_2110 chr1</t>
  </si>
  <si>
    <t>ANI28631</t>
  </si>
  <si>
    <t>xylF sugar ABC transporter substrate-binding protein</t>
  </si>
  <si>
    <t>MNKKVFTLATLAASMLFGAAAQADTRIGVTIYKYDDNFMSVVRKAIEKEAKGSPDVTLLMNDSQNDQSKQNDQIDVLLAKGVKALAINLVDPAAAPVVIDKARANDIPIVFYNKEPSRKALDSYDKAYYVGTDSKESGVIQGELIAKHWKASPAWDLNKDGQIQYVLLKGEPGHPDAEARTTYVIKTLNDKEGIKTQQLQLDTAMWDTAQAKDKMDAWLSGPNANKIEVVIANNDAMAMGAVEALKAHNKTNIPVFGVDALPEALALVKSGQMAGTVLNDANNQAKATFDLAKNLAAGKDATDGTKWKVENKVVRIPYVGVDKDNLAQFTK</t>
  </si>
  <si>
    <t>PL78_2115 chr1</t>
  </si>
  <si>
    <t>ANI28632</t>
  </si>
  <si>
    <t>xylG sugar ABC transporter ATP-binding protein</t>
  </si>
  <si>
    <t>MADINTAQPREWLLEMSNINKSFPGVKALDNVNLKVRPHSIHALMGENGAGKSTLLKCLFGIYKKDSGSIIFQGEEIEFKSSKEALEHGVSMVHQELNLVLQRTVMDNMWLGRYPTKGIFVDQDKMYKDTKAIFDELDIDIDPRDKVATLSVSQMQMVEIAKAFSYNAKIVIMDEPTSSLTEKEVNHLFTIIRKLKDRGCGIVYISHKMEEIFQLCDEITILRDGQWIATQPLAGLDMDKIISMMVGRSLSQRFPDRQNKPGEVILEVKNLTSLRQPSIRDVSFDLHKGEILGIAGLVGAKRTDIVETLFGIREKISGTIKLQGKSINNNSANEAINHGFALVTEERRSTGIYAYLDIGFNSLISNIRNYKNKFGLLDNSRMKSDTQWVIDAMRVKTPGHRTSIGSLSGGNQQKVIIGRWLLTQPEILMLDEPTRGIDVGAKFEIYQLITELAKKGKGIIIISSEMPELLGITDRILVMSNGLVAGIVETKQTSQNEILRLASLHL</t>
  </si>
  <si>
    <t>PL78_2120 chr1</t>
  </si>
  <si>
    <t>ANI28633</t>
  </si>
  <si>
    <t>mglC beta-methylgalactoside transporter permease</t>
  </si>
  <si>
    <t>MNALNKKSLLTYLKEGGIYVVLLVLLAIIIFQDPTFLSLMNLSNILTQSSVRIIIALGVAGLIVTQGTDLSAGRQVGLAAVVAATMLQAMDNVNKVFPDLQTVPIPFVILTVCLIGAIIGLVNGIIIAYLNVTPFITTLGTMIIVYGINSLYYDYVGASPIAGFDPAFSSFAQGFLRFGDFKLSYITFYALIAIGFVWVLWNKTRFGKNIFAIGGNPEAAKVSGVNVPLNLIMIYALSGVFYAFGGMLEAGRIGSATNNLGFMYELDAIAACVVGGVSFSGGVGTVFGVVTGVIIFTVINYGLTYIGVNPYWQYIIKGGIIIFAVALDSLKYAKKK</t>
  </si>
  <si>
    <t>PL78_2125 chr1</t>
  </si>
  <si>
    <t>ANI28634</t>
  </si>
  <si>
    <t>Uncharacterized periplasmic protein SanA</t>
  </si>
  <si>
    <t>MASAIVLDRWISWKTAPYIYDEIQQLPHRQVGVVLGTAKYYRTGVINQFYLYRIQGAINAYNSGKVNYLLLSGDNAQQSYNEPMTMRRDLIAAGVAPADIVLDYAGFRTLDSIVRTRKVFDTNDFIIVTQRFHCERALFIAMHMGIQAQCYAVPSPKNMLSVRVREIFARLGALTDLYILKREPRFLGPLIPIPAVHIVPDDAQGYPAVSPEQLVELEHKLAADKREK</t>
  </si>
  <si>
    <t>PL78_2130 chr1</t>
  </si>
  <si>
    <t>ANI28635</t>
  </si>
  <si>
    <t>NAD-dependent malic enzyme</t>
  </si>
  <si>
    <t>MELEYESKRPLYIPYAGPILLEFPLLNKGSAFTDDERSHFNLHGLLPEAVETIEEQAERAYRQYQDFKNDDDKHIYLRNIQDTNETLFYRLLEAHLSEMMPIIYTPTVGEACEHFSDIYRRARGLFISYPNRDRIDDMLQNATKQNVKVIVVTDGERILGLGDQGIGGMGIPIGKLSLYTACGGISPAYTLPVVLDVGTNNPQRLNDPLYMGWRHPRISGDEYYEFVDEFIQAVKRRWPNVLLQFEDFAQKNATPLLNRYRDELCCFNDDIQGTAAVTLGSLIAASRAAGSQLRDQTVTFLGAGSAGCGIAEQIIAQMMSEGLSEEEARSRVFMVDRFGLLTDKLPNLLDFQSKLVQKSENLQNWDLKNDAISLLDVVRHAKPTVLIGVSGQPGLFTEELIREMHSHCARPIVMPLSNPTSRVEARPEDILNWTNGAALVATGSPFAPVSYKETIYPIAQCNNSYIFPGIGLGVLASGARRITDGMLMAASRALADCSPLAIHGEGALLPNIDDIQAVSKSIAMQVGKAAQLQGVATVTSDNALAQAIEHNYWQPQYRTYKRTSF</t>
  </si>
  <si>
    <t>PL78_2135 chr1</t>
  </si>
  <si>
    <t>ANI28636</t>
  </si>
  <si>
    <t>gloA glyoxalase/bleomycin resistance protein/dioxygenase</t>
  </si>
  <si>
    <t>MNHLTGEENLKLLTGEILMTTTVIDTNHSLDLGLSHIALVVQDIDISLDFYQRYAGMTLVHRRAGGKPGMEVAWMTDHSRPFAIVLVQSPELKDTALGPFGHLGVACASRARVDELVALASAEGCLRSAPQDSGEPVGYWAYFADPDGNTLEVSYGQRIELTVTNSHNAYK</t>
  </si>
  <si>
    <t>PL78_2140 chr1</t>
  </si>
  <si>
    <t>ANI28637</t>
  </si>
  <si>
    <t>pcaQ LysR family transcriptional regulator</t>
  </si>
  <si>
    <t>MNNLRAIDLNLLVILDVLLIERHVSRAATRLHMSQPAVSHALNRLRYLLDDPLLVRAPGGFQLTRRALELVEPLQQVLEQVRQLVGSAQFVPAQASQSFRMALSDYGAAIVLPGLLQRLRQQAPGIDLVVVQLSREQMVEQVLAGQLDLALGVFPHLPAGLSSCRLFEEHFVCVADANHPLGNEKRLTLDDYLAQPHLLVSMRGESAGEVEAALTELGLRRRIAAIMPHFLVAPQAVVGTDLLLTIASRVVATQPESMRLQRLELPFVVPSFDFVQIWHPRNSHKEDQRWLRQQVVESL</t>
  </si>
  <si>
    <t>PL78_2145 chr1</t>
  </si>
  <si>
    <t>ANI28638</t>
  </si>
  <si>
    <t>cdd cytidine deaminase</t>
  </si>
  <si>
    <t>MQARFRAPLAELPTALQSALEPLLSNDHFPAMLTAAEVETVKTLSGLNDAELAFALLPLAAACSLTPISHFKVGAIARGKSGNLYFGANMEFNGAPLQQTIHAEQCAVTHAWLRGEGGLVSITVNYTPCGHCRQFMNELNSGTGLHIHLPGRPAATLGDYLPDSFGPNDLEISTLLMDSVDHGYHLNDSDALAQAALEAANRSHAPYSQAHSGVALEDTKGAIFAGRYAENAAFNPSLPPLQASLILMNMSGSDCLTVRRAVLAEPATPVLSQWDATQATLAAIGCTDVRRATF</t>
  </si>
  <si>
    <t>PL78_2150 chr1</t>
  </si>
  <si>
    <t>ANI28639</t>
  </si>
  <si>
    <t>CidB/LrgB family autolysis modulator</t>
  </si>
  <si>
    <t>MEHIWWSLPLTLLVFFGARKLAIWLKMPLLNPLLVSMVIIIPLLLLTHMPYANYFKGSKILNDLLQPAVVALAFPLYEQLHQIRARWKSIITICFIGSITAMVSGTAIALWMGATPEIAASVLPKSVTTPIAMAVADSINGIPAISAVCVIFVGILGAVFGHTLFNRLRIVTKASRGLAMGTASHALGTARCAEVDFQEGAFSSLALVICGIITSLLAPFLFPILLHLFG</t>
  </si>
  <si>
    <t>PL78_2155 chr1</t>
  </si>
  <si>
    <t>ANI28640</t>
  </si>
  <si>
    <t>MRNVITLCWQYLRAFIFIYLCLWAGNALSALLPMTIPGSIIGMLILFALLSSQILPSRWVKPGCHILIRYMALLFVPIGVGVMQYYDQLSKQFGPIIVSCFISTLVVMIVVGYSSQFVHRERKIVGSVDEQSEDK</t>
  </si>
  <si>
    <t>PL78_2160 chr1</t>
  </si>
  <si>
    <t>ANI28641</t>
  </si>
  <si>
    <t>-VTLLLSSLVLTIGRAITLPFITIYLAEHFQLAPDRVGLVLGASLTLGIIASLYGGFLVDKFNKNHLIFVAIALFALTFFALPWIEQPAWIILVLAVLHSAYSVFSIAVKACFADWLPVAQRIKAFSANYTLVNVGWAVGPALGVLMAAFSPMLPFLMSGGLALAVAITLIFLLDKFGIPPEREDSLELKSVAPLNFAQTFRILRQDKRLVYFTLGSMLSAVVFGQFTGYLSQYLITVSNAKFAYQVIGSIMTVNAVIVIAFQYLLSRRMNQQNLIRWLMLGTLFFIVGLLGFMTAQGSIPMWMLAMTIFSFGEIIVIPVEYLFIDFIAPANLKGSYYGAQNLGNLGGAINPVMCGFLLAYAAPEMMFVMLMVAALLGLAFFYRGYQLAKAQDNVFNQSSEKI</t>
  </si>
  <si>
    <t>PL78_2165 chr1</t>
  </si>
  <si>
    <t>ANI28642</t>
  </si>
  <si>
    <t>MTTHSSLPKPEYSRNMRLIGHSDQGGRPDGVQVMVHRGYAYIGHMVSQGVSIVDVRDAKNPRPSGFIPAPPNTWNVHLQTHDDLLLVINARDLFADASFAEEKVYYTQSVGKTVNTRQGERNWSAGLRIFDISIPDQPRQIGFLPLDGIGIHRIVYVGGRWAYVSALLDGYSDYIFLTIDMADPRNPAVAGRYWLPGMHSAGGETPSWPDGQRYALHHAIISGDTAYGSWRDGGLTLLDVSDRYQPKLICHRNWSPPFGGGTHTALPLPDRNLLIVLDEAVLDNQEDGEKHIWVFDIREPSNPISISTFPVPNERDYVKKGAHFGPHNLHENRPGSFISSSLIFATYQNAGVRAYDISNPYQPRETGALVPAAPTKMMDKRPDRPQVVQSCDVFVDAQGIIYSTDYNGGLSIIEYLG</t>
  </si>
  <si>
    <t>PL78_2170 chr1</t>
  </si>
  <si>
    <t>ANI28643</t>
  </si>
  <si>
    <t>MKKIAPPLLALSLLITLPLFAAESTTLAPVPNAIANHQGQIKIAVIRNLGSDDNTTQFLSGVLKEGKKLGFKVDTFLSNGDDARFQDFVNQAISQKYDGIILSQGRDPYSTELVKRIAASGIAVSVFDTAVSGNIPGVTLTQQDDASLTNESFGQLVKDFNGNANIIKLWVAGFPPMERRQAAYQALLKQHPGIHELESIGAVSSDVQGDTANKVGAVLAKYPKGKIDAIWGTWDAFTQGAYKALKENGRDEIKLYSIDISNQDLQLMREANSPWKVSVAVDPKLIGAVNLRLVAKKIAGEATPPTYEFRAAAIPQALLASQPGPVNVASLSKIIPGWGQSDDFNSPWFATLAAKNGQ</t>
  </si>
  <si>
    <t>PL78_2175 chr1</t>
  </si>
  <si>
    <t>ANI28644</t>
  </si>
  <si>
    <t>MGKVSKLFNRSGADNHSIFNYTDAGNFYSGLSDNLSFYSMSRGEFFIVFMRYILVQPLLLILLDVLWPEQFDDLIVISVQSWPALLSLVLLMPCYYRLRSQGLSPYLLLVHLFPLISYLPQNMFTLPLCGAFILYLLFINIYPGYHLDCERKTELKNEQPGEYPFGLTFVCFLVLNLLPFLYLDMDDAAILLIMVSWISFLLTKFHWPVVVINIVGSVGVFLFLSSDFSDLKHHKNIIINAVIKISLLDSVLFLMFSLSLFLNMLFWLEEYQRDKGKVVKQ</t>
  </si>
  <si>
    <t>PL78_2180 chr1</t>
  </si>
  <si>
    <t>ANI28645</t>
  </si>
  <si>
    <t>metG methionine--tRNA ligase</t>
  </si>
  <si>
    <t>MAQVAKKLLVTCALPYANGSIHLGHMLEHIQADIWVRFQRMRGNEVHFICADDAHGTPIMLKAQQLGVEPEQMIAEMSQEHQQDFAGFGISYDNYHSTHSDENRELSSLIYRRLKENGFIKNRTISQLYDPEKGMFLPDRFVKGTCPKCKAPDQYGDNCEVCGATYSPTELIEPKSAVSGATPVMRESEHFFFDLPAFSEMLQAWTRSGALQEQVANKMQEWFDSGLQQWDISRDAPYFGFEVPDAPGKYFYVWLDAPIGYMGSFKNLCDKRGDLDFDEFWREDSTTELYHFIGKDIVYFHSLFWPAMLEGSNFRKPTNLFVHGYVTVNGAKMSKSRGTFIKAGTYLKHLDADCLRYYYAAKLSSRIDDIDLNLEDFVQRVNADIVNKVVNLASRNAGFINKRFDGKLADKLADPELYQTFIDAAASIAEAYNSRESGRAIREIMALADVANRYVDEQAPWVVAKQEGRDADLQAICSMGINLFRVLMTYLKPVLPALTERTEAFLNTELTWNSIEQPLLNHQISPFKALFNRIDLDKVNEMVGDSKENLAPAAVVTGPLADDPIQDTINFDDFAKVDMRIALIKQADFVEGSDKLLKLTLDLGGETRQVFSGIRSAYPDPKALEGRLTVMVANLAPRKMRFGISEGMVMAAGPGGKDIFLLSPDSGAQPGMQVK</t>
  </si>
  <si>
    <t>PL78_2185 chr1</t>
  </si>
  <si>
    <t>ANI28646</t>
  </si>
  <si>
    <t>minD antiporter inner membrane protein</t>
  </si>
  <si>
    <t>MSPKSPEQTTPDLLQSQVSKVLTTFTHPTLQKDLITLRALHHCALLDNVLHIELIMPFAWQYGFETLKETVSGELLQLTGAKAIDWKLSHNITTLRRANDQPGVKGVRNIVAVSSGKGGVGKSSTAVNLALALIGEGAKVGILDADIYGPSIPNMLGTMNERPTSPDGKHMSPIQAHGLATNSIGYLVTDENAMVWRGPMASKALMQMLQDTLWPDLDYLVIDMPPGTGDIQLTLSQNIPVTGALVVTTPQDIALIDAMKGIVMFEKVNVPVLGIIENMSMHICSNCGHLEPIFGTGGAEKLAEKYHCKLLGQIPLHISLREDLDRGEPTVISQPDSEFTDIYRQLASNVAAEMYWQGEAIPTEISFRAL</t>
  </si>
  <si>
    <t>PL78_2190 chr1</t>
  </si>
  <si>
    <t>ANI28647</t>
  </si>
  <si>
    <t>udk uridine kinase</t>
  </si>
  <si>
    <t>MTDKAHQCVIIGIAGASASGKSLIASTLYRELREQVGDQHIGVIPEDSYYKDQSHLSMEERVKTNYDHPNAMDHNLLLQHLQSLKAGTAIELPLYSYTEHTRKEETVRLEPKKVIILEGILLLTDIRLRQEMNFSIFVDTPLDICLMRRMKRDVNERGRSMESVMAQYQKTVRPMFLQFIEPSKQYADIIVPRGGKNRIAIDILKAKLSQFFE</t>
  </si>
  <si>
    <t>PL78_2195 chr1</t>
  </si>
  <si>
    <t>ANI28648</t>
  </si>
  <si>
    <t>dcd deoxycytidine triphosphate deaminase</t>
  </si>
  <si>
    <t>MRLCDRDIEAWLDNGKLVITPRPPVERINGATVDVRLGNQFRVFRGHTAAFIDLSGPKDEVSEALDRVMSDEIILPEGEAFFLHPGELALAVTHESVTIPDDLVGWLDGRSSLARLGLMVHVTAHRIDPGWQGRIVLEFYNSGKLPLALRPGMLIGALSFEPLSGPAARPYNSRQDAKYRGQQGAVASRIDKD</t>
  </si>
  <si>
    <t>PL78_2200 chr1</t>
  </si>
  <si>
    <t>ANI28649</t>
  </si>
  <si>
    <t>gspN membrane assembly protein AsmA</t>
  </si>
  <si>
    <t>MRRLLTTLAILLVVLVAGMSALVLLVNPNDFRAYMVKQVEKNNGYRLALEGDMRWHVWPRLSIISGRMSLTAPGADAPVVSAENMRLDVKLWPLLSHQLAVKQVMLKGAVVRLTPDSEARLQPDAPVAPAGNAPVTESTSWKLDIDKVQVADSLLIWQRDADQINVRDINLLLEQGPQRQVKVNLSSRVNRNQRDLTFSLDADVDMQNYPQHMGAKVSQFTYKLDGADVPVGGIAGQGSLVATYQQNNQQVSIEQLNVSANNNVLTGSVQARLGFIPHYDLDLKSDSLNLDQLFGWQAKSADTSSSASSSKPLVAAAPVIASQETDVGRDLQGLRDFTAKLALTATNLVYRGISVNQFNVLADNQQGKLSVSRLSGQALKGEFSFPGTLDVTGKRLLIAVEPTINHVDLGPVLQAAELPLVLTGQFSMTGQLSGEGFGVESFSRRWNGDAKLSMANAQLHGINIQQLIQQAVTRSTSDVTAAERLERYTEVSRLQTQLALNKGLLKVSELNADSALISLKGNGSLNLPGQQADMNLAVRVIQGWNGQDKLVKTLQNTDIPLRIYGPWASLKYQLDVEQLLRKELQQRAKSALNEWAERNKDKRNGQDLKKLLDKL</t>
  </si>
  <si>
    <t>PL78_2205 chr1</t>
  </si>
  <si>
    <t>ANI28650</t>
  </si>
  <si>
    <t>dcuC C4-dicarboxylate transporter</t>
  </si>
  <si>
    <t>MLDLLIGVVVAVGVGRYIIKGYSATGVLMVGGLLLLIISALMGKSVLPASATSTGWRATDIVEYVKILLMSRGGDLGMMIMMLCGFAAYMTHIGANDVVVKIASKPLQMINSPYLLMVAAYIVACLMSLAVSSATGLGVLLMATLFPVMVNVGISRGAAAAICASPAAIILAPTSGDVVLAAKASEMPLVDFAFKTTLPISIAAIVCMAIAHFFWQRYLDNKSQEKHEMMDVNEITTNAPSFYAILPFTPIIGVLIFDGKWGPELHIITVLVICMLLAAVIEFVRSFSAKTVFAGLEVAYRGMADAFATVVMLLVAAGVFAQGLSTVGFISGLIGLAQSFGTGGIVMMLVLVTITMLAAMTTGSGNAPFYAFVELIPKLAAQMGINPAYLVIPMLQASNLGRTLSPVSGVVVAVAGMAKISPFEVVKRTSVPVLVGLVVVIVATEILVPLR</t>
  </si>
  <si>
    <t>PL78_2210 chr1</t>
  </si>
  <si>
    <t>ANI28651</t>
  </si>
  <si>
    <t>gldE membrane gliding motility-associated protein</t>
  </si>
  <si>
    <t>MDPTIWAGLATLIVLEIVLGIDNLIFIAILADKLPRHLRDKARVTGLLCALAMRLVLLACISWLATLTAPLVTLAEHPFSARDLIMLIGGIFLLFKATMELNERLEGKDHQQNNQRKTAKFWPVVAQIVVLDAIFSLDSVITAVGMVDHLAVMMAAVIIAIGMMLLASKPLTRFVNAHPTIVILCLSFLLMIGFSLVAEGFGYHIPKGYLYAAIGFSVIIESLNQFAQFNRRRFLTSARPLRERTAEAVLRILSGKHEEAGLDNHTASLIADQGRQNQEVFNQQERRMIERVLGLAQRTVSSIMTSRHDVEYLDLNDPPEKLTALLTKNLHTRIVVTEDSTTDEPLGVVHVIDLLKQQLSQEKLDLRALIRQPLIFPEQVSLLMALEQFRQAQTHFAFVVDEFGSIEGVVTLTDVMETIAGNLPVAGEVPDARHDIQQIDDGTWIANGYMPLEDLVMYLPLPIDEKREYHTLAGLLMEHTQRIPQVGEQLQIGDYLFEPQEVSSHRILKVKITPLKVPEPDDEV</t>
  </si>
  <si>
    <t>PL78_2215 chr1</t>
  </si>
  <si>
    <t>ANI28652</t>
  </si>
  <si>
    <t>galF UTP--glucose-1-phosphate uridylyltransferase</t>
  </si>
  <si>
    <t>MKKNLKAVIPVAGLGTRMLPATKAIPKEMLPVVDKPLIQYIVNECVAAGIKDIVLVSHSSKNAIENHFDTSFELEVTLESRVKRQLLNEVQNICPPDVTIMQVRQGQAKGLGHAVLCAQPMVGDSPFIVLLPDVLLDDSTADLSRENLASMIKRFEETGHSQIMVEPVPQQDVSKYGIADCGNVKLQPGDSSLMAAVVEKPSVAEAPSNLAVVGRYVLSADIWPLLKKTPSGAGGEIQLTDAIAMLMEQQPVEAFHMTGKSHDCGDKLGYMKAFVAYGVRHDTEGEKFSAWLKQQIDA</t>
  </si>
  <si>
    <t>PL78_2220 chr1</t>
  </si>
  <si>
    <t>ANI28653</t>
  </si>
  <si>
    <t>MTKLKAVIPVAGLGMRMLPATKAIPKEMLPIVDKPLIQHVVNECVAAGITDIILITHSSKNAIENHFDTSYELEAMLEARVKRQLLEDVQSICPPGVTIMHIRQGHPEGLGHAVLCAKPLIDGQPFVVLLPDVLIDDAKSDLTKDNLAQMITRFEDTGASQVLVQPMSVEELPNYSVITCEAPGLAPGEASPIVDMQEKPENLTGMKSNLSAVGRYVLSADIWPLLEKTEPGAWGRIQLTDAIAALNALQPVDAVALTGQAYNCGEKLGYMQAYVAYGLRHPVQGDEFKAWLKDFVS</t>
  </si>
  <si>
    <t>PL78_2225 chr1</t>
  </si>
  <si>
    <t>ANI28654</t>
  </si>
  <si>
    <t>gnd 6-phosphogluconate dehydrogenase</t>
  </si>
  <si>
    <t>MSKQQIGVVGMAVMGRNLALNIESRGYSVSIFNRSSDKTDEVVAENPGKNLVPSYTVEEFVDSLEKPRRILLMVKAGEATDKTIASLTPHLDKGDILIDGGNTYYKDTIRRNRELSEQGFNFIGTGVSGGEEGALKGPSIMPGGQKEAYELVAPILEKIAARADDGEACVAYIGADGAGHYVKMVHNGIEYGDMQLIAEAYSLLKQALGLNNEELAATFSEWNKGELNSYLIDITKDIFTKKDEEGKYLVDVILDEAANKGTGKWTSQSSLDLGEPLTLITESVFARYLSSLKDQRVAASKVLTGPTVKAFEGNKAEFIEKVRRALYLGKIVSYAQGFSQLKAASDENNWDLHYGEIAKIFRAGCIIRAQFLQKITDAYADNPKIANLLLAPYFKQIADEYQQALRDVASYAVQNGIPTPTFSAAINYYDSYRSAVLPANLIQAQRDYFGAHTYKRTDKEGVFHTEWME</t>
  </si>
  <si>
    <t>PL78_2230 chr1</t>
  </si>
  <si>
    <t>ANI28655</t>
  </si>
  <si>
    <t>hisE phosphoribosyl-ATP pyrophosphatase</t>
  </si>
  <si>
    <t>PL78_2235 chr1</t>
  </si>
  <si>
    <t>ANI28656</t>
  </si>
  <si>
    <t>hisF imidazole glycerol phosphate synthase</t>
  </si>
  <si>
    <t>MLAKRIIPCLDVKDGQVVKGVQFRNHEIIGDIVPLAQRYAAEGADELVFYDITASSDGRVVDKSWVARVAEVIDIPFCVAGGIKSVEDAGQILTYGADKISINSPALADPTLITRLAERYGVQCIVVGIDTWYDAESDSYQVYQFTGDEKRTKATTWQTEDWIREVQLRGAGEIVLNMMNQDGVRNGYDLRQLKQMRAICRVPLIASGGAGTPEHFLQAFRDADVDGALAASVFHKQIINIGELKTYLSEQGVEIRVC</t>
  </si>
  <si>
    <t>PL78_2240 chr1</t>
  </si>
  <si>
    <t>ANI28657</t>
  </si>
  <si>
    <t>hisA 1-(5-phosphoribosyl)-5-[(5- phosphoribosylamino)methylideneamino] imidazole-4-carboxamide isomerase</t>
  </si>
  <si>
    <t>MIIPALDLIEGKVVRLHQGDYGQQRDYGNHPLPRLQDYQQQGAQVLHLVDLTGAKDPAARQIPLLRELLAGVEVPVQVGGGIRNEQDVAALLKAGATRVVIGSTAVRQPELVQSWFERYGADAIVLALDVRIDKTGRKEVAISGWQENSNVTLEQIIEQYLPFGLKHVLCTDISRDGTLAGSNVELYQEVCASYPQVAFQASGGIGCLDDIARLRSSGVQGVIVGRALLDGKFNVKEAIACWQNA</t>
  </si>
  <si>
    <t>PL78_2245 chr1</t>
  </si>
  <si>
    <t>ANI28658</t>
  </si>
  <si>
    <t>hisH imidazole glycerol phosphate synthase</t>
  </si>
  <si>
    <t>MNVVILDTGCANLSSVTYAVQRLGYEPVISRDPDIALRADKLFLPGVGTAHAAMEQLKERELIELIKACTQPVLGICLGMQLLASHSEESGGIDTLGIIDAPVKLMTDFGLPLPHMGWNQISAQAGNHLFRGIADGTYFYFVHGYAMPICPNTIAQANYGEPFTAAVEKDNFFGVQFHPERSGAAGAQLLKNFLEM</t>
  </si>
  <si>
    <t>PL78_2250 chr1</t>
  </si>
  <si>
    <t>ANI28659</t>
  </si>
  <si>
    <t>hisB imidazoleglycerol-phosphate dehydratase</t>
  </si>
  <si>
    <t>MSQKFLFIDRDGTLIAEPPEDYQVDRLDKLALEPEVIPALLALQKAGYKLVMITNQDGLGTDSFPQESFDPPHSLMMQIFTSQGIHFEDVLICPHLPADNCACRKPKTALVENYLTDGVMNGANSYVIGDRETDLQLAENMGISGLRYQRDGLNWSQIAKQLTQRDRHAHVNRVTKETAIDVNVWLDREGGSKIKTGVGFFDHMLDQIATHGGFRMDIQVSGDLYIDDHHTVEDTALALGEAINSALGDKRGIGRFGFVLPMDECLARCALDISGRPHLEYKAEFNYQRVGDLSTEMVEHFFRSLSYAMACTLHLKTKGRNDHHRVESLFKVFGRTLRQAIRVEGNTLPSSKGVL</t>
  </si>
  <si>
    <t>PL78_2255 chr1</t>
  </si>
  <si>
    <t>ANI28660</t>
  </si>
  <si>
    <t>hisC histidinol-phosphate aminotransferase</t>
  </si>
  <si>
    <t>MSASIIELARANVRELTPYMSARRLGGNGDVWLNANEYPQAPNFTLTAQTFNRYPECQPKQVIERYADYAGIAADQVLVSRGADEGIELLIRAFCEPGQDAILFCPPTYGMYSVSAETFGVERRTVPAKEDWQLDLPAIADSLDGVKVLYVCSPNNPTGNLINQQDLRQVLELAKDRAVVAIDEAYIEFCPQASVSEWLKDYPNLVILRTLSKAFALAGLRCGFTLANNDIIQLLLKVIAPYPLSTPVADIAAQALSPQGIATMRQRVAEIRTTREWFIGELQNCDCVEQVFTSETNYVLARFSASSSVFKSLWDQGIILRDQNKQPGLSGCLRITIGTRQECERVISALATLPGINSPNATNTSSSSL</t>
  </si>
  <si>
    <t>PL78_2260 chr1</t>
  </si>
  <si>
    <t>ANI28661</t>
  </si>
  <si>
    <t>hisD histidinol dehydrogenase</t>
  </si>
  <si>
    <t>MQPTNFNTLIDWQQCSLEQQKALLTRPAINASERITAAVNEILDRVKSEGDSALRDFSQRFDKVQVADIRISAADIAAASARLKDDVKQAMAQAVRNIEIFHKAQKTPLVDVETQPGVRCQQITRPIASVGLYIPGGSAPLPSTVLMLGTPARIAGCKRVVLCSPPPIADEILYAAQLCGIEEVFQLGGAQAIAAMAFGSESVPKVDKIFGPGNAYVTEAKRQVSQRLDGAAIDMPAGPSEVLVIADSGATPAFVASDLLSQAEHGPDSQVILLTPDAAIAQAVAVEVEKQLAQLSRSSIARQALESSRLIVTKDLQQCIDISNQYGPEHLILQTREPEKMVALIDNAGSVFLGDWSPESAGDYASGTNHVLPTYGYTSTYSSLGLADFVKRMTVQQLTPQGLLDLAPTIETLAQAEQLTAHKNAVTLRVTALNAIKKESK</t>
  </si>
  <si>
    <t>PL78_2265 chr1</t>
  </si>
  <si>
    <t>ANI28662</t>
  </si>
  <si>
    <t>hisG ATP phosphoribosyltransferase</t>
  </si>
  <si>
    <t>MLDKTRLRIAMQKSGRLSEDSQELLSRCGIKINLQQQRLIAFAENMPIDILRVRDDDIPGLVMDGVVDLGIIGENVLEEELLNRRAQGEDPRYFTLRRLDFGTCRLSLATPLDAEYSGPQCLQNSRIATSYPHLLKQYLDKQGVRFKSCLLNGSVEVAPRAGLADAICDLVSTGATLEANGLREVEVIYRSKACLIQRDGEMPEAKQQLIDRLMTRIQGVIQARESKYIMMHAPSERLDEIITLLPGAERPTILPLAGDKSRVAMHMVSSETLFWETMEKLKALGASSILVLPIEKMME</t>
  </si>
  <si>
    <t>PL78_2266 chr1</t>
  </si>
  <si>
    <t>MMVIKLNAIHNGFSLGVMDSLPITRICKVSFALSINLNYLMM</t>
  </si>
  <si>
    <t>PL78_2270 chr1</t>
  </si>
  <si>
    <t>ANI28663</t>
  </si>
  <si>
    <t>galE Nucleoside-diphosphate-sugar epimerase</t>
  </si>
  <si>
    <t>MKKVAIIGLGWLGMPLAQSLLRRGIQVVGSKTTPDGVDAARMSGIECYQLVLTPELICDPEDLPHLFDADALVVTLPASRTAEGGENYFLAVQQVVDSALVYGIPRIIFTSSTSVYGDTVGKVKEDSPLNPVSVAGKTLVELEQWLHRLPHTSVDILRLAGLVGNERHPGRFLAGKTGVKGGSQGVNLVHQDDVIAAIELLLKLPKGGHTYNLCAPKHPAKKDFYPEFARTLQLAPPEFAAEEEEQPSRLVDGSRICSELGFEYTYPDPERMPVS</t>
  </si>
  <si>
    <t>PL78_2275 chr1</t>
  </si>
  <si>
    <t>ANI28664</t>
  </si>
  <si>
    <t>MLTVWGRNNSTNVKKVLWCLEELGIEYQQIDAGGKFGKLDDPNYRSLNPNGLIPCLQDGDFILWESNTIVRYIALKYGEKSTLYLADIQQRASAEKWMDWAQALAAPFKAAFVGLVRTPPEQQDKQKIQQGIKEWDALMGIANGELEKQPYLSGQHFGVGDIPLGCIAYAWFNLPIERSHHPHLARWYQQISQRPAFKQVIEIGLS</t>
  </si>
  <si>
    <t>PL78_2280 chr1</t>
  </si>
  <si>
    <t>ANI28665</t>
  </si>
  <si>
    <t>MDLALFDLDETLICEDSASLWLRWLVAKKRAPLSLLKKEQELMQDYYRGQLSMECYMHATLAPLVGYSIQEVTGWVESFIQQEILPRVYPQAQEQLDWHRQRGDHILIISASGEHLVAPIARQLGADTALAIGVALEDNRITGDTYGVLTFREGKVARINEWLKNSPPLCFSNTYGYSDSINDRPMLEFVDYATVINPNNQLADLAILNEWNIAHWHGEYLIHNHTSLGYETGL</t>
  </si>
  <si>
    <t>PL78_2281 chr1</t>
  </si>
  <si>
    <t>MFVIRLYCCPVFMGSEQDKTRNNHTIGVKNESPTNLLPSTSSGSVSA</t>
  </si>
  <si>
    <t>PL78_2285 chr1</t>
  </si>
  <si>
    <t>ANI28666</t>
  </si>
  <si>
    <t>2-oxobutyrate oxidase</t>
  </si>
  <si>
    <t>MSRQPTSYRLPLLDLSQLKRGETQRQAFLTELRHAARDIGFFYLTGHGVDPELSRQIQNLSRRFFNLPTADKLAVEMVHSPHFRGYNRAASELTRGQPDWREQFDIGAERSPLELRPETPGWARLQGPNQWPPALPELKPLLLQWQAEMTQMALHLLQAFALALELDEHAFDELYGDKPNEHIKLIRYPGRETTQSGQGVGAHKDSGFLSFLLQDHQKGLQVEVEDGLWIDAEPLENTFVVNIGELLELATNGYLRATVHRVETPPAGVDRLSIAFFLGARLDAVVPLYQLPEHLAAEANGPASDPLNPLFRDVGVNYLKGRLRSHPDVAQRYYPDVLAAAELTIA</t>
  </si>
  <si>
    <t>PL78_2290 chr1</t>
  </si>
  <si>
    <t>ANI28667</t>
  </si>
  <si>
    <t>MNNTFAMGFARTALITTLAFSLSAQAYAANALRVAADPVPHAEILQFVQTLDPSLNLKVIEIPNGVNSNELLAHGDVDANYFQHAPYLHSQEQALGQKFAIVATVHVEPLGIYSHKYKTFADVPEKGTIAVPNNVTNLSRALYLLQDQGLITLKAGFTDPAKHQATPKDIAGNPKQLKVLEIESPQIPRSLDDVDLAVINGNYALEAGLNPAKDALGLEKAAGNPYANILVTTPALENDQRIRQLVRDLQSPQVAKFIAEKYAGSVIPVVAVDSKS</t>
  </si>
  <si>
    <t>PL78_2295 chr1</t>
  </si>
  <si>
    <t>ANI28668</t>
  </si>
  <si>
    <t>metN methionine ABC transporter ATP-binding protein</t>
  </si>
  <si>
    <t>MIAIERLSKTYQHAGQPMVALQDISLTVPTGSVFGIVGRSGAGKSTLIRCLNLLERPSSGRIQLDGHELTTLGDKALRVERQNIGMIFQNFHLLHSRNVSDNVAVPLEIIGIGKTERKRRVTELLALVGLLDKAEAFPSQLSGGQKQRVGIARALAAKPNYLLSDEATSALDPETTASILALLRNINQQLGLTIVLITHELEVVKSICHYAALMEKGRVIETGAIADLLADPASRLGKSLLPTCGSELLSGTPVAELTFFDTLLASPVLSALAHQHAVGVRLLGGGVESIGGQRVGRLQVDFSHPEGGLNLAEVLQFLNERGVRAELI</t>
  </si>
  <si>
    <t>PL78_2300 chr1</t>
  </si>
  <si>
    <t>ANI28669</t>
  </si>
  <si>
    <t>phnE metal ABC transporter permease</t>
  </si>
  <si>
    <t>MSNGMDWQELVDLITNATGETLYMVILATFFTLVIGLPLGILLFISRKDGVFPLSRINALIGAIVNLGRSMPFVVLLIALIPVTRWIIGTTLGSTAAVVPITLGAIPFFARVVEAALDEVDKGRIEAILSMGGSAWHVIQKVLLPEALPALLAGVTLTVVMLVGFSSMAGVIGGGGLGDLAIRYGYQRFNNEVMVATLVVLVILVQGVQSLGDRWVRSLAHRR</t>
  </si>
  <si>
    <t>PL78_2305 chr1</t>
  </si>
  <si>
    <t>ANI28670</t>
  </si>
  <si>
    <t>MSNMVNNQMDKCHSPQSQDKENRRNVLLRFSLKIGNALYDWNQRRLAMHTLQRLTETQLRDIGMSRSDIKRDYNRPFWK</t>
  </si>
  <si>
    <t>PL78_2310 chr1</t>
  </si>
  <si>
    <t>ANI28671</t>
  </si>
  <si>
    <t>-TRYQQLADILSERIEQGLYSCGERLPSVRLLSEEHGVSISTVQQAYRSLEKCLLIEARAKSGYFVRGNPRRPELPAVCRHAQRPVEISQWEHTLAFLHDSTEEDVLHLGSGTPDSSGPGLKVLSRLLSRISLHQSEAIMAYGSLQGSLILREQIARLMLDSGNHQSAENIIITAGCHGALAIALGAVCQPGDIVAVDSPSFHGAMQSLKGMGMKVIEIPTDPVIGISLEALEMALEQWPIKAVQLTPTCNNPLGYNMPDGRKKALLTLAQRYDIAIIEDDVYGSLAYQYPRPATIASFDDDGRVLLCSSFSKTLAPGLRVGWIAPGRYLEKALHIKYITAGRTPTLQQLAVAEFIRQGDFTQHLRRMRRQYQQNLDIMTHWVTKYFPPSTCLSRPQGGFMLWVELPEGFDSLRLNRILLPHKVQIAAGFISSASGKYRNSLRLCFSKPMTDEIEQAVKLVGKTVSEILAEG</t>
  </si>
  <si>
    <t>PL78_2315 chr1</t>
  </si>
  <si>
    <t>ANI28672</t>
  </si>
  <si>
    <t>metB cystathionine beta-lyase</t>
  </si>
  <si>
    <t>MAKFDTLTVHAGYTPDSTGAVMPAIYATSTFAQPAPGEHTGYEYSRSGNPTRSALEKAIAELENGTRGYAFASGLAACSTVLELLDQGSHIVAVDDLYGGTYRLLEKVRNRTAGLRVTYVSPADTTALEQAIQPDTKMIWVETPTNPLLKLADLAAIAAIAKKHQLISVADNTFASPYIQRPLDLGFDIVVHSATKYLNGHSDVVAGVAAVGNNSELAEQLGFLHNAVGGILDPFSSFLTLRGLRTLALRMARHNESALHIAQWLEQQPQVEAVYYPGLKSHPQHQLARQQMSGFGGMIAVRLKGEPEYAREVIKRSHLFTLAESLGGVESLISLPYSMTHASIPLDIRLKHGITPQLLRLSVGIEDTEDLIADLAQALAG</t>
  </si>
  <si>
    <t>PL78_2320 chr1</t>
  </si>
  <si>
    <t>ANI28673</t>
  </si>
  <si>
    <t>cystathionine beta-synthase</t>
  </si>
  <si>
    <t>MAIPRSVIDLIGHTPLLELTHFDTGPCQLFVKLENQNPGGSIKDRVALSMIEQAERDGDLQPGGTIIEATAGNTGLGLALVAALKGYKLILVVPDKMSQEKIFHLRALGAQVLLTRSDVGKGHPAYYQDYALRLSQEIPGAFYIDQFNNPANPAAHRNATGPELFEQMEGQVDAIVVGVGSSGTLSGLSQYFAEVAPNTQFVLADPLGSILADYVAKDRIGEAGSWLVEGIGEDFIPPLSNFSQVTKSYQIDDAEAFATARRLLQEEGVLAGSSTGTLLAAALRYCQEQTEPKRVVTFVCDSGNKYLSKMFNDYWLLEQGLLTRPKHGDLRDYITYSHEDGATVSVSPQDSLAVVHARMRLYDISQLPVLENERVVGLIDEWDLLNSVQKDARHFNLAVSEAMTRQVKTLQKEASYTDLLTTFDQGHVAIVLDGERLLGLITRTDVLNARRQALA</t>
  </si>
  <si>
    <t>PL78_2325 chr1</t>
  </si>
  <si>
    <t>ANI28674</t>
  </si>
  <si>
    <t>MMKYTISSKLKNVTFSAGLLLLALPAVRAADEQPAPPIDAKAYVLMDYNSGKILAQNNPDQRLDPASLTKIMSSYVIGQAIKAGKVHPDDTVTVGKDAWATGNPALRGSSLMFLKPGDQVKLMDLNKGIVIQSGNDASIALADYIAGSQDSFVGLMNNYAKALGLDNTHFLTVHGLDAEGQYSTARDMAVLGQALIRDVPEEYALHKEKEFTFNKIRQINRNRLLWNSNLNVDGMKTGYTAGAGHNLVASATDGPMRLISVVLGAPSDRVRFSESEKLLSWGFRFYETVVPIKTDKAFVTQKVWFGDTGQVDLGVAQDAAITIPKGQMKNLKASYKLDSTELRAPLAKNQKVGVIDFQLNGKSIEQRPLVVMNEVKEGGFLSRIWDFVMMKFSQWFGGIFG</t>
  </si>
  <si>
    <t>PL78_2330 chr1</t>
  </si>
  <si>
    <t>ANI28675</t>
  </si>
  <si>
    <t>MVSVFDIFKIGIGPSSSHTVGPMKAGKLFTDDLIALGHLSAVTRISVDVYGSLSLTGKGHHTDIAIIMGLAGNLPDTVDIDSIPEFIRDVEHRERLLLAQGAHEVDFPLHGGMNFHETNLPLHENGMSISAFAGDKLLYSKTYYSIGGGFIVDEENFGKAASNQVSVPYPFNSARDLQKHCKETGLSLSGLVLQNELALHTKEELNAHFSAIWEVMKSGIERGINTEGLLPGPMRIPRRAAALRRMLVTNDKNNTDPMMVVDWINMYALAVNEENAAGGRVVTAPTNGACGIIPAVLAYYDKFIRPVNENSYSRFFLVSGVIGALYKMNASISGAEVGCQGEVGVACSMAAAGLAELMGGSPAQVCIAAEIAMEHNLGLTCDPVAGQVQVPCIERNAISAVQAVNAARMALRRTSEPSVCLDKVIETMYETGKDMNAKYRETSRGGLAIKIVPCD</t>
  </si>
  <si>
    <t>PL78_2335 chr1</t>
  </si>
  <si>
    <t>ANI28676</t>
  </si>
  <si>
    <t>stp serine/threonine protein kinase</t>
  </si>
  <si>
    <t>MDTTQTGTISSTGNTKTSTWRKSDTMWMLGLYGTAIGAGVLFLPINAGIGGLLPLIVMAIIAFPMTFFAHRGLCRFVLSGKNPGEDITEVVEEHFGVGAGKLITLLYFFAIYPILLVYSVAITNTVDSFITHQMHLPSPPRAILSLILIVGLMTIVRFGENFIVKAMSILVFPFVAVLMLLALYLIPNWSSAIFQNLSIDGNGVGNGMLMTLWLVIPVMVFSFNHSPIISAFAVAKREEYGQDAEKKCSRILAYSHIMMVLTVMFFVFSCVLSLSPADLMEAKAQNISILSYLANHFNTPMIAYMAPVIAFIAITKSFLGHYLGAREGFNGMVVKSLRSRGKTINGDKLNRITALFMLVTTWIVATLNPSILGMIETLGGPVIAMILFLMPMYAIHKVPAMRKYSGHISNVFVVIMGLIAISAILFSLFK</t>
  </si>
  <si>
    <t>PL78_2336 chr1</t>
  </si>
  <si>
    <t>MSLYADIFMVLIRTLVFAGGKITIHSEKYRDHALKC</t>
  </si>
  <si>
    <t>PL78_2340 chr1</t>
  </si>
  <si>
    <t>ANI28677</t>
  </si>
  <si>
    <t>DNA-binding transcriptional repressor DeoR</t>
  </si>
  <si>
    <t>METRRAERINKLTHALKRSDKIHLKDAASLLRVSEMTIRRDLSAEPSAVILLGGYVVMDPKSNSANNYFVSDQQAKQVEEKRKIGQLAAQLIEENDTIFFDCGTTIPLIIDEIPEELTFTALCYSLNTFLSLQDKPNCKVILCGGEFKPNNYIFSPIGQHNELDNVCPNKAFISAAGVSIEFGATCFNFDEIPWKQRALNKSQRKILVADHSKFGQIKPASIGPLTLFDTLVTDRQPDGSFRSFFNETSIEIHS</t>
  </si>
  <si>
    <t>PL78_2345 chr1</t>
  </si>
  <si>
    <t>ANI28678</t>
  </si>
  <si>
    <t>deoC transcriptional regulator DeoR/GlpR family</t>
  </si>
  <si>
    <t>MTINYANYIDHTLLAMDATEAQIVKLCEEAKQHHFYAVCVNSGYVPVAASQLAGSDVKVCSVIGFPLGAGLTSSKVFEAKAAIEAGAQEIDMVINVGWLKSGKVAEVKADIKAVRDICAAIPLKVILETCLLSNEQIVEVCEMCRELDVAFVKTSTGFSTGGAREEHVKLMRAAVGSDMGVKASGAVRDRATAEKMILAGATRIGTSSGVAIVSGQQAAASSY</t>
  </si>
  <si>
    <t>PL78_2350 chr1</t>
  </si>
  <si>
    <t>ANI28679</t>
  </si>
  <si>
    <t>undecaprenyl-diphosphatase</t>
  </si>
  <si>
    <t>MEQLNHFLFSLINATPNSPEWLVKFAIFIARDLISIIPLLMIGLWLWGPREQMSLQRQTISKTAIALIFAMLSSVCIGMLFPHNRPFVDGFGYNFLPHAPDSSFPSDHGTAIFTFALAFLCWHRIWSGIALLIVGLAIAWSRIYLGVHWPLDMVGGFLVAIVGCLFSQLLWNLFGDNIAKGLANLYQRCFSFPISKGWVKD</t>
  </si>
  <si>
    <t>PL78_2355 chr1</t>
  </si>
  <si>
    <t>ANI28680</t>
  </si>
  <si>
    <t>PL78_2360 chr1</t>
  </si>
  <si>
    <t>ANI28681</t>
  </si>
  <si>
    <t>MSRLNKTFVPLYAIGIALLSASAAAERVSITKPFVCPDISPLPQHVTSEGNLVIDGQTYYLWNPNAAAASAPLTNTIWSSADGKTEVDIMQYRDGRFQQAFISFSTNIRKLPFGEDPERYINGERDSYMDGGQGCHN</t>
  </si>
  <si>
    <t>PL78_2365 chr1</t>
  </si>
  <si>
    <t>ANI28682</t>
  </si>
  <si>
    <t>aspT antiporter</t>
  </si>
  <si>
    <t>MHQILLKAFIWQRMQILPGHITLFSVIYFRLNNKLSSVNINVANLLNGNYILLLFVVLALGLCLGKLRLGSVQLGNSIGVLVVSLLLGQQHFAINTEALNLGFMLFIFCVGVEAGPNFFSIFFRDGKNYLMLALVMVGSAMVLALGLGKLFGWDIGLTAGMLAGSMTSTPVLVGAGDTLRHTIANNPTLQHAQDNLSLGYALTYLIGLVSLIFGARYLPKLQHQDLPTSAQQIARERGLDTDSQRKVYLPVIRAYRVGPELVAWADGKNLRELGIYRQTGCYIERIRRNGILANPDGDAVLQVGDEISLVGYPDAHSRLDPSFRNGKEVFDRDLLDMRIVTEEIVVKNSNAVGKRLSHLKLTDHGCFLNRVIRSQIEMPIDDSIVLNKGDVLQVSGDARRVKSVAEKIGFISIHSQVTDLLAFCAFFIIGLMIGLITFQFSNFSFGIGNAAGLLMAGIMLGFLRANHPTFGYIPQGALNMVKEFGLMVFMAGVGLSAGGGINSSLGAVGGQMLISGLIVSLVPVIICFLFGAYILRMNRALLFGAIMGARTCAPAMDIISDTARSNIPALGYAGTYAIANVLLTLAGSLIVIIWPGIWG</t>
  </si>
  <si>
    <t>PL78_2370 chr1</t>
  </si>
  <si>
    <t>ANI28683</t>
  </si>
  <si>
    <t>grxA glutaredoxin</t>
  </si>
  <si>
    <t>MFTVIFGRPGCPYCVRAKELAEKLKAERDDFDFNYIDIHAENITKADLEKTVGKPVETVPQIFIDEKHIGGFTDFEAYAKEHLNLFK</t>
  </si>
  <si>
    <t>PL78_2375 chr1</t>
  </si>
  <si>
    <t>ANI28684</t>
  </si>
  <si>
    <t>MRALGDMPKMVIILEALGMLLLVLAYLSINHYVTLPAGLSEPIVAIMMIFIGIGLMVPAAACIVWRVAQGFGPLLGMNGIDKKDTAKTADKEEKKP</t>
  </si>
  <si>
    <t>PL78_2380 chr1</t>
  </si>
  <si>
    <t>ANI28685</t>
  </si>
  <si>
    <t>sensory transduction regulator</t>
  </si>
  <si>
    <t>MDSLIVPDLALLRRWLDQLGISFFECDSCQALHLPHMQNFEGIFDAKVDLVDNVILFSALAEIRPTALIPLVADLSQINASSLTAKAFIDIQDDNLPKLIVCQSVYITQGITLEQFGHFMQQSEEQVSMIILEARANDLLFIGETEEEEGQVVPTSFPVIH</t>
  </si>
  <si>
    <t>PL78_2385 chr1</t>
  </si>
  <si>
    <t>ANI28686</t>
  </si>
  <si>
    <t>spermidine/putrescine ABC transporter substrate- binding protein PotF</t>
  </si>
  <si>
    <t>MFTQRKKWLSGVTAGLLMAASVSVSAEEKILHVYNWSDYIAPDTLVNFQKETGIKVVYDVFDSNEVLEGKLMAGSTGFDLVVPSASFLERQLSAGVFKPLDKNKLPNYKNMDPELLKLVSQHDPENKYAIPYLWATTGIGYNVDKVKAALGTDAPINSWDLVLKPENLEKLKSCGVSFLDAPSEIFATVLNYLGKDPNSSDAADYTGPATDLLLKLRPNIRYFHSSQYINDLANGDICVAVGWAGDVMQASNRAKEAKNGVNVAYSIPKEGALAFFDVFAMPADAKNQDEAYLFLNYLMRPEVIANISNHVFYANANKAATPLVNPDVRDNPGIYPPADVRAKMFTLKVQSPKIDRVMTRAWTKFKTGK</t>
  </si>
  <si>
    <t>PL78_2386 chr1</t>
  </si>
  <si>
    <t>MRHKIATETAGFPTVSPLIILGDTRLAAENSQRLNQRYYLPVLNLVQARVITRSIFGD</t>
  </si>
  <si>
    <t>PL78_2390 chr1</t>
  </si>
  <si>
    <t>ANI28687</t>
  </si>
  <si>
    <t>potG putrescine transporter ATP-binding subunit</t>
  </si>
  <si>
    <t>-NDVISRPPLKSLKAFTPLLEIRNLTKIFDGQAAVDDVNLTIYKGEIFALLGASGCGKSTLLRMLAGFELPTQGQIVLDGQDLSHVPPYQRPINMMFQSYALFPHMTVEQNIAFGLKQDKLPSGEIKSRVEEMLALVHMQEFAKRKPHQLSGGQRQRVALARSLAKRPKLLLLDEPMGALDKKLRDRMQLEVVDILERVGATCVMVTHDQEEAMTMAGRIAIMNRGKFVQIGEPEEIYEHPNSRFSAEFIGSVNVFEGVLTERQEDALVIRSPGLRHPLKVDSDASVVDGVPVLVALRPEKIMLCESVPEAGFNFAVGEVVHIAYLGDLSIYHVKLHSGQTISAQLQNGHRYRKGMPTWGDEVRLCWETDSCVVLGS</t>
  </si>
  <si>
    <t>PL78_2395 chr1</t>
  </si>
  <si>
    <t>ANI28688</t>
  </si>
  <si>
    <t>putrescine ABC transporter permease PotH</t>
  </si>
  <si>
    <t>MIPNSVQATPEPPTRQSGVLIARLQRWQMAHGRKLVIGLPYLWLFLLFMLPFLIVFKISLAEMARAVPPYTDLMTWMDGKLDISLNLGNYLQLLDDPLYIDAYLQSLQVAGISTLCCLIIGYPLAWAIAHSSHSTRNILLLLVILPSWTSFLIRVYAWMGILKNNGILNNVLIWLGVIDQPLVILHTNLAVYIGVVYAYLPFMVLPIYTALTRLDYSLVEAASDLGAKPFKTFFSIIVPLTKGGIIAGSMLVFIPAVGEFVIPELLGGPDTIMIGRILWTEFFSNRDWPVASAVATVMLLLLIAPILWFHKHQNKEMGGQG</t>
  </si>
  <si>
    <t>PL78_2400 chr1</t>
  </si>
  <si>
    <t>ANI28689</t>
  </si>
  <si>
    <t>spermidine/putrescine ABC transporter permease</t>
  </si>
  <si>
    <t>MNNLPEVRSVWRRVILVVGFTFLYAPMLMLVIYSFNSNKLVTVWGGWSTRWYTELFHDSTMLSAVGLSLTIAAASATMAVILGTIAALVMVRFGRFRGSTGFAFMLTAPLVMPDVITGLSLLLLFVAMGHAIGWPAERGMFTIWLAHVTFCTAYVTVVISSRLRELDRSIEEAAMDLGATPLKVFFVITAPMIAPALISGWLLAFTLSLDDLVIASFVAGPGASTLPMLVFSSVRMGVNPEINALATLILLVVGIIGLIAWRMMARSEKQRSRELRKAAHG</t>
  </si>
  <si>
    <t>PL78_2405 chr1</t>
  </si>
  <si>
    <t>ANI28690</t>
  </si>
  <si>
    <t>MSVSLGEGQANMKVSAATPVAVLVGGTAIIATRVLGLLLLVAELGMGGMQLFIAENLQSWDSGLILLASLGLVFLEIACGRAVIRRKNWGRWCYLLCQIVVVVYMLLASLDWLYVDVFRIEGENEAEVFHSLLIQKIPDVVIMGLLFIPFHSKRFFRQSK</t>
  </si>
  <si>
    <t>PL78_2410 chr1</t>
  </si>
  <si>
    <t>ANI28691</t>
  </si>
  <si>
    <t>rumB 23S rRNA methyltransferase</t>
  </si>
  <si>
    <t>MHCAQYTAGSCRSCQWLEKDYSQQLADKQHHLENLLAGQPVAQWLTPVFGRESAFRNKAKMVVSGSVERPLFGMLHRDGTAVDLSDCPLYPASFAAVFAVLKVFIARAGLTPYNVARKRGELKFLLLTESTVSGELMLRFVLRSETKVEQLRKTLPWLQQQLPLLRVISVNIQPVHMAILEGEQEIPLTEQQALEERFNQVPLYIRPQSFFQTNPDVAAALYATARDWVRELNIGSMWDLFCGVGGFGLHCATAETRLTGIEISAEAIACARQSAEKLGLKQVSFAALDSTRFATGETEVPELVLVNPPRRGIGAALCGYLSQMAPPFILYSSCNAETMAKDIAALADYRIERVQLFDMFPHTSHYEVITLLVRREPTA</t>
  </si>
  <si>
    <t>PL78_2415 chr1</t>
  </si>
  <si>
    <t>ANI28692</t>
  </si>
  <si>
    <t>arginine ABC transporter substrate-binding protein</t>
  </si>
  <si>
    <t>MKKILLATILTGVAFSASAAETIRFAASATYPPFESMGANNEIVGFDMDLAKALCKQMEANCTFTNQAFDSLIPALKFRRYDAVISGMDITPERSKQVAFTQPYYANSAIVIAHKGKFTSLADLKGKRLGMENGTTHQKYMQEKHPEIQTVSYDSYQNAILDLKNGRIDGVFGDTAVVNEWLKSNPELASVGEHVTDAQYFGTGLGIAVRPENTELLGKLNKAIDAVKADGTYKTINDKWFPQ</t>
  </si>
  <si>
    <t>PL78_2420 chr1</t>
  </si>
  <si>
    <t>ANI28693</t>
  </si>
  <si>
    <t>artM arginine transporter permease subunit ArtM</t>
  </si>
  <si>
    <t>MFDYLPEILKGLHTSLTLTFVSLLVALVLSLIFTIILTLKTPIATQLVKIYITLFTGTPLLVQIFLIYYGPGQFPAIREYPWLWHVLSQPWLCAMIALALNSAAYTTLLFHGAVRAIPAGQWQSCEALGMSKRQSLRILLPFAFKRALSSYSNEVVLVFKSTSLAYTITLMEVMGYSQLMYGRTYDVMVFGAAGIVYLCVNGLLTLLMRLVERRALAFERRN</t>
  </si>
  <si>
    <t>PL78_2425 chr1</t>
  </si>
  <si>
    <t>ANI28694</t>
  </si>
  <si>
    <t>ehuC arginine transporter permease subunit ArtQ</t>
  </si>
  <si>
    <t>MNEFQPLASAAGMTVGLAVCALVLGLILAMLFAVWESSRWKVISYLGTAWVTLLRGLPEILVVLFIYFGSSQLLMMLSDGFTLNFYLFELPVKLNIDTFEVSPFLCGVIALALLYSAYASQTLRGALKAIPAGQWESGQALGMSQATIFFRLIMPQMWRHALPGLGNQWLVLLKDTALVSLISVNDLMLQTKSIATRTQEPFTWYMIAAAIYLVVTLLSQYVIKLIELRTTRFERSPS</t>
  </si>
  <si>
    <t>PL78_2430 chr1</t>
  </si>
  <si>
    <t>ANI28695</t>
  </si>
  <si>
    <t>MKKLLIAAVLASISLSASAAETIRFAAEASYPPFEFIDANNKMQGFDIDLANALCKEMQANCTFTNQAFDSLIPSLKFKRFDAVISGVDITPERLKQVAFTKPYYDNSALFIAQKGKIADLAALKGKRVGMQNGSTHQKFLLEKHPEITAVPYDSYQNAILDLKNGRLDAVFGDTAVVNEWLKQSHELMPVGDKISDADYFGTGLGIAVRQNNTELLGKLDAALAKVKADGTYQTIYKKWFQQ</t>
  </si>
  <si>
    <t>PL78_2435 chr1</t>
  </si>
  <si>
    <t>ANI28696</t>
  </si>
  <si>
    <t>ehuA arginine ABC transporter ATP-binding protein</t>
  </si>
  <si>
    <t>MPRKLTFPASLAIQIWRMSIQLNGINCYYGAHQALFDITLNCPAGETLVLLGPSGAGKSSLLRVLNLLEMPRSGTLQIAGNHFNFTQAPDAKAIRELRQNVGMVFQQYNLWPHLTVVQNLIEAPCRVLGLSKDQAMARAKKLLSRLRLTDFADRFPLHLSGGQQQRVAIARALMMEPQVLLFDEPTAALDPEITAQIVSIIRELSETGITQVIVTHEVEVARKTASRVVYMENGHVVEQGDASHFAQPHTEAFASYLSH</t>
  </si>
  <si>
    <t>PL78_2440 chr1</t>
  </si>
  <si>
    <t>ANI28697</t>
  </si>
  <si>
    <t>lipoprotein</t>
  </si>
  <si>
    <t>MNKKNIALVLPLALLLSACTTPVTPAFKDIGSRNGPCVEGGPDQVAEQFYNLRVQQMGAAGTASANYSAEQLRPFLSQALYQDIQKARQTQSANRSTTHADQAIASVYAGVSDADVASASTIPNTDAKNIPLRVTLVHRAPDGKESRWQDEVLMVREGSCWVVDDIRFMGANAPASSLRQLLGQR</t>
  </si>
  <si>
    <t>PL78_2445 chr1</t>
  </si>
  <si>
    <t>ANI28698</t>
  </si>
  <si>
    <t>MQLSTTPTLEGFTITEYCGVVTGEAILGANIFKDFFAGVRDIVGGRSGAYEKELRKARQIAFKELQEEAVQLGANAIVGIDIDYETVGKDSSMLMVSVSGTAVKVSR</t>
  </si>
  <si>
    <t>PL78_2450 chr1</t>
  </si>
  <si>
    <t>ANI28699</t>
  </si>
  <si>
    <t>MKQCFWMLFIMLLVPFHALGAVQEDKALVDQGSFMLNDSRQAMGVDRRIRFLVLHYTALNFPESLNVLTTEQVSAHYLVPAYPPRDHHSGKPVAWQLVPEHLRAWHAGVSSWRGRTNLNDTSIGIEQENPGFTSTLLGKIHWYPYTPQQIELVTALAHKIIERYEIEPRNVVAHSDIAPQRKEDPGPLFPWEHLAKQGIGAWPDVADVQYYLGKRRADRAVPVMPLLAKLSCYGYEITPDMTPEQQRRVISAFQMHFRPSDIRGLPDAETEAIADALLVKYHKPEENKDVELRMSESALNSVSAECDKL</t>
  </si>
  <si>
    <t>PL78_2455 chr1</t>
  </si>
  <si>
    <t>ANI28700</t>
  </si>
  <si>
    <t>hpnA epimerase/dehydratase</t>
  </si>
  <si>
    <t>MKVLVTGATSGLGRNAVEYLRRQGIKVTATGRNQAMGSLLEKMGAEFIHADLTNLVSSQAKAMLADVDTLWHCSSFTSPWGTEQAFELANVRATRRLGEWATAYGVENFIHISSPAIYFDYHHHRNIQEDFRPARFANEFARSKAAGEEVIRQLALSNPQTHFTILRPQGLFGPHDKVMLPRLLHMIKHYGTLLLPRGGEALVDMTYLENAVHAMWLATQSTTTESGRAYNITNQQPRPLRTIVQQLLDALDMPCRIRSIPYPMLDVMARTMERMGNKSEKEPVLTHYGVAKLNFDLTLDTRRAEKELGYRSLVSLDESINRTARWLKEHGKLRG</t>
  </si>
  <si>
    <t>PL78_2460 chr1</t>
  </si>
  <si>
    <t>ANI28701</t>
  </si>
  <si>
    <t>MTPQRILVLGASGYIGQHLIPRLCQQGHQVTAAARRIEWLEEQQWPNVRCCFADLYQPETLRHALQDIDVLYYLVHAMGDGEDLVEQERQAASNLQLALKNSSVKQVIFLGALQPEENSSPHLVARKLTGDLLRQSGVPVTELRASIIVGPGSAAFEVMRDMVYNLPILTPPRWVRSKSSPIALDNLLVYLTEILNYPSDENRIFDVAGPEYISYQTLFERFIAISGKRRWLIPIPLPTRFISVYFISMITSVPTSIASALIQGLNHDLPADGAPLQALIPQNLISFDDAVRETLRQEDKVVDSADWGYDPEARARWRPGYGFYPKQAGCQLDTTASSEALWHVVQQIGGPEGYFYGNPLWKTRAWMDDLAGGGVVYGRPDRPTLELGDLVDGWKVITIKPLRQLAMMFGMKAPGLGRLTFTIKDLGDKRRFDVRAWWHPAGFSGLLYWFVMMPAHLFIFRGMAKRIAQLAEQYDREAHK</t>
  </si>
  <si>
    <t>PL78_2465 chr1</t>
  </si>
  <si>
    <t>ANI28702</t>
  </si>
  <si>
    <t>low-specificity L-threonine aldolase</t>
  </si>
  <si>
    <t>MYIDLRSDTVTRPSPAMRQRMANAEVGDDVYGEDPTVKALEAEGARLSGKAASLFLPSGTQANLVALLTHCQRGDEYIVGQKAHNYLYEAGGAAVLGSIQPQPLDANDDGSLPLDKVLAAIKPDDILFAQTRLLSLENTHSGRVLPISYLQQAWALTREKNLALHIDGARIMNAAVALKVPLREITQYCDTLTLCLSKGLGAPVGSLLCGSEEYVKRAIRWRKITGGGMRQAGILAAAGLYALQHNVERLQQDHDNAVWLEQKLRDIGVEIIAPGAQTNILYIRQSAELAAQMGPWMRERGVLISAGPVTRMITHLDVSRSDLERVVALWYEFLTLHN</t>
  </si>
  <si>
    <t>PL78_2470 chr1</t>
  </si>
  <si>
    <t>ANI28703</t>
  </si>
  <si>
    <t>acetolactate synthase, large subunit</t>
  </si>
  <si>
    <t>MKQTVATLVAKTLELAGVKRIWGVTGDSLNGLSDSLHRMGTIEWLGTRHEEVAAFAAGAEAQLTGELAVCAGSCGPGNLHLINGLFDCHRNHVPVLAIAAHIPSSEIGSGYFQETHPQELFRECSHYCELVTNPEQLPRVLEIAMRKAILNRGVSVIVLPGDVALQAAPEDAPMVWHTPKHPLIQPPMSELEALAETLNSAKNITLMCGSGCADAHDEVVKLAEMLQAPVVHALRGKEHIEWDNPYSVGMTGLIGFSSGYHAMMNADTLILLGTQFPYRAFYPTHANIIQIDINPGSIGAHCPVNRALMGDIKTTLRALLPQLQVKSDRRFLDKALEHYRTTRKDLDGLATANDDQPIHPQYLAQQISHYATDDAIFTCDVGTPTVWAARYLQMNGKRRLLGSFNHGSMANAMPQAIGAQATAPERQVVAMCGDGGFTMLMGDFLSLAQLKLPVKIVVFNNSVLGFVAMEMKAGGYLTDGTDLHNPNFAAIANAAGIKGIRVEKASELNSALETAFAHPGPVLVDVVTAKQELSMPPQIKFEQAKGFSLYMLRAIINGRGDEVVELAKTNWLR</t>
  </si>
  <si>
    <t>PL78_2475 chr1</t>
  </si>
  <si>
    <t>ANI28704</t>
  </si>
  <si>
    <t>paaK HCP oxidoreductase</t>
  </si>
  <si>
    <t>MTMPTPMCPNRMQVHSIVQETPDVWSLQLINHDFYPYQPGQYALVSIRNSEDTLRAYTLSSSPGLSRFIRLTIRCLPDGTGSRWLTQEVQPGNYLWLSDAQGEFTCADNQDDRYLMLAAGCGVTPIMSMCRWLLAHRPQADIRVIFNVRTPDDVIFSAEWQALIEAHPLRLHITLMAESGAKEGFFSGRISAEIMQKIAPDIRQCRVMTCGPAPYRMWVENYCREQQVPPERFQQEQFHIEEEKPQSGNQLTLTINRPLRQLRVPVGASLLFALEENKVPVSAACRAGVCGSCKTRIISGNYTTTSTMTLTPEEIAQGYVLACSCQLQGDTQLA</t>
  </si>
  <si>
    <t>PL78_2480 chr1</t>
  </si>
  <si>
    <t>ANI28705</t>
  </si>
  <si>
    <t>hcp hydroxylamine reductase</t>
  </si>
  <si>
    <t>MFCVQCEQTIRTPAGNGCSYAQGMCGKTAETSDLQDLLVAVLQGLSAWALRARQLGIIDPDIDSFAPRAFFSTLTNVNFDSERIVGYAKEAIALRDSLAARCRLLDASASVDHPMAELQLEANDIPTLQQQSQQFALNSDKAEVGDDIHGLRMLCLYGLKGAAAYMEHAHVLGQSDENIYAQYHELMSWLGTQPRDVDTLLNNAMGIGQMNFNVMAILDSGETQAYGHPQPTAVNVRPVAGKAILISGHDLKDLQMLLEQTAGQGVNVYTHGEMLPAHGYPELKKFPHLVGNYGSGWQNQQIEFAKFPGPIVMTSNCIIDPNVGNYGDRIWTRSIVGWPGVNHLEGDDFSDVITQAKSMAGFPYNELEHMITVGFGRQTLLNSADTVIDLVSRKKLRHIFLVGGCDGSRDERSYFTDFARNIPQDCLIMTLACGKYRFNKLDFGTLEGLPRLLDVGQCNDAYSAIMLAVKLSEQLGCTVNDLPLSLVLSWFEQKAIVILLTLLSLGVKNIYTGPTAPGFLTDNLLAILNEKFGMRPITSVEQDLNEILVA</t>
  </si>
  <si>
    <t>PL78_2485 chr1</t>
  </si>
  <si>
    <t>ANI28706</t>
  </si>
  <si>
    <t>MYSGLLIILLPLIIGYLIPLSRKSLIQAINRLLSWMVYVILFFMGISLAFLENLSANLLLIFQYASVCFICILSANLLALFLLEHKRPWKNTHRQEALPSRLHMALESLKLCGVVIIGFLLGLTEWPPLQFAAQGSELALIFLLFLVGIQLRNSGMTLRQIVLNRRGTIVAIVVAVSALAGGALAALFLGLPLKTGLAMASGYGWYSLSGILLTDAFGPVIGSAAFFNDLARELVAIMLIPTLVRRSRSTALGLCGATSMDFTLPVLQRSGGLEMVPAAIVHGFILSLLAPVLIALFS</t>
  </si>
  <si>
    <t>PL78_2490 chr1</t>
  </si>
  <si>
    <t>ANI28707</t>
  </si>
  <si>
    <t>MFLERVEIVGFRGINRISLTLDDNTVLIGENAWGKSSLLDALTLLLSPEPRLYHFTVQDFYYPPGDEAAKDRHLQVILTFCEKDIGHWRSPRYRHLAPLWSQCEDSLHRIYYRVEGELADDGTVCTWRTFLDLDGQPLPLHDIEKLALGIIRIHPVLRLRDARFIRRLRTSVPESMPGQDKVALNQQLDQLGRELVRNPQKLTNTELRQGLDAMRQLLEHYFAEQGSQTPQRNRPSRPQPERQAWQALDSINRMIAEPNSRSMRLILLGMFNTLLQAKGSIHLDPHARPLLLVEDPETRLHPIMLSVAWGLLNQLPLQRITTTNSGELVSLVPVERICRLVRESARVATYRIGPKGMTPEDSRRIAFHIRFNRPSSLFARCWLLVEGETEIWLLNELARQCGYHFEAEGVKVIEFAQSGLRPLLKFANRMGIQWHTLTDGDDAGKKYAATVRDIAERNGDNERDRLTMLPAPDMEQFLYRAGFGPVYHRISAIPMNAKMPPRRVIEKAIHRTSKPDLAIEVATQAGVWGVSSVPPILKKMFSRVVWLARGRAD</t>
  </si>
  <si>
    <t>PL78_2495 chr1</t>
  </si>
  <si>
    <t>ANI28708</t>
  </si>
  <si>
    <t>Uncharacterized protein VirK/YbjX</t>
  </si>
  <si>
    <t>MYLFTSPPSAPNHLSRWQLISQLIKGEENLPEVWRKPAFRFKFLARTLIYPQVTLALLSELANNPQLGTLLQSQPDLPCKLHRPYLSANLSKRQGLQAIKEHYRLVNELMPSALATGYLQSKPYKLAELSGRNDSQYRVYLGTLPMLNKEGEATLMFTNQQGETLALMTFSLMSYRQKKTLFIGGLQGAAPQVAHEEIQISTKNCHGLFPKRILLEAACSLAEMLGITQIIAVGNDTHIYKSWRYRQRKSDKLHADYDGFWQSLGGQMSEEGYFLLPARVARKAIEDIPSKKRAEYRRRYQLLDQLESGISAHFPCAENTSVNPRDPEPATPRGKTSFSELAVPNSRPTPQPEWQLQ</t>
  </si>
  <si>
    <t>PL78_2500 chr1</t>
  </si>
  <si>
    <t>ANI28709</t>
  </si>
  <si>
    <t>macrolide transporter subunit MacA</t>
  </si>
  <si>
    <t>-ILAIGGFWAIKHGMAPAATQYQTVKVVNRDLQQNILAIGKLDAVRKVDVGAQVSGQLERLYVEIGDKVKQGQLLAMIDPQQAQNQIKEVEATLQDLNAQLLQAKAERQLAEVTLSRQQQLAKLQAVSLQVLDQAATDLAVKKAKVGTISAQISKTKASLDTAKINLDYTKISAPMDGDVVQITTLQGQTVIAAQQAPNILTLADMRTMLVNAQVSEADVIHLKPGLKASFTVLGDPSKHFDGVLKDIQPTPEKVNDAIFYSARFEVPNPDGLLRLQMTAQVSIQLSKVEQAKVVPLSALGNELGVNRYEVAVLKNGKEEKREVTIGIRNNVDAQVLSGLEVGDEVITSRGVAEAE</t>
  </si>
  <si>
    <t>PL78_2505 chr1</t>
  </si>
  <si>
    <t>ANI28710</t>
  </si>
  <si>
    <t>lolD ABC-type lipoprotein export system, ATPase component</t>
  </si>
  <si>
    <t>MAALLELKGIRRSYQSGEQTVDVLQDVSLEINAGELVAIIGASGSGKSTLMNILGCLDKPSEGIYRVAGQDVDSMDNDALAALRREHFGFIFQRYHLLPHLSAAHNVEVPAVYAGLGKHERRERAKMLLTRLGLGERISYRPSQLSGGQQQRVSIARALMNGGQVILADEPTGALDSHSSVEVMVILKQLQQQGHTVIIVTHDPTVAAQAERIIEIKDGRIMADSGSKTPPKTAEPDTQSLTPPAPSWQQLTGRFREALLMAWRAMASNKMRTALTMLGIIIGIASVVSILVVGDAAKQMVLADIRAIGTNTIDIYPGKDFGDDDPSNRQALVYDDMVALKAQSYINAVSPVISGSMRLRFGNIDVAGSVSGVSAQYFRVYGISIEQGTAITQDQVDRQAQAVVIDRNTQRRLFPHVKDVVGQVMLIGNMPATIVGVVEEKQSMFGSSKSLRVWIPYTTMANRLMGKSYFDSITVRINDGYNSKEAEQQLVRLLTLRHGKKDIFTYNMDSLLQTAEKITRTMQLFLTLVAVISLVVGGIGVMNIMLVSVTERTREIGIRMAVGARSSDVMQQFLIEAVLVCLVGGALGITLSFAIGLAVEMVMPNWQVSFPAVALVSAFLCSTIIGVVFGYLPARSAARLNPIDALARE</t>
  </si>
  <si>
    <t>PL78_2510 chr1</t>
  </si>
  <si>
    <t>ANI28711</t>
  </si>
  <si>
    <t>METGTVKWFNNAKGFGFICPQNGGEDIFAHYSTIQMDGYRTLKAGQQVNFDVHQGPKGNHASLIVPLEMLALA</t>
  </si>
  <si>
    <t>PL78_2515 chr1</t>
  </si>
  <si>
    <t>ANI28712</t>
  </si>
  <si>
    <t>clpS Clp protease</t>
  </si>
  <si>
    <t>MGNNNDWLNFEHLVKDKQIDALKPPSMYKVILNNDDYTPMEFVIDVLQKFFSYDIERATQLMLNVHYKGKAICGVFTAEVAETKVAHVNQYARENEHPLLCTLEKA</t>
  </si>
  <si>
    <t>PL78_2520 chr1</t>
  </si>
  <si>
    <t>ANI28713</t>
  </si>
  <si>
    <t>clpA Clp protease</t>
  </si>
  <si>
    <t>MLNQELELSLNMAFARAREHRHEFMTVEHLLLALLSNPAAREALEACTVDLVALRQELEAFIEQTTPTLPASEEERDTQPTLSFQRVLQRAVFHVQSSGRNEVSGANVLVAIFSEQESQAAYLLRKHDVSRLDVVNIISHGARKDEPGQAPNAENPVNEEQAGGEDRMENFTTNLNQLARVGGIDPLIGREKELERAIQVLCRRRKNNPLLVGESGVGKTAIAEGLAWRIVQGDVPEVMAECTLYSLDIGSLLAGTKYRGDFEKRFKALLKQLEQDKDSILFIDEIHTIIGAGAASGGQVDAANLIKPLLSSGKIRVIGSTTYQEFSNIFEKDRALARRFQKIDIVEPTPEETVQIINGLKPKYEAHHDVRYTAKAIRAAVELSVKYINDRHLPDKAIDVIDEAGARSRLMPASKRKKTVNVSDIESVVARIARIPEKTVSASDRDVLKNLSDRLSMLVFGQDKAIDALTEAIKMSRAGLGHENKPVGSFLFAGPTGVGKTEVTVQLAKALDIELLRFDMSEYMERHTVSRLIGAPPGYVGYDQGGLLTDAVIKHPHAVLLLDEIEKAHPDVFNLLLQVMDNGTLTDNNGRKADFRNVIVVMTTNAGVRETQRKSIGFQQQDNSTDAMEEIKKVFTPEFRNRLDNIIWFNHLSPHVIQQVVDKFIVELQAQLDAKGVSLEVSDEARNWLSEKGYDKAMGARPMARVIQENLKKPLANELLFGSLVDGGSVSVGLDKEKQQLAYEFQSAQKRKTEGAVH</t>
  </si>
  <si>
    <t>PL78_2525 chr1</t>
  </si>
  <si>
    <t>ANI28714</t>
  </si>
  <si>
    <t>infA translation initiation factor IF-1</t>
  </si>
  <si>
    <t>MAKEDNIEMQGTVLDTLPNTMFRVELENGHVVTAHISGKMRKNYIRILTGDKVTVELTPYDLSKGRIVFRSR</t>
  </si>
  <si>
    <t>PL78_2530 chr1</t>
  </si>
  <si>
    <t>ANI28715</t>
  </si>
  <si>
    <t>aat leucyl/phenylalanyl-tRNA--protein transferase</t>
  </si>
  <si>
    <t>MRLTHLSSHSYAFPSPELALREPNGLLALGGDLSASRLLAAYQRGIFPWFSPGEMILWWSPDPRAVLFPEELHISRSMRRFLRRCPFRFTLNQAFREVVAACADRPDDGTWIGDDVQQAYAQLHEMGHAHSLEVWLNNELVGGLYGIGMGALFCGESMFSRVENASKSGLMAFCHHFTRHGGELIDCQVLNAHTASLGAREIPRSHFLQHLSQLQFSPLPAECWLPQSLDVEIAMP</t>
  </si>
  <si>
    <t>PL78_2535 chr1</t>
  </si>
  <si>
    <t>ANI28716</t>
  </si>
  <si>
    <t>cydC amino acid ABC transporter permease</t>
  </si>
  <si>
    <t>MRVLLPFLALYRRHWFLISLGILLAIITLLASIGLLTLSGWFLAGTALAGPPGLYTFNYLLPAAGVRGSAILRTAGRYAERVVSHDATFRVLAHLRVFTFQRILPLSPAGIARFRQSEVLNRLVADVDTLDHLYLRVISPLIAALAIIAAVTFGLSFLDVELALTLGAILLGLLLILPLIFYRAGQPIGADLTVFRSHYRTQLTAWLQGQAELLVFGALGRFRHTLEDIERRWLTRQQQQASLAGLAQALMILATGMTVTLMLWLAAAGVGDYSQPGALIALFVFASMASFEALLPVAGAFQHLGQVITSAERVAQLIAQKPEVTFPQTGPEIASQAALEVAQVSFTYPDQPLPVLQDITLSLAAGEHIALLGRTGCGKSTLLQLLTRAWDPNQGEIRLNGQPLASYDEASLRQMMTVVSQRVHVFSSTLRQNLLLACPTASDEQLITALQQVGLGNLLDNDEGLNAWMGDGGRPLSGGEQRRLGIARALLHPAPLLLLDEPTEGLDAETEQQILALLRQHCQHKSLILVTHRLYGLEQMDSICVMDGGQIVEQGDHETLLKNKGRYYQFRQRR</t>
  </si>
  <si>
    <t>PL78_2540 chr1</t>
  </si>
  <si>
    <t>ANI28717</t>
  </si>
  <si>
    <t>cydD amino acid ABC transporter permease</t>
  </si>
  <si>
    <t>MNKTRQYELIRWLKKQSAPAQRWLRLSMLLGLLSGLLIIAQAWLLAGLLQALIMDQMPREALTNDFLLLAGTFAARAVVSWLRERVGFICGMKVRLQIRKIVLDRLEQLGPSWVKGKPAGSWATIILEQIEEMQDYYSRYLPQMYLAGLIPLLILIAIFPINWAAGLILFVTAPLIPIFMALVGMGAADANRRNFVALARLSGNFLDRLRGLDTLRLFHRAKAETDQIRDSSEDFRSRTMEVLRMAFLSSAVLEFFAAISIAVVAVYFGFSYLGELNFGSYGLGVTLFAGFLVLILAPEFYQPLRDLGTFYHAKAQAVGAAESLVTFLASEGEAIGQGDKNLPDEGLITLEAAELEILAPNGTRLAGPLNFTLQPGQRIAIVGQSGAGKSSLLNLLLGFLPYRGSLRVNGIELRELAPQAWRSQLSWVGQNPYLPEQTLASNILLNQPDASEQQLQQAVERAYVNEFLGDLPNGLATEIGDHSARLSVGQAQRVAVARALLNPCRLLLLDEPTASLDAHSEQLVMKALNEASRMQTTLLVTHQLEDTLDYDQIWVMDRGLLVQQGDYTTLSQSEGPFANLLSYRREEL</t>
  </si>
  <si>
    <t>PL78_2545 chr1</t>
  </si>
  <si>
    <t>ANI28718</t>
  </si>
  <si>
    <t>trxB thioredoxin reductase</t>
  </si>
  <si>
    <t>MSTAKHSKLIILGSGPAGYTAAVYAARANLKPVLITGMEKGGQLTTTTEVENWPGDPEGLTGPALMERMHEHAAKFQTEILFDHINKVDLQQRPFRLFGDSEEYTCDALIIATGASARYLGMESEEAFKGKGVSACATCDGFFYRGQKVAVVGGGNTAVEEALYLANIAEEVHLIHRRDTFRSEKILIDRLMEKVKNGNIVLHTDRTLDEVLGDQMGVTGVRLRSTQTDETEELAVAGVFIAIGHSPNTAIFGDQLERENGYIKVQSGIQGNATQTSVPGVFAAGDVMDHIYRQAITSAGTGCMAALDAERYLDGLVNDK</t>
  </si>
  <si>
    <t>PL78_2550 chr1</t>
  </si>
  <si>
    <t>ANI28719</t>
  </si>
  <si>
    <t>DNA-binding transcriptional regulator, Lrp family</t>
  </si>
  <si>
    <t>MIDNKKRPGKELDRIDRNILNELQKDGRISNVELSKRVGLSPTPCLERVRRLERQDFIQGYTALLNPQYLDAALLVVVEITLNRGAPDVFEQFNTAVQKLDEIQECHLVSGDFDYLLKTRVPDMSAYRKLLGETLLRLPGVNDTRTYVVMEEVKQSNRLVIKTR</t>
  </si>
  <si>
    <t>PL78_2555 chr1</t>
  </si>
  <si>
    <t>ANI28720</t>
  </si>
  <si>
    <t>essC cell division protein FtsK</t>
  </si>
  <si>
    <t>MSQEYTEDKEVTLKKLSNGRRLLEAVLIVVTILAAYLMAALISFNPSDPSWSQTAWHEPIHNLGGSVGAWMADTLFFTFGVLAYAIPPIMVMLCWAAFRQRDDSDHIDYFSLSLKLIGTLALILTSCGLAALNVDDLYYFASGGVIGSLFSNAMLPWFNGVGATLTLLCIWAVGLTLFTGWSWLVIAEKIGGVVLGSLAFLTNRSRRSERQRDEDDDYLDAEIADEPDAQPGVAASVVAATTANASDDVDDVLFSAPSLTKIPTESPGENAAVAPVIPDAAPQTAAAPYDDPLLSTMRATDVDETQTQHQPWASTETAPAETASAQNVSHSASPMTENLATPPLYSFEIPEETPAPIRPTAEPEKREPQMGTWDADPQPSPFDFTAAQRHSDRVESTPYMNPGFGDESGAESSPSAVTGSIPAVGHGVSTAAAATFMPAFTAISDSNSQIKQGIGPELPRPNPVRIPTRREMASYGIKLPSQRMAEQEQRARQGDEPQPSAPQSVEAQHDEDALQQAMLRKAFADRENQRYGENYAAEPEPQIEPEDEQALQDAELRQAFAAQQQSRYGISSESEPVVVPSRPVDTHNAFTFSPVADLVDDTPREPLFTLSPYTEEPTQPEPQYQAEPPVQQPAAPVYQQPVAPQPAAPAESAYSTAQNAPTYPTAAPQAPAAPQPVPQPVPAMDSLIHPFLMRNDQPLQKPTTPLPTLDLLASPPEEEEPVDMFALEQTARLVEARLGDYRVKAEVVGISPGPVITRFELDLAPGVKASRISNLSRDLARSLSAIAVRVVEVIPGKPYVGLELPNKRRQTVYLREVLDCAKFRDNTSPLAIVLGKDIAGQPVVADLGKMPHLLVAGTTGSGKSVGVNAMILSILYKATPDEVRFIMIDPKMLELSVYEGIPHLLTEVVTDMKDAANALRWCVGEMERRYKLMSALGVRNLAGYNERVAQAEAMGRPIPDPFWKPGDGMDIEPPMLVKLPYIVVMVDEFADLMMTVGKKVEELIARLAQKARAAGIHLVLATQRPSVDVITGLIKANIPTRIAFTVSSKIDSRTILDQGGAESLLGMGDMLYMAPNSSIPVRVHGAFVRDQEVHAVVNDWKARGRPQYIESILNGSDDSEGGSLGLDSDEELDPLFDQAVSFVLEKRRASISGVQRQFRIGYNRAARIIEQMEAQQIVSPQGHNGNREVLAPPPHE</t>
  </si>
  <si>
    <t>PL78_2560 chr1</t>
  </si>
  <si>
    <t>ANI28721</t>
  </si>
  <si>
    <t>lolA lipoprotein chaperone</t>
  </si>
  <si>
    <t>MKKLLVACCLLSSVISASALADASQDLQGRLSKVNSFHAKFSQYVTSADGAAVQEGEGDLWVKRPNLFNWHMTSPDESVLISDGETLWFYNPFVEQATATWLKNSTGNTPFMLITRNNPDDWKQYNVKQKGDDFELTPKAPSGNLKQFAISVTPGGTIKGFTAVEQDGQRSAYVLKGQQNSTFDASKFKFTPPKGVTLDDQRQ</t>
  </si>
  <si>
    <t>PL78_2565 chr1</t>
  </si>
  <si>
    <t>ANI28722</t>
  </si>
  <si>
    <t>dnaX recombination factor protein RarA</t>
  </si>
  <si>
    <t>-SNLSLDFSQNEFQPLAARMRPLTLAEYIGQQHLLAPGKPLPRAIEAGQLHSMILWGPPGTGKTTLAEIIGRYGQADVERISAVTSGIKEIREAIERARQNRDAGRRTILFVDEVHRFNKSQQDAFLPHIEDGTITFIGATTENPSFELNSALLSRARVYLLKALTAADIEKVIDQAMSDSTRGLGGQNIKLLDETRRMMSELVGGDARRALNSLEMMADMAEIDAKGVRVLTPELLKEVSGERSARFDNKGDRYYDLISALHKSVRGSAPDAALYWYARIITAGGDPLYVARRLLAIASEDVGNADPRAMQVAISAWDCFTRVGPAEGERAIAQAIVYLACAPKSNAVYTAFKAAMRDAREMPDFDVPEHLRNAPTKLMKEMGLGAEYRYAHDEQNAYAAGENYFPPEMAATRYYSPTSRGLEGKIGEKLAWLAEQDQNSPIKRYR</t>
  </si>
  <si>
    <t>PL78_2570 chr1</t>
  </si>
  <si>
    <t>ANI28723</t>
  </si>
  <si>
    <t>serS seryl-tRNA synthetase</t>
  </si>
  <si>
    <t>MLDPNMLRNELDAVAEKLARRGFKLDVDTLRAQEARRKVLQTETENLQAERNSRSKMIGAAKARGEDIEPLRLEVNALGDQLDAAKAELETLQNEIRDLALSIPNLPDDSVPVGKDENDNLEVSRWGEPRQYDFDVRDHVALGEMAGGLDFAAAVKLTGARFVVMKGQIARMHRALAQFMLDLHTEKHGYLETYVPYLVNHATLYGTGQLPKFGGDLFHTKPLEEESDSSNYALIPTAEVPVTNLVRDEILEEESLPLKMTAHTPCFRSEAGSYGRDTRGLIRMHQFDKVEMVQITRPEDSMDALEELTGHAEKVLQLLGLPYRKMLLCTGDMGFGSSKTYDLEVWLPAQNTYREISSCSNMWDFQARRMQARCRNKVDRKPRLVHTLNGSGLAVGRTLVAVLENYQQADGRIQVPEVLRPYMGGLEYIGG</t>
  </si>
  <si>
    <t>PL78_2575 chr1</t>
  </si>
  <si>
    <t>ANI28724</t>
  </si>
  <si>
    <t>MSAYSRPVLLLLCGLLLFTVSIAVLNTLVPLWLSHQHLPVWQVGMVSSSYFSGNLAGTLIAGRLIQRLGFNRSYHYSCLLFAAATCGLMLSVDFWSWLGWRFMAGVACALIWVIVESALLRSGTPTNRGQLLAAYMTIYYLGTVGGQLLLGMVSTQLASVIPWVSALVITAMLPLLFAHFANQSAETTHVKVWPMFKRRSARLGINGCIISGIVLGSLYGLMPLYLSHQGMSDANVGWWMALLVSSGIFGQWPVGRMADRYGRLLVLRIQVFVVILGCIAMLSNYAMAPALFILGAAGFTLYPVAMAWACEKASSDELVAMNQALLMSYTIGSLAGPTMTSMLMQNFSDNLLFVMIAGVALVYLMMLLKKPDQQHTPFAAV</t>
  </si>
  <si>
    <t>PL78_2580 chr1</t>
  </si>
  <si>
    <t>ANI28725</t>
  </si>
  <si>
    <t>pflA pyruvate formate lyase-activating enzyme 1</t>
  </si>
  <si>
    <t>MSVLGRIHSFESCGTVDGPGIRFIVFFQGCLMRCLYCHNRDTWDTHGGKEVTVEELVKEAVTYRHFMNASGGGVTASGGEAILQAEFVRDWFRACHKEGIHTCLDTNGFVRRYDPVIDELLDETDLVMLDLKQMDDSIHQNLVGVSNHRTLEFARYLAKRNQKTWIRYVVVPGWSDDDKSAHMLGEFTQNMTNIEKIELLPYHELGKHKWVAMGEEYKLDGVKPPSKEIMDRVKGILESYGHKVIY</t>
  </si>
  <si>
    <t>PL78_2585 chr1</t>
  </si>
  <si>
    <t>ANI28726</t>
  </si>
  <si>
    <t>MSECDQVQTLQGVLQIDRSIAVEINITAAGQEEGDALVSSVIRAITTSELALLLPTLGRIKLFCRAPTQGRWLAKQTFLASTSCGGW</t>
  </si>
  <si>
    <t>PL78_2590 chr1</t>
  </si>
  <si>
    <t>ANI28727</t>
  </si>
  <si>
    <t>pflB pyruvate formate-lyase</t>
  </si>
  <si>
    <t>MTELNEKLANAWQGFTEGDWQNEVNVRDFIQKNYTPYEGDESFLAGSTKATDELWAKVMEGIKLENRTHAPVDFDTDVASTIISHDAGYISKDLETIVGLQTEAPLKRALIPFGGIKMVENSCKVYGRELDPQLKKVFTEYRKTHNQGVFDVYTKDILNCRKSGILTGLPDAYGRGRIIGDYRRVAVYGIDFLMKDKLAQFNSLQSRLENGEDLEMTIQLREEIAEQHRALGQIKEMAAKYGCDISRPATNAREAVQWTYFGYLAAVKSQNGAAMSFGRVSTFLDVYIERDMKAGKLTEIEAQELIDHLVMKLRMVRFLRTPEYDELFSGDPIWATESLAGMGVDGRTLVTKTSFRFLNTLYTMGPSPEPNMTILWSEKLPLNFKKFAAKVSIDTSSVQYENDDLMRPDFNNDDYAIACCVSPMIVGKQMQFFGARANLAKTMLYAINGGVDEKLKIQVGPKEAPMMDEVLDYDKVMERMDHFMDWLAKQYVTSLNIIHYMHDKYSYEAALMALHDRDVYRTMACGIAGLSVAADSLSAIKYAKVTTIRDEDGLAVDFNIEGEYPQFGNNDSRVDDIACDLVERFMKKIQKLRTYRNAVPTQSVLTITSNVVYGKKTGNTPDGRRAGAPFGPGANPMHGRDQKGAVASLTSVAKLPFAYAKDGISYTFSIVPNALGKDDEVRKANLAGLMDGYFHHEASIEGGQHLNVNVMNREMLLDAMENPEKYPQLTIRVSGYAVRFNALTKEQQQDVITRTFTQSI</t>
  </si>
  <si>
    <t>PL78_2595 chr1</t>
  </si>
  <si>
    <t>ANI28728</t>
  </si>
  <si>
    <t>focA formate transporter</t>
  </si>
  <si>
    <t>-KADNPFDALLPAAMAKVAEDAGVYKATKHPMKTFYLAITAGVFISIAFVFYITATTGTAGVPFGFAKLVGGICFSLGLMLVVVCGGDLFTSTVLTTVAKASGRITWRQLGTNWVNVYVGNLAGALFFVALIWFAGQYMVANGQWGLNVLQTADHKLHHTFIQAVCLGILANLMVCLAVWMSYSGRTIMDKMFAMILPVGMFVASGFEHSIANMFMIPMGIVIKNFASPEFWQAIGATPEQFANLTVSNFVIDNLIPVTIGNIIGGGLLVGLTYWVIYLRGDQQH</t>
  </si>
  <si>
    <t>PL78_2600 chr1</t>
  </si>
  <si>
    <t>ANI28729</t>
  </si>
  <si>
    <t>ribosomal protein S12 methylthiotransferase accessory factor YcaO</t>
  </si>
  <si>
    <t>MTQTFIPGKDAALEDSISRFQQKLSDLGFNIEEASWLNPVPHVWSVHIRDRDCPLCFTNGKGASKKAALASALGEYFERLSTNYFFADFYLGKEIANGEFVHYPNEKWFPIPADGSLPQGILDARLHAFYDPDKELNANDLVDLQSGNVERGICSLPFTRQSDLETVYIPMNIIGNLYVSNGMSAGNTANEARVQGLSEVFERYVKNRIIAESISLPEIPQEVLNRYPGVVEAIAKLEEEGFPILSYDASLGGAYPVICVVLFNPSNGTCFASFGAHPDFGVALERTVTELLQGRSLKDLDVFTAPTFDDEEVAEHTNLETHFIDSSGLISWDMFKQDADYPFVDWNFSGTTEEEFATLMAIFKQEDAEVYIADYEHLGVYACRILVPGMSDIYPAEDLLMANNTMGVHLRDTLLALPGTEWKPEQYLQLIEQLDDEGLDDFARVRELLGIASGKDNGWYTLRVGELKSMLALAGGDLEQALIWVEWTQDFNASVFTPEQANYYRCLQTLLLLTQEPDRDPAQYHGAFMKMYGQDAVDAASAALCGEVRFHGLFSIDPDLKALPAHQALLGAYEKLQAAKRRYWAKN</t>
  </si>
  <si>
    <t>PL78_2605 chr1</t>
  </si>
  <si>
    <t>ANI28730</t>
  </si>
  <si>
    <t>ansB L-asparaginase II</t>
  </si>
  <si>
    <t>MKSLKLTVLAGILAGISGSALAMPNITLLATGGTIAGGGDSATKSNYTAGKIGVDALVNAVPEIKNIANVHGEQLVNIGSQDMNDDVWLKLAKRINADCAKTDGFVITHGTDTLEETAYFLDLTVKCDKPVVVVGAMRPATAMGADGPLNLYNAVVVASDPQSAKRGVLVAMNDVVLDGRDVTKTSTTSVQTFQSPNTGTVGLIHDGKVNYLHASEHKQTPFDVTKLTTLPKVGIVYSYANASDLPAKAFIADGYQGIVSAGVGNGNMYHSVFDTLATAAHNGVAVVRSSRVPTGSTTQDAEVDDTKYGFVASGLLNPQKARVLLQLALTQTKNPQEIQKMFLTY</t>
  </si>
  <si>
    <t>PL78_2610 chr1</t>
  </si>
  <si>
    <t>ANI28731</t>
  </si>
  <si>
    <t>serC 3-phosphoserine/phosphohydroxythreonine aminotransferase</t>
  </si>
  <si>
    <t>MTQVYNFSAGPAMLPVEVLRRAQQELCNWHGIGTSVMEISHRSKEFIQVAEQSEQDLRDLLKIPDNYKVLFCHGGARAQFAAVPQNLLGDKTSADYIDGGYWAHSAINEAQKYCEPNVIDIKAQIDGLTGVLPMSQWQLSADAAYVHYCPNETIDGVAIHEDPDFGDKIVVADYSSSILSRPIDISRYGLIYAGAQKNIGPAGLTLVIVREDLLGKAHKHVPSILDYQVLAKNDSMFNTPPTFAWYLSGMVFKWLKEQGGLVEMEKRNRAKAELLYSAIDSSDFYRNQVATANRSWMNIPFQLAKPELDNVFLSEAEALGLQALKGHRVAGGMRASIYNAMPIEGVKVLTDFMVDFERRHA</t>
  </si>
  <si>
    <t>PL78_2615 chr1</t>
  </si>
  <si>
    <t>ANI28732</t>
  </si>
  <si>
    <t>aroA 3-phosphoshikimate 1-carboxyvinyltransferase</t>
  </si>
  <si>
    <t>MLESLTLQPIALIDGTVNLPGSKSVSNRALLLAALAEGTTRLNNLLDSDDIRHMLNALKTLGVNYRLSADRTQCEIDGLGSPLLAAEPVELFLGNAGTAMRPLAAALCLSHGDVILTGEPRMKERPIGHLVDALRQGGAQIDYLEQENYPPLRIRGGFRGGELTVDGSVSSQFLTALLMAAPLAAQDTQIRIQGDLVSKPYIDITLHLMQSFGVEVTHENYQIFYIAGGQTYRSPGEYLVEGDASSASYFLAAAAIKGGTVRVTGIGKKSVQGDTKFADVLEKMGAIIRWGDDYIECSRGELRGIDMDMNHIPDAAMTIATTALFAEGPTIIRNIYNWRVKETDRLAAMATELRKVGAEVEEGHDYIRVLPPAQLIAAEIGTYNDHRMAMCFSLVALSDTPVTILDPKCTAKTFPDYFEQLARLSQTA</t>
  </si>
  <si>
    <t>PL78_2620 chr1</t>
  </si>
  <si>
    <t>ANI28733</t>
  </si>
  <si>
    <t>cmk cytidylate kinase</t>
  </si>
  <si>
    <t>MTAIAPVITVDGPSGAGKGTLCKALAETLKWRLLDSGAIYRVLALAALHHQVDISTEEALVPLAAHLDVRFVAENGELRVILEGEDVSNAIRTETVGNTASQAAAFPRVREALLRRQRAFREAPGLIADGRDMGTVVFPDAPVKIFLDASSEERAHRRMLQLQEKGFNVNFERLLAEIQERDDRDRNRSIAPLVPAADALILDSTSMSIEQVIEQALAYAQKVLALPSC</t>
  </si>
  <si>
    <t>PL78_2625 chr1</t>
  </si>
  <si>
    <t>ANI28734</t>
  </si>
  <si>
    <t>rpsA 30S ribosomal protein S1</t>
  </si>
  <si>
    <t>MTESFAQLFEESLKTIETRPGSIVRGVVVSIDKDIVLVDAGLKSESAIPAEQFKNAQGELEIQVGDEVDVALDAVEDGFGETQLSREKAKRHEAWLTLEKAFEVAATVIGVINGKVKGGFTVELNGIRAFLPGSLVDVRPVRDTLHLEGKELEFKVIKLDQKRNNVVVSRRAVIESENSAERDQLLENLQEGMEVKGIVKNLTDYGAFVDLGGVDGLLHITDMAWKRVKHPSEIVNVGDEITVKVLKFDRERTRVSLGLKQLGEDPWVAIAKRYPESTKLTGRVTNLTDYGCFVEIEEGVEGLVHVSEMDWTNKNIHPSKVVNVGDVVEVMVLDIDEERRRISLGLKQCKSNPWQLFAETHNKNDRVEGKIKSITDFGIFIGLDGGIDGLVHLSDISWNVAGEEAVREYKKGDEIAAVVLQVDAERERISLGVKQLAEDPFNNYLSMNKKGAIVTGKVTAVDAKGATVELAGGVEGYLRASEATRDRVEDATLVLNVGDEVEAKYTGVDRKNRVISLSVRAKDEADEKDAIATVNSKPEESNFSNAMAEAFKAAKGE</t>
  </si>
  <si>
    <t>PL78_2630 chr1</t>
  </si>
  <si>
    <t>ANI28735</t>
  </si>
  <si>
    <t>ihfB integration host factor subunit beta</t>
  </si>
  <si>
    <t>MTKSELIERLAGQQSHVPAKAVEDAVKEMLEHMAGTLAEGERIEIRGFGSFSLHYRAPRVGRNPKTGDKVELEGKYVPHFKPGKELRDRANIYG</t>
  </si>
  <si>
    <t>PL78_2635 chr1</t>
  </si>
  <si>
    <t>ANI28736</t>
  </si>
  <si>
    <t>ComEC family protein</t>
  </si>
  <si>
    <t>-LSIDRCAGALIIGLLPLMFIPRLPGTVPVLLLLFTAIILWLSGYKNARFAALPILSFLWGNWQAAGLVNQIEYMVQGDKLIVATVASISLISHREESARMLLKIEQADGRRVFPPVSVSVHWPKKWPASCSGQRWQLKIRMRPVHSLLNEGGFDSQRWAMANRRPLTGRIITGRMLEGNCHLRQDIISRTDRQLQSYSQRSLLLALAFGERGELSLQQWETLRKTGTAHLMAISGLHIVMAALFGRLLARAIQYLFPTRWIGPLLPLLCGWLLALTYVWLAGANPPALRAGLVLTLWLALRLFGVLSSPWQVWLWAVALILLSEPLTLLSDSFWLSCMAVLSLLFWLHWVPLLSPFLTKNRYAWPLRLAHLQFGMMLLLMPLQMLLFHGISLSSFPANLWAMPIVSFITVPLVLVALVFSFFSSFAEVFWSLANSSLEIAMLPLNNLKAGWQHTGETAMAIGCLGWLGVVIWRFRWWSLYPFAVIALCVNLILIAQRRDTHRWRVDMLDIGHGLAIVIERERRAVIFDTGNRWRTGSMAEKAILPYLKWRGLTVDHIILSHDHLDHSGGLELIRAAFPMAKVRAPFPIKNIEPNRWLLPCRRGDRWQWQQLDFEVLWPPQLTENAQNDDSCVIRISEGKHSLLLTGDIERKSERQLVKTSRHKLRSTLLQVPHHGSNTSSIAPFLRAVQPELAMASASRYNQWHLPAKKVINRYKENGIIWRDTSRSGQLSISFSDHDWQIKGYREQLFPRWYHQRFGVGSHNE</t>
  </si>
  <si>
    <t>PL78_2640 chr1</t>
  </si>
  <si>
    <t>ANI28737</t>
  </si>
  <si>
    <t>msbA lipid transporter ATP-binding/permease</t>
  </si>
  <si>
    <t>MNDKDLSTWQTFRRLWPMIAPFKTGLIAAAIALILNAASDTFMLSLLKPLLDDGFGKSNSSILMWMPLAIIGLMLVRGISGFISSYCISWVSGKVVMHMRRRLFSHMMGMPVSFFDQQSTGTLLSRITYDSEQVASSSSSALITVVREGASIIGLFIMMFYYSWQLSLILIVIAPIVSIAIRMVSKRFRNISKNMQSTMGQVTTSAEQMLKGHKEVLIFGGQKVETERFDTVSNRMRQQGMKMVSASSISDPIIQLIASFALAFVLYAASFPSVMETLTAGTITVVFSSMIALMRPLKSLTNVNAQFQRGMAACQTLFSILDMEQEKDDGKLEIDRVKGDIDFRNVTFKYPGKETPALIDINMHIEAGKTVALVGRSGSGKSTIANLITRFYDVSSGSILMDGHDLREYKLSSLRNQVALVSQNVHLFNDTVANNIAYARDEQYTRAEIEKAARMAYAMDFIEKMDNGLDTVIGENGVMLSGGQRQRIAIARALLRDCPILILDEATSALDTESERAIQAALDELQKNRTSLVIAHRLSTIEKADEILVIEDGRIIERGEHSELLARQGAYAQLSRMQFGQ</t>
  </si>
  <si>
    <t>PL78_2645 chr1</t>
  </si>
  <si>
    <t>ANI28738</t>
  </si>
  <si>
    <t>lpxK tetraacyldisaccharide 4'-kinase</t>
  </si>
  <si>
    <t>MIERIWSGESRLYWLLLPLSWLYGGISWLIKSSYRLGLRTSWRSPVPVVVVGNLTAGGNGKTPVVIWLVEQLRLRGQRVGVVSRGYGGKADSYPLVLNENTPTTQAGDEPVLIFQRTGAPVAVAPKRSEAIQALLKNHALDVIITDDGLQHYALQRDFEIVVVDGVRRFGNGWWLPAGPMRERPERLASVDAIITNGGTAAAGEVPMLLKAGHAVNILTGEQLPAEQLKNIVAMAGIGHPPRFFRTLRQLGVTIEKEHAFADHQDFSLSQLQSLTSDSQTLLMTEKDAVKCCKFAQPNWWYLPVTAELPPAQTEQLLARIISLRSADD</t>
  </si>
  <si>
    <t>PL78_2650 chr1</t>
  </si>
  <si>
    <t>ANI28739</t>
  </si>
  <si>
    <t>MNTPQLIQPDQIRAGFSRAMSEMYQTEVPLYSTLLQIVAQTNQQAMAEHPELKKHLARTGEIERLNMERHGAIRVGTAAELAMLRRLFAVMGMVPVAYYDLAPAGVPVHSTAFRAIHETSLQASPFRVFTSLLRLELIEQPELRQLAAEILARRTIFTPRALELIKRHEIAGGLTRQEADDFITQALETFRWHNAATVNAEIYQRLHDQHRLIADVVAFKGPHINHLTPRTLDIDAVQRAMPEHSITPKAVIEGPPARRCPILLRQTSFKALEEQVAFPQANGQSIQGKHTARFGEIEQRGAALTAKGRALYDRLLQAAQDELQQPACEKNANRYMALLSHHFSAFPDDHEAMRSQKLAFYRYFPTGKMPDIELKNRNSASLDDLINSGYIDFEPLVYEDFLPVSAAGIFQSNLGDKARTHFSEHSSREAFERDLGTPVIDELALYEDTQRRSIAACAQILGLPEILSD</t>
  </si>
  <si>
    <t>PL78_2655 chr1</t>
  </si>
  <si>
    <t>ANI28740</t>
  </si>
  <si>
    <t>cold-shock protein cspF1</t>
  </si>
  <si>
    <t>MSKKTGQVKWFNESKGFGFIEQNDGGKDVFVHFSAIATDGFKTLAEGQRVEYTVEDSPRGPAAANVVAL</t>
  </si>
  <si>
    <t>PL78_2660 chr1</t>
  </si>
  <si>
    <t>ANI28741</t>
  </si>
  <si>
    <t>cold-shock protein cspF2</t>
  </si>
  <si>
    <t>MTLKMGRVKWFNQLKGYGFISPLDGGLDVYVSKMAIANTKNKSLSEGQNVEFSTYKSIHGPSAADVIAF</t>
  </si>
  <si>
    <t>PL78_2665 chr1</t>
  </si>
  <si>
    <t>ANI28742</t>
  </si>
  <si>
    <t>Uncharacterized conserved protein YbaR, Trm112 family</t>
  </si>
  <si>
    <t>MDHRLLEIVACPVCNGKLYFNKENLELVCKADNLAYPVRDGIPVLLENEARALSVDEKHA</t>
  </si>
  <si>
    <t>PL78_2670 chr1</t>
  </si>
  <si>
    <t>ANI28743</t>
  </si>
  <si>
    <t>kdsB 3-deoxy-manno-octulosonate cytidylyltransferase</t>
  </si>
  <si>
    <t>MSFIAIIPARYASTRLPGKPLADIGGKPMVVHVMERALESGASRVIVATDHDDVVRAVQAAGGEVCLTRADHQSGTERLAEVIERYGFADDDIIVNVQGDEPLIPPVIISQVASNLAASSAGMATLAVPIESSEEAFNPNAVKVVMDAQGYALYFSRAAIPWERERFAQSKDSIGDCFLRHIGIYAYRAGFIRRYVNWAPSKLEQIELLEQLRVLWYGEKIHVAVAKAAPAVGVDTQEDLQRVRDILLNKSSR</t>
  </si>
  <si>
    <t>PL78_2675 chr1</t>
  </si>
  <si>
    <t>ANI28744</t>
  </si>
  <si>
    <t>Fructosamine-3-kinase</t>
  </si>
  <si>
    <t>MGKPSMEQLKAELSIVLGESITRLECVSEQPYAHLFAIYDKQGHAIPLLAKSYVCQGIAQQEAYKLSMLARDGDIRLPTVYGLVMTHQTPYKEILLMERLRGVSVEAPPRTPERWNVLMDQIVEGVLAWHRIDSHGCVGNVDSMQENDWFSWYQQRVEVLWSSLSNLSSPLVTLDDRAVLYRSRAGLSQLFADFDDSCVLIHGNLTLRSMLKDPRSDQLLAMLNPGSVLWAPREYDLFRLSEEGMPSQLLYRYLQKAPVSEAFVYRRWLYTLWELVGRFIHTGYFDRPLFDRAASQLLPWLA</t>
  </si>
  <si>
    <t>PL78_2680 chr1</t>
  </si>
  <si>
    <t>ANI28745</t>
  </si>
  <si>
    <t>MLFTLKKFLGGLLMPLPLLLILIGLALILLWFTHWQKSGKALLTLSWLVLLLISLQPVADRLLLPIENKYATYQGNDRVDYIVVLGGGYTFNPNWAPSANLFPNSLPRVTEGIRLYLQHPGSKLVFTGGFGPASQSSARTAAQVAQSLGVASSDIVMLEKPKDTEEEAADVATLVGDKPFLLVTSANHLPRAINFFTAKGLHPIPAPANQLAITSPLHSWERAIPAASYLYHSERAWYETLGKLWQWVKSPADAPSH</t>
  </si>
  <si>
    <t>PL78_2685 chr1</t>
  </si>
  <si>
    <t>ANI28746</t>
  </si>
  <si>
    <t>ubiG SAM-dependent methyltransferase</t>
  </si>
  <si>
    <t>MQQDRNFDDIAEKFSRNIYGTTKGMIRQAVVWQDITELLTQLPQRPLRILDAGGGEGHMACQLAALGHQVMLCDLSGEMIQRAQAAAQEKGVSHNMQFIQSAAQDITQHLEQPVDLVLFHAVLEWIAEPEEVLQVLCDALTPGGALSLMFFNSNGLVMRNAVLGNFQLATPDVKRRRRRSLSPQYPLDPPKVYGWLEQMGMTISGKTGVRVFHDYLKNKQQQVEEFAELLALEQRYCRQEPFISLGRYVHVMAFKPNLKDQL</t>
  </si>
  <si>
    <t>PL78_2690 chr1</t>
  </si>
  <si>
    <t>ANI28747</t>
  </si>
  <si>
    <t>chromosome partition protein MukF</t>
  </si>
  <si>
    <t>MSEFSQTVPELVAWARKNDFSISLPTERLAFILAIATLNGERLDGEMSEGELIDAFRHVSKGFEQTHETVAVRANNAINDMVRQRLLNRFTSELADGNAIYRLTPLGIGITDYYIRQREFSTLRLSMQLSIVAQELQRAAEAAEEGGDEFHWHRNVFAPLKYSVAEIFDSIDMTQRLMDEQQNSVKEDIAALLNQDWRAAIASCELLLSETSGTLRELQDTLEAAGDKLQANLLRIQEATIGNAGLDLVDKLVFDLQSKLDRIISWGQQAIDLWIGYDRHVHKFIRTAIDMDKNRVFAQRLRQSVQNYFDNPWTLTYANADRMLDMRDEELALRSEEVTGELPPDLEFEEFNEIREQIAAMIEQALLVYQQQQIPLNLGEVMRDYLAQYPRARHFDVARILVDQAVRLGVAEADFSGLPAEWLAINDYGAKVQAHVIDKY</t>
  </si>
  <si>
    <t>PL78_2695 chr1</t>
  </si>
  <si>
    <t>ANI28748</t>
  </si>
  <si>
    <t>condensin subunit E</t>
  </si>
  <si>
    <t>MPVKLAQALSNSLFPALDSQLRAGRHIGIDELDNHAFLMDFQDQLEEFYTRYNVELIRAPEGFFYLRPRSTTLIPRSVLSELDMMVGKILCYLYLSPERLAHEGIFSQQEMYEELLSLADESKLLKFVNQRSTGSDLDKQKLQEKVRTSLNRLRRLGMLYFMGNDSSKFRITEAVFRFGADVRSGDDPREAQLRMIRDGEAMAVENSLSLQDDNDENESTQANAAESAEDEQE</t>
  </si>
  <si>
    <t>PL78_2700 chr1</t>
  </si>
  <si>
    <t>ANI28749</t>
  </si>
  <si>
    <t>mukB cell division protein</t>
  </si>
  <si>
    <t>MIERGKFRSLTLVNWNGFFARTFDLDELVTTLSGGNGAGKSTTMAAFVTALIPDLTLLHFRNTTEAGATSGSRDKGLHGKLRAGVCYSTLDVINSRHQRVVVGVRLQQVAGRDRKVDIKPFTIQGLPTAIQPTQILTEVVGERQARVLSLQELKERVEEMEGVQFKQFNSITDYHSLMFDLGVIPKRLRSSADRSKFYRLIEASLYGGISSAITRSLRDYLLPENSGVRKAFQDMEAALRENRMTLEAIRVTQSDRDLFKHLISEATSYVAADYMRHANERRIHLDGALVLRRDLLSSRKQLVTEQYRHVEMSRELAEQSAAESDLETDYQAASDHLNLVQTAMRQQEKIERYQSDLEELTYRLEEQNEVVAEASEQQAENEARAEAAEQEVDELKSQLADYQQALDVQQTRAIQYQQALQALERARALCQIPDLTADNAEDWLDTFHAKEQEATESLLLLEQKLSVADAAHSQFEQAYQLVVNIAGQVSRSEAWQTARELLRDWPSQQHLAERVQPLRMRLSELEQRLRSQQDAERLLQEFCKRQGQVYQPEELEELQRELEQKVEELSLSVSDAGERRMEMRQELEQIKQKIQTLTSRAPIWLAAQDALNQLSEQSGVSLEDSRQVTEYMQQLLERERETTVERDEVAARKRQIEAQIERLSQPSGAEDPRMVALAERFGGVLLSEIYDDVTIDDAPYFSALYGPSRHGIVVPDLSLVRDQLVGLEDCPEDLYLIEGDPQSFDDSVFAVEEHEKAVVVKIADRQWRYSRYPEVPLFGRAARENRLETLHAERDSLAERYATLSFDVQKTQRAHQAFSRFIGSHLAVAFDADPEAEIRLLNTRRGEIERALSAHEDQNQQQRQQFEQAKEGIAALNRLIPLVSLLLDDALQDRVEEISEELAEAQEAARHIQQHGNALIKLEPLLAVLQSDPQQHEQLKESYIQAQNSQRQAKQQAFALTEVVQRRAHFSYTDSAGMLNENSDLNDKLRQRLEHAEADRTRAREQLRQYQTQFTQYSQVLASLKSSYDAKRDMLKELTQELQDIGVQADANAEARARARRDELHAALSTNRSRRNQLEKQLTFCEAEMDSLQKKLRKLERDYHQIREQVVNAKSGWCAVMRMVKDNGVERRLHRRELAYMDGEELRSMSDKALGALRLAVSDNEHLRDVLRLSEDPKRPERKIQFYIAVYQHLRERIRQDIIRTDDPVEAIEQMEIELGRLTEELTAREQKLAISSKSVANIIRKTIQREQNRIRMLNQGLQAVSFGQVKSVRLNVNVREAHATLLDVLSEQQEQHQDLFNSNRLTFSEALAKLYQRLNPQMDMGQRLPQTIGEELLDYRNYLELEVEVFRGADGWLRAESGALSTGEAIGTGMSILVMVVQSWEEESRRLRGKDISPCRLLFLDEAARLDAKSIATLFELCERLEMQLIIAAPENISPEKGTTYKLVRKVFQNHEHVHVVGLRGFANDLPAIATTQTEIPQ</t>
  </si>
  <si>
    <t>PL78_2705 chr1</t>
  </si>
  <si>
    <t>ANI28750</t>
  </si>
  <si>
    <t>L2CD-transpeptidase</t>
  </si>
  <si>
    <t>MSVAQSRSKLLAVLPKNITPYYASNLAELYASNQMRPMWQDRLAVKRFQQQLAELAMSGIQPQFMQWVKWLSDPEVKGMARDVILSDAMLGYLHFVSGVGANGSVWLYSNVPYKMAMPPATILNRWQQAIREGNTAAYLSTLVPQHPQYEKMHQALKTMLADNRPWPQFTGAATLRPGQLSDDIPALREILDRSGMLNAAPAAPVKSPEVIPMDNPAVAAVNDDLSVDEEKTRAQAHSLVVSPAAAPISEMVTSPQTPVAKHSGSALSVTDNQYTEDLVAAVKRFQQWQGLTDDGVIGPRTREWLNVSPQMRASLLALNIQRLRILPGQIDTGIMVNIPNYSLSYYQNGTEVLSSRVIVGRPSRKTPLMSSALNNVVVNPPWNVPTSLVRQDIVPKARNDSSYFQRHGYTVLSGWSNDAEVIVPSMIDWSTISPNNFPYRLRQAPGASNSLGRYKFNMPSSDAIYLHDTPNHGLFQKDIRALSSGCVRVNKASDLANMLLQDAGWNNARISSTLKQGDTTYVNIRQRIPVQLYYLTAWVADDGKPQFRTDIYNYDKTVRSGAQITPQAELLIQ</t>
  </si>
  <si>
    <t>PL78_2710 chr1</t>
  </si>
  <si>
    <t>ANI28751</t>
  </si>
  <si>
    <t>MDKIDNHRRKWLTLGGTALGLSLLPGHAFATLSTPRPRILTLNNLNTGESIKAEFFDGKGYNKEELSRLNHIFRDYRANKVKPIDPRLFDQLYRLQGLLGTTKPVQLISGYRSLNTNNEMREHSRGVAKHSFHTLGKAMDFHIEGIQLSNIRKAALKMRAGGVGYYPRSNFVHIDTGPARTW</t>
  </si>
  <si>
    <t>PL78_2715 chr1</t>
  </si>
  <si>
    <t>ANI28752</t>
  </si>
  <si>
    <t>metal-dependent hydrolase, beta-lactamase superfamily II</t>
  </si>
  <si>
    <t>MKYHIIPVTAFSQNCTLIWCDATLQAALVDPGGDAEKIIAEVRRLGVTVTQILLTHGHLDHVGAAAELAEFYQVPIIGPEKEDRFWLEGLPAQSRMFGLGECQSFEPTRWLEEGDEINVGEMRLSVLHCPGHTPGHIVFINPQARLALTGDVIFKGGVGRSDFPRGDHQQLIDSIKQKLLPLGDDMAFIPGHGPMSTLGHERQSNPFIIDEPAIW</t>
  </si>
  <si>
    <t>PL78_2720 chr1</t>
  </si>
  <si>
    <t>ANI28753</t>
  </si>
  <si>
    <t>EAL domain, c-di-GMP-specific phosphodiesterase class I (or its enzymatically inactive variant)</t>
  </si>
  <si>
    <t>MPFRRSSLRKLLPRLGLSFLVLLLFILFGAGVIYVQTVNNMHSDAETKLKHARQMIDRIFDNAHLAATRVQGSLGQPCLQVVQNLRDQVATIPDVRSVNLTRRGNQIYCTSLYGPYDDYVNSSAYVDGQLYLMSGNKVTPSRPVVIYRQVAGDYSTLVGIDGYYLHNILNLLSGDIQLRLIIGDRWMDAAGNTHAGNPLHKNMPLTLASEKYAYSISTTLTHGQYLAYAWQYATGSLIFFPLLGFISAFLVFRLCGKSSSPMQILNLALENGEFVPYLQPVVTGKGEHCIGCEVLMRWHNPTHGMIQPDRFIPLAEDSGLIVPMTRSIMQQVSSMFAPYASQLPDDFHFGFNISADHCRDLSLVDDCRAFIAAFAEKPINITLELTERKLIVADEITDRLFAELHALGVFIAIDDFGTGHSSLVYLQKFKVDFLKIDQSFVGMIGSDALSSIIVENVIDLATKMGLMTIAEGVENETQARYLQACNVDYLQGYLFGRPMPMAEFIEKNINQATFEEAASELKPKKGA</t>
  </si>
  <si>
    <t>PL78_2725 chr1</t>
  </si>
  <si>
    <t>ANI28754</t>
  </si>
  <si>
    <t>MFEKITAAPADPILGLTDIFRADDRPNKINLGIGVYKDETGKTPVLTSVKKAEQYLLENETTKNYLGIDGLPVFASCTQALLFGKQSPIVTEKRARTAQTPGGTGALRIAADFIAHQTSAKRVWVSNPSWPNHKNVFSAAGLEVVEYNYYDAANHALDFDGLLKSLSEAQAGDIVLFHGCCHNPTGIDPTDEQWAKLAELSVAKGWLPLFDFAYQGFARGLEEDAQGLRIFAASHKELIVCSSYSKNFGLYNERVGACTIVAADSDIAEKSFSQVKAVIRANYSNPPAHGASVVATILSNDALRAIWEQELTDMRQRIHRMRQLFVNTLQEKGAKQDFSFIINQNGMFSFSGLTKEQVLRLRNEFGVYAVNSGRVNVAGMTPDNMAPLCEAIVAVL</t>
  </si>
  <si>
    <t>PL78_2730 chr1</t>
  </si>
  <si>
    <t>ANI28755</t>
  </si>
  <si>
    <t>MMKRNILAVVIPALLAAGAANAAEIYNKDGNKLDLYGKVDARHQFSDNAGEDGDETYVRLGFKGETQITDQLTGFGQWEYNIQANHAESQGDKGNKTRLGFAGLKVGDYGSFDYGRNYGVLYDVSSATDVLPVFGGDSIAKTDNFMNARSTGLATYRNNDFFGLVDGLNFALQYQGKNEEGRNDVKVENGDGFGISSTYDIGYGVSFGAAYASSNRTDTQKRFTTAEGDKAQSWNVGAKYDANNVYLAAMYAETLNTTPYGSASNTIANKTQNIEIVAQYQFDFGLRPSLAYVQSKGKDLNSVYGNDQDLLKYASVATYFYFNKNMSTYVDYKINMLDKNDFTVANGINTDDVVGVGLVYQF</t>
  </si>
  <si>
    <t>PL78_2735 chr1</t>
  </si>
  <si>
    <t>ANI28756</t>
  </si>
  <si>
    <t>asnS asparaginyl-tRNA synthetase</t>
  </si>
  <si>
    <t>MSVVPVVDVLQGRAAVDSEVTVRGWVRTRRDSKAGISFVAVYDGSCFDPLQAVVNNTLPNYQDEVLHLTTGCSVEVTGTVVASPGEGQSFEIQATSVKVVGWVDDPDTYPMAAKRHSIEYLREVAHLRPRTNLIGAVARVRHTLAQAIHRFFHENGYFWVSTPLITASDTEGAGEMFRVSTLDLENLPRTDEGKIDFSEDFFGKEAFLTVSGQLNGETYACALSKVYTFGPTFRAENSNTSRHLAEFWMIEPEVAFASLDDVAALAEKMLKYVFQAVLDERADDLAFFAQRVDKDAIDRLQRFVSSDFAQVDYTDAIEILLASGQTFENEVSWGIDLSSEHERYLAEKHFKAPVVVKNYPKDIKAFYMRMNEDGKTVAAMDVLAPGIGEIIGGSQREERLDVLDQRLQEMGLNKEDYWWYRDLRRYGTVPHSGFGLGFERLIAYVTGVQNVRDVIPFPRTPRNASF</t>
  </si>
  <si>
    <t>PL78_2740 chr1</t>
  </si>
  <si>
    <t>ANI28757</t>
  </si>
  <si>
    <t>pncB nicotinate phosphoribosyltransferase</t>
  </si>
  <si>
    <t>MTQDASPILTSLLDTDAYKLHMQQAVFHRYRHITVAAEFRCRGDELLGDYVDEIRRQIALMSELALTKDEFAYLSGLPFFKSDYLNWLRDFRFNPQQVTVSAREGKLDIRISGLWCEVIMWEVPLLAVISEVVHRHRSPQIVPQMAIEKLRAKLLQFNQLSGDVDISRFKLMDFGTRRRFSGEVQQAVVSTLQAEFPYLVGTSNYDLARRLSLTPVGTQAHEWFQAHQQISPELASSQRVALQAWLDEYPDQLGIALTDCITMDAFLRDFDLPFASRYQGLRHDSGDPVEWGEKAIAHFIKLGIDPMSKTLVFSDNLDLEKALYLYRHFYQRINLVFGIGTRLTCDIPGVKPLNIVIKLVECNGKPVAKLSDSPGKTICQDPAFVDELREAFDLPLVQKAS</t>
  </si>
  <si>
    <t>PL78_2745 chr1</t>
  </si>
  <si>
    <t>ANI28758</t>
  </si>
  <si>
    <t>MRVKYLIYFFTLSLMLFFSVFVYTNISRNSAIAENNKLNLYKIERLQEFTEAFQAVLHMHRLKKISLIKTDINQEEINQAVITATKKIAIFKKNANSIMVEKLGATYKYLVISSVQLMDKLIANDLRASSGMPLVNSYLYDLNNAFYISEVKQKYSLYTIDNRLIKSESYIFLEAIRINSRLVMTLTDLVDQIVDINLAKVQRPEPYLKAIQLTGVLYSLQPRFGFIEKTYRLNQMSHVVNDLQGKISLQNSEKIANDLYLSMTKNEKYNVRDIYEYVNYIDSISQRFNSQVFEKEIKSLKSNILKSNIRVESTLSIGMLLALFIIVPCLIFCVNINKWLSETTTNIKKLSQGNMNIENQGVYLSQDLIAITDAIKDLRRYQLDKVLLESEKQNLIGELEKASFIDPLTNIYNRRKLFNLCEAMPAASYPMAFALIDIDNFKSLNDTYGHDVGDKVLIEFSKLLISHFRSTDIFSRYGGEEFAIVLSNCTPEDAIRIMNNLRLKVKQLTLKLEDGTTVMFRISCGIAMLNNYSEMKRAIKQADEALYYCKGNGKDRVSFYTANGFI</t>
  </si>
  <si>
    <t>PL78_2750 chr1</t>
  </si>
  <si>
    <t>ANI28759</t>
  </si>
  <si>
    <t>pepN aminopeptidase N</t>
  </si>
  <si>
    <t>MTQQPQAKYRHDYRAPDYTITDIDLNFELDAQKTTVTAVSKVKRQGTAGAPLILNGEDLTLLSVSVDGQPWPHYRLQDKTLVIEELPEQFTLTIVNDIHPATNTALEGLYLSGEALCTQCEAEGFRHITYYLDRPDVLARFTTTIVADKARYPYLLSNGNRLEQGELADGRHWVKWEDPFPKPSYLFALVAGDFDVLRDTFITRSGREVALELFVDRGNLDRADWAMISLKNSMKWDETRFGLEYDLDIYMIVAVDFFNMGAMENKGLNVFNSKYVLAKAETATDKDYLNIEAVIGHEYFHNWTGNRVTCRDWFQLSLKEGLTVFRDQEFSSDLGSRPVNRIDNVRVMRAAQFAEDASPMAHAIRPDKVIEMNNFYTLTVYEKGSEVIRMMHTLLGEAQFQAGMQLYFERHDGSAATCDDFVQAMEDASNVDLSLFRRWYSQSGTPLVTVRDDYDAEKHQYHLHISQKTLPTADQAEKLPLHIPFDIELYDSKGEVIPLQRNGLPVHHVLNVTKSEETFTFDQVPCKPTPSLLREFSAPVKLDYPYSDQQLTFLMQRARNEFSRWDAAQTLLATYFKLNVAKYQQKQPLSLPLHVADAFRAVLLDEQLDPALAAQILTLPSENEIAELLTTIDPEAIGAVHEAITRCLAQELADELLAVYLANQTPEYRVEHADIAKRALKNTCLAYLAFADAEFANKLVSAQYHQADNMTDSLAALSAAVAAQLPCRDELLEAFDVHWNHDGLVMDKWFALQASSPADDVLERVRALLKHPSFSLSNPNRTRALIGAFASANPAAFHAKDGSGYQFLVEILSDLNTRNPQVASRLIEPLIRLKRYDAERQAKMRQALEQLKGLENLSGDLFEKITKALAA</t>
  </si>
  <si>
    <t>PL78_2751 chr1</t>
  </si>
  <si>
    <t>PL78_2752 chr1</t>
  </si>
  <si>
    <t>MILYVLNKEIFPYLSHPVFASLYRLANYMVADSLICIMIISAYILMTGKSNVIEFKTYAFIGLHDDISSCTRDYFSFSPHHNFVYSRVWDILEIETKQANDICQKR</t>
  </si>
  <si>
    <t>PL78_2755 chr1</t>
  </si>
  <si>
    <t>ANI28760</t>
  </si>
  <si>
    <t>MKTRVLQPILLSITFSIGNVRQRQAGRTLHRVDKRTNGKYILSQSKRLLSKALKRMLPEAYFDHHLLMSGVFIGQE</t>
  </si>
  <si>
    <t>PL78_2760 chr1</t>
  </si>
  <si>
    <t>ANI28761</t>
  </si>
  <si>
    <t>pyrD dihydroorotate dehydrogenase</t>
  </si>
  <si>
    <t>MFYPIVKKALFQFNPERAHELTFRQLKRITGTPLEFLVRQSVPTKPVSCMGLSFKNPVGLAAGLDKNGDCIDALGAMGFGFIEVGTVTPLPQPGNDKPRLFRVLEAEGLINRMGFNNLGVDNLVDNVKKSHFGGILGINIGKNKGTPVENGKDDYLICMDKVYPYAGYIAINISSPNTPGLRSLQYGEALDDLLAAVKNKQAELHQRHHKYVPVAVKIAPDLTEEELIQVADSLVKHNIDGVIATNTTLDRSLIQGLNYCEQSGGLSGRPLQSRSTEVIRRLSQELQGRLPIIGVGGIDSLMAAREKMAAGASLVQIYSGFIFRGPGLIKDIVTHI</t>
  </si>
  <si>
    <t>PL78_2765 chr1</t>
  </si>
  <si>
    <t>ANI28762</t>
  </si>
  <si>
    <t>cell division protein ZapC</t>
  </si>
  <si>
    <t>MRIKPDDKWRWYFDAEHDRLMLDLANGMIFRSRFPAKMLTPDAFSESAFCVDDAALYFEFEDQCRQIKLSHEHRAELVLNALVAFRFLKPLMPKSWYFVQQAKVLTPENGSLALVKLMETGEEVRVLVVESGDSASLCLLAQPQLQLAGRTLILGDAIKIMNDRLLPLVIENTDIQAFDRAV</t>
  </si>
  <si>
    <t>PL78_2770 chr1</t>
  </si>
  <si>
    <t>ANI28763</t>
  </si>
  <si>
    <t>-ITLSKLYIHPVKSMRGLQLSHAQVGSSGLAFDRVFMITEPDGTFITARNNPKMVTFTPALLVDGLFLTAPDGESASIRFNDFSPTAAPTEVWGNHFTALIAPAEINDWLSGYFQREVQLRWLGPELTRRVKRQPEIPLSFADGYPYLLINEASFAELQQRCPGSIKIEQFRPNLVVTGASAFAEDSWQVIRVGDVIFDLVKPCSRCILTTVSVERGKKHPTAEPLTTLQKFRTADNGDVDFGQNMIARNSGIIRVGDNIEVLATKPPRPYGAGVVAEALPMVQDSTRAVTIEYNGIRFTGNNQQVLLEQLEQQSIRIPYSCRAGICGSCKVTLLQGEVAPLKQSAIAENGVILACSCVPKGDISLTGK</t>
  </si>
  <si>
    <t>PL78_2775 chr1</t>
  </si>
  <si>
    <t>ANI28764</t>
  </si>
  <si>
    <t>rlmL 23S rRNA methyltransferase</t>
  </si>
  <si>
    <t>MNSLFASTARGLEELLKSELEALGAHDCKIVQGGVHFQGDDRLMYQSLLWSRLASRILLPLNEFKVHSDLDLYLGVQAIDWPSIFGVDKTFAVHFSGVNEEIRNSQYGALKVKDAIVDSFTRKIDQRPTVAKQQPDIRVNVFLQRDTASVALDLSGEGLHQRGYRDLTGQAPLKENLAAAIILRSGWQAGTPMVDPMCGSGTLLIEAAMMASDRAPGLHRHHWGFTAWNSFNEELWRELTAEAQVRARRGLQETTSRFFGSDIDRRVIEMARANARRAGVAELITLNANDVSKLVNPLPEGPVGTVISNPPYGERLESEPALIALHNMFGRIMKTAFGGWRLSLFSASPELLSCLQLRAEREFKAKNGPLDCVQKNYQLAANPQGASGVQVAEDYANRLRKNVKKLDKWAKQQGIECYRLYDADLPDYNVAVDRYGSKVVVQEYAPPKTVDPQKARQRLFDVINATLAVLNLPSNQLVLKTRERQKGKSQYEKLAQKGEFLLVEEYNAKLWVNLTDYLDTGLFLDHRLARQMLGKMSQGKDFLNLFAYTGTASVHAGLGGARSTTTVDMSRTYLEWAEKNLRVNGLTGQQHRLIQADCLSWLSNTDEQFDVIFIDPPTFSNSKRMETTFDVQRDHLVLMKELKRLLRRKGTIMFSNNKRGFQMDLAGIEALGLVAKEITAQTQSEDFARNRQIHNCWLVTHANEEK</t>
  </si>
  <si>
    <t>PL78_2780 chr1</t>
  </si>
  <si>
    <t>ANI28765</t>
  </si>
  <si>
    <t>ABC transporter ATPase</t>
  </si>
  <si>
    <t>MSLISMSGAWLSFSDAPLLDNTELHIEPNERVCLVGRNGAGKSTLLKILSKEIALDDGRIVYEQDLIVARLQQDPPRNVAGTVFDFVAEGVQEQAEHLKAYHATLHQVELDPSEKNLNRLAALQEILDHQGLWQLDSRIHEVLEQLGLNADAELSSLSGGWLRKAALGRALVSSPKVLLLDEPTNHLDIETIYWLEGFLKEFQGSIIFISHDRSFIRAMATRIVDLDRGKLVSWPGNYELYLASKEEALRVEELQNAEFDRKLAQEEVWIRQGIKARRTRNEGRVRALKALRQERSERREVMGTAKMQVEETVRSGKIVFDLENVNYQVGDKVLVKNFTAQVQRGDKIALVGPNGCGKTTLLKLMLGQLQADSGKVHCGTKLEVAYFDQHRAELDPERTVMDNLAEGKQEVMVNGRSRHVLGYLQDFLFHPKRAMTPVKALSGGERNRLLLAKLFLKPSNLLILDEPTNDLDVETLELLEEMVDGYQGTVLLVSHDRQFVDNSVTECWIFEGNGEISSFVGGYYDAHKQRAEAKPIRQAAPKVETPKAAAPEKNTASAKRSTGKLSYNLQRELDQLPQQLEKLEDEISALQAQVSDANFFSRPHEETQQVLKALAAAEQTLEVAFARWEELEAQKNG</t>
  </si>
  <si>
    <t>PL78_2785 chr1</t>
  </si>
  <si>
    <t>ANI28766</t>
  </si>
  <si>
    <t>paraquat-inducible membrane protein A</t>
  </si>
  <si>
    <t>MCSVSHHDHGHHHVESNDAMLCPQCDMLVALPKLSYGTKAVCPRCKTTLSMRWEEPRKRPIGYALSALFMLLVANLFPFVNMRVAGITSEITLIQIPRVMLNDNYASMATLFMVLVQLIPAFCMMAIILLCSGTRLPKHLKTVMAKALFMFKTWCMVEIFLAGVLVSFVKLMAYGDIGIGSSFVPYCLFCLLQVRAFQCVDRRWLWQDIEPAPAINCELTFGRTGIRQGVRSCSCCTAILPVNQRECPRCHTRGYARRRHSLQWTMALLITSILLYIPANLMPIMITEALGNEMTSTIMAGVILLWGEGSYPVAMVIFIASIMVPSLKMLAIGWLCWDAKGKGKTDSERMHFIYEVVEFVGRWSMIDVFVIAVLSALVRIGQLMSIYPAIGALLFAMVVILTMLAALTFDPRLTWDRMSETTKKEPQGDGQ</t>
  </si>
  <si>
    <t>PL78_2790 chr1</t>
  </si>
  <si>
    <t>ANI28767</t>
  </si>
  <si>
    <t>paraquat-inducible protein B</t>
  </si>
  <si>
    <t>-TDSNPSHGVAEIEKIKRWSPVWIIPIVTALIGAWILFYHFSHQGPEVTLYTQNAEGIEAGKTKIKSRSVDVGTVEMVTLSNDLNQVIIKARLNSGMEKLLRTDSAFWVVKPQIGREGVSGLGTLLSGAYIELQPGRTDKSHDEFHLLDSPPLASPDAKGLRIVLDSDQAGQLNAGDPVLFRGYRVGSVETGSFDPTSRLMQYQLFISAPYDSLVTSNVRFWKDSGVAVDLSSQGMRVEMASLATLFSGGVSFDVPEGVALGKPVTQDKTQFKLFDNRSSIQNSLFTEHDDFLLFFSDSVRGLQAGAPVEFRGIRVGTVGDVPFYAEGVKQRLDNDFRIPVLIRIEPGRFRNDLGPDANFEQILKTAKERGLRASLKSGNLLTGALFVDLDFYPDAKPWKGPQDIAGYSLIPTVSGGLAQIQQKVMMTLDKINNLPLTPMLHEVTQTLAESQRTMRETQKTLASLNEITSSQAMKDLPQDLQKTLTELNRSMKGFQPGSPAYNKMVGDMQRLDQVLRELQPVLRTLNEKSNALVFEAAGSQDPQPKKAKK</t>
  </si>
  <si>
    <t>PL78_2795 chr1</t>
  </si>
  <si>
    <t>ANI28768</t>
  </si>
  <si>
    <t>MMKWMMVFMALVLSACSSSTSKTYYQLPALGTPVAVSSDTQGVTRQLWLEHVSVADYLAASGVVYQTNDVQYVIANNNLWASPLDQQLQQTLVTNLSSALPGWLVSAQPLDSDQAVLNVTVTGFHGRFDGKAIVKGVWVVKYQGKLIKQPFDLEVKQSEDGYDALIRTLAQGWQQEAQNIATQLQRIQ</t>
  </si>
  <si>
    <t>PL78_2796 chr1</t>
  </si>
  <si>
    <t>ribosome modulation factor</t>
  </si>
  <si>
    <t>MKRQKRDRLERALSRGYQAGISGRSREICPYQSLDARSHWLGGWRQAMADRAVTA</t>
  </si>
  <si>
    <t>PL78_2800 chr1</t>
  </si>
  <si>
    <t>ANI28769</t>
  </si>
  <si>
    <t>MSMRRVVITGMGVICPLGTGLEIVWQRLLAGQSGIRRLPDEIVGELATKVGGQVPTLAADPEGGFDPDRAVLPKDQKKMDRFIEFAMAAADEAIAHSGWQAIAEDQQERTATVIGSGIGGFPAIAHAVRTTDSRGPKRLSPFTIPSFLVNLAAGHVSIKHHFKGPIGAPVTACAAGVQAIGDAVRMIRNHEADVALCGGAEAAIDKVSLAGFAAARALSHGFNEHPEQASRPFDSARDGFVMGEGAGLLVVEELEHALARGATPLAEIVGYGTSADAYHMTSGAEDGDGAYKAMKIALRQAGVTPDQVQHLNAHATSTPVGDLGEINAIKHLFGTNSQLAVTSTKSATGHLLGGAGGLETVFTVLALRDQIVPATLNLTHPDPASAGLDIVSDKARPHQMTYALSNGFGFGGVNASILLKRWQG</t>
  </si>
  <si>
    <t>PL78_2805 chr1</t>
  </si>
  <si>
    <t>ANI28770</t>
  </si>
  <si>
    <t>DNA-binding transcriptional regulator, HxlR family</t>
  </si>
  <si>
    <t>MQRTHFDDMPCPVARSLERVGEWWSILILRDAFQGLSRFDEFQKSLQLSPTMLTRRLKHLVASGILDKHLYHARPARYEYRLTQRGIDFFPVLVAMFDWGNKHLAPDGAAVILVDRHSGEPIQPQLLDQRTQRPILYQDVTIAAGPVSSDIVKRRLALMQEKASARSIESE</t>
  </si>
  <si>
    <t>PL78_2810 chr1</t>
  </si>
  <si>
    <t>ANI28771</t>
  </si>
  <si>
    <t>fabA 3-hydroxydecanoyl-ACP dehydratase</t>
  </si>
  <si>
    <t>MVDKRESYTKEDLEASGRGELFGAGGPPLPAGNMLMMDRIVKMTEDGGTHNKGYVEAELDINPDLWFFGCHFIGDPVMPGCLGLDAMWQLVGFYLGWLGGEGKGRALGVGEVKFTGQVLPEAKKVTYRINFKRVIMRKLIMGVADGEVLVDGKVIYTATDLKVGLFKDTNAF</t>
  </si>
  <si>
    <t>PL78_2815 chr1</t>
  </si>
  <si>
    <t>ANI28772</t>
  </si>
  <si>
    <t>Lon protease</t>
  </si>
  <si>
    <t>MLIKAQESSDYLNLLSQAINELLANETPTLAGGDYLVHGHQVSWQPAQHGNEAFAAKSTCLCQEWIEPEQLFGCVRIHKDTVSLQPGLVHQANGGVLILSVRSLLAQPLMWLRLKQMVTQQRFEWLSPDETKPLPLHIPSMPLDLRLVLVGDRLGLGDFHDMEPELGELAIYGEFEAELPLLDEEGMALWCGYINGLVQQNNLPPLSADAWPVLFKQAIRHSGDQGSLPLCPQWLTRQLAEAAMYAEEDEITGNSLDVAANNRDWRQNYLAERMQDEIELGQILIDTEGAVVGQINGLSVLEYPGHPRAFGEPARISCVAHMGDGEFVDVERKAELGGNLHAKGMMIMQAFLNAELELDQPMPFSASIVFEQSYGEIDGDSASLAELCALISALSQQPINQQIAVTGSVDQFGNVQPIGGVNEKIEGFFEVCQRRGLTASQGVILPSANVRHLCLHPSVVEAVQNGQFHLWAVDSVTEALPLLTGLPYADEQQTSLLGIIQERIAQMNPQDRRRPWPLRWLNWFNQG</t>
  </si>
  <si>
    <t>PL78_2820 chr1</t>
  </si>
  <si>
    <t>ANI28773</t>
  </si>
  <si>
    <t>macrodomain Ter protein</t>
  </si>
  <si>
    <t>MKYQQLENLESGWKWAYLVKKHREGEPITRHVEKSAAQDAIEQLLKLESEPVKVLEWIDAHMNADLANRMKQTIRARRKRHFNAEHQHTRKKSIDLEFLVWQRLAALARRRGHTLSETVVMLIEDAERKEKYANQMSSLKQDLQAILGKDD</t>
  </si>
  <si>
    <t>PL78_2825 chr1</t>
  </si>
  <si>
    <t>ANI28774</t>
  </si>
  <si>
    <t>porin OmpA</t>
  </si>
  <si>
    <t>MKKTAIALAVALAGFATVAQAAPKDNTWYTGGKLGWSQYHDVGTGSGIYNESNDGPTHKDQLGAGAFVGYQANQYLGFEMGYDWLGRMPYKGDVTNGAFKAQGVQLAAKLSYPIAQDLDLYTRLGGMVWRADSKANVPSENFHASNHDTGVSPLAAVGLEYAVTKNWATRLDYQWVNNIGDAATVGARPDNGMLSLGVSYRFGQDDAVAPVAPAPAPAPVVDTKRFTLKSDVLFAFNKATLKPEGQQALDQLYSQLSSIDPKDGSVVVLGFADRIGQAAPNLKLSEARARSVVEYLVSKGIPADKISARGMGQADPVTGNTCDNVKPRAALINCLAPDRRVEIEVKGIKEVVTQPQA</t>
  </si>
  <si>
    <t>PL78_2826 chr1</t>
  </si>
  <si>
    <t>MKFNVNYMGTSEYQCKASHYAACSIKYCSKNDHFYAKSVKKPAHFCFFFRRFITSHL</t>
  </si>
  <si>
    <t>PL78_2830 chr1</t>
  </si>
  <si>
    <t>ANI28775</t>
  </si>
  <si>
    <t>cell division protein</t>
  </si>
  <si>
    <t>MRTHSLKPHNSNSHTFAANTLATRTISPVGSGLISEIVYSENQSAVVQLLVPLLQQLGKQSRWLLWLTPQQKLSRLWLEKSGLPVDKVVQLSQIDSLSTVEAMEKALQTGNYSVVLGWLPDLTDEDRLRLRLAAEQGNAYGFIMRPQSDTKSNQGQCPTLKIHSYLYH</t>
  </si>
  <si>
    <t>PL78_2835 chr1</t>
  </si>
  <si>
    <t>ANI28776</t>
  </si>
  <si>
    <t>MKHLSEKRIAQAQDRFAFLGPITFRSQFGGYGLLANGIMFALVSEGEMYLRANERTEYTFKTYGMCCLVYSKRGIPVTLRYYWITPELWQDESNLSAFAQLAYQGAEEDVVTKSRETNRLKDLPNVTIALERLLWKVGIKNADELRSEGAKRTYLRLRALRKSLGINVLLSLAGAITGNHHAVLPRRIRNELMEWFDDVGMPVSACYKN</t>
  </si>
  <si>
    <t>PL78_2840 chr1</t>
  </si>
  <si>
    <t>ANI28777</t>
  </si>
  <si>
    <t>integral membrane protein, YccS/YhfK family</t>
  </si>
  <si>
    <t>-LTFVSDLRRYAYNSSFLYYVRIFIALTGATALPWWLGQPTLTIPLTLGVVAAALADLDDRLVGRIRNLLITLVCFFTASASIELLFPYPWLFAIGLTFSTCGFILLGALGQRYATIAFGALLIAIYTMLGTSMYAIWYEQPLLLLLGAVWYNLLTLAGHLIFPIRPLQDNMARCYQQLSYYLEAKANLFDPDIEANDNQPLIAVAMANGELVSTLNQAKVSLVTRLKGDRGQRGTRRTLHYYFVAQDIHERASSSHVQYQSLREKFRFSDVLFRFQRLLTMQARACQQLSQSILLRQKYQHDPRFERAFTHLDATLLRMSEKHKNLPEVKALSYLLRNLRAIDAQLAGIESEQVLAEEAKPENRLADDRITGWGDIWLRISRHLTPQSALFRHAVRMSVVLCIGYAFIQFTGMQHGYWILLTSLFVCQPNYNATRRRLALRIIGTLAGILIGLPILYFVPSLEGQLILIVITGVLFFAFRNVQYAHATMFITLLVLLCFNLLGEGFEVAMPRVIDTLLGCGIAWVAVSFIWPDWKFRHLPAVVNKTFNANCRYLDAILLQYHQGKDNSLTYRIARRDAHNSDAELASVISNMSAEPKNDRKTHEAAFRLLCLNHTMLSYISALGAHREKLTNPAILELLNDAICYVEAALSEEPVDDIRMNKALAALSARSAQFSPDPESKEPLVLQQVGLLLELLPELAVLNKQIGQRNS</t>
  </si>
  <si>
    <t>PL78_2845 chr1</t>
  </si>
  <si>
    <t>ANI28778</t>
  </si>
  <si>
    <t>MRTALNILNFVLGGFFTTLAWLVATLVSALLIVTLPLTRSCWEITKLSFLPYGNEAIHVNELYPEKSNALLTTGGSVLNIIWFILFGWWLCISHILAGIAQCLTIIGIPVGIANFKIAAIALWPVGRRVVSVEMAQQARTENAKRRFQQR</t>
  </si>
  <si>
    <t>PL78_2850 chr1</t>
  </si>
  <si>
    <t>ANI28779</t>
  </si>
  <si>
    <t>helD DNA helicase IV</t>
  </si>
  <si>
    <t>MELKATSFGKHLAQHPYNRVRLLNAGIEVSGDKHQYLIPFNQLVNIQCKRGIVWGELEFELPQQQVVRLHGTEWQETQRFYQYLLGVWQKWSEEMSQISAEVLQAQVASIRKIEQQDKWFKHSDLAQLQESIKQAFGALPMPIERLSEFELCRDDYALCLRWLQQGARSVAMRNRQWTDRVLEQHRDFFQQVETSPLNDSQCRAVVNGEDSVLVLAGAGSGKTSVLVARAGWLLHRQEALPEQILLLAFGRQAADEMNDRIKQRLGTKDIQAKTFHALALHIIQQGSRKTPVISKLESDSQARRSLLIKNWQQQCEEKKAQAKGWRQWLTEELEWDVPEGSFWQDKRLAARLGGRLERWLGLMRMHGGSQAEMIEQADEEVRDLFQKRIRLMAPLLKAWKSALKDEGAVDFSGLIHQAVNLLEKGRFVSPWKYILVDEFQDISPQRAVLLSALRKQNTQTSLFAVGDDWQAIYRFSGAELLLTTAFSHHFGEGAECALDTTYRFNDRIGEIANQFIQQNPHQLKKPLNSLSKGTKKSVVILPHEQLEALLDKLSGYVKHDERIMILARYHHLRPDILQKAKTRWPKLNIDFMTIHASKGQQAEYVIIAGLHEGSDGFPAEARESVLEDVLLPQPEDFPDAEERRLLYVAMTRAKHQVWLLQDSDRPSVFVSQLRDLGVSVQKKP</t>
  </si>
  <si>
    <t>PL78_2855 chr1</t>
  </si>
  <si>
    <t>ANI28780</t>
  </si>
  <si>
    <t>mgsA methylglyoxal synthase</t>
  </si>
  <si>
    <t>MELTTRTVAARKHIALVAHDHCKKSLLAWVEGNKELLARHELYATGTTGNLVQRATGIPVRSMLSGPMGGDQQVGALISEGKIDMLIFFWDPLNAVPHDPDVKALLRLATVWNIPVATNRSTADFLVCSPLFDREIEIAIPDYQRYLQDRLK</t>
  </si>
  <si>
    <t>PL78_2860 chr1</t>
  </si>
  <si>
    <t>ANI28781</t>
  </si>
  <si>
    <t>MKIGLMVIAVLIACASGSALATTLKLSPEIDLLVVDGKNMSGSLLKGAESLELNSGQHQILFKVTKNLPSSTPAQMFYTSPPLIVVFNTQNVKSVAIHLPTITNTQEGQKFSHHPLYQLIDHNAHILPVRSDMLHPDDLTSSASLENIMAIYNLGNHKASVPSFAAIPPSTVSAVPGTTLPAAGNGIADKTTRLNGENVSEQMLQYWYLQADKETQQRFLLWARKHAAKQ</t>
  </si>
  <si>
    <t>PL78_2865 chr1</t>
  </si>
  <si>
    <t>ANI28782</t>
  </si>
  <si>
    <t>acs CoA-binding protein</t>
  </si>
  <si>
    <t>MHDNDIAEVLKKTKTIALVGASNNPGRPSYGVMAYLLSQGYQVIPVSPKLAGQTLLGQTAYGQLADIPHPVDMVDVFRNAEAAYGIAQEAITIGAKVLWLQIGVINEQAAVLAADAGLKVVMDRCPKIEIPRLGLEKA</t>
  </si>
  <si>
    <t>PL78_2870 chr1</t>
  </si>
  <si>
    <t>ANI28783</t>
  </si>
  <si>
    <t>heat-shock protein HspQ</t>
  </si>
  <si>
    <t>MIASKFGIGQQVRHKLLGYLGVVIDIDPEYSLDQPQPEDVVNSDTLRLAPWYHVVMEDDRGQAIHTYLAEAQLAYEVQEAHPDQPSLDELAVSIRDQLQAPRLRN</t>
  </si>
  <si>
    <t>PL78_2875 chr1</t>
  </si>
  <si>
    <t>ANI28784</t>
  </si>
  <si>
    <t>rsmD 23S rRNA methyltransferase</t>
  </si>
  <si>
    <t>MNRVILAMGREKSLLRRHPWVFSGAVERVEGKPLPGETVDIMDSRGKWLARGAYSPESQLRARVWTFQQDEAVDNDFFIRRLQQAQSWRDWIAKRDGLDSYRLIAGESDGLPGVTIDRFQNFFVLQLLSAGAEYQRGALINALQHCYPECSIYDRSDVSVRKKEGMELTQGPILGDIPPALLPIQEHGMKLLVDIQQGHKTGFYLDQRDSRLAARNYAKGRRVLNCFSYTGAFAVSALMGGCEQVISVDTSQAALDIAKQNVELNQLDLSKAEFVRDDVFQLLRNYRTQGEKFDMIIMDPPKFVENKNQLASACRGYKDINMLALQLLRPGGILLSFSCSGLMPNDLFQKILADAALDAGCDIQFVEQFRQAADHPVIATYPEGLYLKGFACRVM</t>
  </si>
  <si>
    <t>PL78_2880 chr1</t>
  </si>
  <si>
    <t>ANI28785</t>
  </si>
  <si>
    <t>lexA SOS-response transcriptional repressor LexA</t>
  </si>
  <si>
    <t>MEKKKPLTPEQIEDAMRLKSLYEAKKKSLHITQQAIADDLDVSQGAIGHYLNGRNPLNTKVAAAFAKHLQVSIADFSPTLAKEAALLGENANSNNVSYLGQKSTVGTFPLISWVSAGSWLEAVEPYRRDEIDIWPDTTVNASPGSFWLRVKGDSMTAPTGFTVPEGMIILVDPEKEPVSGKLVVAKLENENEATFKQFMTDAGRKYLKALNPHHPPTIINGNCKIIGVVVDIKWEHIP</t>
  </si>
  <si>
    <t>PL78_2885 chr1</t>
  </si>
  <si>
    <t>ANI28786</t>
  </si>
  <si>
    <t>dnaJ antitermination protein</t>
  </si>
  <si>
    <t>MNLESATKYLFCKSQSFTDSPGATGDILTGADVMGAFGLCQSKAELGFKAYSGKLGLSAGDAKDAIQLLTQYGMTQCDKVAALRKLDGRVKVKVVQKLAGFAYQDYCRSASGVEECSCCKGKRFVIDRVATAKDREKRAYSQPTQVICSQCWGKGVVSVACRDCRGRGVVVDQKETEKQGLPVKRDCQRCRGRGYERIPASTAFRAVSSLTNAISAATWDKSIKPFYDSLIGQLEQEEVRASNLLSKAIK</t>
  </si>
  <si>
    <t>PL78_2890 chr1</t>
  </si>
  <si>
    <t>ANI28787</t>
  </si>
  <si>
    <t>MDKYVSELSCWLGGLTAALGELSLNEWAIIIGIVCKIGAVGVNWHYKRKEFQLKEKSNGSRST</t>
  </si>
  <si>
    <t>PL78_2895 chr1</t>
  </si>
  <si>
    <t>ANI28788</t>
  </si>
  <si>
    <t>MAPALRNKLLASSAGGAALTLALVGGHHGLEGLEYTAYFDVVGVLTLCDGDTGKKMSATAMGSAISGECCE</t>
  </si>
  <si>
    <t>PL78_2900 chr1</t>
  </si>
  <si>
    <t>ANI28789</t>
  </si>
  <si>
    <t>hypF acylphosphatase</t>
  </si>
  <si>
    <t>MPKVCIAAYVYGVVQGVGFRFCTQHEAVSRGITGYAKNMDDGSVEVIACGESESVEELMAWLRQGGPRGARVDRVLTEPRAVEVFEGFKIRY</t>
  </si>
  <si>
    <t>PL78_2905 chr1</t>
  </si>
  <si>
    <t>ANI28790</t>
  </si>
  <si>
    <t>tusE sulfur transfer protein</t>
  </si>
  <si>
    <t>MLEFEGRIIDTDAQGYLKNSDDWSESLAPILAAQEDITLTEPHWEVVRFVRAFYQEFNTSPAIRMLVKAMAQKYGEEKGNSRYLYRLFPKGPAKQATKIAGLPKPVKCI</t>
  </si>
  <si>
    <t>PL78_2915 chr1</t>
  </si>
  <si>
    <t>ANI28791</t>
  </si>
  <si>
    <t>MESLPTRDPENGPPNKRRSLLKAAIGMSALSITGAIGLTSPGVTYAAALTKEERDKLTPDQIIQGLKDGNIRFRHGKMQQHDYLAQKRASASGQFPSAVILSCIDSRAPAEIVFDTGIGETFNGRIAGNIANNDLLGSLEFACAVAGAKVILVLGHTACGAIRGAIDNVELGNLTGLLAQIKPAIAATEYSGDRSGNNAAFVDAVAKTNVENTIKTIRERSDILNKLEKEGKIKIIGAMYQLDGGAVDFIQI</t>
  </si>
  <si>
    <t>PL78_2920 chr1</t>
  </si>
  <si>
    <t>ANI28792</t>
  </si>
  <si>
    <t>argP</t>
  </si>
  <si>
    <t>MNFSSENIELFLAVIDRGSFSAAARALHRVPSAVSMGIANMEAELGFPLFDRRSREPIPTPLALALEPQARIIAQQLQQLRVHAVELSQGLESTFALAMAAEVDKTPVLAALKILSQRYPLLNIEVLSAPQDDVLHMLHCGRVSVALAFGGLSINVQEQFQYVGSESLIATISARHWAAENANDALYIEDLVTIRQIIVASMSHPISDTRPLVAGSYWRTDTLAMALGMVEAGLGWGNLPFSLIEPLLKQGHLKQLHFKNTKNELKLPIHAVWLKNQSLNKAAREFVQLMSQ</t>
  </si>
  <si>
    <t>PL78_2925 chr1</t>
  </si>
  <si>
    <t>ANI28793</t>
  </si>
  <si>
    <t>MQGLKRKLVYVTAYEIIGLVISALGLALLSGTSPGNTGPLSVMITTIAVSWNFVYNYIFEFWESRQLSRTRTVKRRVLHAIGFQLTLVVYLIPLIAWWMNISLLEAFYLDLALIVLIPCYTFIFNGLFDRIFGLPSSAISIETAAAN</t>
  </si>
  <si>
    <t>PL78_2930 chr1</t>
  </si>
  <si>
    <t>ANI28794</t>
  </si>
  <si>
    <t>cvrA potassium/proton antiporter</t>
  </si>
  <si>
    <t>-DATTINSLFLIGAVLVGASILLSSLSSRLGIPILVIFLAIGMLAGGDGIGGIPFDNYPAAYLVSNLALAVILLDGGMRTRASSFRVALWPALSLATVGVMITAGLTGLAAAWLFDLDIIQGMLIGAIIGSTDAAAVFSLLGGKGLNERVSATLEIESGSNDPMAVFLTITLIAMISAGETSLSWMFIIHLLQQFGLGIILGLLGGSLLLLLINRIELANGLYPLLAVSGGIMIFALTTALNGSGILAVYLCGLMLGNRPIRNRSGILQTFDGLAWLSQIGMFLVLGLLLNPSDLLPIAIPALILSLWMILFARPLSVFIGLLPFRSFNLRERIFISWVGLRGAVPVILAVFPMMAGLPNAHLFFNVAFFVVLVSLLLQGTSLSFAARKTKLVVPPALAPISRVGLDIDMNRQWEQFIYQLSSEKWCIGAALRDLKMPRGTRIAALFRGKDLLHPTGSTRLKEGDILCVIGQEHDLPALGKLFSQSPTITLDERFFGDFILEADARLNDISNIYGLNLEDGIDGQQTLGQFVIYLLGGEPVIGDQIEWDGLTWTIAEMDNDRVTKVGVKIITEKA</t>
  </si>
  <si>
    <t>PL78_2935 chr1</t>
  </si>
  <si>
    <t>ANI28795</t>
  </si>
  <si>
    <t>MSTPDTTGKNLTNDADISAEFSTLFALVNRLSSALDGSINGKDRSVLVNELSQLTFSEVPNPERAIVTELVKRTLVTLDRA</t>
  </si>
  <si>
    <t>PL78_2940 chr1</t>
  </si>
  <si>
    <t>ANI28796</t>
  </si>
  <si>
    <t>opgC glucans biosynthesis protein</t>
  </si>
  <si>
    <t>MKKSTKQREYFLDAIRAYLMLLGIPFHLSLIYSSHHWAVNSSISSPSLTLLNDFIHAFRMQVFFVISGYFSFMLYQRYERRRWLKVRLERVAIPLITAIPLITLPQFFLLKHYTNKLQEWNSFTLYQKINIAIWEGVSHLWFLLTLALLTLAGLYLFNKIKNINQSLNGRINKLNSLGRISLFFFLFYLLYSVVRRIIFILSPELLFNSVFNFVVMETLFYAPFFILGAMTFKYLWLKEVFLKFSPMALIASVVLLAAYCINQQVFNPDYFSFELDILIKALMGITMTNVVFSLGYRLLNASSSGITYLVNASLFIYLVHHPLTLIYGALIAPHIQNNALGFLVGLLFVCPVAFLLYEIHLRIPLLKFLFSGKTASTVSSQHNVITK</t>
  </si>
  <si>
    <t>PL78_2945 chr1</t>
  </si>
  <si>
    <t>ANI28797</t>
  </si>
  <si>
    <t>mdoG glucan biosynthesis protein G</t>
  </si>
  <si>
    <t>-PVNILSKGQSVNRAKWLSVAILLSLFSCSVSAFTLDDVAKKAQNLADKSFDAPKSNLPSQFREMKFADYQQIQFNHDKSYWNKLKTPFKLEFYHQGMYFDTPVQINEITAKSVTPIKYSPDYFNFGSVKHDPDSVKNLGFAGFKVLYPLNKADKNDEVMSLLGASYFRVIGKGQVYGLSARGLAIDTALSSGEEFPRFREFWIERPKPNDKHLVIYALLDSPRATGAYRFTVYPGRDTTIDVQAKVFLRDKVAKLGIAPLTSMFLFGPSQPSKVLNYRPALHDSNGLSIHAGNGEWIWRPLNNPKHLSISTYTVENPKGFGLLQRGRAFSQYEDLDDRYDLRPSAWVEPRGDWGKGKVELVEIPTADETNDNIVAFWTPDVLPDAKHSLDLNYRLHFTRDEDKLHSDNVGYVKQTLRSTGDVKQSNLIREPDGSVAFLVDFIGPVLSSLDPNMPLASQVSVGDNGELLENSVRYNPETKGWRLTLRVKVKDEKKPIEMRAALVNGDKTLTETWSYQLPADE</t>
  </si>
  <si>
    <t>PL78_2950 chr1</t>
  </si>
  <si>
    <t>ANI28798</t>
  </si>
  <si>
    <t>glucan biosynthesis glucosyltransferase H</t>
  </si>
  <si>
    <t>MNKSTQSPLQDYLAALPLTVEQQKALRAALPDNDKDALAQLHHQLAAGQPEPHGAADNDAALSSVKARLLAGWPDALQGGKKLSVDAEGRTVISATPPIVRSRMFPEAWRTNPVARFWDSLLGRTTVSRSATPEQADAERKWRAVGSIRRYILLALILVQTSIATVYMKSILPYQGWALIDPIEIWNQNWQQSVMQLLPYLLQTGILILFAVLFCWVSAGFWTALMGFLQLLIGKDKYSISASVVGNEPLNPSHRTALIMPICNEDVERVFAGLRATYESVAATGQLEHFDIYVLSDSYDPDICVAEQKAWLELCRDVDGHGKIFYRRRRRRVKRKSGNIDDFCRRWGGQYSYMVILDADSVMSGECLTGLVRLMEANPNAGIIQSAPKASGMDTLYARVQQFATRVYGPLFTAGLHYWQLGESHYWGHNAIIRVKPFIEHCALAPLPGEGSFAGSILSHDFVEAALMRRAGWGVWIAYDLPGSYEELPPNLLDELKRDRRWCHGNLMNFRLFLVKGMHPVHRAVFLTGVMSYLSAPLWFMFLVLSTALQVVHTLMEPQYFLQPRQLFPVWPQWRPELAIGLFSTTLVLLFLPKLLSIILIWAKGAKEYGGNIRLLFSMLLEMLFSVLLAPVRMLFHTVFVVSAFLGWSVQWNSPQRDDDATPWSEALVRHGPQLLLGLIWAGGVAWLDLRFLWWLSPIVFSLILSPVVSVLSSRRTLGMASKRAKLFLIPEEYNPPRELVATEEYLQLNRQRALADGFLHAVMNPSYNALASAMATARHRAKEIIEHGRELQVNQALSQGPAKLGKLQRLELLSDPVMIARLHQKIWQQPEAYAQWADFYQHLPRNPQAMPS</t>
  </si>
  <si>
    <t>PL78_2955 chr1</t>
  </si>
  <si>
    <t>ANI28799</t>
  </si>
  <si>
    <t>PL78_2960 chr1</t>
  </si>
  <si>
    <t>ANI28800</t>
  </si>
  <si>
    <t>YncA acyltransferase</t>
  </si>
  <si>
    <t>MMKIRLAHLNDYSAILQLQQENIPENLSDEQKKQGFIVSRMDEKQLAAINNDLGILVAEDDNGEVAGFVCMMKTDARPRPPVVDAMLEALRQQRFEGKPLTELRVFLYGPVCVAQNKRGQGIVSQLLAEVKQHTQANYDVGAAFVDDANPHSFAVHVKGLHMTPVANFTYHQKGYNLLVFPTRS</t>
  </si>
  <si>
    <t>PL78_2965 chr1</t>
  </si>
  <si>
    <t>ANI28801</t>
  </si>
  <si>
    <t>MLPSDAVMRVARPTDNLDIITEMYRLGLNVLGSFADHQGFDGVILGHPHHGYHLEFTHHRSTSVGRAPTADNLLVFYLPDPNIWATQCQQMLKAGFQVVESYNPYWDESGQTFEDIDGYRVVLQQRAWPL</t>
  </si>
  <si>
    <t>PL78_2970 chr1</t>
  </si>
  <si>
    <t>ANI28802</t>
  </si>
  <si>
    <t>MQSSNTNNSRTFFGHPYPLSSLFFTEMWERFSFYGIRPLLILFMAATVYDGGLGLPRENASAIVGIFAGSLYLASLPGGWLADNWLGQQRAVWYGSILIAMGHLSIALSAFFGNDMFFIGLVFIVLGTGLFKTCISVMVGTLYKPGDARRDGGFSLFYMGINMGSFIAPLLSGWLLRTHGWHWGFGIGGVGMLVALLTFRMFVIPSMTRYDAEVGMDSSWNSPTVQRKNVGKWVCAAMVALAAVVTLVAQGVIEINPVLVASSLVYLIAASVTLYFVYLFAFAGLSRKDKARLLVCFILLVSAAFFWSAFEQKPTSFNLFANDYTDRMVMGFEIPTVWFQSINALFIILLAPIFSWAWPALAKKSIRPSSITKFVIGILCAAAGFGVMMLAAQHVLATGEGVSPFWLVGSILMLTLGELCLSPIGLATMTLLAPDRMRGQVMGLWFCASALGNLAAGLIGGHVKADQLDMLPTLFARCSIALVICAAILILLIVPIRRMMNNTQGAEKTA</t>
  </si>
  <si>
    <t>PL78_2975 chr1</t>
  </si>
  <si>
    <t>ANI28803</t>
  </si>
  <si>
    <t>MTSSPEPIHWKRNLFVAWLGCFLTGAAFSLIMPFLPLYVEILGVTGHQALNMWSGLVFSITFLFSAIASPFWGSLADRKGRKIMLLRSALGMGIVMVLMGMAQNIWQFLALRALLGLLGGFIPNANALIATQVPRHKSGWALGTLSTGGVSGALIGPLIGGLLADSYGLRPVFFITAAVLFLCFVMTLLCVKEQFTPVLKKDMLNGRQVLQSLKNPKLVLSLFVTTMIIQVATGSIAPILTLYVRELAGDIHNLAFVSGMIASVPGVAALISAPRLGKLGDKIGPERILIAMLALSVLLLIPMALVQTPWQLAVLRFLLGATDGALLPAVQTLLIYNCTNQVAGRIFSYNQSFRDVGNVSGPLLGAAVSASYGFRAVFCATAVVVLSNAFYSYWCLRRRPAQALKQSANRQEDS</t>
  </si>
  <si>
    <t>PL78_2980 chr1</t>
  </si>
  <si>
    <t>ANI28804</t>
  </si>
  <si>
    <t>MLASANQWFTRLTDHQDGGKLLLRLTFGILMLFHGVAKIQHGTSWISDMLQAQGIPGFVAYGVYIGEIIVPILMILGLFTRPAAFIYAVNLLVATLMVGTGKFFTLTDVGAWGLENEALYFFGGIIIMLLGSGRYSITKNEAYR</t>
  </si>
  <si>
    <t>PL78_2985 chr1</t>
  </si>
  <si>
    <t>ANI28805</t>
  </si>
  <si>
    <t>MYIINLTYHRPVEEVDTHLDAHIAWLRKYYDQGIFIASGRKNPRTGGIIFAIALPRDELDAILAEDSFNAVARYEVIEFTPTMTSDSLTALKGL</t>
  </si>
  <si>
    <t>PL78_2990 chr1</t>
  </si>
  <si>
    <t>ANI28806</t>
  </si>
  <si>
    <t>lpxL lipid A biosynthesis lauroyl acyltransferase</t>
  </si>
  <si>
    <t>MMQVPSFNRSLLHPRYWLTWLGLGILYLLVLLPYPVIYTLGTSLGRFSMRFLKRRLYIAERNLELCFPQMSKAEREQLVVKNFESVGMGLFETGMAWFWPDWRINRWCKVSGLEHIEKARENGQGVLLIGLHFLTLELGARIFGIHNPGIGVYRPHDNKAMDWMQTWGRMRSNKSMLDRKDLKGMIRSLRQGEIIWYAPDHDYGPRSSVFVPLFAVDDAATTTGTYLLVRTAKPAVIPFTPRRLPDGKGYELILQPAVEDFPLESEVTAAAFMNKVIEEEIQLATDQYMWLHRRFKTRPEGAPSLYD</t>
  </si>
  <si>
    <t>PL78_2995 chr1</t>
  </si>
  <si>
    <t>ANI28807</t>
  </si>
  <si>
    <t>ntrC tetrathionate reductase</t>
  </si>
  <si>
    <t>PL78_3000 chr1</t>
  </si>
  <si>
    <t>ANI28808</t>
  </si>
  <si>
    <t>phnD histidine kinase</t>
  </si>
  <si>
    <t>MRNLLIILLCYGVSLTAYSKEWTIGVLALRGNAQTLQRWQPLADSLNQGLPDQHFRLLPLDLTAMKTAVQHGRVDFLLTNPAQYVQIDSHYPLRWLVSLRSSHEPNNASRNVIGSVILVRQDSPITQADELRGKQVGAVSADAFGGYLLGYKALRDAGLRPGQDFNLHFSGFPVDTLMYLLRDGALDAAIVPTCLLEDLQNEGLLQASDFRALLAKPTTVPCLTSSDLYPNWSFAALAQVPDSLADQVTRMLLTPTVSKEPQWGAPSSTSQVEALLRSINQHPEQPQLWQAILSWALQNRLLLGIIAAILLLLGANHIWVAFLVRRRSQQLELAHQQLRERETALEQAQRLSILGEMASGFAHELNQPLSAVRHYAEGCDIRLKREQPDHPLLPVLQQISAQAQRGADIIANLRLWVDKAPATSTRIPQSPRNVAEHVWQLIGAPHHYPDSRLNIDLPAEIQLMLPATLLDQIFCNLFTNSLQAGARRLCLNGNQTPEGTELSLQDDGGGLTVSQLNQLFMPFKSGKPDGLGLGLVICQRLMGSQGGKMTLTNALAANGAAGLEVRLFFPLNSSLKGTS</t>
  </si>
  <si>
    <t>PL78_3005 chr1</t>
  </si>
  <si>
    <t>ANI28809</t>
  </si>
  <si>
    <t>nrfC tetrathionate reductase subunit B</t>
  </si>
  <si>
    <t>MDRGKREFLQRLGVLTAGAALVPLAEAGWKLEPSRRNGNPQRRYAMLIDLRRCIGCQACTVSCAIENQSPQGQFRTSVNQYQIALEGEGSVTNVLLPRLCNHCDNPPCVPVCPVQATYQRQDGIVVIDNTRCVGCAYCVQACPYEARFINHTTQTADKCTFCVHRLEAGLLPACVESCVGGARIIGDLHDENSELRRMLKQYEGEIKVLKPEQGTQPQVFYLGLNEVFTRPLQGQPALWQEVHP</t>
  </si>
  <si>
    <t>PL78_3010 chr1</t>
  </si>
  <si>
    <t>ANI28810</t>
  </si>
  <si>
    <t>tetrathionate reductase subunit C</t>
  </si>
  <si>
    <t>MIREILVRPQEISWLPWAVQYFFFIGLACGAVLLGCWQRWFRRDKGPQLERAALMLATAAAIVAPLALSADLHQPARAWHFYPYFTPWSWMSWGSLFLPLFSGLVVTYFLVLIYGQRVNRPLTGLLRLLSILTALSALSILMYTGREVSVLRAQPLWFTLWLPLFIFLTAMQAVPSLLALWLWRQPQVQRYLARWQLVSLLLLALVTLLWAGGATLSAAALRLWASGHPLTAAAPLLIGLMLLGMALLNLKRCLPIGVVILQSLLAMVMCWMVRWLLLMQSQTLPKYNVLANPYQLSPGTDGLLAIIGTFGLWVTLIIALREGVRWWEGRVQHG</t>
  </si>
  <si>
    <t>PL78_3015 chr1</t>
  </si>
  <si>
    <t>ANI28811</t>
  </si>
  <si>
    <t>tetrathionate reductase subunit A</t>
  </si>
  <si>
    <t>MAKTTRRQWLKGGLALGGLVAFGAGYHDVVRKTLIGLRDGSAGKLTRDPINGNSLTPEGHAGQEWQATPHQAVSMTQCFGCWTLCGLRVRVDTPQNRILRIAGNPYHPLSHDHHFPYGLPVSEALRRMGGEQGLADRSTACARGATLLEGVTSPYRVLEPMKRVGARGEGQWQRISFEQLVKEVTEGGDLFGEGHVDGLRAIRDLDTPIDPAQPSLGPKANQLLMTNAGDDGRDAFIQRFAAKAFGTKNLGSHGAYCGLAYRAGSGALMGDLDKNAHVKPDWDNVRFALFLGTSPAQSGNPFKRQGRQLANARQRDDFNYVVVAPALPLTTTLANQHNRWVPVLPGSDSALVMGMIRWILEQERFNAPYLKVPGEAAMTAAGERSWTNATHLVIVSPQHPLAGQFLRAAHLSGEILAEGEESPVLVAQGDGALVAAPVAMDAELYVSQSVTLADGQQVDVQSGLSLLRAAANRFTLEEYSQQCGVPVATISGLAKEFTAYQRQAAVISHGGMMSGNGFYTTWAVMMLNALIGNLNLKGGVSVGGGKFDGFADGPRYQLASFPGQVKSRGLSLSRSKQPYEKSEEYQQKLAAGEPPYPAKGPWYPFVGGQLTEQLAPALSGYPYPLKAWISHMTNPLYGVAGLRGLVEDKLKDPKHLPLFIAIDAFINETTALADYIVPDTHNFESWGFSAPWAGVLVKASTARWPVVESRTARTADGQAVAMESFLIAVAKALALPGFGENAMQDVQGKGLPLDRAEDFYLRAAANIAYLGENPVPAAQLDELQLTGVVRLLPEIQRSLYPDEQMRVAYLLARGGRFAPYEKSWNGDATGPQWKKPLHIWNENVAKHRHAMTGERYSGCPTFYPPRLADGSSIHQHYPVQSWPFQLMSFKSHLMSSSTPMIERLRAVKASNLVAINPQDAKALGVAHGDWVKLETPGGSMKAQLSVLDGVMPGVIAIEHGYGHREMGANLHQLDGVEMASDSRIGAGVNLNDLGFIDPTREVPNTWLDWVSGAAVRQGLPAKLTRLA</t>
  </si>
  <si>
    <t>PL78_3020 chr1</t>
  </si>
  <si>
    <t>ANI28812</t>
  </si>
  <si>
    <t>MMRAEKVSVGLLFGGVLLGYAGAHWQHNFLLVLAGASLLAGIIASGFTDCRRCKKP</t>
  </si>
  <si>
    <t>PL78_3025 chr1</t>
  </si>
  <si>
    <t>ANI28813</t>
  </si>
  <si>
    <t>MRAIFYGLAASFFFAFTFILNRAMDLSGGSWIWSAALRFIFMAPMLWLLVMMRGQLRQSLSHLRQYWSGYLLWSTVGFGLFYAPLSLAGSYGEGWLVAGSWQITIIAGSLLIPLFKQQIATEQGLQTRRGKIPFKGLRWSLLILIGVGLMQWQHAQSLNLQQTLWCLLPVTLAAFMYPLGNRKMMAICQGEVNTLQRVLNMTLASLPFWILLSAVGVYQVGWPSQGQVEQSLLVALFSGVIATLLFFAATNLVKQDYSRLAAVEATQSGEVLFALLGEMVWLAAPLPTSLSLAGIGLVIIGMIIHSVAPFIGQRRSSSTARS</t>
  </si>
  <si>
    <t>PL78_3030 chr1</t>
  </si>
  <si>
    <t>ANI28814</t>
  </si>
  <si>
    <t>sulfurtransferase</t>
  </si>
  <si>
    <t>MPVLHNRISNEELKARMLAETEPRTTVSFYKYFNLDDAKAFRDSLYSQFVKLGVFGRVYVAKEGINAQISVPANRYDEFKAVLFASHPALDQVRLNVALEDDGKSFWVLRMKVRERIVADGIDDDSFNPANVGQYLKADQVNQMIDDPDTLFVDMRNHYEYEVGHFENAIEVPSDTFREQLPMAVEMLQQDKDKNIVMYCTGGIRCEKASAYMLHNGFKNIYHVEGGIIEYARKAKEQGLPLKFVGKNFVFDERMGERISDDVIANCHQCGTPCDAHTNCKNDGCHLLFIQCPSCAAKFDGCCSQICQDELKLPREEQRARRAGRENGVKIFNKSKGLLQTTMHIPAPEKSDD</t>
  </si>
  <si>
    <t>PL78_3035 chr1</t>
  </si>
  <si>
    <t>ANI28815</t>
  </si>
  <si>
    <t>tqsA membrane protein</t>
  </si>
  <si>
    <t>MVTSAVSNKGLRIVAMLAMLVVIMAGIKAASPIVVPFLLAVFLSIVLNPLVSLLQKIKIPRTLAIVLLVVVIILLMSFLLGMLGNSLNEFARSLPQYRGMMLEKIRDLHGFAVRFNIDMSVDDVMKFVDPGAAMNFVTRSISHLSGAMTGIFLLLMTVVFMLFEVERLPYKLQLMFDDPVKGIAILQRAVKGVTHYLVIKTIISLATGLVVWIFLASMNVRFAFIWGLLAFVLNYIPNIGSVLAAIPPIIQALLFNGFADALAVTGGFILINLIGGNIIDPRMMGRGLGLSTLVVFLSLIFWGWLLGPIGMLLSVPLTIIAKIALELTPTGHKFAVLLGDGKPATDEKES</t>
  </si>
  <si>
    <t>PL78_3036 chr1</t>
  </si>
  <si>
    <t>MFNKLFSMLINNVRAHLVFYICLWLILLALDIYFFFYA</t>
  </si>
  <si>
    <t>PL78_3037 chr1</t>
  </si>
  <si>
    <t>MEIKLTKKCVAKEALTDGENSEPSSIQIFKNVIDKA</t>
  </si>
  <si>
    <t>PL78_3040 chr1</t>
  </si>
  <si>
    <t>ANI28816</t>
  </si>
  <si>
    <t>epsA LuxR family transcriptional regulator</t>
  </si>
  <si>
    <t>MRILIIDECYYTRSGVNKYLNSMSSVNLMDVATVEQATLVIQSFDPAVIMVNLTQYCRYGGHCPLLEEFITRCTRARVYIYLDASYPFSETPIPLTETVSILAKRRLPDLLHSLTHLQDAGSQEGWQQGTTHSSLFSPQEHKVMCYWMTEMPNYRIAKKLNISDSTVYSHKRHITEKIKVRNRLELCFIYNVFKYLY</t>
  </si>
  <si>
    <t>PL78_3045 chr1</t>
  </si>
  <si>
    <t>ANI28817</t>
  </si>
  <si>
    <t>solA N-methyltryptophan oxidase</t>
  </si>
  <si>
    <t>MEYDLIVVGSGSVGSAAGYYAAQAGLKVLMIDSGMPPHQSGSHHGDTRLIRHAYGEGEKYVPLILRAQTLWDGLSTATGAELFHASGVINLGPQDSEFLKNVQESARKYDLPIQVMNGSEVRQKWPLFTVPDDYIGVFEPKSGYLQSDLAVSTLIKEVTAAGCGILFNCPVSAIHPDDNGVDVVTIDGTYRGKKVVVTAGTWVKKLLPTLPISAVRKVFAWHHADGRYSEENHFPAFTVETPDNVHYYGFPSKKEELKIGKHNGGQLIESADQRKPFGGFAEDGTEVFSFLRNYLPGVGVCLRGSSCTYDMSPDEDFIIDTLPESQRIMVFSGLSGHGFKFATALGEIAALFAQDKASPIDIKPFSLSRFN</t>
  </si>
  <si>
    <t>PL78_3050 chr1</t>
  </si>
  <si>
    <t>ANI28818</t>
  </si>
  <si>
    <t>bssS biofilm formation regulatory protein</t>
  </si>
  <si>
    <t>MDRNDEVIQTHPLVGWDISTVDAYNAMMIRLHYLSSVDQPTENALVDRTLWLTTDVARQLINILEAGIAKIESTDYVDIDHRKH</t>
  </si>
  <si>
    <t>PL78_3055 chr1</t>
  </si>
  <si>
    <t>ANI28819</t>
  </si>
  <si>
    <t>damage-inducible protein I, DinI-like family</t>
  </si>
  <si>
    <t>MRVEVSIDRKNPLPAGAIEALTGELTKRLNAQFPDTTVRIRYAGANDLSVLGGAKTDKDRISEILQEIWESADDWFDAE</t>
  </si>
  <si>
    <t>PL78_3060 chr1</t>
  </si>
  <si>
    <t>ANI28820</t>
  </si>
  <si>
    <t>pyrC dihydroorotase</t>
  </si>
  <si>
    <t>MTAQSQTLKIRRPDDWHIHLRDDEMLARVLPYTSEVFGRAIVMPNLATPITTVSSAIAYRERILAAVPKGQTFTPLMTCYLTNQLTERELTAGFEQGVFTAAKLYPANATTNSTHGVSDILGIYPLFEQMQKLGMPLLIHGEVTDADVDIFDREARFIDQILEPIRQKFPALKIVFEHITTKDAADYVLAGNDFIAATITPQHLMFNRNHMLVGGIRPHLFCLPILKRGTHQQALRQAVASGSERFFLGTDSAPHAKHRKESSCGCAGVFNAPSALPSYATVFEEMEALQHLEAFCSLNGPRFYGLPVNEDFVELVRQPFTQPEEISLGNESIVPYLAGQTLNWSVKS</t>
  </si>
  <si>
    <t>PL78_3065 chr1</t>
  </si>
  <si>
    <t>ANI28821</t>
  </si>
  <si>
    <t>antibiotic biosynthesis monooxygenase</t>
  </si>
  <si>
    <t>MEVRVIASLVAKPEFIEDVKAIVHQIIEPSRAEGGNLQYDLHAEIGQPGTFVFFERWASDDALQKHNKTAHFQAFVGQLDGKLDNLDIKTLKQIA</t>
  </si>
  <si>
    <t>PL78_3070 chr1</t>
  </si>
  <si>
    <t>ANI28822</t>
  </si>
  <si>
    <t>ribonuclease E</t>
  </si>
  <si>
    <t>MKRMLINATQQEELRVALVDGQRLYDLDIESPGHEQKKANIYKGKITRIEPSLEAAFVDYGAERHGFLPLKEISREYFPSNYSSHGRPNIKDVLREGQEVIVQVDKEERGNKGAALTTFISLAGSYLVLMPNNPRAGGISRRIEGDDRTELKEALSSLQLPDGMGLIVRTAGVGKSADALQWDLSFRLKHWDAIKKAAEGRPAPFLIHQESNVIVRAFRDYLRPDIGEILIDNPKILDLAKEHIAALGRPDFSSKIKLYSGEIPLFSHYQIESQIESAFQREVRLPSGGSIVIDTTEALTAIDINSARATRGGDIEETAFNTNLEAADEIARQLRLRDLGGLIVIDFIDMTPVRHQREVENRLRDAVRQDRARIQIGRISRFGLLEMSRQRLSPSLGESSHHVCPRCSGTGTVRDNESLSLSILRLIEEEALKENTHEVHAIVPVQIASYLLNEKRESVNAIEKRQGGVRAVIVPNDQMQTPHYSVLRVRKGEEVPTLSYLLPKLHEEEMAQPLEEAPMERKRPEQPALATFSLPTEVPPEAEPAAAAKPAVQPAKAAVSAAQPGLFSRLISGLKSLFAAPAEAEVKPAVVEKTENTDNRRQDRRNPRRQNNGRKDRGDRTPREGRENTRENARDNGNRDANRDNRDIREGREGREDQRRNRRSNQQNTAVEATVENRDNDKAPREEQQPRRERGDRQRRQRQNPQEVKAAEVVESVVAVNLVEEVQPEQEERQQVMQRRQRRQLNQKVRIQSANDELNPADTASEKTPVVKIAEQTAAPVVAQEEVKLLAPAADEDNGNDRSANNENGMPRRSRRSPRHLRVSGQRRRRYRDERYPTQSAMPLAGAFASPEMASGKVFIRYPVALPQEQQVAEPAAENIAENLNTQAAETPAVIAAPAVTTGQANSVAASPAIEQTVAVPAVVAEPAVIEAPKAEKPVEAFTPAPAAYKHQPGGSSSSAAAVPGRAPVAAPVVEAPVVKTVAVETAEVKTVEMETAGVETTKAETPVNQPAAQAVVQPEVTAQPAVEEIAAKAVTIEDVVAETLAVEAPFEAHTETIVSATDAVEETAPTTKAVVEENVAETVVAEVTATQAAPETPVVDAPKTVEVAATVVTEAVVHPEGVRFKHHAFAPMTKAPASASTQATQASAHSEWQRPAFDFAGKGSAGAHAAVNKATAPATKPQPVK</t>
  </si>
  <si>
    <t>PL78_3071 chr1</t>
  </si>
  <si>
    <t>PL78_3075 chr1</t>
  </si>
  <si>
    <t>ANI28823</t>
  </si>
  <si>
    <t>23S rRNA pseudouridine(955/2504/2580) synthase</t>
  </si>
  <si>
    <t>MKTDNPVVQLITISADEAGQRIDNFLLAKLKGVPKSMIYRIVRKGEVRVNKGRIKPEYKLADGDVVRVPPVRVAEREDAPVSAKLDKVAALADCILFEDDYLLVLNKPSGTAVHGGSGLSFGVIEALRALRPEARFLELVHRLDRDTSGVLLVAKKRSALRSLHEQLRLKGMQKDYLALVRGQWQSHCKAVQAPLLKNIMQSGERVVKVSSEGKPSETRFKVEERFEHCTLVKASPITGRTHQIRVHALHAGHPIAFDDRYGDRDFDAQLKGTGLHRLFLHAAALRFEHPNTGETMRLEAPLDNQLRHCLLMLRKNFPAK</t>
  </si>
  <si>
    <t>PL78_3080 chr1</t>
  </si>
  <si>
    <t>ANI28824</t>
  </si>
  <si>
    <t>maf septum formation protein</t>
  </si>
  <si>
    <t>MSQLVLASTSSYRKALLEKLQLPFITAAPDIDESPLPQEDAPTLVQRLASAKATALAEHYPQHLIIGSDQVCVLNGKITGKPHNHENAFKQLRQASGQCVTFYTGLTLLNSASGHINIQCETFQVYFRTLSDDEINGYLSIEQPWNCAGSFKSEGLGISLFDRLEGRDPNTLIGLPLIALNEMLMEQGVNALLSQNSADKR</t>
  </si>
  <si>
    <t>PL78_3085 chr1</t>
  </si>
  <si>
    <t>ANI28825</t>
  </si>
  <si>
    <t>MQKVKLPLTIDAVRTAQKRLDYAGIYSPEQVTRVAESVVSVDSDVVASLSFNIDNQRLAVITGHADVDVTLMCQRCGGTFAHHVHTTYCFSPIVNDEQAEALPEAYEPIEVDDFGEVDLLAMIEDEIILSLPVVPVHESEHCEVSEADMVFGKLPAEVEKPNPFAVLASLKKSN</t>
  </si>
  <si>
    <t>PL78_3090 chr1</t>
  </si>
  <si>
    <t>ANI28826</t>
  </si>
  <si>
    <t>rpmF 50S ribosomal protein L32</t>
  </si>
  <si>
    <t>MAVQQNKPTRSKRGMRRSHDALTTATLSVDKTSGETHLRHHITADGFYRGRKVIG</t>
  </si>
  <si>
    <t>PL78_3095 chr1</t>
  </si>
  <si>
    <t>ANI28827</t>
  </si>
  <si>
    <t>plsX phosphate acyltransferase</t>
  </si>
  <si>
    <t>MGGDFGPCVTVPASLQALAFNPQLKLLLVGNPDAITPLLAHTDPLLLERLQVIPAEHVIASDAKPSQAIRASRGTSMRIALDLVKNGEAQACVSAGNTGALMGLAKLMIKPLEGIERPALMTVIPNQRRSKTVVLDLGANVECDSTMLVQFAVMGSVMAEEVVGITSPRVALLNIGEEETKGLDNIREAAAVLKNTPAINYIGYLEGNDLLTGKTDVMVCDGFVGNVTLKTMEGVIRMFLSLLKSSGENNKQSWWLKLLGRWLQKRVAKRFGHLNPDQYNGACLLGLRGIVIKSHGAANQRAFAVAIEQAVQAVQRQVPERIAARLEAVLPKSD</t>
  </si>
  <si>
    <t>PL78_3100 chr1</t>
  </si>
  <si>
    <t>ANI28828</t>
  </si>
  <si>
    <t>fabH 3-oxoacyl-ACP synthase</t>
  </si>
  <si>
    <t>MYTKILGTGSYLPVQVRSNADLEKMVETSDEWIVTRTGIRERRIAAPDENVATMAFRAAENALEMAGVSKDDVGLIIVATTSSSHAFPSSACQVQQMLGIKDAAAFDLAAACAGFTYALSVADQYVKSGAVRHALVIGSDVLSRALDPEDRGTIILFGDGAGAVLLGASEEPGIMSTHLHADGTYGGLLTLPYQNRETQDQPAYVTMAGNEVFKVAVTELAHIVDETLQANGLDRSELDWLVPHQANLRIISATAKKLGMGLDKVVITLDRHGNTSAASVPSALDEAVRDGRIQRGQLVLLEAFGGGFTWGSALVRF</t>
  </si>
  <si>
    <t>PL78_3105 chr1</t>
  </si>
  <si>
    <t>ANI28829</t>
  </si>
  <si>
    <t>fabD malonyl CoA-ACP transacylase</t>
  </si>
  <si>
    <t>MSKFAMVFPGQGSQTVGMLADLATQFPIVEETFTEASSVLGYDLWQLVQQGPAEELNKTWQTQPALLTASVAIWRVWQQQGGKAPAMMAGHSLGEYSALVCAGVLDFKQAVKLVELRGQLMQEAVPEGTGAMSAIIGLDNESIAKACEESAQGQVVSPVNFNSPGQVVIAGNKEAVERAGAACKAAGAKRALPLPVSVPSHCALMKPAADKMAVALEDIEFRAPLFPVVNNVDVKAEVSPEAIRSALVRQLYNPVRWTGSVEFMAAEGVELLLEVGPGKVLTGLTKRIVDTLSAAPVNDVATLTAALEQ</t>
  </si>
  <si>
    <t>PL78_3110 chr1</t>
  </si>
  <si>
    <t>ANI28830</t>
  </si>
  <si>
    <t>MSFEGKIALVTGASRGIGRAIAELLVERGAVVIGTATSEKGAEAISAYLGDKGKGLMLNVVDPTSIDKVLATIRAEFGEVDILVNNAGITRDNLLMRMKDDEWQDILDTNLTSVFRLSKAVMRAMMKKRFGRIITIGSVVGTMGNAGQVNYAAAKAGVIGFSKSLAREVASRGITVNVVAPGFIETDMTRALTDDQRAGILTQVPANRLGEAKEIASAVAFLASDEASYISGETLHVNGGMYMV</t>
  </si>
  <si>
    <t>PL78_3115 chr1</t>
  </si>
  <si>
    <t>ANI28831</t>
  </si>
  <si>
    <t>MSTIEERVKKIIVEQLGVKQEEVLNDASFVEDLGADSLDTVELVMALEEEFDTEIPDEEAEKITTVQAAIDFINASQQ</t>
  </si>
  <si>
    <t>PL78_3120 chr1</t>
  </si>
  <si>
    <t>ANI28832</t>
  </si>
  <si>
    <t>-SKRRVVVTGLGMLSPVGNTVESTWNAVLAGQSGISLIDHFDTSAYATRFAGLVRNFDCEEFISRKDARKMDAFIQYGIAAGIQAMQDSGLEVTDANADRIGAAIGSGIGGLGLIEENHTALVNGGPRKISPFFVPSTIVNMIAGHLTIKFGLRGPSISIATACTSGVHNIGHAARIIAYNDADVMVAGGAEKASTPLGVGGFGAARALSTRNDDPQAASRPWDKDRDGFVLGDGAGMMVLEEYEHAKKRGAKIYAEVVGFGMSSDAYHMTSPPENGSGAALAMVNALRDAGVTTSQIGYINAHGTSTPAGDKAETQAVKSVFGADAEKVMVSSTKSMTGHLLGAAGAVESIFTVLALRDQAIPPTINLDNPDEGCDLDFVPHTARQVSGMEYTLCNSFGFGGTNGSLVFRKV</t>
  </si>
  <si>
    <t>PL78_3125 chr1</t>
  </si>
  <si>
    <t>ANI28833</t>
  </si>
  <si>
    <t>pabC 4-amino-4-deoxychorismate lyase</t>
  </si>
  <si>
    <t>MMLINGMAQNQLSATDRGLQFGDGCFTTARVLNGEVCWLPMHIQRLQQGAERLLLPTIDWALLQHEMTELAWQAQQGVLKVILTRGSGGRGYSGEACEQPTRVLSISGYPAHYSLWREEGITLALSPVALARNPLLAGVKHLNRLEQVLIRAHLEQTTADEALVLDTAGQLVECCAANLFWRKGEAVFTPDLSHSGVAGIMRRRIMARLFASRYALHCVSEPLETLRDADEVLICNALMPLVSVNQAHEWTYSSRELYEFMRPHC</t>
  </si>
  <si>
    <t>PL78_3130 chr1</t>
  </si>
  <si>
    <t>ANI28834</t>
  </si>
  <si>
    <t>aminodeoxychorismate lyase</t>
  </si>
  <si>
    <t>MKRKNLRILTILVGICLGLLFLGYQKVQNFAGSALEIKQDTIFTLPAGTGRVGLETLLLQDHIVVDTTLFPWLLRIEPELANFKAGTYRFTPGMTIRQMLKLLASGKEAQFSIRFIEGSRLSDWMETLQQADYVKHELAGKSNAEIAKLIGLKDTEHPEGWLYPDTYSYTAGTTDLALLKRAHKEMEKAVAQVWEGRDSSLPYKTPNDLVTMASIIEKETAINDERTKVASVFINRLRIGMRLQTDPTVIYGMGDKYAGNITRKDLDTPTPYNTYVIAGMPPTPIAMPGLASLQAAAHPAKTPYLYFVADGKGGHTFTTNLASHNQAVRVYRQALKDKNGQ</t>
  </si>
  <si>
    <t>PL78_3135 chr1</t>
  </si>
  <si>
    <t>ANI28835</t>
  </si>
  <si>
    <t>tmk thymidylate kinase</t>
  </si>
  <si>
    <t>MDSKFIVIEGLEGAGKTTARDTVVATLREQGINDIVFTREPGGTPLAEKLRDLIKQGIDGEVLTDKAEVLMLYAARVQLVENVIKPALARGAWVVGDRHDLSSQAYQGGGRGIDSQLMTSLRDTVLGDFRPDLTLYLDLSPAIGLQRARQRGALDRIEQESLAFFERTRERYLALAAADSTIQTIDASQTLENVSADIRRTLTQWLNARESA</t>
  </si>
  <si>
    <t>PL78_3140 chr1</t>
  </si>
  <si>
    <t>ANI28836</t>
  </si>
  <si>
    <t>holB DNA polymerase III subunit delta</t>
  </si>
  <si>
    <t>MNWYPWLNAPYRQLVGQHIAGRGHHALLIHALPGNGADALIYGLSRWLMCQKRQGEKSCGECHSCRLMLAGNHPDWHVLSPEKGKSSIGVELVRNLIDTLYSHAQQGGAKVVWLPQAESLTDAAANALLKTLEEPPENTYFLLGCFEPSRLLPTLRSRCFYWHLACPETALSMQWLGRQISAEPVAMLAALQLSEGAPIAAEQLLQPAQWAQRTALCQALVEALARQDLLSLLPQLNQDNVADRVYWLSSLLLDALKWQQGAGNFIVNQDQRPLVQQLAESASIAVLLKSANQWLHCRHQLSSVVGVNRELLLTEQLLNWENRLSGADRTFSHSL</t>
  </si>
  <si>
    <t>PL78_3145 chr1</t>
  </si>
  <si>
    <t>ANI28837</t>
  </si>
  <si>
    <t>MLLVDSHCHLDSLDYQALHTSVDDVVAKAKARDVGYMLAVATTLPGFRAMTAMIGERPEVAFSCGVHPLNLEDGYDFAELRALAAADNVIAMGETGLDYFYQQDNIPLQQASFREHIRIGRDLNKPVIVHTRDARVDTLAILKEEQAQECGGVLHCFTEDIATAETLLDLGFYISFSGIVTFRNAEQLREVARYVPLDRILVETDSPYLAPVPHRGKENQPAYVRDVAEYMAVLKGISLETLAEATTANFCRLFHLDDLAQSATLK</t>
  </si>
  <si>
    <t>PL78_3150 chr1</t>
  </si>
  <si>
    <t>ANI28838</t>
  </si>
  <si>
    <t>ptsG PTS glucose-specific subunit IIBC</t>
  </si>
  <si>
    <t>MFKNAFANLQKVGKSLMLPVSVLPIAGILLGVGSANFSWLPSVVSHVMAEAGGSVFANMPLIFAIGVALGFTNNDGVSALAAVVAYGIMVKTMAVVAPLVLHLPPEEIAAKHLADTGVLGGIIAGAIAAYMFNRFYRIKLPEYLGFFAGKRFVPIISGFTAIFLGVALSFIWPPIGTAIQTFSQWAAYQNSVVAFGIYGVVERSLVPFGLHHIWNVPFQMQIGEYTNAAGQVFHGDIPRYMAGDPTAGKLSGGFLFKMYGLPAAAIAIWHSAKPENRAKVGGIMISAALTSFLTGITEPIEFSFMFVAPILYVIHAILAGLAFPICILLGMRDGTSFSHGLIDFVVLSGNSSRIWLFPLVGICYGLVYYTIFRVLIAKLDLKTPGREDNSTEQNTKGGTEMSAALVQAFGGKENITNLDACITRLRVSVADVSKVDQAGLKKLGAAGVVVAGSGVQAIFGTKSDNLKTDMDEYIRNH</t>
  </si>
  <si>
    <t>PL78_3155 chr1</t>
  </si>
  <si>
    <t>ANI28839</t>
  </si>
  <si>
    <t>histidine triad nucleotide-binding protein</t>
  </si>
  <si>
    <t>MAEETIFSKIIRREIPADVVYQDELVTAFRDIAPQAPTHILIIPNILIPTVNDVTVEHEAALGRMITVAAKIAEQEGISEDGYRLIINCNRHGGQEVYHIHMHLVGGQPLGPLLSRK</t>
  </si>
  <si>
    <t>PL78_3160 chr1</t>
  </si>
  <si>
    <t>ANI28840</t>
  </si>
  <si>
    <t>MRRFKAFLLPGMFLIPVITLLGCSAPQGIAVNQRQAVVMDSPVLTAGILAEKPAISTLSGRSIATSTLMSSSTKAVTVNYRFYWYDAQGLDLLPFETPRKVTIGPNSSVDIQSITPNLDARSVRLYLFL</t>
  </si>
  <si>
    <t>PL78_3165 chr1</t>
  </si>
  <si>
    <t>ANI28841</t>
  </si>
  <si>
    <t>penicillin-binding protein activator LpoB</t>
  </si>
  <si>
    <t>MKRYLFVALAALVLTGCPSRPPEPTEQPATIEPITPVPPIETPPPADKVPQPPKAPQPIDWAASVEPLVAQMVNANDVAAGSVLLLDSVKNNTNGALQIGKATAALHQVLASNKKFALIPAAQLTAAKQTLGLSEEDSLGSRSKAIGLARYVSAQYVLYSDVSGDVKAPEIDMQLMLVQTGEIIWSGHGNVQR</t>
  </si>
  <si>
    <t>PL78_3170 chr1</t>
  </si>
  <si>
    <t>ANI28842</t>
  </si>
  <si>
    <t>thiK thiamine kinase</t>
  </si>
  <si>
    <t>MVTYSVEASLRALIETRIPAVNTAGCHFSPVSGLTGESWRITGQNFQWLAREHSVAKRELGVNRQREQRILQQMSARALSPRVMIANQHWLVVEWLDGVVVEPQQFLQLADRGTLAELVARLHQAPRTGYPLNIHRQLLGYSERMDPSRRSADWLRLHKRFMAQKPPRPLNLVPLHMDIHPGNIIETNSGLRLIDWEYAADGDVALELAAMFRFNGWDNARQQAFLRQYGQQPGAYQDIAALTRQIARWSPWIDYLMLMWFEVRWKQTGEIGFLQWAAPLRRRFNLSGLDSSAG</t>
  </si>
  <si>
    <t>PL78_3175 chr1</t>
  </si>
  <si>
    <t>ANI28843</t>
  </si>
  <si>
    <t>Glycosyl hydrolase</t>
  </si>
  <si>
    <t>-GPVMLDVASYELDAEEREILQHPLVGGLILFSRNFHDAEQLRELVRQIRAASRERLVVAVDQEGGRVQRFREGFTRLPAAQSFAALNDKETAGRLAQEAGWLMASEMIAMDIDISFAPVLDIGHVSAAIGERSFHSEPQKALEMAERFILGMHSAGMKTTGKHFPGHGAVTADSHKETPRDTRPLAEIRAHDMVIFRELIQRNLLDAIMPAHVIYTDADPRPASGSAYWLQQVLRQELGFEGIIFSDDLSMEGAAIMGSYAERGQASLDAGCDMILVCNNRQGAVSVLDNLSPVKADKLSRLYHRGQFGREELLGSPRWQQANKALTALSERWDTHKQGLGN</t>
  </si>
  <si>
    <t>PL78_3180 chr1</t>
  </si>
  <si>
    <t>ANI28844</t>
  </si>
  <si>
    <t>MIVYLHGFDSTSPGNHEKVLQLQFIDPDVRFISYSTLHPRHDMQHLLKEVDKAIQQGGDSHPLICGVGLGGFWAERIGFLCGIRQVAFNPNLFPQENMSGKIDRPEEYLDIATKCVQDFREKNRDRCLAVLSRHDEALDSQRTAAELHPYYEIVWDEKQGHKFKDLSVHLQRIKAFKTLD</t>
  </si>
  <si>
    <t>PL78_3185 chr1</t>
  </si>
  <si>
    <t>ANI28845</t>
  </si>
  <si>
    <t>MTTPKKKIVIIGGGAGGLELATSLGHKLGRSKKAEIVLVDRNHSHLWKPLLHEVATGSLDDGVDALSYLAHARNHHFNFQLGSLTNINRETKTVSLAKICDEQGDVLVTERELSYDILVMALGSTSNDFGTPGVKENCIFLDNPHQAHRFHNEMLNLFLKYSAQPGEKGKVNIAIVGGGATGVELSAELHNAVKQLHSYGFEGLDNQALNVTLVEAGERILPALPPRISAAAHQELTKLGVRVLTKTMVTSADSQGLNTKDGELINADLMVWAAGIKAPDFMKDIAGLETNRINQLVVEPTLQTTRDPNIFAIGDCASCPQPNGGFVPPRAQSAHQMASRCYSNILALLNGQSLKPYVYKDHGSLVSLSKFSTVGSLMGNLMRGSMMVEGRVARVVYISLYRMHQVALHGYTKTGLMMLVGGINRVIRPRLKLH</t>
  </si>
  <si>
    <t>PL78_3186 chr1</t>
  </si>
  <si>
    <t>gspJ general secretion pathway protein</t>
  </si>
  <si>
    <t>PL78_3187 chr1</t>
  </si>
  <si>
    <t>gspK general secretion pathway protein</t>
  </si>
  <si>
    <t>PL78_3190 chr1</t>
  </si>
  <si>
    <t>ANI28846</t>
  </si>
  <si>
    <t>general secretion pathway protein K</t>
  </si>
  <si>
    <t>MLLQQRPEKGWESIEQLLSVAPLADVDAKVKAQVKPILSVNSRYFWLRSCIEVNDVSLTVQSLIVRNGAQKFDVLWHQTGEVE</t>
  </si>
  <si>
    <t>PL78_3195 chr1</t>
  </si>
  <si>
    <t>ANI28847</t>
  </si>
  <si>
    <t>Type II secretory pathway, component PulL</t>
  </si>
  <si>
    <t>-SESLNLFFPLGEAQPIIWRRDSETPFVPETKGEWISPWAAQDMLTQWPKFDAIRVFFPGEWAGVRKVELPKVSKKHAEKIIPALLEEDLCEDIDDLHFSILEIDEKQATVAVITHQKMHYLTQWLHQGEILATTLLPDWLALPEGHLLVSGERCLLRTHQWQGWSAESSLAPYLLKAQLRDRDSVSQLCVYGELPAALASALDSCGIENTVSGTLPAPQTSGAGLLCGRWKPRVNYQKQWERWRPTMTSLIVLVGVMTAERLVSLWSITERAQQTRTAAEESFLQLFPEQRRIVNLRAQLNAALRELGSGTAEDELLVILPLVAETLESKGILKQIDVQGIKFDQQRQELYLRLRAADFATFEALREDLATVFSVKQDALLKDNERVTGGMTLKRKQNHAS</t>
  </si>
  <si>
    <t>PL78_3200 chr1</t>
  </si>
  <si>
    <t>ANI28848</t>
  </si>
  <si>
    <t>MRLNLRPLYQRMVSKGMSIGEGILTQHWQPRSIREKWLIGAALCSLILGGYYWGIWQPLTRQIALQEGVLQQQRALIAKMRAAAPEISAWRQQTPSVAKNASVTSLSQRVSTSAAEHKITLKRIQEREGVVQIGLEPLPFNSLLDWLNGLRQKSGVRAVQLDIVAADQPGVVKVQRLELAKI</t>
  </si>
  <si>
    <t>PL78_3205 chr1</t>
  </si>
  <si>
    <t>ANI28849</t>
  </si>
  <si>
    <t>PL78_3210 chr1</t>
  </si>
  <si>
    <t>ANI28850</t>
  </si>
  <si>
    <t>mfd transcription-repair coupling factor</t>
  </si>
  <si>
    <t>MSQQYRYSLPERRGDIRQLGQLTGAACAIECAEIIERHPGPVMLIAPDMQNALRLRDEIQQFTAHSVTTLSDWETLPYDSFSPHQDIISTRLSCLYQLPAMKRGVIILPVNTLMQRVCPHEFLHGHALVMKKGQHLSRDKLRSQLEQAGYRSVDQVMEHGEFATRGALLDLYPMGSEEPYRIDFFDDEIDSLRVFDVDSQRTLSEVEHINLLPAHEFPIDQAAIELFRSQWREQFEVRRDPEHIYQQVSKGIWPAGIEYWQPLFFSQALPTLFSYLPDNTLLVNTGDLEAAAERFWQDVNQRYESRRIDPMRPLLAPETLWLRTDGLFSELKDWPRIQLKTDVLPKKAANTNLDYQGLPDVAVQAQAKAPLDNLRRFIEGFSGSVVFSVESEGRRETLQDLLGRIKLRPTLISRLDEVKKTGHYLMIGAAERGFLDHIRQLALICESDLLGERVSRRRQDNRRTINTDTLIRNLAELRPGQPVVHLEHGVGRYLGLTTLEAGGIKAEYLILTYAGEDKLYVPVSSLHLISRYSGGADENAPLHKLGGDAWTRARQKAAEKVRDVAAELLDIYAQRAVKSGFKFKQDREQYQLFCQSFPFETTPDQEQAINAVLSDMCQPLAMDRLVCGDVGFGKTEVAMRAAFLAVNNNKQVAVLVPTTLLAQQHFDNFRDRFATWPVRIEMLSRFRSAKEQQVILEQAAEGKIDILIGTHKLLQSDLHWKDLGLLIVDEEHRFGVRHKERIKAMRADVDILTLTATPIPRTLNMAMSGMRDLSIIATPPARRLAVKTFVREYDNLVVREAILREVLRGGQVYYLYNDVENIEKAAQRLAELVPEARIAIGHGQMRERDLERVMNDFHHQRFNVLVCTTIIETGIDIPSANTIIIERADHFGLAQLHQLRGRVGRSHHQAYAYLLTPNPKAMTTDAKKRLEAIASLEDLGAGFALATHDLEIRGAGELLGEDQSGQMTTIGFSLYMELLESAVDALKEGREPSLEDLTSNQTEIEMRMPVLLPDDFIPDVNIRLSFYKRIASARDDVELDELKVELIDRFGLLPDAARFLLQTASLRQHAQKLGIKRIEGNERGGFIEFGEKNKVDPVYLIGLLQRQPQIFRLEGPTKLKFMQDLSDRTKRLKFVEELLASFEQHRIA</t>
  </si>
  <si>
    <t>PL78_3215 chr1</t>
  </si>
  <si>
    <t>ANI28851</t>
  </si>
  <si>
    <t>outer membrane-specific lipoprotein transporter subunit LolC</t>
  </si>
  <si>
    <t>MYQPVALFIGLRYMRGRASDRFGRFVSWLSTIGITLGVMALITVLSVMNGFERDLQNNILGLMPQALITTPKGSIDPEKIPASALKGLSGVSDIVPLTTGEVVLQSPRSVNVGVMLGVNPEQHEPLTNSLVNVHLRDLQPGQYNLIMGEKLAGKLGVSRGETIRLMVPSASQFTPMGRIPSQRLFNVIGTFAAGSEVDDYQLLVNQQDASRLMRYPAGNITGWRLFLDQPLQVDSLSQQNLPEGTVWKDWRERKGELFQAVRMEKNMMGLLLSLIIAVAAFNIITSLGLLVMEKQGEVAILQTQGLTRRQIMLVFMVQGASAGVIGALLGTGLGILLASQLNVLMPVLGLLLDGAALPVAINPLQVTVIALLAMAIALLSTLYPSWRAAAAQPAEALRYE</t>
  </si>
  <si>
    <t>PL78_3220 chr1</t>
  </si>
  <si>
    <t>ANI28852</t>
  </si>
  <si>
    <t>lolD lipoprotein ABC transporter ATP-binding protein</t>
  </si>
  <si>
    <t>MSNQPLLQCENLCKRYQEGQLHTDVLRNVTFTIQPGEMMAIVGSSGSGKSTLLHLLGGLDSPTSGEVIYQGRSLSQLSSAAKAELRNRELGFIYQFHHLLPDFTALENVAMPLLIGGTKPAEAQDKARAMLAAVGLEQRSQHRPSELSGGERQRVAIARSLVNNPSLVLADEPTGNLDQRNADSIFNLLGELNVRQGTAFLVVTHDLQLANRMSRQLEMRDGQLQQNLTLVGAE</t>
  </si>
  <si>
    <t>PL78_3225 chr1</t>
  </si>
  <si>
    <t>ANI28853</t>
  </si>
  <si>
    <t>lolE outer membrane-specific lipoprotein transporter subunit</t>
  </si>
  <si>
    <t>MRSSPLSLLIGLRFSRGRRRGGMVSMISIISTLGIALGVAVLIIGLSAMNGFERELKNRVLAVVPHGQIAFLDQPFNAWNASLQRIEKVPGVAAAAPYIDFTGLMENGTQLRAVQVKGVNPEQEEKLSALPQFVQNNAWQDFQAGQQQVILGKGLADALGVKQGSWLTVMIPNSDPEMKLLQPKRIRLQVAGVFQLSGQLDHSLAMVPLSDAQQYLDMGDSVTGIALKFNDVFNANNLTRSAAEASNAYVNYSSWIGTYGYMYRDIQMIRTIMYLAMVLVMGVASFNIVSTLVMAVKDKSSDIAVLRTLGAKDGLIRAIFIWYGLLAGLVGSISGVVVGVVASLQLTNIISGLETLIGHHFLSSDIYFIDYLPSELHWFDVACVLATAIVLSLVASWYPARRASRIDPARVLSGQ</t>
  </si>
  <si>
    <t>PL78_3230 chr1</t>
  </si>
  <si>
    <t>ANI28854</t>
  </si>
  <si>
    <t>N-acetyl-D-glucosamine kinase</t>
  </si>
  <si>
    <t>MVLINRLLNKGKVMYYGFDMGGTKIEMGVFDADLQRIWQKRVPTPKQDYQQLLQVLTELTHEADEFCGAQGSVGIGIPGLPNDDGTLFTANVLAAMGMPLQADLSRLIGREVRIDNDANCFALSEAWDPEFQSYPSVLGIILGTGVGGGIILNGQAMTGRNHISGEFGHFRLPIDALDVLGADIPRVPCGCGQYGCIENYISGRGFEWMYAHFYGETLPATRIIENYYAGNAQATEHVERFIAVLAICLGNLLTIIDPHLVVIGGGLSNFEHLYQALPQRLAAHLLPVARLPRIEKARYGDAGGVRGAAFLHLSDRKTL</t>
  </si>
  <si>
    <t>PL78_3235 chr1</t>
  </si>
  <si>
    <t>ANI28855</t>
  </si>
  <si>
    <t>NAD-dependent deacylase</t>
  </si>
  <si>
    <t>MRIRHRLCRFRKNKHLRHQRFRSRIFHRDSSASTEMKKPFVVVLTGAGISAESGIRTFRAADGLWEEHKVEDVATPEGYQRDPKLVQAFYNARRRQLQQPEVAPNAAHFALADLEAVLGDNFLLVTQNIDDLHERAGSKRVIHMHGELLKVRCTQSGQVLDWPGDLSADERCHCCQFPAPLRPHIVWFGEMPMGMDDIYQALAEADFFISIGTSGHVYPAAGFVHESALNGAHTVELNLEPSQVESQFEEKHYGLASKVVPEYIREFLTTRGENREGE</t>
  </si>
  <si>
    <t>PL78_3240 chr1</t>
  </si>
  <si>
    <t>ANI28856</t>
  </si>
  <si>
    <t>pepT peptidase T</t>
  </si>
  <si>
    <t>MDKLLDRFFNYVSFDTQSKAKVKSVPSTDGQRKLAAALQQELLALGFEPVTLSEHGCVMATLPANVDWEVPTIGFIAHLDTAPDFSGKNVNPQIVENYRGGDIALGMGDEILSPVMFPVLHQLLGHTLITTDGKTLLGADDKAGIAEIITAIVRLKENNIPHGKIRVAFTPDEEVGKGAQFFDVNAFNADWAYTVDGGGVGELEYENFNAASVTIKIVGNNVHPGSAKGVMVNALSLATRYHQSLPADETPENTEGYQGFYHLQSIKGTVERAEMHYILRDFSRDGFEARKKNMVDIAKQVGKGLHRDCYIEIIIDDSYYNMREHIVEHPHIIELAQQAMRDCDIEPIMKPIRGGTDGAQLSFRGLPCPNIFTGGYNFHGKHEFITQEGMEQAVSVIMRIAELTALRAKNAEPQSEKNAALMK</t>
  </si>
  <si>
    <t>PL78_3245 chr1</t>
  </si>
  <si>
    <t>ANI28857</t>
  </si>
  <si>
    <t>50S ribosomal protein L16 arginine hydroxylase</t>
  </si>
  <si>
    <t>MDYQLDLDWQDFLQRYWQKRPVILKRGFKNFIDPLSPDELAGLAMETEVDSRLVSHQEGRWQVSHGPFESYDHLGETNWSLLVQAVDHWHEPSAALMRPFRALSDWRMDDLMISYSVPGGGVGPHFDQYDVFIIQGTGRRRWRVGEKVPMKQHCPHPDLLQVGPFDAIIDEEMEPGDILYIPPGFPHEGYALENALNYSVGFRAPNGRELVSGFADYVLARELGSKRYSDPDLKLRNRPADVLPEEMDTLRQMMLELFQQPEHFQHWFGEFVSQSRHELDISPPEPPYQAGEIYELLSQGEELHRLSGLRVIRLGDNCFVNGELIDTPHLPAADALCQHFSVSAEMLGDALDEPSFLATLTELVNSGYWYFRD</t>
  </si>
  <si>
    <t>PL78_3247 chr1</t>
  </si>
  <si>
    <t>phosphate regulon sensor kinase PhoR</t>
  </si>
  <si>
    <t>MFKSNSKPFSLRARFLMATAGVILALSLSYGMVAVVGYIVSFDKNTFRAHRGESNLFFSLAQWHDNKLSITIPPELELNVPTLVLIYDHNGNILWRQRHVPELESHIQKSWLSKPGFYELDTGTEISSAVLGDNPKAQDQLKKYDDTDASALTHSVSVNAYQATERLPALTIVVVDTIPQELQRSDMVWNWFSYVLLANLLLVVPLLWLAAYWSLRPIKALVSQISQLEKGEREQLDENPPRELLSLVRNLNILLTNERQRYTKYRTTLSDLTHSLKTPLAVLQTTLRSLRSGKQATIEEVEPIMLEQISRISQQIGYYLHRASMRSEHNVLAREIHSVPALLDSLCSALNKVYQRKGVVLTLDISPEVTFMGEKNDFMEVMGNVLENACKYCLEFVEITALHSEKQLTIVVDDDGPGIPESKREVIFQRGQRVDTLRPGQGLGLSVAAEIIEQYQGRISVTDSPLGGAKMLVTFGRQQDQHHDE</t>
  </si>
  <si>
    <t>PL78_3255 chr1</t>
  </si>
  <si>
    <t>ANI28858</t>
  </si>
  <si>
    <t>MRVLVVEDNALLRHHLSVQMREMGHQVDAAEDAKEADYFLQEHAPDIAIIDLGLPGEDGLSLIRRWRSHQTKLPILVLTARESWQDKVAVLEAGADDYVTKPFHLEEVIARMQALMRRNSGLASQIIEFPPFLIDLSRRELCVNQQQIKLTAFEYTIIETLIRNAGKVVSKDTLMLQLYPDAELRESHTIDVLMGRLRKKLQAEHEKEVITTIRGQGYRFDAN</t>
  </si>
  <si>
    <t>PL78_3260 chr1</t>
  </si>
  <si>
    <t>ANI28859</t>
  </si>
  <si>
    <t>MFRKSLLAAALIATSTLAIADDYTFIAGGIQFGSIDNKQSFDKQFNQSGTSHIGSDKMHGFYLNGGYGFENNLFMAARLSAIADNDRGMGDGLLGVGYHFALTPDADMYLLAGASRHAMLYDVKKDGDKTEAYNSATGEVGIKTKLTQDIGLDVAYRLAEYDSKMYHEARIEASYALTQSLAAEVGYTYHNWKVDDQIGQVGLRYTF</t>
  </si>
  <si>
    <t>PL78_3265 chr1</t>
  </si>
  <si>
    <t>ANI28860</t>
  </si>
  <si>
    <t>purB adenylosuccinate lyase</t>
  </si>
  <si>
    <t>MELSSLTAVSPIDGRYGDKVSALRAIFSEFGLLKFRVQVEVRWLQKLAACAEIKEVPAFDANANAYLDKIVAEFNEQDALRIKAIERTTNHDVKAVEYFLKEKVESIPALHAVSEFIHFACTSEDINNLSHALMLQTARQEVILPFWRQMIDAIKALAHQYRDLPLLSRTHGQPATPSTVGKEMANVAYRMERQFRQLSQVEILGKINGAVGNYNAHIVAYPEVDWHQFSESFVTSLGINWNPYTTQIEPHDYIAELFDCVARFNTILIDFDRDIWGYIALNHFKQKTIAGEIGSSTMPHKVNPIDFENSEGNLGLSNAVLGHLASKLPVSRWQRDLTDSTVLRNLGVGLGYALIAYQSTMKGISKLEVNEPHLLDELDHNWEVLAEPIQTVMRRYGIEKPYEKLKELTRGKRVDAAGMQAFIDGLALPEEEKVRLKTMTPANYIGRAVALVDELK</t>
  </si>
  <si>
    <t>PL78_3270 chr1</t>
  </si>
  <si>
    <t>ANI28861</t>
  </si>
  <si>
    <t>lysogenization protein HflD</t>
  </si>
  <si>
    <t>PL78_3275 chr1</t>
  </si>
  <si>
    <t>ANI28862</t>
  </si>
  <si>
    <t>mnmA tRNA 2-thiouridylase</t>
  </si>
  <si>
    <t>MSDNSQKKVIVGMSGGVDSSVSAYLLQQQGYQVEGLFMKNWEEDDDEEYCSAATDLADAQAVCDKLGMELHTVNFAAEYWDNVFELFLEEYKAGRTPNPDILCNKEIKFKAFLEFAAEDLGADYIATGHYVRRHDVNGKSQLLRGLDGNKDQSYFLYTLGHDQLAQSLFPVGELEKPEVRRIAEELDLVTAKKKDSTGICFIGERKFRDFLGRYLPAQPGPIMTVEGKHVGEHQGLMYHTLGQRKGLGIGGTKEGGDDPWYVVDKDVANNLLIVAQGHEHPRLMSTGLIAQQLHWVDREPVTAPFRCVVKTRYRQQDIPCTVTPLDDERIDVRFDNPVAAVTPGQSAVFYQGEICLGGGIIESRHPVSDQ</t>
  </si>
  <si>
    <t>PL78_3280 chr1</t>
  </si>
  <si>
    <t>ANI28863</t>
  </si>
  <si>
    <t>ytkD phosphatase</t>
  </si>
  <si>
    <t>MFKPHVTVACVVHSQDKFLVVEETINGKALWNQPAGHLEADETLLQAAERELWEETGIRATPQSFLRMHQWVAPDNTPFLRFAFVIELVTILPTQPHDSDIDRCLWLTADEILHAPNLRSPLVAESIRCYLQPERYSLDLISTFNWPH</t>
  </si>
  <si>
    <t>PL78_3285 chr1</t>
  </si>
  <si>
    <t>ANI28864</t>
  </si>
  <si>
    <t>23S rRNA pseudouridine synthase E</t>
  </si>
  <si>
    <t>MNKISVKNHKVNRFSSRSQAKPAPVQGPRRVVLMNKPFDVLPQFTDEAGRATLKGFIPFNDVYAAGRLDRDSEGLLVLTNDGKLQAKLTQPGKKTGKVYYVQVEGEPDEEALRRLRQGVTLKDGPTLPAGAEKVPEPEWLWPRNPPIRERKSIPTRWLKITLYEGRNRQVRRMTAHVGFPTLRLIRFSMGNLSLGDLQPGQWKEINDV</t>
  </si>
  <si>
    <t>PL78_3293 chr1</t>
  </si>
  <si>
    <t>MVARCRDYAINQYLVHYFRATSMAGRGAQVTGNTLTTILAKQGIKPISVGDQEHLQHFTSRALFLNGCTARKGLIPSCCGPQITETDRSLP</t>
  </si>
  <si>
    <t>PL78_3295 chr1</t>
  </si>
  <si>
    <t>ANI28866</t>
  </si>
  <si>
    <t>MARPRKYNINVPGLSCYTDARTKKVYWRYKHPITRKFHGLGDDEAAAKAIAIEANSRFARQQMGQLLKARDEISLKTGKAITVNSWLDRYLTIQKERYDSEEIKLNTLKQKNAPVEAFRRHCGMLTLPDVGARDIAFVIEEYKEKGQKRMAQVVRMVLIDVYKEAQHAGEVPPGYNPALATKQPANKVTRIRLNFDEWESIFNAAANMQGYIQNAMLLALVTGQRLGDIAGMKFSDVWDNHLHIVQEKTGTRIAIPITLKCETVGYTLQDVIARCRNMIVSPYMLHYHHTTSMAKRGGQVSSNAITTGFSAARDKSGLQWKEGTPPTFHEQRSLAERLYREQGVDTKTLLGHKNQAMTDKYNDDRGKEWLVLAV</t>
  </si>
  <si>
    <t>PL78_3300 chr1</t>
  </si>
  <si>
    <t>ANI28867</t>
  </si>
  <si>
    <t>excisionase</t>
  </si>
  <si>
    <t>MARTQTLDVWAAEEFDEPIPSYPTLLKYAQHGMISPPPFKAGRCWRVDKNARFVGVTVKPAVKKDDDLRLKRIMEDGQTS</t>
  </si>
  <si>
    <t>PL78_3302 chr1</t>
  </si>
  <si>
    <t>icd isocitrate dehydrogenase</t>
  </si>
  <si>
    <t>MESKVVVPAEGKKITVDAKGKLVVPNNPIIPFIEGDGIGVDVTPAMINVVDAAVKKAYNGERKISWMEIYTGEKSTQVYGKDVWLPEETLDLIRDYRVAIKGPLTTPVGGGIRSLNVALRQQLDLYICLRPVRYYEGTPSPVKHPELTDMVIFRENAEDIYAGIEWKAGSPEAEKVIKFLRDEMGVKKIRFPEQCGIGVKPCSEEGTKRLVRAAIEYAIDNDRESVTLVHKGNIMKFTEGAFKDWGYQLAREEFGGELIDGGPWVKIKNPKNGKDIIVKDVIADAFLQQILLRPAEYDVIACMNLNGDYISDALAAQVGGIGIAPGANIGDECALFEATHGTAPKYAGQDKVNPGSIILSAEMMLRHMGWTEAADLIIKGTEGAIQAKTVTYDFERLMEGAKLLKCSEFGNAIIKHM</t>
  </si>
  <si>
    <t>PL78_3303 chr1</t>
  </si>
  <si>
    <t>MVCLLLRHMGWTEAADLIIKGTEGAIQAKTVTYDFERLMEGAKLLKCSEFGNAIIKHM</t>
  </si>
  <si>
    <t>PL78_3305 chr1</t>
  </si>
  <si>
    <t>ANI28868</t>
  </si>
  <si>
    <t>DNA polymerase III, epsilon subunit or related 3'-5' exonuclease</t>
  </si>
  <si>
    <t>MKNLMIDLETMGNKPNAPIVAIGAVFFEPATGEIGAEFYTAVDLESEMSLGAIADASTILWWLTQSSEARSAIAYDPTPIRAALLNLNQFASEHCPSTRYLHVWGNGAAFDNVILRAAYERCQMSPCWSWFNDLDVRTIVKLGRAIGFDPKRDMPFDGERHNALADALHQARYVSAIYQRLITATSQDSE</t>
  </si>
  <si>
    <t>PL78_3310 chr1</t>
  </si>
  <si>
    <t>ANI28869</t>
  </si>
  <si>
    <t>MSVGLFLLVCYTFQPCQYEPQGYIYPDDKNCLADIQQQGLPPEYECLPVDGILYLSNQGK</t>
  </si>
  <si>
    <t>PL78_3315 chr1</t>
  </si>
  <si>
    <t>ANI28870</t>
  </si>
  <si>
    <t>5'-deoxynucleotidase YfbR and related HD superfamily hydrolases</t>
  </si>
  <si>
    <t>MTCITTFSGQRFDYSKPTAESICIEDIAQALSHECRFAGHLPNFYSVAQHSVLMSQIIGAEFALEALLHDASEAYCKDIPSPLKRLLPDYQAVERQIDLVIREKFGLPDEMGFSVHYADLVMLATERRDLDIDDGKVWPMLEGIPPSEDIAIIPVGSVQARAMFIQRYNELVGEGQSL</t>
  </si>
  <si>
    <t>PL78_3320 chr1</t>
  </si>
  <si>
    <t>ANI28871</t>
  </si>
  <si>
    <t>MSQALNSSAIQEIRNMAMTTQVEAKLSSADCLTIALPNDVTVHSLEKFQNGRFRFRGNLKTSSIDEYVKYSSGYAGNGVRCFIDADDMSAKTVFNLGTLEEPGHADNTANLSLKKTAPFRELLAIDGQKKRQKELAEWLEDWREYLMAFDADGVVLDIRQAVGAVRRITIESTSSSDHEDNDFSGKRSVMETVEAKSKDIMPATFEFKCVPYEGLGERRFKLRYSILTGGDVPVLVLRIVQLEGEQEKIAQEFRDLLIAKFDGVEVETFIGNFNA</t>
  </si>
  <si>
    <t>PL78_3325 chr1</t>
  </si>
  <si>
    <t>ANI28872</t>
  </si>
  <si>
    <t>MSSEDRKTNVPDFLGELDAGIFENKISAALNAAALGVLNNGGKGKVIVEFDLSRISNSMEEKRVMIAHKLKFTTPTPRGKSSEEDTTETPMYVGKGGKLAIMQEDQGQLFTIKGETDGRLKTVN</t>
  </si>
  <si>
    <t>PL78_3330 chr1</t>
  </si>
  <si>
    <t>ANI28873</t>
  </si>
  <si>
    <t>PL78_3335 chr1</t>
  </si>
  <si>
    <t>ANI28874</t>
  </si>
  <si>
    <t>MEISKKDSDKLEGRTFNLPSGLKYQAINECEIALIRLLLEDSKELQKLKPNAKTNQNIRLAESMLSNQAAVKRGYYTSKSLCETDN</t>
  </si>
  <si>
    <t>PL78_3340 chr1</t>
  </si>
  <si>
    <t>ANI28875</t>
  </si>
  <si>
    <t>PL78_3345 chr1</t>
  </si>
  <si>
    <t>ANI28876</t>
  </si>
  <si>
    <t>PL78_3350 chr1</t>
  </si>
  <si>
    <t>ANI28877</t>
  </si>
  <si>
    <t>type I restriction enzyme R protein</t>
  </si>
  <si>
    <t>MKIFAEKLRAHSDHVKKVSHHCSTEETTKQALILPMLDILGFNSYDPTKVKAEYGADFPGVKVGERVDYALFCHGVPVMFIEAKGYNQKLDNHCPQLSRYFNATPEVTIAAITNGTQWRFFTDLKQRNIMDASPFLQIDVDEASDSDAHQLYQFRHDQFQPEALRTLAEESIYLSAFTDVISDSLRNVDADFVRYVASRSSVQRQLNQKFLDTITPLVKMAVERAVSAMVVSGLSMASNKDKNIETVLAPEMKITDETAPVVDPENSNIVTTHNERLFFSNIQLLLGEQADISAKDTASYYNILCQGKSNRWLVRYFDSKQRPTIILPIELDEKAIAEVERAGLEVAPGNQIIIDRPENILRLSGLILDSYNYCMNDDNFRNKKK</t>
  </si>
  <si>
    <t>PL78_3355 chr1</t>
  </si>
  <si>
    <t>ANI28878</t>
  </si>
  <si>
    <t>repressor 4116 contains Cro/C1-type HTH and peptisase s24 domains</t>
  </si>
  <si>
    <t>MTLAQRLKTAMKDSGLTQAALAEKAGVSQAAIQKITSGKSQSTTKLLEISRALQVRPEWLGEGVPPMKESNVLIGKESNIPPEHEWGNIAPWDSKCPIPEDEVEVPYLRDIELAAGDGSFCDQDYNGFKLRFSKSTLRRVGAQKENVLCFPAHGNSMEPILPNGTTVAVDCANKKIVDGKIYAINQDGLKRLKLLYRMPGNKLSIRSFNKGEHPDEDADGETVEIIGRVFWWSVLDY</t>
  </si>
  <si>
    <t>PL78_3360 chr1</t>
  </si>
  <si>
    <t>ANI28879</t>
  </si>
  <si>
    <t>antirepressor</t>
  </si>
  <si>
    <t>MNNVIKMAIRIVGTQKGLAEACGVTQAAVQKWLSGKTKVAPRNVKSLVEATNGEVQAHQVRPDLPNLFPHPDLNAIRTTEELSVSTELNKTTNQE</t>
  </si>
  <si>
    <t>PL78_3365 chr1</t>
  </si>
  <si>
    <t>ANI28880</t>
  </si>
  <si>
    <t>PL78_3366 chr1</t>
  </si>
  <si>
    <t>MNIVTAKRSIPQLRCLPAVGMEPFCYVLRIPGLWICVTHSAADYVVDTFRYPALPAPKVA</t>
  </si>
  <si>
    <t>PL78_3370 chr1</t>
  </si>
  <si>
    <t>ANI28881</t>
  </si>
  <si>
    <t>MAEQFEELDRHYVDKRGVRVHVICFNRLSRQVIYRRAGYEHELCKPLARFRKEFKQVGV</t>
  </si>
  <si>
    <t>PL78_3375 chr1</t>
  </si>
  <si>
    <t>ANI28882</t>
  </si>
  <si>
    <t>DNA-binding transcriptional regulator, MarR family</t>
  </si>
  <si>
    <t>MSVKLSSYVWDGCAAAGMKIAKVAIMARLADFSNDEGVCWPSVTTISRQIGAGESTVRTAIGELERDGWLMKKTRRVGNRNASNVYQLNVVKLRAAAHASEYDTSKSDGSKSDASKFDGSESGKNSRFDPPESGGDPLVNSKQDPSDKKTVGQPPMAADPQQVDKLKIDYPKVLEAYHSILPEMPNVVDMTADRQTKLRKLWKKFDFNQERWAAYLRYISKHCRWMLEDRPNAAAGTTWRRKNFDYLITEKCYIAVKEERANDLPKVARIDSAGRDEAFGRLVSQRCKPQNTVEELAITTAKRAGLGRMNEVMARSAWKNIWAEAQTTASENELKELAS</t>
  </si>
  <si>
    <t>PL78_3380 chr1</t>
  </si>
  <si>
    <t>ANI28883</t>
  </si>
  <si>
    <t>Dam, DNA N-6-adenine-methyltransferase</t>
  </si>
  <si>
    <t>MIDFTQTQYVQDLEALKSGESHFLKKVGDQWRTPDALFWGINQMFGPLVLDLFSDGDNSKCPDYYTAEDNALAQNWAERLKELNGAAFGNPPYSRAKQHEGEYITGMSHIMNHTVAMREIGGRYVFLIKAATSESWWPEHADHVAFIHGRVGFDLPLWFKPADEKQVPSGAFFAGAVAVFDKTWAGPAISYIPLEQLLATGEAFLAQISREAARLVPQSQQQNIPEIIPVPEAIPQNIEHKEVAA</t>
  </si>
  <si>
    <t>PL78_3385 chr1</t>
  </si>
  <si>
    <t>ANI28884</t>
  </si>
  <si>
    <t>MTLFHPAVTMSSREIAVLVKSKHGDVKRSAERLFSAGILTAPLAQFEFEHNGNSYYEYRFNKRDSLVLVARLSPEFTAAVVDRWQALEQNQIPQTLPEALRLAADLAEEKQKLVSELAIAAPKAEFVDRYVNATGSMVFRQVCKLLQAKETDFRLFLIEHKIMYRLTNGLIPYQHHIDLGRFEVKTGTSTVSNHAFTQARFTPKGVKWIGGLWAEHLAAGEAA</t>
  </si>
  <si>
    <t>PL78_3390 chr1</t>
  </si>
  <si>
    <t>ANI28885</t>
  </si>
  <si>
    <t>MRALLTPFIQRELGVVIFKPGPALLPYMSGRLLVATEPDEFKSLPAGLLPVENQQLANDPRLAAFFRHERVISAVGGRSALKEWVERKGECQWQDKKGYHDKNLTLLEYDGSAICLCWHCDHKVREKTLKQLDTIAAANLQAWVVDSANRALSMPSEHQLTLPEFCWWSVLAEVYDLLPDAIARVSLKMPAAKIETGGTKESDITWSPAPAEIIEAKVKPVLALKVDPEPPASFMLRPKRQRWENRKYLQWVKSQPCCGCGHQADDPHHIIGHGQGGMATKSHDLFTIPLCRQCHDGLHRDQRAWERQHGSQIVLLFKFLDHSIAIGALA</t>
  </si>
  <si>
    <t>PL78_3395 chr1</t>
  </si>
  <si>
    <t>ANI28886</t>
  </si>
  <si>
    <t>phage antitermination protein Q</t>
  </si>
  <si>
    <t>MNSVNGARTACSSQEKGVRDMQYTLELWGAWAASENSGVDWQPIAAGFKSLLPNTNKSRPQCSDDDGIMIDGCVARLKKYKPEEYDLVVLHYVFGISLRAIAKRRKCSDGTIRKEMQTATGFISGILCVFNAYF</t>
  </si>
  <si>
    <t>PL78_3400 chr1</t>
  </si>
  <si>
    <t>ANI28887</t>
  </si>
  <si>
    <t>MNNSLLITKRDGTKERINLDKIHRVIEWAVKGLQNVSVFRSLGYQQRVKTTSFESYAHKLVDSKSLNLGKQSTTVQPEGLVLLTQLLRVLCKLARSPPHKF</t>
  </si>
  <si>
    <t>PL78_3401 chr1</t>
  </si>
  <si>
    <t>MASITSLHVGRYLADKNKTQHTITICFISILGVKK</t>
  </si>
  <si>
    <t>PL78_3405 chr1</t>
  </si>
  <si>
    <t>ANI28888</t>
  </si>
  <si>
    <t>MKKPLKNSGSLNRKHARPPNNDKKKTKNTIDEPKWHGFKKAGDLLRFIYWVLRLYRLIFGNSWW</t>
  </si>
  <si>
    <t>PL78_3410 chr1</t>
  </si>
  <si>
    <t>ANI28889</t>
  </si>
  <si>
    <t>DNA adenine methylase</t>
  </si>
  <si>
    <t>MKNTVNLNSIKIVNADSLQYIKTLPAESIDLIATDPPYYRVKSCKWDNQWESESAYLAWLDELLAEFWRVLKPSGSLYMFCGSRLAADTELLVRGRFKLLNHIIWAKPSGPWKRQRKESLRAYFPATERIIFAEHYAGPFKPTSKNYGHKCTELKRTVFRPLIDYFRSARDSLGVSAKEINAATGKQMSSHWFSESQWQLPSAEQYALLQHLFDRVASEKYQKGCLAKPHHELVKTYKTLDRQYSELKAEYEHLRRPFSVSVDVPYTDVWTYPSVPFYPGKHPCEKPAELMEHIIRSSSRPGDVVADFFLGSGATLKAAVKLGRKGIGVELEEERFEQTIKEITKFVV</t>
  </si>
  <si>
    <t>PL78_3415 chr1</t>
  </si>
  <si>
    <t>ANI28890</t>
  </si>
  <si>
    <t>MKLVSTVNHLALQNQSSMKSENLTPKVGISDVASSMKSIKNVSFDSVPVIHYLNNKGESSGNSEFKPSLIEKTYRKDVDKEARNNGLPFAAGHDFEGAKTIYPYDHKLALEAFRQL</t>
  </si>
  <si>
    <t>PL78_3420 chr1</t>
  </si>
  <si>
    <t>ANI28891</t>
  </si>
  <si>
    <t>MRMHNELHTWADWIELFNAWWRGDVPLGGVLLSVVMAALRVAYTGGGWKKTFLEGLTCGALTLTAVSALEYFDLPQQLTLAVGGLIGFIGVEQIRALALRFVGNRIGGGNDTKPQV</t>
  </si>
  <si>
    <t>PL78_3425 chr1</t>
  </si>
  <si>
    <t>ANI28892</t>
  </si>
  <si>
    <t>endolysin</t>
  </si>
  <si>
    <t>MTPYQFRMAANISAELAASWIQPVTEAMTEFGITTPEQQAMFIAQVGHESASFTLLVESFNYSVNGLIATFGKRLSAGQTSALGRQRGETSVPLNRQQAIANLVYSGRMGNKGPADGWKYRGRGLIQVTGLDNYRLCGTALKLDLVGNPDQLQLDMHSARSAAWFWQSRNCGQYASDIQRVTLLINGGYNGIDDRKARFEMAKRVLL</t>
  </si>
  <si>
    <t>PL78_3430 chr1</t>
  </si>
  <si>
    <t>ANI28893</t>
  </si>
  <si>
    <t>MTWLFSHWRFAGVVVLVGLVSVLVFNSYRLSNLVEKREVVIKSVTAERDVALASVQAMKKQQQQVAALDTKYVKELADAKTENDRLRADLATGTKRLQLNASCKRLPEAATTPSSPDDASPRYDAEFERNYLSLRERIGIATSQIAGLQVYIRDVCQ</t>
  </si>
  <si>
    <t>PL78_3431 chr1</t>
  </si>
  <si>
    <t>MKDGLYHVNPKSNQQDSGIGIVTVKDKKLTVITCYLVLLASMTKERLFLGILKLSNYN</t>
  </si>
  <si>
    <t>PL78_3435 chr1</t>
  </si>
  <si>
    <t>ANI28894</t>
  </si>
  <si>
    <t>MFDEDFKDRISSHLNSKIDKDIQSGPGFFARNVMQAMRYLEDKPVAPSTRLMHMDERELKGKLSNIWHIHVAEDNMTGMYNFLRLKSEKPEKKQNEKDLIARGAREALRQYLLSRGRVLKSREIRELAAQCSACAADTDMEQFENEMRQSIDAIAKRSFAKENSISGDWLLYWKDVNGVRYYLDSIEHILGSDVQKQTNLSNGLDAILSSMGKSR</t>
  </si>
  <si>
    <t>PL78_3445 chr1</t>
  </si>
  <si>
    <t>ANI28896</t>
  </si>
  <si>
    <t>MATLKDLSNQLQQIKKQIPFAAAQALTSVARQIAAAQKVGMQRNLDNPTPFTVNSVGSFGARKDRLQARVFVRDIAASYLEPFEFGGQHKLNGQALLNPKNIKLNKFGNLARNKTQQLKAKENVFVGEVNGVSGFFQRKKGKKSKKAKKRQKRSPNGVHRARQKQRAPKLLIQFGDALAVKPTLGYMDRASAMAAALMPGELSKAIQNALATAK</t>
  </si>
  <si>
    <t>PL78_3450 chr1</t>
  </si>
  <si>
    <t>ANI28897</t>
  </si>
  <si>
    <t>DNA-directed RNA polymerase sigma-70 factor</t>
  </si>
  <si>
    <t>MNQSDFAKLHDVSRKTVTTWKARGWLVLAGDDIDVEASNANIERFRKTVTRPEKKAAGNMQGNKPGNNRKGNRLGNKSDGDPAESPAKIVEKMIAENGVDMTIDEAREMKENFLALLTRLEYEIKSGQVLPYKEMTEAVGQEYSRMRTRLIAIAPEQGPRLRVLASTTDDAGFVTALQEVVYEAMEELSLDTDNTRGDS</t>
  </si>
  <si>
    <t>PL78_3455 chr1</t>
  </si>
  <si>
    <t>ANI28898</t>
  </si>
  <si>
    <t>phage terminase large subunit family protein</t>
  </si>
  <si>
    <t>MIPITPEGTANLSAWDNFTKELYQRRSNIKPPEPLSLSEWANKYAVLSKETSAQTGRFRSFAYQDGMMDAITDPRVTQVSVMKSARVGYTKILDHVIGYYLAHDPSPILVVQPRVEDAEDYSKTEITPMLRDTPALKAISGDLKAKSSNQTILKKQFLNGSNLTLVGANSPGGFRRITCRIILFDEVDGYPVSGAGVDGDQIALGTKRSETFWNRKIVLGSTPTVKGISRIEKAYDESDQRKYYVPCPQCGEYQTLEWGGPDTPYGIKWDKDTEGNGLPDTAYYVCRHNGCVIHHNDKAGMVKGGRWLATRPFSGHAGFHIWAGYSLFPNAAWKYLVAEWLRVKDDALMRQTFINLVLGEPYEDRGEKALSEKKLIERCELFAAEVPDGVAVLTAGIDTQDDRFEIEVTGWGKNEESWSVAFDVIEGDLQTDEPWLRLDAYLKQIWRRADGRGFTIMAACMDSGGHHTQKVYEFAKERLGRRIWAIKGESARGGKRSPVWPTKKPSSRSKSQFRPIILGVNAAKDAIRSRLHIDLPAPGSESAGCMHFPADRDLHYFSQLLAERSVVKISGGQRYRVWEQLPGRANEALDCRVYSYAALCGLLHLGFKLNQTADKILTHPERLLPPPVEVEEKNSLRLPGAIIKESDPPSPKRIARRLA</t>
  </si>
  <si>
    <t>PL78_3460 chr1</t>
  </si>
  <si>
    <t>ANI28899</t>
  </si>
  <si>
    <t>phage head-tail adapter protein</t>
  </si>
  <si>
    <t>MFDANTSLLAGAMTRAQLQEALTRAQQAYIELSSGAKGVSFSYAQGDGTRSVTYQQTDISGLVGLIQLLQAQLGIVKRPRRALRFRY</t>
  </si>
  <si>
    <t>PL78_3465 chr1</t>
  </si>
  <si>
    <t>ANI28900</t>
  </si>
  <si>
    <t>phage capsid protein</t>
  </si>
  <si>
    <t>-PYDAADSFSDSMANWQPALWSPDNEINIYRDRVVSRVRDMVRNDGWASGSVTRILDNAVGADFRPLAKVDYRTLALITGNKAFDAKWADEYGRAVESGWRTWANDPGRYSDVERKKTVSQMLRLAFRHKLTDGDALCVMQYRPDRLGHGRAQYATAMQVVDPDRLCNPQQNFDMPTIRGGVEIDADGVPVAYHIRKAHMGDWWSGAATMTWERIPRETPWGRPIVIHDFDAERASQHRGISIFTPIVQRLKMLIKYDQVELESSILNSVFAAYITSPYDPQLVGDALDNDDVSKYQDLRREFHDEKRISLQSGARIPILAPGESMTTLNAARPTSNFTAFESAALRNVAAALGISTQQLTQDWSDVNYSSARSAMLEAWKTLTRRRDDFAAGIAQPVLSCFIEELHDLGEVPLPTGAPDFLAAKAAYCRAQWMGPGRGWVDPVAEKKGAILGMEAGLSTLEMEAAENVGEDWEELLDQRQRERQAYIERDLPIPTWLQAETFAPDQQQKPEAP</t>
  </si>
  <si>
    <t>PL78_3466 chr1</t>
  </si>
  <si>
    <t>Bacteriophage capsid structural protein</t>
  </si>
  <si>
    <t>MKNEVRILGPDGRPLAPSRSRASMLNGSGGVPYDAADSFSDSMANWQPALWSPDNEINIYRDRVVSRVRDMVRNDGWASGSVTRILDNAVGADFRPLAKVDYRTLALITGNKAFDAKWADEYGRAVESGWRTWANDPGRYSDVERKKTVSQMLRLAFRHKLTDGDALCVMQYRPDRLGHGRAQYATAMQVVDPDRLCNPQQNFDMPTIRGGVEIDADGVPVAYHIRKAHMGDWWSGAATMTWERIPRETPWGRPIVIHDFDAERASQHRGISIFTPIVQRLKMLIKYDQVELESSILNSVFAAYITSPYDPQLVGDALDNDDVSKYQDLRREFHDEKRISLQSGARIPILAPGESMTTLNAARPTSNFTAFESAALRNVAAALGISTQQLTQDWSDVNYSSARSAMLEAWKTLTRRRDDFAAGIAQPVLSCFIEELHDLGEVPLPTGAPDFLAAKAAYCRAQWMGPGRGWVDPVAEKKGAILGMEAGLSTLEMEAAENVGEDWEELLDQRQRERQAYIERDLPIPTWLQAETFAPDQQQKPEAP</t>
  </si>
  <si>
    <t>PL78_3470 chr1</t>
  </si>
  <si>
    <t>ANI28901</t>
  </si>
  <si>
    <t>sppA</t>
  </si>
  <si>
    <t>-NLPHLAQRLFNTPLALHPRKAEVVMAALTDRFGLTRIQSSTDWGDDDDEVFTRKGRDTGYDVVEGIAIIPIQGTLVQKLGSLRPYSGMTGYDGIRACFLRALEDKTVKGICLDIDSPGGEVAGCFDLVDEIYASRGQKPIWAILSENAYSAAYALASAADRIVVPRTGGVGSVGVIVMHVDWSQRIKADGLQVTIITYGDRKAESNPYTPLSEEAQKSIQSDVDEMGRLFVSTVARNRGIAEKTIRDTQAACLLAADGVQLGLADEVASPDTAFRDLLNQVGEE</t>
  </si>
  <si>
    <t>PL78_3471 chr1</t>
  </si>
  <si>
    <t>PL78_3475 chr1</t>
  </si>
  <si>
    <t>ANI28902</t>
  </si>
  <si>
    <t>DNA primase</t>
  </si>
  <si>
    <t>MAKIKGFSHLFGRGAKASEENEEDKEKSEKAKGRRAEDDEDQDDNEDEEKNGKKAKGRCAESDDDDQDEKDPDAEDDSDDADADEGEDDDGDDEDEDRNVKRGVGLSVSAVHGFLAANMQRSRGFSRFIGASFRHEFICGNSRSCLDRSGGTRSLNPSQAFSG</t>
  </si>
  <si>
    <t>PL78_3476 chr1</t>
  </si>
  <si>
    <t>MQALGNVQVGQDAADAPSGSAQALISKMTGLYNQTVGKKS</t>
  </si>
  <si>
    <t>PL78_3477 chr1</t>
  </si>
  <si>
    <t>MAKIKGFSHLFGRGAKASEENEEDKEKSEKAKGRRAEDDEDQDDNEDEEKNGKKAKGRCAESDDDDQDEKDPDAEDDSDDADADEGEDDDGDDEDEDRNVKKGRRAERKRCARIFGSKHAAGRVDLAASLALHSGMSSSAVIRVLASTAAVAPAASTPRKRSLDERMQALGNVQVGQDAADAPSGSAQALISKMTGLYNQTVGKKS</t>
  </si>
  <si>
    <t>PL78_3480 chr1</t>
  </si>
  <si>
    <t>ANI28903</t>
  </si>
  <si>
    <t>MNEIGQNSFTPGVTQAVFVPDQLVSGPLQLVTDTVSLSAGVLLRGTVLGQITTTKAYIQSVKTATDGSQVPCAILVDNADATTGAVQAGVYLMGEFNQHRVIFDDSWTLADLAVALRPYSIFLRDSLTASNT</t>
  </si>
  <si>
    <t>PL78_3481 chr1</t>
  </si>
  <si>
    <t>PL78_3485 chr1</t>
  </si>
  <si>
    <t>ANI28904</t>
  </si>
  <si>
    <t>MNIFDTNVLVQTVPNLKTSQNFLLDRFFPNVVTSDTEFVSIDVDVGQRRMAPFVSPLVQGKLVESRRLQTNTFKPPYIKDKRAPDLRKPIRRQIGERIGGEYTAAEREMLNLQFEMADQIDMVNRRLEWMAANALASGTITVTGEGFDTTVIDFGRSAALTVALSGSDKWPMVVAAGATNDKPSQDIELWQTQVLKDSGAVVTDLVFTTSSWRAFRLDTTIKDNAIVFPALSPFGNQIDAGARVGKGAVYKGRWGQFDLWLYNDWYIDPVDGVEKPMLPDGVVIMSGADLMGTRSFAAILDPAFNYGPMAYAPKSWLQEDPAQRFLLMQSSPLVIPSRVNATLCAKVV</t>
  </si>
  <si>
    <t>PL78_3486 chr1</t>
  </si>
  <si>
    <t>PL78_3490 chr1</t>
  </si>
  <si>
    <t>ANI28905</t>
  </si>
  <si>
    <t>MAKQKDIPDESGVEIEKTIPVEQLEGTDTQLETPDGEDQEFPGDTNSLSTTVVVLKGRSVKHNDKLYLESNTLVLDDLDDVVTLIDAGFVITLDNLRKQAAAREAAGAPMIQVNNGVIVTQEG</t>
  </si>
  <si>
    <t>PL78_3491 chr1</t>
  </si>
  <si>
    <t>PL78_3495 chr1</t>
  </si>
  <si>
    <t>ANI28906</t>
  </si>
  <si>
    <t>MGIHWDQHLLAPLHSVFGDPVEYRPTRGTPYTVSGIFDRAYTQDIEPLDDGCTINTTKPVLGVRDSEFRSPPKQGDRVFIAVAGGVTINTLFTVSDVQPDSHGGSKLILNQVKKT</t>
  </si>
  <si>
    <t>PL78_3496 chr1</t>
  </si>
  <si>
    <t>PL78_3500 chr1</t>
  </si>
  <si>
    <t>ANI28907</t>
  </si>
  <si>
    <t>MNTAQVRELVVAALQGNTDADHRVYSPRDWPTTEEMYPVLLIQTLIEEKQSLGRNAPQFNTITTVRITGRLQAFDSELADDGAVKAELALERLRDQVERAVINSYELTRKIQQFARVRSTIDIDSSGEGHMAQLLMELDIEYYQGPEDFYPIDAEPLAGIDVTIAMPDGTPEPLVAINL</t>
  </si>
  <si>
    <t>PL78_3501 chr1</t>
  </si>
  <si>
    <t>PL78_3505 chr1</t>
  </si>
  <si>
    <t>ANI28908</t>
  </si>
  <si>
    <t>bacteriophage protein</t>
  </si>
  <si>
    <t>MIVQPVTGRSVRDPVKGTFLPETGAEVPDNSFWRRRLNDGDVVRVPEPKVKPAPEATQVEKKP</t>
  </si>
  <si>
    <t>PL78_3506 chr1</t>
  </si>
  <si>
    <t>PL78_3510 chr1</t>
  </si>
  <si>
    <t>ANI28909</t>
  </si>
  <si>
    <t>MTLPFSHIPNNLRTPLFFAEFDNSQANSATTMQRTLIIGQMLATATLPPNVPVLVSSVATVAGLCGAGSMLQGQMAAYLANDTAGEIYILPLSDTEAMAAATGKITVTTPASAMGVISLYIAGIRVQIAVVATDDVATIAKALTAAINAATALPVIATAEAGVITLTAKNKGAHGNTIDVRLNYLGSAGGENTPDSLALTITPMSGGAGAPELDDALANLQDRTFDFIINPYTDTASLNKLKDFLSDSTGRWSYAEQLYGHSFAAQSGTYGQLTAAGELRNDQHASLLGVNGSPTPSYIWSAAYVGAIAQSLRNDPGRPLQTLSIAGVLAPPLASRFTLTERNNLLHSGISTVTVADDGTVQVENIITTYQKNGFGVEDDSYLQIETLFLLMFVTRYMRTQVTSKFARMKLAADGTRFAPGSAIITPNVIRAELIAQYQALEFNGYVQDAKGFAKGLIVEKSASNPNRVDVLWTGVLINQLRIFAVLNQFRLQASA</t>
  </si>
  <si>
    <t>PL78_3511 chr1</t>
  </si>
  <si>
    <t>PL78_3515 chr1</t>
  </si>
  <si>
    <t>ANI28910</t>
  </si>
  <si>
    <t>MGDTRNRLAGTAFVTVDGLTIMVAGQFKYSPSRVKRETLTGMDGVHGYKETFSAPFIACQIRDSGGTSISDFNEQTNVSIICELANGKTIIGSGMWSVNTQEVDSTEATADIRWEGGSVTEN</t>
  </si>
  <si>
    <t>PL78_3516 chr1</t>
  </si>
  <si>
    <t>PL78_3520 chr1</t>
  </si>
  <si>
    <t>ANI28911</t>
  </si>
  <si>
    <t>phage tail assembly protein</t>
  </si>
  <si>
    <t>MSELERSKTITLVKPISYEANKTTYETIELGEPVLIQVQQFYDEQAKSGALSAMGLLISLVSSVPREAIKKMAFTDYKACEVYMMGFLTYSPPENVG</t>
  </si>
  <si>
    <t>PL78_3521 chr1</t>
  </si>
  <si>
    <t>PL78_3525 chr1</t>
  </si>
  <si>
    <t>ANI28912</t>
  </si>
  <si>
    <t>MGNAFDFELVANDQVTATIHRIDEAVKKLVPQLDKTRDGLKLGGQESVEGLDSINDKLQGMGQFAREGVQFIGDLVPPLKMVGELGGKALKFGGIAAAGGYVIHGLARGLGEAAGNAYQLDTAAKNAGMSVDNFSRISGAMQILGIDSDSARQSVEGLYKTFNDPLWARNDTTQALLAQNGVKIERLKDGTADVYKTLENVAKIFPKLAPQTQKTLADALGLDENLLSLMREGSQYKELLAKADKFGLTVDPQTNAQLTELDRQLSEVSAAWDGLKQRASNKFYAAILSDGSVKDGIEGATDVVSNGVDSISLSHLLGFNRGDEANQLRRGYNDPEFYKSLSEWDKVGLDYGMMTDGYRKKYERHYGPKDEQEKQKLAAPANTSYMLPSEDQQQARLKQLESQYNLPTTLLDRVYLNESNRGKNLLSPKGAQGPFQFMPPTGRDYGLNTTEDRMDFNKSSEAAAKYLSDLLKMFDGDVNKAVASYNWGPNNVKKQGLEKAPAETRHYLRKIMPGLPPYQLPINDPNTTGAPDNLNSRPDPGTGIIARNPPSILSPSSKASSSSLDIANAIAQAMESNKTEIELTLIDSKTGGRQVISGKGGAKISTSMDY</t>
  </si>
  <si>
    <t>PL78_3526 chr1</t>
  </si>
  <si>
    <t>PL78_3530 chr1</t>
  </si>
  <si>
    <t>ANI28913</t>
  </si>
  <si>
    <t>DNA circularisation protein</t>
  </si>
  <si>
    <t>MKKYNLLRQVFCFLGASMSIIGNALSSLLGTSGDSWTWQDHLHPASFRGVPFAVVTGEGVFGRRQAMHEYPYRDTAWSEDMGRATRRMTIRGFLVQSSQLYNAPDVMTQRDSLIAACEEAGPATLVHPTLGEMTVSITESGLRINEGAECGRVFEFTLTIIETGLRVFAITSSADAVSSVSTSWFGLASKTATGFIATVKGEIRAVNQTIKTLKNTAQFWVKMVNSTVNEATNLGNTLRSTFGSTRYGRFNFGSVGGSANGATGNRVQQPDAADFSGLVSQRLALTVTGRATITQASAAFINAASVEDYAIAAERLVSAIMTDAVSALDLIRIMETLSSENNDDVFYANSSDTRIAQAANHMMVVLCAGSMVYAASQFQPESYDEASALLARVCDVVDHAALAAADRGHDDEYRSLNDMRQSIVTLLQQAGANLSRLEIQRFNRSLPALNIANRLYQDASRSDGLVSMANPVHPAFMPTRFKALSS</t>
  </si>
  <si>
    <t>PL78_3531 chr1</t>
  </si>
  <si>
    <t>PL78_3535 chr1</t>
  </si>
  <si>
    <t>ANI28914</t>
  </si>
  <si>
    <t>MNDELTLRIGGKLISGWDQVRVTRSIERLPSDFDLSLMDLYPGSDNQQWVNPGDPCVVMLGQDVVVTGYIDRWAPMISKTRHEVRATGRSKCQDLVDCSAEWPNNVISQSTALQIAQKLAAPYGVSVATDVTDLDIVPQFTLNWGESSQEVIDRITRWAALLYYDLPDGSLYLTRVGTRKAASGVAQGTNIEKAAFNSGIDERFSDYIGVSMSVSQLQEQVQDAGYGSVTLARSRDPEAARMRYRNRIIIVESTMKAAQLAQRCIDWEMNRRYGRSKELLVTVDSWRDKDGKLWEPNTLIPIDVPVFGLKDELWLLAEVTYLKDDYGTTAQMVLMPPAAFTVQPYQFYSNLMEIAH</t>
  </si>
  <si>
    <t>PL78_3536 chr1</t>
  </si>
  <si>
    <t>PL78_3540 chr1</t>
  </si>
  <si>
    <t>ANI28915</t>
  </si>
  <si>
    <t>MNDSGQLSRLYRQVKMMLGVGRVTASSDAGSAQTVQYQTPLEVRGNTPRMAEFGFSSALPVGSDVVIGFLGGDRSSAVIIASNHQAYRHTGLVAGETVIYSQWGQFIKLTEAGIIIEANNQPVTVNNATEVTINATDSVLMKTPILKVTGDIIDHCESNSATLKTLREAYNSHKHPVKNVQGGSATITSEPPGSGVK</t>
  </si>
  <si>
    <t>PL78_3541 chr1</t>
  </si>
  <si>
    <t>PL78_3545 chr1</t>
  </si>
  <si>
    <t>ANI28916</t>
  </si>
  <si>
    <t>MTDITTLWNVNESIGDWSQSAGLGLADGDDLKTAILISLFTDRQARADDVLDDADRRGWWGDTDTEQAIGSRLWLLRRQKLTTQVAIKAEDYAREALAWLISDQVVSSINVAAQIIYPNRLNLIIRYQQPGKTQTAVKFSWVWEQ</t>
  </si>
  <si>
    <t>PL78_3546 chr1</t>
  </si>
  <si>
    <t>Mu-like prophage protein gp46</t>
  </si>
  <si>
    <t>PL78_3550 chr1</t>
  </si>
  <si>
    <t>ANI28917</t>
  </si>
  <si>
    <t>baseplate J like protein</t>
  </si>
  <si>
    <t>MPFNRPTLTELRQRNKSYIQSELKTTGSLLRFSNLGVISDADAGLAHLHYGYLDYIALQATPFHATDEYLAGWAALKDVFQKPANPATCPSVLFTGTAGRTIAAGAVLNRADGYQYILDSDVTIAPAGTGTGSVTAILSSPLDDVTGGGVAGNADAGTLLTLDVAVEGIPSAAIATVKIAGGADIESEDAFRSRMLLAYQNTPQGGNDNDYRLWALAVPGVTRCWVARRLMGAGSVGIYFMCDGNDNGGFPQGSDGISQREQWGAIKATGDQLRVADAIYPLQPIIALVYACAPTKKPIDFVIAGIAGAGSATVEAINAAIDEVFFEEGEPGGKIYWSSLLLAIGDVPGTSGFVLTSPSTNTQLAIGELPVRGRVTYT</t>
  </si>
  <si>
    <t>PL78_3551 chr1</t>
  </si>
  <si>
    <t>PL78_3555 chr1</t>
  </si>
  <si>
    <t>ANI28918</t>
  </si>
  <si>
    <t>MSRFSVNEYTQALQALMPTGLAWPRRPDGAQTAVLRALAAAYQRSDEEAQDLLIAAFPATATALLPEWESTLGLPDLCAIGEIDSLIQRQRAVVSKLFGSGGQSAAYFIRVAQALGYTIEITQYRQACAGMSVCGDAINGEDWPFTWLITAPETTVNTAQCGLTYSGDPLRTWGNKQLECRLNALNPSHAILRFGYIN</t>
  </si>
  <si>
    <t>PL78_3556 chr1</t>
  </si>
  <si>
    <t>PL78_3560 chr1</t>
  </si>
  <si>
    <t>ANI28919</t>
  </si>
  <si>
    <t>hypothetical phage protein</t>
  </si>
  <si>
    <t>MQKIGDIPNTRADSHGEFTDGNVAGGVSPTILPAEWFNTIQRELINVLAAGGVTPDTTKFNQLATAISKIITDGGFLKTANNLSEIKAAGQAAVAQTLANLGLKEAAKRDVGTGINQIPDMWSFTSSMTSTGWMKRPDGLIEQWGESSFSRSNDQFFYADAFFPIAFPNKVLNMSVTLHGITDISIIGKTLAADMLARTWAAIPLSKKSGENIPTAQRVMWRVIGY</t>
  </si>
  <si>
    <t>PL78_3562 chr1</t>
  </si>
  <si>
    <t>MVTKESVAAGDLANLGLKEAAKRDVGTGINQIPDMWSFTSSMTSTGWMKRPDGLIEQWGESSFSRSNDQFFYADAFFPIAFPNKVLNMSVTLHGITDISIIGKTLAADMLARTWAAIPLSKKSGENIPTAQRVMWRVIGY</t>
  </si>
  <si>
    <t>PL78_3565 chr1</t>
  </si>
  <si>
    <t>ANI28920</t>
  </si>
  <si>
    <t>PL78_3570 chr1</t>
  </si>
  <si>
    <t>PL78_3585 chr1</t>
  </si>
  <si>
    <t>ANI28922</t>
  </si>
  <si>
    <t>phage-related tail fibre protein</t>
  </si>
  <si>
    <t>-TKESVAAGDLANLGLGEVIAAAADALKKSANLSDVTNASKSLSNIGGFASKGDLGTINLNALGDRATSAGVWYQPTDILATSAANYPIQSSGTLLVTQSAYGCQQEYTAYSGRKFVRGLSSAWTGSGPWASWVEFYGPNNKPTSNDIGSLAKISNLSDVTNPSLSLTNIGGLAKISNLSDIANPSLALSNLSGFPIKGSLGTSDLNGFGNITSSVGVWYQSVDSQATPGRHYPANTSGTLLVTQSAYGCQQEYTTYSGLKFVRGLTAEWNGAGPWSEWKQISAQQPKTVTTRDYIRIPDVPGGLIIQWFAGPSSTGESTMGPLSFPIAFPTACVFSSVSTLGNGTGSCDQMFQVTSTNLNSITLFSQVFGSGSVPGTANPLVFAIGY</t>
  </si>
  <si>
    <t>PL78_3590 chr1</t>
  </si>
  <si>
    <t>ANI28923</t>
  </si>
  <si>
    <t>DNA-invertase</t>
  </si>
  <si>
    <t>MLIGYIRVSTNDQNTELQRNALVSAKCDLIFEDKISGKSTDRPGLKKAMRHLSTGDSLVVWKLDRLGRSVRHLITLVEDLKSRGIHFRSLTDSIDTGTAMGRFFFHVMSALAEMERELIVERTCAGLAAARAEGRIGGRRRIMTDEVIARARRMFAQGATLHQVALVLEVSPKTIYKYIPAAEQG</t>
  </si>
  <si>
    <t>PL78_3591 chr1</t>
  </si>
  <si>
    <t>PL78_3595 chr1</t>
  </si>
  <si>
    <t>ANI28924</t>
  </si>
  <si>
    <t>PL78_3596 chr1</t>
  </si>
  <si>
    <t>PL78_3597 chr1</t>
  </si>
  <si>
    <t>Type VI protein secretion system component</t>
  </si>
  <si>
    <t>MANSIYLTLSGNKQGLISAGCSSVDSIGNKGQESHLDKIFIYSLSHSMTREQNASHHPITIKNLLINRHRYLRLPSQIMNY</t>
  </si>
  <si>
    <t>PL78_3598 chr1</t>
  </si>
  <si>
    <t>MYYSISITDATISDLAVFHPHSVTHTGSEPQETISLRYKSITWNHHIAGTSGYSIWDERVY</t>
  </si>
  <si>
    <t>PL78_3600 chr1</t>
  </si>
  <si>
    <t>ANI28925</t>
  </si>
  <si>
    <t>MDFLYITLSTAVLFILYPIIKKLANSNDNYSQFAAIAVASISPLFHFYVSNFDVIPIFKIDISNNEFLQYTSLVFGYLSAAPYIIARRKIGV</t>
  </si>
  <si>
    <t>PL78_3601 chr1</t>
  </si>
  <si>
    <t>hemolysin-coregulated protein</t>
  </si>
  <si>
    <t>PL78_3602 chr1</t>
  </si>
  <si>
    <t>PL78_3603 chr1</t>
  </si>
  <si>
    <t>MRMDNGPDLISLMLAQCAEDHGVMLEFIKPTQNAFIERFNRTYRTDTGFLSVQNTE</t>
  </si>
  <si>
    <t>PL78_3604 chr1</t>
  </si>
  <si>
    <t>PL78_3605 chr1</t>
  </si>
  <si>
    <t>ANI28926</t>
  </si>
  <si>
    <t>MDAYEEFEERHPWATGYGDSAQRESNRLNNIIANKQNELLQTMNNVANKYIKWSLAKDKFISEVIAYSSDIIAKTNTGEFSLPEAVSALDNEIASLKEQDRILTSNRIKQAIILKREVIEEFNKNKIKENKKIVIAAIGFVSGGLQTVAGLGLIETGPAGGLMLAHGFNNTIENGYYLLYREDYVGPVRFVYRGLAKQLLNIDESGADVLYSTVDISVSLNSLFGYRLEPDLQRLFRYIDADLITGLTKKGIRLMTAGDIFLEIVGDYNTAYGQYLSYKG</t>
  </si>
  <si>
    <t>PL78_3606 chr1</t>
  </si>
  <si>
    <t>transposase ISEc33</t>
  </si>
  <si>
    <t>PL78_3609 chr1</t>
  </si>
  <si>
    <t>Transposase</t>
  </si>
  <si>
    <t>MKSLPSGRGRRWPFEHICALLRQLIKHSPGDFGYQRFRWSTELLALKINEITGCHLHASTVRRWLPSAGLVWRRAAPTLRIRDPHKEEKMAAIAEALAGCTPKIPYFTRMR</t>
  </si>
  <si>
    <t>PL78_3610 chr1</t>
  </si>
  <si>
    <t>ANI28927</t>
  </si>
  <si>
    <t>virulence protein MsgA</t>
  </si>
  <si>
    <t>MIVELVYHKRNVEEIPGANGLILAELTKRIHRVFPKAEVKVKPMQANGINTNANKGDKAILNRLLEEMFDEADQWLVSEL</t>
  </si>
  <si>
    <t>PL78_3611 chr1</t>
  </si>
  <si>
    <t>HTH Transposase</t>
  </si>
  <si>
    <t>MLMLHRGDKVSDVAKTLCCVRSSLGRWINWFTVYGI</t>
  </si>
  <si>
    <t>PL78_3612 chr1</t>
  </si>
  <si>
    <t>MLKYLKSTYRRAKTITLIVDNYIIHKSRETLRWLKKPKFIVIYQTVYSPRVNHIERLWQALHDTITRNHSCRSMWQLLNKVRHFMKMVSPFPGGKHGQAKV</t>
  </si>
  <si>
    <t>PL78_3615 chr1</t>
  </si>
  <si>
    <t>ANI28928</t>
  </si>
  <si>
    <t>MNNKLLLFFIITSIYSSNVKPQDIIYEADIEASTQPQKKTSTPICFYTNDNFQGEHFCLNTSEMIDLYNTDNKHLNDKISSIKIPKGMQAEIYKNDNFNAPYYNVTESIDLARLEKIGMAGQISAMKVFEAQAICTKNCVIIEESKIELKKIIKEYYPKTEDVNKILLLNLEVNKKSSFGIQSVNQPKIIIVGRDLFFYGEGSKNPINMRLSDDTDNLSFLLKFNDHGLQFQYLEAKGTKQLNIPFWFNTQLSPDDLANLYISNGIPEDGQDPALQSINPLILNRAIIAINKPPHRDKRGALGIIGCLGNPLLAIYNYVVQGRCNQLDRLVGINEFSHSDGEGKTWVLTDSVTPLLAPEQPPNLPADNPRQSMLQLASLNMQLHHQALTLPAVAKACKTSIEEILSARYPRQTGIRCGSTLSNLLADFTLLFGENIIDWTTANLVHVIQQINEYGTTGYAGSDQETENRLVEGVQRAISTLGIEPLIAMLQEAFDYAQLNYARYFMHSEGINSENINNESRETTVSPLAAQSLPLGDYILPLESYIHPQELPTPLIRDNNQWVQPEGLYFEITVIPGGDQHVETNLTEEVAEVINDWFKFYNQMKYESDETRSPLTDRDRTIYAAKITSHMLADLLHDNSADYQFVVVKLKGKIISVLASRNDENGEDSYISVSITHPQYVLKPHEEGSVRGAGTAAVRELARYLKEKGKKTLKSSVISQPSAIVKSKLGFHYQNSL</t>
  </si>
  <si>
    <t>PL78_3616 chr1</t>
  </si>
  <si>
    <t>DDE endonuclease</t>
  </si>
  <si>
    <t>MPSGRGRRWPFEHICALLRQLIKHSPGDFGYQRFRWSTELLALKINEITGCHLHASTVRRWLPSAGLVWRRAAPTLRIRDPHKEEKMAAIAEALAGCTPKIPYFTRMR</t>
  </si>
  <si>
    <t>PL78_3617 chr1</t>
  </si>
  <si>
    <t>helix turn helix</t>
  </si>
  <si>
    <t>PL78_3618 chr1</t>
  </si>
  <si>
    <t>PL78_3619 chr1</t>
  </si>
  <si>
    <t>PL78_3620 chr1</t>
  </si>
  <si>
    <t>ANI28929</t>
  </si>
  <si>
    <t>Fe2+/Mn2+ transporter</t>
  </si>
  <si>
    <t>MHRERHSIEKIGWLRAAVLGANDGIVSTASLLLGVASANATHQSILLTGIAGLVAGAMSMATGEYVSVSSQSDTEKAALAEEQAELDADFQGEFRELTSIYIHRGLNVALARQVAEKLMNHDALGAHARDELGISEITTARPLQAAWASAASFSAGAILPLLVAVISSASWAIPAIALSALVSLAILGGIAAKAGGAPIRSGVIRITFWSALAMGVSSGVGMLFGSFIG</t>
  </si>
  <si>
    <t>PL78_3621 chr1</t>
  </si>
  <si>
    <t>MNRKFAPGQILFHWVIFILLVLTYAVMKLKGFAIRAVILVNP</t>
  </si>
  <si>
    <t>PL78_3624 chr1</t>
  </si>
  <si>
    <t>MKSIHYTLGVSVLILMLIRTILKLTNKDPDITPTAPHWQIAALKTVHGILYLLFNSLP</t>
  </si>
  <si>
    <t>PL78_3626 chr1</t>
  </si>
  <si>
    <t>PL78_3627 chr1</t>
  </si>
  <si>
    <t>Predicted Fe2+/Mn2+ transporter, VIT1/CCC1 family</t>
  </si>
  <si>
    <t>PL78_3630 chr1</t>
  </si>
  <si>
    <t>ANI28931</t>
  </si>
  <si>
    <t>Acyltransferase</t>
  </si>
  <si>
    <t>MIHAFSVLEDKCRTIPAWVKSFRYISSDKRDLRVDLLRGIALVMMVAAHIEVMSILNIFTWERFGLTTGAEGFVILSGFMLGVINRQRLKKDVLLTISYSLYRRAAKIYVVNVVIILSVFLLTKLNFIKTFEVTHFTDRFSEVSYTLYPLYDQLKESWFNMVLYLQIGPHQSQILGLYFYLLLVSPIFIYLLQRGWVGVLLLLSLALYITYHITGIRLTSAEFEFAFPFLAWQFIYVLGMTIGWYKEELLSLARTQAGFWILSVMILFTLVMMFIAQNHTNPFMPYDTMLHTISAKNFNWFYQNFAEKNALGPLRIINDFTLLTTCYLVLSYFWKPINKMCGWFLITLGQHSLYVFIIHVYVVLLVSQVVDFGLWHRAWLLNTLVHLCALMLLWLFAKYDVGRRFIPN</t>
  </si>
  <si>
    <t>PL78_3635 chr1</t>
  </si>
  <si>
    <t>ANI28932</t>
  </si>
  <si>
    <t>phosphorylase</t>
  </si>
  <si>
    <t>-KNTPSTLDKNQITKLRNCILYELKYSLGVALSTASSSEIFSALALVVRRNQTDDYFNTRERHHQARKKRIYYISMEFLIGQSLRNNLINQGLMEIANAALESLGVDFEVIVKSEEDAALGNGGLGRLAACFIDSMATLDIAGSGHGIKYEYGLFHQQIQDGQQVEKPDDWHSTHSPWLIEHQSQAMIIPLYGRIVEVEDQQGNYNPMWMDWKIIIGVPHDYLVSGYINHTVNALRLYSACASDSFDIHIFNHGDYLKAVNQKIASENISKVLYPSDEVLAGKELRLTQEYFLVACTLRDVMHDFFLLSNDIKQLPEFVAIQLNDTHPALAIVELMRILVDEHTVDWDMAWDLTQRVCAYTNHTLMPEALEKWSVNLFELLLPRHLQIIYEINRRFLLEIQRWRPERSDLLVSMSLIEETPEKKVRMAYLAIIGSHKVNGVAKLHSELIKSNLVPDFYYLMPEKFTNQTNGVTPRRWIQQANPRLSAFLDCHLGNEWVTDLTLLSKLKSLANQRDIIAELAEIKKFNKLKLSQIITRQQGIIINPEAMFDCQIKRIHEYKRQLLNILYVINLYHKILNGKEVISPKVHIFSGKAAPGYAMAKLIIQLINQVALKVNSDPRVNEQLKVVFLEDYKVSLAESIIPAADLSEQISTAGTEASGTSNMKLAMNGALTIGTLDGANIEIRDAVGHENFYVFGLSAEEIAEQRTRGRSSYDEYLSHPEIKETVDLLISGIFHPNKNLFSPIFHMLVSHGDHYFHLADFNSYCHAQYQVLTDYSDTYSWHRRALNTISGMGEFSSDRTIRGYSKDIWGEGNFK</t>
  </si>
  <si>
    <t>PL78_3640 chr1</t>
  </si>
  <si>
    <t>ANI28933</t>
  </si>
  <si>
    <t>-KYYKPLMLLLGWLLFSPPVIASETTNTSAVKLFTSPWSRLFSGNDDTFSTALTYSSPLEKSLINVPTGRYSSEEVYKVNQRGLFSMQYSPISYFFANMTIRVPLQNASKYSTDYVYSFGYDDWHPGTFSLVYGNYNDNNSFFPAAGTQSTRFEQGSWTLGYKFTLPKPVESALLINKSDALVCQVGYSYVPRYFSDASSSIEENKSSLLGSCGYTLLQHYFLRLSAFYYPDHKQQQPWDYDYTYSIGYTSGYSPGSWSIHYDNYTGTRYPWRQNANANFRSGTINLSWTLPL</t>
  </si>
  <si>
    <t>PL78_3645 chr1</t>
  </si>
  <si>
    <t>ANI28934</t>
  </si>
  <si>
    <t>rsU Serine phosphatase</t>
  </si>
  <si>
    <t>MQPHPSATGVTSILVVDDSASYRFLLVNLLRNWQFTVFEAENGQDALAILDSNSINMVISDWEMPVMDGLKLCTTIRKQYSDRYIYLVLITVRQSVEDLIAGLDAGADDFLSKPINQSELRARLHAGERILMLEATLDARNQKLSQAYEQIENDLQAAAKLQRSVLPAEKLMVSGFQAEWMFIPSAYVSGDLLSFFQLGNQHIGFYSIDVAGHGVAAAMLSLSVARQFLNGRTVDNLLISPADTPSGYLITPPHKVVNELNRRFCIENDDIATYFTLIYGVIDVQTATGVLCQAGHPTPFIVSSSSQITPIGEGGAPVGLIDSMDYQDTVFTLASGDRLYLFTDGIIECENAEQELFGERRLQELLAASQRDSVQTVFRQVQQALKCWHPAQKNDHQSDIHNGRSAFSDDISLLVIERNNNSLLLTEL</t>
  </si>
  <si>
    <t>PL78_3650 chr1</t>
  </si>
  <si>
    <t>ANI28935</t>
  </si>
  <si>
    <t>anti-anti-sigma factor</t>
  </si>
  <si>
    <t>MNFETKTIENVLVITPLIRRLDASVSLKFKEDIQAMIARGANNILLDFSRVDFIDSSCLGALVSLLKTLNGKGELAICSLNNNIHGMFKLTRMDRIFTIGTDQPDTIQQMNFVAP</t>
  </si>
  <si>
    <t>PL78_3655 chr1</t>
  </si>
  <si>
    <t>ANI28936</t>
  </si>
  <si>
    <t>NTP transferase glmU</t>
  </si>
  <si>
    <t>MKAMILAAGKGTRARPLTTILPKPMIPLIRKPIMESIIEHLRKYGFNQLMVNTSYLSADIENYFRDGHAWGVEIGYSYEGIMECNTFVDNVLGSAGGMKHIQNFSGFFDETFVVVCGDALIDVDFDEVLAFHRARKSLATLVMRPVSADQVNKYGIVVTDEQGRVSKFQEKPKNEDALSNNANTGIYIFEPEIFDYIPDGVEYDIGSQLFPKLAELGVPFYGIALPFQWVDIGSLQDFWHVNRMILNQDLPDYPMPGIKIAPQIWCGLNVKADFSTLDIEGPVYIGSSTEIQSGVTIRGPTIIGAGCLLEQGAVVEQSFIADYTRVGGIAHLYQQMIFAGKVISPDGTAIDLSEAGLHWLIDDKRRKDIIMAEKSLFEELLNKDTLI</t>
  </si>
  <si>
    <t>PL78_3660 chr1</t>
  </si>
  <si>
    <t>ANI28937</t>
  </si>
  <si>
    <t>histidene kinase rsbW</t>
  </si>
  <si>
    <t>MSYRHYDSQGWLMKICLPASLSSLLVLHEKLIQFIHPLEIDSSSSYAMELALNEAFINIVKHGVNYDSTQNITIIMQYDNHQLAVTLQDKGKPIPTEFLQNKSGLSHMPELLAPDSWPENGMGLMMMFNAVDDISYTVKEGVNYLSLIKRIEEKT</t>
  </si>
  <si>
    <t>PL78_3665 chr1</t>
  </si>
  <si>
    <t>ANI28938</t>
  </si>
  <si>
    <t>glycosyltransferase</t>
  </si>
  <si>
    <t>MAFYFSSFENRKPPLPLKTHWVTEFLWQSLAVAAFILGANYIRWRWMNSLNYDALWYSIPLVMAETLAYIGSILFTINLWKVRDIPVLPAPETIDDCIAPEEKQENRQIKVDLFIATYNENVELVRLSIRDALAVSYPFPLDYRIYVLDDGNRSEMEAVAAEEGVNYLSRENNIGYKAGNLRHGLDMTDGDFVIICDADTRVFPTILTHTLGYFRDIDVAWVQTPQWFYDLPQGKRLPEWAKQKLGSTGYFVGKGIEKLVGPLTVGHDPFFNDPQMFYDVILRRRNWANAAFCCGAASIHRREAIMQAALRRYVDNIEDEIEKYTSDVIDKQTQADLAKAMLPHVVQDTELMPYKFHVSEDIYTSIVLHGDPGRKWRSVLHPQIESKMLSPQDLLTWMIQRFKYAAGSMDIALHDRLFSSKRIKLSAIQKLMYGTTFWSYFACIWNTVFLIAPLIYLFTGIPPVSTYSSPFYLHFLPFMIVSELAFMFGTWGISAWDGKSSFLALFSMNLRALDTVLRGEKIKFHVTPKERQQGNFLSLVKPQLAIIGLTLLGLIWGAIQIAEGNIKDPSGFVINIFWGAANIAAMIPIVLAALWQPEYAVQEVS</t>
  </si>
  <si>
    <t>PL78_3670 chr1</t>
  </si>
  <si>
    <t>ANI28939</t>
  </si>
  <si>
    <t>Cellobiose phosphorylase</t>
  </si>
  <si>
    <t>MSFKYNLLKARSYLAMVIGILIAFSIVLYVEKNSQDIEDSRVHISSSIGRPLAPTPRPLTSEEIIWAKAAWQYFINNTQPSGLVNSVDKFPSSTMWDTSSYFMAMISAQRIGIIQQDEFDTRISNALGALAKLPLFEGKLPNKAYNTQTLSMVNYINQPSTKGIGWSAIDISRMMVPLNILVWNYPQHAVEVNKVISRWQLEALVADDQLQGSVVDDKTQIISLHQEGRIGYEQYAARTLQLVGINASLALDYTAHLQFIKVEGILVPDDDRISQKEGANTFIVSEPYILTGLELGFDLYSSELAWRVFKAQENRFQRTGIYTSVSEDHVDKAPYFIYSTLHYADEDWAVITDKGERVNQLRQLSTKSAFSWYALWRTPYSEQTRNQLNSLMDSSKGWYSGIYEVNNKINTSLNANTNGVVLESLAFINGGRLLCAACTQVMQSVGATDKQLK</t>
  </si>
  <si>
    <t>PL78_3675 chr1</t>
  </si>
  <si>
    <t>ANI28940</t>
  </si>
  <si>
    <t>MMGNQSFLIKISLILKAGCLMLILSLMPSFNTLAELPGDKLAAENYPVRHGELTPREMAVAVNAWQYFVHNLQPTTGLVNAVNNYPSTTMWDSASYLAALVSARELGIINKEEFDHRMLPFLKTLNNLSLFQGQLPNKAYNTITAEKVNYLNKPGEIGFSAIDTGRMLIWLKIIKERYPEYANSIDNVVLDWDFSHVIDDCGTLYGAILDKNNTPQYVQEGRLGYEEYAASGFQLWGFSTCQASRPEPYDLAKIYCVLVPYDSRDPRTNNQHNYVVTESYILHGFEMGWDRSDDRANKAGSYSHPWMKNFANRVYQAQENRYRETGILTARSEHQLDKAPYFVYDTVFADGYNWNTITDQGVFVPENAAVSLKAALGMWVLWHSPYTDRLFDAIENANVKGLGFNEGLYENGHGPINEFTANNNGIMLEALLFKKEGKILRFTSGDPSHSDYIPSLWERQLINGFDTNNSKRNRPYIDATPSLKAFCDQSGIAIRKAPNCKSCQCAQCQDESSSNNNLFKLPAATSCAKQ</t>
  </si>
  <si>
    <t>PL78_3680 chr1</t>
  </si>
  <si>
    <t>ANI28941</t>
  </si>
  <si>
    <t>MRKTVTSAAIAWVIGAGLLGAAFTGGMFVASSITPNSVAYSARSGVLSDNEQLWAKVAWRYFVNNTQMGTGLVNSLDNYPVVNFWQIGDTFVALTAAAQLGLINRQEFDQRLSLLLATISQLPLVEGKTPNLLYNTVNGQMIDYAHQPKPLGWSAQDIGRLMVGLKVVARFYPEYAEYLDKVLLRWNFCQIIDGNGELLKSSTVNGQFIAKPEGVLGYSEYTAGAFGLWGFPVGISANLPYNTTFIYGIPIDFDIRDARITYVPTIVVSLPYLLTAMELKNTPIFKQQKKRIDNIYRVQEIRWKKEHILTARSDYLTSVAPYHVYDTVFANGYHWNTISEDGQFHPDLALVSTRAVFGLWVLWNSPYTDALMKLTQMQHDEKRGWYEGRYENNGAYNKTISLTTNAMVLETLLYKVAGSLINTDPTAGYLDVRMSDAFSRPQLCLPQERVIRREVASK</t>
  </si>
  <si>
    <t>PL78_3685 chr1</t>
  </si>
  <si>
    <t>ANI28942</t>
  </si>
  <si>
    <t>glycoside hydrolase</t>
  </si>
  <si>
    <t>MNINYRCRTSILSLGFLLQLISSVVVAQLPSTSDLSGQWRIRDGNPPASEAWRDTLDDSQWQYLKVPANWYSEGVDHQGVLWYRTRFTLPVLDTDDMATLVFDGVDYQTDIWLNNQQAGRHQGYFQRFSVDITDMARIDNVLAVRVDSPYETPGKIWSFHKQLIKGVFNHHDTRPGGAWSDRGQDANSGGIWAPVASHISRGAVIDNVLAVPDWSRGLEHPILKVSLDYRANRNRSVVMLLRLIPDNFIGQSYQLEKSVSLVASQHNAQTLTTNFLIDNPALWWVSGHGKQNLYRLEVSFSDRFGMMDEKHVRTGLRQIAIDPQEQSWSINGKRLFIRGTNYIGSPWLGSLTSADYHRDLVMMQQANINAIRVHAHVAGRALYDLADEMGILLWQDFPLQWGYDNSASFAREAARQAADMTRQFGSHPAIVLWSGHNEPPWDATWMQYRYSDWRPDTNRALTASVAQVLSQDHSRITHAYSSTAEHYWQGWYSGQKNDHLKPATTSIISEFGAQALPDLATLKTIIPRADLWPKTTDKQDEGWRTWAYHNFQPHETFELAKVIRGPNINTFINNSQQYQSSLIQLAAESYRRQRYQPVAALFHFMFTENWPSINWGVVDYLRHPKPGYFALQRAYQPVLPSIEPKTENWGQGQTGRIDLWAINDNWLNYQKASLHWKILQSGMVLSEGSQKIKLMADSGQKVIELQVIPRGIQPMNVMSDIINERGEILGHNELEIHIQP</t>
  </si>
  <si>
    <t>PL78_3690 chr1</t>
  </si>
  <si>
    <t>ANI28943</t>
  </si>
  <si>
    <t>Yen1</t>
  </si>
  <si>
    <t>MNLSPFSAHTQQSPSSWLSFKLQQNILLPLFIFIVGLVISGVGAWWLYNEIEANAKIDFQRNVDRVSGEVERRFNLPIYGMNGAKGTYAADGDLTHKQFHAYVASRNLPVEFPGVRGFGFIQRVQRNQLNSFIADVRADGAPNYALRQLQDKQHDDLYIIRYIEPSEGNQGAEGLDVGSEPVRRAAVLSAIDSGKPTLSGAIHLVQSNFKAPGVLLFVPVYIYGSNPTTPAERRASLVGVLYSPIAIAELLSDIPESMNGRVDVELFDSLNDLSNKNLIFDADSSKSADFSPTELQSDKVLSARIFHSTNVLRLPGRDMTLRISSTPTFEAQIERYVPWLLFAFGLLLSSAFALLIRQQVSGRNRAEMLARNMTADLERLALVAKNTSNAVVITDVKRNIVWVNEGFERITGYSQAEAFGKSPGRLLQCKNTDRGVASQMRVALDAGEPFKGEIVNCTKSGQEYWVELEIQPRYNDKNEPIGFMAIESDISERKATYQRLEVALRENDALLSTLNLHGITSTADRDGIITDVNDAFCTISGYSREELMGQTYRLVDSHTHSTDFWQSMWNDIANGISWRGEICNKAKDGSLYWVDTTIAPFNNSSGQVERYISIQVDITANKNQQANLIIAKNQLVRAADVAELGIWTWNIPEDTLSFDDRMNDIYGVPEELHNAPIPLAYWYSLLHQEDVPNVKSAIKAALENKSVYRQVFRIVVKNQVHFIQSTGTVEQDENGKALLMMGINRDITQQREAENILKTAREAAEKANKAKSAFLANMSHELRTPMNAILGMLTLLRRTGLDRKQADYAVKSEAATRTLLRLLNDILDFSKIESGKMELECIPFDIHIMLRDLAVILSSYLKVKKVEVLFDIDPSLPQFVEGDSMRLQQILTNLGGNALKFTELGEVVLFIKVIAQDSHQVTLHFGVRDTGIGIAPENQESIFSGFTQAEASTTRRFGGTGLGLVISQRFVALMGGTLTLESQLGQGSLFHFTITLPLPSYTNLVINNETPDTLASRAEALNHLRVLVVDDNPTACNLIKQMGESLKWSVDVATSGSDALQLMRQQHERGMTYGALFIDWQMPGLDGWQTSKCVREMMPVDNGPIIVMITAHDREMLLQRSEEDQALLDGYLVKPITASMLLDSVNDALSERKQPDVVKPAIAESLHRLSGIRLLIVEDNLNNQQIARELLEDEGAVVSIANHGKEAIEILEHHPSSFDLVLMDLQMPVMDGFNATKYIRKSIGLKNLPIIAMTANAMVSDRDACLAAGMNEHIGKPFDLNNLIHIVLKYSGQADVAATVSYMTPRLLSAELKNVAATAGIDVDVALNRLGGNITLYQKMLSLLSEDLANFPTQLETLLTAGDHMSASRLLHTVKGLAAQLGATELSLSAGQGEKLFSQNAIPTADTINQLLSEMRNKVSAIQSGIVTLIQMLSQDNVRNVPAEVFDIQPIESELNRLILLLQNSDMAALEVMNKLMTTFAEQLNGQLSILNDAVNQLDFAKAIQLCQTLMVNLPTRRNKKT</t>
  </si>
  <si>
    <t>PL78_3695 chr1</t>
  </si>
  <si>
    <t>ANI28944</t>
  </si>
  <si>
    <t>Yen2</t>
  </si>
  <si>
    <t>MTIIHSFSQDLALNLPGVGKPKILIVDDHPINIQMLYQAFCSDYHVCMATSGKQALDVCLSQHPDLILLDVEMPGMNGFEVCTRLKASPDTQDIPVIFVTAHIDEETETRCFSEGAVDFISKPINRNTVRARVKTHLLLKAQSDLLRQLVYLDGLTEVHNRRYFDKQLEVEWKLSNRNQTPLGMIMIDVDFFKKYNDLYGHQAGDDCLRRVAKVIRDTLRRPADLVARYGGEEFICLLPDTELVGAMDVAETIRLHILEQKIPHSGSTVYPFVSVSLGVCCKETHSVDSPSSLLLKADKQLYLAKNSGRNKVSGQCVI</t>
  </si>
  <si>
    <t>PL78_3700 chr1</t>
  </si>
  <si>
    <t>ANI28945</t>
  </si>
  <si>
    <t>Uncharacterized conserved protein YaiL</t>
  </si>
  <si>
    <t>MTKLTLQEQMLKAGLVTSKKMAKVQKMAKKSRVQAREAREAVEENKKAQLERDKQLSEQQKQAALSKEHKAQVKQLIEMNRINISKGNIDFNFTDNNLIKKIAVDKLTQSQLISGRLAIARLAADNSDEREYAIIPASVADKIAQRDASSIVLNSALSQEEQDEEDPYADFKVPDDLMW</t>
  </si>
  <si>
    <t>PL78_3705 chr1</t>
  </si>
  <si>
    <t>ANI28946</t>
  </si>
  <si>
    <t>Yen4</t>
  </si>
  <si>
    <t>MSKIIDTFIAPPCHDKIENLYQDDHLVLINKPSGLLSLSGKNPQNLDSVHHRLVQIFPGCTLVHRLDFGTSGLMVIARNKAINAALCQQFSRRTVTKVYSALLCGHLDNDEGVIDAAIAKDAALFPLMSICSIRGKPARSHYRVVERFYRELEDGRLLPLTRVRLIPETGRTHQLRIHCQQLGHPILGCDLYGGLRLPGTEQTARLMLHASELHFVHPISQELIKARHTSPF</t>
  </si>
  <si>
    <t>PL78_3707 chr1</t>
  </si>
  <si>
    <t>MFSRTCHLADKVSFFSAFDSSIPLKLGSLLL</t>
  </si>
  <si>
    <t>PL78_3715 chr1</t>
  </si>
  <si>
    <t>ANI28947</t>
  </si>
  <si>
    <t>Fels-1 prophage-like protein</t>
  </si>
  <si>
    <t>MKKSLATLVLSLGFVAAYAGASTTKNRLQSPTPGVVCDTYVCADGKNGISVPLTERYLGKKKSQRLASQGDFDRTQFTFVNGIFCDVKERLCRKDRYYGIDGKHSGAIDTQTTEWLFGQKK</t>
  </si>
  <si>
    <t>PL78_3720 chr1</t>
  </si>
  <si>
    <t>ANI28948</t>
  </si>
  <si>
    <t>periplasim protein YdeI</t>
  </si>
  <si>
    <t>MTLRGNIEQRIGSDHYLFRDATGTMTVDIDHKRWYGLTVTPKDTVELQGKIDKDWNSVELDVKQITKVK</t>
  </si>
  <si>
    <t>PL78_3725 chr1</t>
  </si>
  <si>
    <t>ANI28949</t>
  </si>
  <si>
    <t>Yen5 Posphate regulon sensor kinase PhoR</t>
  </si>
  <si>
    <t>MVLLLIWLVTRELASLRRLATRLSQRQPDDETPLPLTAIPSEVKPLVTALNSLFARTGNMLVRERRFTSDAAHELRSPLAALKVQTEVVQLAQDDTEIRNRALANLTKGIDRATRLVDQLLTLSRLDSLSGLDDVQDIAMQDILQTAVMDHYHTAQANGVELILDIRQPPSQRRGQPLLLALLIRNLLDNAIRYSPRGTTVKITLDAQGFSVEDNGSGVSPEFLQRIGERFFRPPGQETSGSGLGLSIVQRIAVLHGMTTSFSAGKNGGFRGEVSWW</t>
  </si>
  <si>
    <t>PL78_3730 chr1</t>
  </si>
  <si>
    <t>ANI28950</t>
  </si>
  <si>
    <t>Yen6 regulator</t>
  </si>
  <si>
    <t>MSGFVDFKLVHSGAPVTISKTAILYVEENTREANVTNLHCVGSITHVVSATYAEVRKKLPKFIETKRSDNGTPKVALHDWNVSYIEKSSSGTAIVYFTEQGLSVPVAEPYENIIKIFHAI</t>
  </si>
  <si>
    <t>PL78_3735 chr1</t>
  </si>
  <si>
    <t>ANI28951</t>
  </si>
  <si>
    <t>Yen7 regulator</t>
  </si>
  <si>
    <t>MIYFVAIDDKVVYSWKGSVELTNKEFCLFMVLIKNAINGEKIDRDVLLSSIWPEKETTISNNNIHQLFSRLKKKTAIISDDLELQSSRGKFYRINNKKKILVHYTSHNSTTYKLLRTISSLLQRLFKRSTLNKNISTS</t>
  </si>
  <si>
    <t>PL78_3740 chr1</t>
  </si>
  <si>
    <t>ANI28952</t>
  </si>
  <si>
    <t>Chi1 toxin complex component</t>
  </si>
  <si>
    <t>MEKEEKSNLIYDKDPGYVWDNKNECEGAAEETYQELNYEPSISADKLTWTPTRLAKTVFNTYEDDDDFNVLCYFTDWSQYDPRIINKEIRDTGGRSADILRLNTPDGRPFKRLIYSFGGLIGDKKYSADGNASIAVRLGVATDPDDAIANHKGKTIPVDPDGAVLASINCGFTKWEAGDANERYNQEKAKGLLGGFRLLHEADKELEFSLSIGGWSMSGLFSEIAKDEILRTNFVEGIKDFFQRFPMFSHLDIDWEYPGSIGAGNPNSPDDGANFAILIQQITDAKISNLKGISIASSADPAKIDAANIPALMDAGVTGINLMTYDFFTLGDGKLSHHTNIYRDPSDVYSKYSIDDAVTHLIDEKKVDPKAIFIGYAGYTRNAKNATITTSIPSEEALKGTYTDANQTLGSFEYSVLEWTDIICHYMDFEKGEGRNGYKLVHDKVAKADYLYSEATKVFISLDTPRSVRDKGRYVKDKGLGGLFIWSGDQDNGILTNAAHEGLKRRIKNKVIDMTPFYLDSDEELPTYTEPAEPQCEACNIK</t>
  </si>
  <si>
    <t>PL78_3745 chr1</t>
  </si>
  <si>
    <t>ANI28953</t>
  </si>
  <si>
    <t>YenA1 toxin complex component</t>
  </si>
  <si>
    <t>MDKYNNYSNVIKNKSSISPLLAAAAKIEPEITVLSSASKSNRSQYSQSLADTLLGLGYRSIFDIAKVSRQRFIKRHDESLLGNGAVIFDKAVSMANQVLQKYRKNRLEKSNSPLVPQTSSSTDASSESQTNKLPEYNQLFPEPWDNFCRPGAIEALDSPASYLLDLYKFIQSVELDGSNQARKLETRRADIPKLSLDNDALYKEVTALSIVNDVLSGSAREYIDQSGQADKAVNQILGDTHFPFTLPYSLPTQQINKGLGASNIELGTVIQRVDPQFSWNTTQEKYNQVLLAYTQLSSEQIALLSLPDVFTQNFLTQTELSAGYLSASTTEILAEKDLSRHGYIVKAADNIKGPTQLVEHSDASYDVIELTCTNQAKETITVKLRGENIITYQRTKARMVPFDNSSPFSRQLKLTFVAEDNPSLGNLDKGPYFANMDIYAAEWVRENVSSETMVSRPFLTMTYRIAIAKAGASLEELQPEADAFFINNFGLSAEDSSQLVKLVAFGDQTGSKAEEIESLLSCGENLPIVSPNVIFANPIFGSYFNDEPFPAPYHFGGVYINAHQRNAMTIIRAEGGREIQSLSNFRLERLNRFIRLQRWLDLPSHQLDLLLTSVMQADADNSQQEITEPVLKSLGLFRHLNLQYKITPEIFSSWLYQLTPFAVSGEIAFFDRIFNREQLFDQPFILDGGSFTYLDAKGSDAKSVKQLCAGLNISAVTFQFIAPLVQSALGLEAGTLVRSFEVVSSLYRLVSIPQTFGLSTEDGLILMNILTDEMGYLAKQPAFDDKQTQDKDFLSIILKMEALSAWLTKNNLTPASLALLLGVTRLAVVPTNNMVTFFKGIANGLSENVCLTTDDFQRQELEGADWWTLLSTNQVIDDMGLVLDIHPVWGKSDEEMLMEKIQSIGVSNDNNTLSIIVQILIQAKNAQENLLSQTISAEYGVERSVVPLQLRWLGSNVYSVLNQVLNNTPTDISSIVPKLSELTYSLLIYTQLINSLKLNKEFIFLRLTQPNWLGLTQPKLSTQLSLPEIYLITCYQDWVVNANKNEDSIHEYLEFANIKKTEAEKTLVDNSEKCAELLAEILAWDAGEILKAASLLGLNPPQATNVFEIDWIRRLQTLSEKTMISTEYLWQMGDLTENSEFSLKEGVGEAVMAALKAQGDSDNV</t>
  </si>
  <si>
    <t>PL78_3750 chr1</t>
  </si>
  <si>
    <t>ANI28954</t>
  </si>
  <si>
    <t>YenA2 toxin complex component</t>
  </si>
  <si>
    <t>MSNSIEAKLQEDLRDALVDYYLGQIVPNSKDFTNLRSTIKNVDDLYDHLLLDTQVSAKVITSRLSLVTQSVQQYINRIALNLEPGLSINQQEATDWEEFANRYGYWAANQQLRMFPEIYVDPTLRLTKTEFFFQLESALNQGKLTDDVAQKAVLGYLNNFEEVSNLEIIAGYQDGIDIENDKTYFVARTRMQPYRYFWRSLDASQRNANSQELYPTAWSEWKAISVPLENVANGIVRPIMMDNRLYISWFEVAEEKETDSDGNIIVSGRYRTKIRLAHLGFDGVWSSGTTLREEVLADQMEEMIAVVDRMEDEPRLALVAFKEMSESWDVVFSYICDSMLIESSNLPTTTHPPKPGDGDKGLSDLDDYGANLVWFYLHETANGGKAEYKQLILYPVIINRDWPIELDKTHQGDFGTVDDFTLNSNYTGDELSLYLQSSSTYKYDFSKSKNIIYGIWKEDANNNRCWLNYKLLTPEDYEPQINATLVMCDKGDVNIITGFSLPNGGVDAGGKIKVTLRVGKKLRDKFQIKQFSQTQYLQFPEASSADVWYIGKQIRLNTLFAKELIGKASRSLDLVLSWETQNSRLEEAILGGAAELIDLDGANGIYFWELFFHMPFMVSWRFNVEQRYEDANRWVKYLFNPFECEDEPALLLGKPPYWNSRPLVDEPFKGYSLTQPSDPDAIAASDPIHYRKAVFNFLTKNIIDQGDMEYRKLQPSARTLARLSYSTASSLLGRRPDVQLTSFWQPLTLEDASYKTDSEIRAIEMQSQPLTFEPVVHDQTMSAVDNDIFMYPMNNELRGLWDRIENRIYNLRHNLTLDGKEINMDLYDSSISPRGLMKQRYQRVVTARNASKMNFKVPNYRFEPMLNRSKSGVETLIQFGSTLLSLLERKDSLSFDAYQMIQSGDLYRFSIDLQQQDIDINKASLEALQVSKQSAQDRYDHFKELYDENISSTEQKVIELQSQAANSLLMAQGMRTAAAALDVIPNIYGLAVGGSHWGAPLNAAAEIIMIKYQADSSKSESLSVSESYRRRRQEWELQYKQAEWEVNSVEQQINLQNMQIKAANKRLEQVEAQQQQAMALLDYFSERFTNESLYTWLISQLSSLYLQAYDAVLSLCLSAEASLLYELNLGEQSFVGGGGWNDLYQGLMAGETLKLALMRMERVYVEQNSRRQEITKTISLKALLGESWPAELNKLKQKTPINFNLEEQIFVEDYQELYQRRIKSVSVSLPMLVGPYEDVCAQLTQTSSSYSTRADLKTVENMLTKRTFADTPHLVRSIQPNQQISLSTGVNDSGLFMLNFDDERFLPFEGSGVDSSWRLQFTNLKQNLDSLNDVILHVKYTAAIGSSTFSQGVRKILANINNDE</t>
  </si>
  <si>
    <t>PL78_3755 chr1</t>
  </si>
  <si>
    <t>ANI28955</t>
  </si>
  <si>
    <t>Chi2 toxin complex component</t>
  </si>
  <si>
    <t>MVNKYTYTSSKAMSDISDVIGEPLAAWDSQVGGRVFNVIFDGKVYTNTYWVERWQVPGIGSSDGNPHNAWKFVRAATADEINKIGNPTTADVKPTENIPSPILVEDKYTEETYSRPDVNFKEDGSQGNLSYTATRVCAPMYNHYVGDKTKPKLSAYITDWCQYDARLDGGGSKEEERGRGFDLATLMQNPATYDRLIFSFLGICGDIGNKSKKVQEVWDGWNAQAPSLGLPQIGKGHIVPLDPYGDLGTARNVGLPPESADTSIESGTFLPYYQQNRAAGLLGGLRELQKKAHAMGHKLDLAFSIGGWSLSSYFSALAENPDERRVFVASVVDFFVRFPMFSCVDIDWEYPGGGGDEGNISSDKDGENYVLLIKELRSALDSRFGYSNRKEISIACSGVKAKLKKSNIDQLVANGLDNIYLMSYDFFGTIWADYIGHHTNLYSPKDPGEQELFDLSAEAAIDYLHNELGIPMEKIHLGYANYGRSAVGGDLTTRQYTKNGPALGTMENGAPEFFDIVKNYMDAEHSLSMGKNGFVLMTDTNADADFLFSEAKGHFISLDTPRTVKQKGEYAAKNKLGGVFSWSGDQDCGLLANAAREGLGYVADSNQETIDMGPLYNPGKEIYLKSISEIKSK</t>
  </si>
  <si>
    <t>PL78_3760 chr1</t>
  </si>
  <si>
    <t>ANI28956</t>
  </si>
  <si>
    <t>YenB toxin complex component</t>
  </si>
  <si>
    <t>MQNSQEMAITTLSLPKGGGAINGMGESVGQAGPDGMVTFSIPLPFSAGRGVAPALSLSYSSGAGNGPFGMGWQCSAMSISRRTQKGVPQYNEDDEFLSPSGEVMAIALNDSGFEDVRTANRLQGIPLPFSYKVTRYQPRLIQDFIKIEYWQPVKQTDGTPFWIIYSPDGQTHILGKNSHSRVANAENPSQIASWLLEETVTPTGEHIYYQYSGENQVNCTDAEIALHPQDSAQRYLARIDYGNISPQASLFVLDEELPNLTQWLFHLVFDYGERDISINKIPTFEGGTTGWLARPDMFSRYDFGIEIRNRRLCHQVLGFHRLEALNDRDVTDEIPVLVNRLTLDYDLNNSVSTLVAVRQVAYETDGSPITQPPLEFDYQRFDTGSIPGWQEMPQLEAFNGYQPYQMIDLYGEGTPGILYQETPGAWWYKSPQRQIGGDSNAVTYGAMKALPKIPRLQEGATLMDINGDGRLDWVITSAGVRGFHSIHSTGEWTHFTPLNTLPTEYFHPKAQLADLVGAGLSDLVLIGPKSVRLYANQQGNWAPAQDVTQAENVSLPVIGIDSRQLVAFADMLGSGQQHLVEITADSVKCWPNMGHGRFGQPLTLEGFSQPQTSFNPDRVFLADIDGSGTNDIIYAHSECLEIYLNESGNRFSKPISLLLPDGVNFDNTCQLQAADIQGLGIASLVMTVPHMSPTHWRCDLALNKPWLLNVMNNNRGAETCLFYRSSAQFWLDEKQLVEAAGQQPECHLPFPMHLHWRSEIFDEITGNRLTQEQEYAHGSWDGQEREFRGFGRLIQRDTDGFAQGTVDIPTHPSRTVSWFATGIPEIDTTLSAEFWRGDDQAFSPFSPRFTRWENDSEAGSDVAFIPSEHDAFWLNRAMKGQLLRSELYGDDGTPEAEIPYSVTEMRHQVRALPTTDATVPSAWCSTIETRSYQYQRVAADPQCSQQVVIKADRYGSPLLSVAINYPRRKKPEKSPYPDDLPETLFDSSYDTQQQQLHLTKQQQNYFHLTNDDNWLLGLPKEQRNDGYQYDQERAPANGFTLETLIASNSLIGSNQPFTYLGQSRVAYQGGVDEQPSLQALVAYGETAILDEKTLQAFVGVLDSKTRDELLFSAGYQLAPRLFRVESEPDVWVARQGYSEFGDYSQFWRPLSQRSTLLTGKTTLKWDKHYCVVIETQDAAQLVTQARYDYRFLTPYSLTDANDNQHYVVLNPFGEVIASRFWGTEAGKDAGYSTPQAKPFVVPATIEAALALSPGIPVAHCAIFEPESWMQKLTQHDVSERMADNGTLWNALLQARFVTEDGYVCALGRRRWMARHGLSVLMLTLLAEIPRTPPHSLTITTDRYDSDDQQQLRQRILFSDGFGRLLQSAQRVEAGESWQRSEDSSLVVNVSGTPALVVTDNRWAVSGRTEYDGKGQGIRVYQPYFLDDWRYLSDDSARTDLFADTHIYDPLGREYQVITAKGYRRERQYTPWFVVNQDENDTAANLAI</t>
  </si>
  <si>
    <t>PL78_3765 chr1</t>
  </si>
  <si>
    <t>ANI28957</t>
  </si>
  <si>
    <t>YenC1 toxin complex component</t>
  </si>
  <si>
    <t>MNQFDSALHQGTPGVSVLDNRGHVIRELRYYRHPDTPQEIAERIAFHQYDSYGFISQSIDPRLAERRKQDSSVKPNLSYFTALSGEVLRTDGVDAGTIFSLNDIAARPAISISATGVSHTWQYEGENRPGRVLSRSEREKDREERIIERFYWAGSDASQKANNLAGQCLRHYNSAGLNQTLSIALTGTPISACFQPLLESAEPEWQGTNESAWLELLTPEIFTTYNRADANGETLVQTDAMGNIQRLAYDVAGFLKSSWLSLKGGQEQIIVKSLTYSAAGQKLQEEHGNGVLTTYSYEAETQRLIGIRTERPAGHLSGARVFQDLRYTYDPVGNVLRITNDAEATRFWRNQKVVPENTYIYDTLYQLVSANGREMANIPQQSSQLPTLSPIDNNAYTNYIRNYHYDSAGNLMQIRHTSAAANNSYTTNITVSKYSNRAVLSSLTDDVDKVEAFFDAAGRQNQLLPGQTLSWNARGELAKVTPVARDGQESDSETYRYDANSQRVSKMAIQQSNNNTQTRRVLYLAGLERRTIHQGNTLFETLLVVKIGEAGRAQVQAMHWELGQPTEVANDELRYSYDNLIGSSGLEVDGTGQLISQEEYYPYGGTAVWMARSQREASDKAYGYSGKERDATGLYYYGFRYYQPWAGRWLSADPAGTIDGLNLFRMVRNNPIVLHDPDGLAPGFFERISSFRKKDTLTISSLKGTGPFYTRSESEIDIDFLFSRQDRDKDFPPQNHKELSAEDRREVLEVSSGENITSANKSSKWYAGTHWETKPLKNNTDLVVLHNGVQGAAGININLNDIKPGRSVLVTAGTLTGCTMITGVKGNNFYALHAGTGTPSENWVTGEHGVTDNFRMLNKLIPDAGIDLNPEAVNDSLLTILDYFDNGTIAYNGKKGSEIHRDADNILNYRTTGYENTVGVSFSLLTKDKNGEVSASTLLELGELKPHKKHRTRGQFGMTELKYEARKNTVVKLR</t>
  </si>
  <si>
    <t>PL78_3770 chr1</t>
  </si>
  <si>
    <t>ANI28958</t>
  </si>
  <si>
    <t>YenC2 toxin complex component</t>
  </si>
  <si>
    <t>MDIQLFSKTPSVTVFDNRGLSVRDIAYRRHPDTPKVTEECITYHQFDFRGFLAQSLDPRLNHKEVTNFSYLTDLNGNIIYTQSVDAGNTLVLNDTEGRSVIAMTNISRGENGKDDLSLAVTRTFQYENAPLPGRPLSVTEQVNGENARITEHFVYAGNTPQEKNLNLAGQCVSYYDAAGLIQTDSVSLTGKPLSVSRKLLKNLDDTNILADWQGNDTSAWNSLLATEIYTTVTRTDAAGAVLTTIDAVGNQQRVAFDIAGQLSASWLTLKGGQEQVIIKVLTYSAAGQKLREEGGNGVVTTYTYEAETQRLIGIKTERPNGHAAGAKVLQDLRYEYDPVGNVLSITNDAEETRFWRNQKVVPENAYRYDSLYQLVSASGREVAGAGQQGSDLPSPLVPLPSDSSVYTNYTRTYTYDSAGNLMRIRHSAPATNNNYTLNITVSERSNRGVMSSLTENPADVDALFTASGSQKCLQQGQSLIWTPRGELRTVLLVARGETADDSESYRYDGSSQRILKISSQQTNHSARVQRALYLPGLEWRTMTGGVAEAENLQVICIGEAGRAQVRVLHWESGKPDGIINDQIRWSYDNLTCSSGLEVDGDGLVISMEEYYPYGGTAVWAARSHIETAYKTVRYSGKERDATGLYYYGFRYYQPWAGRWLSADPAGTVDGLNLYRMVRNNPLRLTDPDGMAPLDWLDLDTTNASRDIVKAIYQLNQIDGPHRGVRDTYQRMTESTGMILQETLNNEAVLKGIKQKDKEKKSRGMKFTNSKLKTYAAHAGVLNTLQPDPVYKDGFLNLPGSLGNKNTFPGVELIEDKVKPSLSQYHPDKLGKSQRWKPESSLGYYRVADTEAFITGIRSQYKSSGTDLHAVVEGRIRDHLLANNNVLPKMAGIAGLHAEVQALNYIISNPDIEGGNAERLNGSYIFTQRLVGDVNQDFPACYNCSGIISGLENVMTGRVNNDVRLKRRKSF</t>
  </si>
  <si>
    <t>PL78_3775 chr1</t>
  </si>
  <si>
    <t>ANI28959</t>
  </si>
  <si>
    <t>YenU</t>
  </si>
  <si>
    <t>MPLYPLVPNNRQVSIETQLIANATTPEERTEVKNLFAQIKMLHNVPESQTVVSSGRPSLKNVLLHGLLAQGGMPLTSERAAPVLIAGHGANPIAQTLGQVRNLQREIATTPTLLTEETKLRMPRYAVFPPKTTPQPPVLDDVKIVKMFDFSCMNNGENLTFAQILRQIGKTLRQPITMMTVESKNIDSWNKGQGCPTNQEIEKATNITEKIDSITSQLLTLLPGSQPLAIAQYIVGPLLEHAANDLEGKPTSPEEELNLLQQVTQQAKFSMSASTHSEQQRLYTRPISEPKLPQVELPKFYLKNGVNHIKLALNGKLHDVPLVEHKGKSFAVLPKGKNGGERRQQVYFSYLSQEWKTTGDGKFIRFSKLDQRVAHELSLHSRHRHKTADGNANVYSVRNPVSSQPQRLQAIELYGRLVPYRYDLASHEQFVYDARQPESTGHKVEYANQEWHIKAPVSLDVVPEVSTAMGKYDIQPLQLNEAKLSAPNHFGIQRTRNGKQVIKIDGKHYSISQQGKQLLLGHRNNIPIELTSGEGSKVKLALANTGTAGNKAFNLVDLPIIGKSLKVQMARKVITKSLPIAKAKIELTLEAMDKPELREQVKLAQKAYFGREFPLKPQNEIILRKTLSHIKNDLERISHRNFSFDSQVGETNTVAELSKDQYRQLGRNPNSKIINVGRDGFHTYYKMMGKSKQAVADVLIHELSHGAPNSLDFVYIGTRQQTKVGNVDVFELINLGNNNLNNPDAGQAPQSVYAGSDLKDFNSINTSGSKGLKNADSIAQYVSFLSKAERNPDAFNQDYQSLLTAAEKSNDFQQRVEESVPVSRSRRAVESIHQPPSGLLLAIERDSGRYHLYRPL</t>
  </si>
  <si>
    <t>PL78_3780 chr1</t>
  </si>
  <si>
    <t>ANI28960</t>
  </si>
  <si>
    <t>YenV</t>
  </si>
  <si>
    <t>MKKSLGLFGSLLLISGSALATTAPNCTKVESVQIERLFDKWNDSLQTGDAKKVAGNYLSDAVLLPTVSNKVRLTDAERIDYFEHFLEKKPVGKIDSRTIRIGCNKAVDTGTYTFTFSDKSTVSARYTFTYAWDGNEWKISTHHSSAMPEA</t>
  </si>
  <si>
    <t>PL78_3785 chr1</t>
  </si>
  <si>
    <t>ANI28961</t>
  </si>
  <si>
    <t>YenT heat stable endotoxin</t>
  </si>
  <si>
    <t>MKKVIIATILMLFSFSALDQDADVNNSGDVLSTSTTAEIIKKDCSGKTLKPWPVLLDHDKGDL</t>
  </si>
  <si>
    <t>PL78_3790 chr1</t>
  </si>
  <si>
    <t>ANI28962</t>
  </si>
  <si>
    <t>YenX</t>
  </si>
  <si>
    <t>MSFKNFSVLMVLYFSFIFSLNAGTNISHDWHYVPPEPASSLAKSDRSSLDEALDNQKNRKALKWELKERYRTYSEQKIDRVTGEVAEEKQGIVFE</t>
  </si>
  <si>
    <t>PL78_3801 chr1</t>
  </si>
  <si>
    <t>GntR transcriptional regulator</t>
  </si>
  <si>
    <t>MVLVEKGLLEKHHGSGIYIRKKSSAQC</t>
  </si>
  <si>
    <t>PL78_3805 chr1</t>
  </si>
  <si>
    <t>ANI28963</t>
  </si>
  <si>
    <t>Yen8 hydrolase</t>
  </si>
  <si>
    <t>MPILTVAEWVSFYHKQPERLNAALQHMSKEWHSDDNAWIYLANEQEIGSQVNRLLKEINSGGKKASDFPLFGVPFAIKDNIDVAGMPTSAACPAFTYFPEEDATVVTRLKAAGAIAIGKTNLDQFATGLVGTRSPFGTVANAFNADYVSGGSSSGSASVVARGLVCFSLGTDTAGSGRIPAGFNNIVGLKPTKGWLSTRGVVPACRLNDCVSIFALSVEDAYCIAELAGGYDPLDAYSRRHPQTASACFNPIPRFAVPDRLEFFGDFQAAVAFDRSLTRLTEMGAELVAIDFSAFRALAEQLYQGAWVAERTLAVGAIFHAQPETMDPQVRAIVANGLNYSACDAWQAEYTRAELALRINQQLSHFDALVVPTSPTIRTLSEIAEQPVRFNAQFGTYTHFANLADLSALALPGYFRADGLPAGITLIAPAWQDRALSQFGILWQSALSQKVGAIGKVLAAATPLAASCHHVRVAVVGAHLRGQPLNSQLTRRAATFVAETHTAADYRLYALANTQPAKPGLVRSRHGQRIAVELWDIPLAHFGEFVAEILPPLGIGTLTLEDGSTAKGFICEPTALNDATDITAWGGWKAWLARDHRA</t>
  </si>
  <si>
    <t>PL78_3810 chr1</t>
  </si>
  <si>
    <t>ANI28964</t>
  </si>
  <si>
    <t>Yen9 urea carboxylase</t>
  </si>
  <si>
    <t>MFNSVLIANRGEIAVRAIRTLKNMGITSVAVYSDPDANAQHVIDADIAVALGGDKASDSYLDIDKILAAARQSGAEAIFPGYGFLSERAEFAQACEDAGIVFIGPTAEHIASFGLKHRARALAAAVAMPMTPGTSLLATLREAQRAAEDIGYPVMLKTTAGGGGIGLMRCDNEGVLVEAWDSVKRMGQQFFSDDGVFIERFIDRARHLEVQIFGDGKGRVVALGERDCSLQRRNQKVVEETPAPNLPQATREALYASAIALGESVNYRSVGTVEFIYDAASDAFYFLEVNTRLQVEHPVTESVTGLDLIECMLKIAAGDALDWERMVQPPRGASIEVRLYAEDALKNFQPAPGVLTEVCFPENVRVDSWVSSGSEVSVFYDPMIAKIIVHGQDRHQALERLVIALNTTRLHGIPTNLDYLRQIIGLAEFKAGVMWTRLLDSVVYQAHSIEVLEPGTWSSVQDCPGRLGYWDIGVPPSGPMDDFAFRLANRIVGNHPSSAGMEFTLQGPTLRFHCDATIALTGADCPAALDGRVVPYWQPLIVKAGQILTLGRATRGCRTYLAVRYGLDVPVYLGSRSTFALGQFGGHAGRTLRVADILAISRPDLAACTTPAPIALPQIPEPALIPQYGDLWEIGVLNGPHGAPDLFTAASMETFFASEWLVHYNSNRLGVRLVGPKPEWARADGGEAGLHPSNVHDCQYAIGSVNFTGDFPVILTQDGPSLGGFVCPVTIAKAELWKVGQVKPGDRIRFRRVTFEQAQSLASAQDAALADLQAMSAPVSTGKVSPIIEPIHTRSAAILAELPAHNQCPAVIYRQAGDNYILIEYGDNLLDLAMRLRIYLLMQAITQSEITGIEELSPGVRSLQVRYDSQRLTQSQLMALLLGLEQTLEDVTSLKVPSRIVHLPMAFEDSATLAATERYQQTVRAEAPWLPNNVDFIQRINGLSSREKVKQILFASSYLILGLGDVYLGAPCAVPLDPRHRLLSSKYNPARTWTAEGAVGIGGMYMCIYGIDSPGGYQLVGRTLPIWNKFLKNEQFGDEPWLLKFFDQVRFYPVTEEELTAFRRAFREGRAQIQIEEVEFDFATYSRFLMENADDIAAFRQRQQQAFNGEVAHWQAQESAAVESAMLAEAEITEDPDGHLVSADLNGNIWKILVEPGQWVKQGEPLIVVEAMKMELMVVSPYDGTVMRIHCQQGRAVEPGDALLWLDIAS</t>
  </si>
  <si>
    <t>PL78_3815 chr1</t>
  </si>
  <si>
    <t>ANI28965</t>
  </si>
  <si>
    <t>Yen10 GntR transcriptional regulator</t>
  </si>
  <si>
    <t>MMSNARNQPRPEGIAERVYRLLKQEIFDFQLLPGDRFSENEVAVRMNASRTPVRQALYALEQEGYVDVQPRSGWQIKAVDFDYLEALYDLRIVLELEAVKRLCALSSAVCPPQLQRLTEFWIDDPQMPKGKDVASQDEAFHMTLLDAAGNPEMARVHRDITDKIRIVRRLDFTQRSRISATYAEHGQILLAILNRQLQEAQNLLHRHISVSQKEVRQITLHMLHQARQEKLG</t>
  </si>
  <si>
    <t>PL78_3820 chr1</t>
  </si>
  <si>
    <t>ANI28966</t>
  </si>
  <si>
    <t>urea ABC transporter</t>
  </si>
  <si>
    <t>MQHRIFIKALALSASVISLGLAFSAHAVDTIKVGIMHSLSGTMAISETPLKDVALMTIDEINAKGGVLGKKLEPVVVDPASNWPLFAEKARQLLAQDKVAVVFGAWTSVSRKSVLPVFEELNGLLFYPVQYEGEEMSPNVFYTGAAPNQQAIPGVEYMMSEDGGAAKRFFLLGTDYVYPRTTNKILRAFLHAKGVQDKDIAEVYTPFGYSDYQTIVSDIKKFSAGGKTAVISTINGDSNVPFYKELANQGLKATEVPVVAFSVGEEELRGIDTRPLVGNLAVWNYFESVDNPINKAFVSQWKAYAKARKLPNASTAVTNDPMEATYVGIHMWAQAVDKAGSTDVDKVRAAMAGQTFKAPSGFTLTMDAGNHHLHKPVMIGEIESNGQFNVVWQTDKPVRAQPWSPFIPGNDKKPDTPVKTRAH</t>
  </si>
  <si>
    <t>PL78_3825 chr1</t>
  </si>
  <si>
    <t>ANI28967</t>
  </si>
  <si>
    <t>MTPAHVFRCLFLVIWLLPCCAKAGDSEDFAVANRTQQAKLLQSWAAAPQKVRIPLLKALVQEKLVVDRHQRPFSETGTALIPLGEAKTPVGETHKVRLTNRLRVLARSALATHQLISDSANDRLKAALALQNHADSELLPLLQQRLRLESDGGVRDALEAALARLQLASPDAAIRLHAVTLLGYSSVPSAQAWLEPLADKQWESDPKVRAAAADSLTKIHYRLRLGDLLGQVFMGLSLGSILLLAALGLAITYGLLGVINMAHGEMLMLGAYSAWLVQGFFQQFAPHWLAYYPLVALPVAFVITGGIGMVLERTIIRHLYGRPLETLLATWGISLILIQAVRMLFGAQNLEVANPAWLSGGIQVLPNLVLPLNRLAVLVFVMLVLLFTWLLLNKTRLGMNVRAVTQNRAMAACCGVATGRIDMLAFGLGSGIAGLGGVALSQLGNVGPELGQGYIIDSFLVVVLGGVGQLAGSAVAAFGLGFFNKILEPQIGAVLGKILILVLIILFIQKRPQGLFAVKGRVID</t>
  </si>
  <si>
    <t>PL78_3830 chr1</t>
  </si>
  <si>
    <t>ANI28968</t>
  </si>
  <si>
    <t>urtC amino acid ABC transporter permease</t>
  </si>
  <si>
    <t>MRQPIMSAIARKAPRSIKLLGSLMVLLMVALPLLALLPNIHPMNISTYTLMLVGKILCYAIVAIALDLVWGYAGLLSLGHGIFFALGGYAMGMYLMRQAAGEELPAFMSFLSWDHLPWFWWGTQHFAWAMALIVLVPGLLALVFGFFAFRSKIKGVYFSIMTQALTYAGMLLFFRNETGFGGNNGFTGFTTLLGMPITATGTRIGLFIATVLLLVGSLGIGFMLARSKYGRVLTAVRDAENRLIFCGYDPRGFKLLVWTLSAVLCGLAGALYVPQVGIINPSEMSPTHSIEAAIWVALGGRGTLIGPVIGAGLVNGAKSYFTMAVPEYWQLFLGFIFIAVTLFLPRGVMGLFRKGDK</t>
  </si>
  <si>
    <t>PL78_3835 chr1</t>
  </si>
  <si>
    <t>ANI28969</t>
  </si>
  <si>
    <t>urtD urea ABC transporter ATP-binding protein</t>
  </si>
  <si>
    <t>MQPDEPLFTRQHLADRYREQTDPILQLENINVSFDGFKALTNLSLNIGVGELRCVIGPNGAGKTTLMDVISGQTKPQSGRAFYDQSTDLTSLEPIDIAQKGIGRKFQKPTVFEALTVFENLEIAQKSDKSVWACLQAKLSGEQRDRIDEMLITLRLSRERMQLAGLLSHGQKQFLEIGMLLVQEPHLLLLDEPVAGMTDAETEYTAELFRSLAGKHSLMVVEHDMGFVENIADHVTVLHQGQVLAEGSLREVQANEQVIDVYLGR</t>
  </si>
  <si>
    <t>PL78_3840 chr1</t>
  </si>
  <si>
    <t>ANI28970</t>
  </si>
  <si>
    <t>urtE urea ABC transporter ATP-binding protein</t>
  </si>
  <si>
    <t>MLQVNELNQYYGGSHILRGVSFEAQIGEVTCLLGRNGVGKSTLLKCLMGLLPVKSGSINWQQRNITQRKPHQRVQAGIAYVPQGREIFPRLTVEENLLMGLSRFSAREAKQVPEDIYRLFPVLKSMQYRRGGDLSGGQQQQLAIGRALACKPQLLILDEPTEGIQPSVIKEIGGVIKQLSSEGNMAILLVEQFYDFAAELADSYLVMSRGSIVQQGIGSEMAQQGVRGLVAI</t>
  </si>
  <si>
    <t>PL78_3845 chr1</t>
  </si>
  <si>
    <t>ANI28971</t>
  </si>
  <si>
    <t>GerE LuxR family transcritional regulator</t>
  </si>
  <si>
    <t>MFFGVKNDERIIETLRDYIDRKLASYDSPRYTYMVIDKKNPIDIFMVSSYPNEWVDIYRTQNYQHIDPVVLTAFKRTSPFSWDENITILSDLKSSKIFALSKKYNIVNGFTFVLHDHMNNLAMLSLIMDHSDGKELEAQIINDSERLQMCLINIHEQMLMLGQSTVRTTNGKPADITSKAIFSPRENEVLHWASMGKTYQEIALIAGITPRTVKHHMGNVVKKLGVINARQAIRLGVELELIKPVLK</t>
  </si>
  <si>
    <t>PL78_3850 chr1</t>
  </si>
  <si>
    <t>ANI28972</t>
  </si>
  <si>
    <t>acyl-homoserine-lactone synthase</t>
  </si>
  <si>
    <t>MLEIFDVSYEELMNMRSEDLYRLRKKTFKDRLQWAVKCSNDMEFDEYDNPNTRYLLGIYGSQLICSVRFIELNRPNMITHTFNALFDDITLPDNNYIESSRFFVDKTRAKLLLGNRYPISYVLFLAMINYTRHHGHTGIYTIVSRAMLTILKRSGWQIEIIKEAFVSEKERIYLLNLPTDLHNQALMASQINAFLQGPDSALRAWPISLPVISELA</t>
  </si>
  <si>
    <t>PL78_3855 chr1</t>
  </si>
  <si>
    <t>ANI28973</t>
  </si>
  <si>
    <t>membrane protein YqgA</t>
  </si>
  <si>
    <t>MLGPWINSAAIILGGLLGVALARHVPLRLREGLPAIFALSSICIGVVMIIKVQYMPAVVLALILGTTFGELFSLERGVKQCAEFLQRILSKVIKTRSPLPAEEFAQSYTAMIVLFCASGLGIVGALTEGLSGNYQLLLVKSMMDFFTAMIFAISLGMALIFIAVPQLLLQSLLFGLAVWIMPYMDEIAFADFSACGGIIMIAVGLRIAQIKIFSVVNFLPALLFVVPLSYAWRALMV</t>
  </si>
  <si>
    <t>PL78_3860 chr1</t>
  </si>
  <si>
    <t>ANI28974</t>
  </si>
  <si>
    <t>MSNVDIGSNEKPDHSIKNNRFRGYNKSWERKFLLMDKLGFRDDKYSGDQTLAKQLAFGDRFTINFNAWALLFGSVYYFIKGMWQKGLIIMAAGILFSAFAIFLGYERQAYLIPSVVTALMANVDFYRLSRFNEKIWPKFPAIFGKIKFCLLVLVFSLVIGVMTVVASERAELETSACSVLTEILQWQLDSNATCKKVTIDEEVTEGFYRAHAVLDNGNEMLITLEQRNNQIYVVVPEQ</t>
  </si>
  <si>
    <t>PL78_3861 chr1</t>
  </si>
  <si>
    <t>PL78_3865 chr1</t>
  </si>
  <si>
    <t>ANI28975</t>
  </si>
  <si>
    <t>MNNNEIDLTCFFILLVRIFINTMASRNGCHHEQDYPIVFGHKVFVMRRFGLAILLCKGTYCITVRDRCAFLYIHQFIREKINDGVVGNDNLMNNVPDNLP</t>
  </si>
  <si>
    <t>PL78_3870 chr1</t>
  </si>
  <si>
    <t>ANI28976</t>
  </si>
  <si>
    <t>glycosal transferase rfaQ</t>
  </si>
  <si>
    <t>MLRILVTRIDFLGDMVCTTALIRALKQHWPEAEIHVLANKYNAPVLDRNPDVAAVHTYVYSKQCERNQRLGKLNALIDRLALIWRLRRLRFNLAIVPNGGVSKNSIQFVRQLNVADCRWHTAESEFDDRVASHAASRPMKHESLSGFTLLPELASIDINALRLYVYPEPQLQAQWRNWFGDKNKPRIGLFISNKSVDRRWSWQKWHDVIIGLESKTELFIFHDPAEKPTDEQLAHLPARCLSTPSVPDMIAAMSQLDLVVSADSAPIHLSAALQIPVVALFENRPEKYLRWYPLGVPHILLREGRQVEDIQAQSVIEAVSCLLDSKIPPLEESGFH</t>
  </si>
  <si>
    <t>PL78_3875 chr1</t>
  </si>
  <si>
    <t>ANI28977</t>
  </si>
  <si>
    <t>carboxyl peptidase pepF</t>
  </si>
  <si>
    <t>MRLSTLVLAMSMALAGQVQSAEIAVKGQLNKPQLEDEANRVGQNPFFSSSKLPFQAPPFNLIKESDYAPAIEFGIAERLAEVNAIANNPTLPTFKNTFIALEKSGGTLTRVMNGFGAMTSANSSDVLQKIDEETSPKLAAMEDAIKLNSTLFNRIKTIYDQRDKLGLDDESRRLVEVTYTNFILAGANLSDADKTKLKALNQEAAGLSTQFTNKLLAATKNGAVAVKDKSVLAGLSEGELAAAAQAAGDRQLDKQWLLVLQNTTQQPVLKNLSDRDTRKSLFDASWNRAEQGDANDTRQIVSRLAKIRAEQAQLLGFPNYAAWKLQNQMAKTPDTALTFMRDIVPAATARAEREAKDIQAVIDRQNGGFKLGPEDWKFYAEQVRKEKYDLDESQINPYFELDNVLNNGVFYAANQLFGISFKERTDLPVYHPDVRVYDVIDKDGQPLALFYTDYFKRDNKGGGAWMSNFVDQSKLLGTKPVIYNVANFTKPAPGQPALLSYDDVITLFHEFGHALHGIFADQQYPSLSGTATARDFVEFPSQLNEHWASDPKVFANYAKHYKTGEPMPQELVDKIQKAKKFNKGYSMTELLSAALLDMNWHMLNASQLEQDVDKFEKKSLQRDKIDLSYVPPRYRSSYFQHIWGNGYAAGYYAYLWTEMLADDAFVGLLESGGLTPENGQRLRDKILSRGNSQDLEKLYIDWRGQAPSIEPMLINRGLKEPAK</t>
  </si>
  <si>
    <t>PL78_3880 chr1</t>
  </si>
  <si>
    <t>ANI28978</t>
  </si>
  <si>
    <t>Methyl-accepting chemotaxis protein</t>
  </si>
  <si>
    <t>MFKKMRISVGLSLIICVFSLALLGVSGFSMQALTNSKGATFRIDRIQGDQLVPLYLIYSELLNTRIYAQNAALLLEAKADAGADLLKAQDYLKSSEKNMVALGKIVSLTAEGRRLRKNIDTTYADYINNGIKPMMQTLRDGNVAAYYNLGPSVVPKSEALRNSLSEFETFAKNLGEKEIEGVTASYRQNMWIIGGALLLTLGLILMAIRFAKQIIFSPINEARQLFGKISRGDLSSVIPLQPATEMGGLLTALDDMQQSLKGIVSGVRESSAVITIGTRQISAGNQDFSSRTEEQAASIEQTAASMEQLTSSVKQNTDNTRLVTAMADNMAVLARKNGENITDITAKISAINESSEKISNIIGVIDSISFQTNILALNAAVEAARAGEAGKGFAVVASEVRNLAQRSAVSAKEIKELIEDSVSKIKEGSDMASQSGDDMKTLLNEVDQVKSLIDSIAFASDEQSRGIEQVNIAIVQLEEVAQQNAALVEEASAATLSLAEQADTLDASMQVFTLTKAHE</t>
  </si>
  <si>
    <t>PL78_3885 chr1</t>
  </si>
  <si>
    <t>ANI28979</t>
  </si>
  <si>
    <t>malate permease</t>
  </si>
  <si>
    <t>MKRINQDVICSNSEATESNGTKTLSMKLFGGISNRDINAVPLALFIAIAAIVVTSSYSNLLPKNMIGGLAIIMTLGFILSHIGRRIPVLKDIGGPAILCLMVPSVLVYFGVFQTNTLDTVHLLMKEANLLYFVIACLVVGSILGMNRVVLIQGMMRMFIPLVVGTLAAVASGLLVGKLFGYSFYHTFFFIIVPIIGGGIGEGILPLSLAYSAILGESPDVYVAQLAPAAVVGNIFAIICAGVLARIGSRRKDLNGEGMLIRNAEDNAVFTSQEGPQQADFQLMGGGLLMICAFFIVGGLFEKLVHIPGPVLMILIAVLCKYCQVIPAKMELGAHSCYKFVSTTLVWPLMIGLGMLFVPLESVVAVFSFGYIVVCGAVVLSMATISFFIAPYLNMYPVEASIVTSCHSGLGGTGDVAILSASNRMSLMPFAQIATRIGGASTVIGATLLLGWIA</t>
  </si>
  <si>
    <t>PL78_3890 chr1</t>
  </si>
  <si>
    <t>ANI28980</t>
  </si>
  <si>
    <t>response regulator CiT</t>
  </si>
  <si>
    <t>MINVLIVDDDAMVAELNKCYLSQVNGFTCCGVVSSLQAARERLMQSETPIHLVLLDVFMRQDNGLDLLPTLREFSEHTDVIVISSASDVNTIKKALQYGVVDYLIKPFQFARFEEALSVYRRQHRLLEQRDNYAQSDIDKLLRRDSRNTGERKKLPKGLTSQTLRTVCEWIVANQTSEFSTEQLANAIGVSRVSCRKYLIFLSETAVLSIHVLYGATGRPVYLYRLMPDQLPALQQYCE</t>
  </si>
  <si>
    <t>PL78_3895 chr1</t>
  </si>
  <si>
    <t>ANI28981</t>
  </si>
  <si>
    <t>phosphate regulon sensor PhoR</t>
  </si>
  <si>
    <t>MDVVKPARRQKKPLRLGTSVTLMVSVVIISVLLAVHTLFFIQISHIAQNNLKEKSFAVARTLALSPIVINGLSHTEDKDKIQPFAESVSKSNELLFIVVTDMDGIRYSHPNTKMIGRHFIGDDLQPALLGEESSAINRGTLVPALRIFTPVYDANHQQIGVVAVGISLLNIQSVIHENLWSVPWTILFGIFVGSLGTWFLVKALKRIMFGFEPYEISNLFEQRDAMLQSIKEGVIAVDTDCRITLVNHEAKRLFKQNGPLENLLLDNASKYWPDRLNLQQVLTTGIARRDEEIDFNGSMLLANTVPVVVNGDIIGAIATFRDKTEISHLMQRLTGMVNYADALRTQTHEFMNKLHVILGLLHMKHYPQLEDYILKTADNYQEEIGSLLFKIKSPVIAGFLLAKINRARDMDITLLVSEDSRLPDTADEQTTTTLITVLGNLIENALDAMSDMPQKEINVSFHLVDDILHCEVSDNGPGITVDCQSQILKEGFSTKGNGRGIGLTLVQRSLEAVGGTLEFESEAGSHTQFFIKIPYKISAVNHD</t>
  </si>
  <si>
    <t>PL78_3900 chr1</t>
  </si>
  <si>
    <t>ANI28982</t>
  </si>
  <si>
    <t>2-oxoglutarate translocator</t>
  </si>
  <si>
    <t>MTFMKGRLGKINLILLIGLSIWFYPTPATVDPKAWGLMAIFTSTVIGLIISPYPLGAMAIFSLTLSVATGLVGIKDILAGFGEPIIWMIACAFFISRGFIKTGFGRRVGYFFISKFGHSSLGLAYGLVLTDLIFAPAMPSTSARSGGIVTPIFRSISEAYGSTPENGTERQIGAFLIQCVFQCNAITCAMFLTSMAGNPMIAKLASEMGVTITWGGWALAASVPGLISLVIIPLLLYRFYPPVLKKTPEMRAIACEKLKEMGAMSRHEWIVLCVFICLVALWVSGATLNIDATLTAFIGLTALLLTGTLTWDDVVAEKEAWHAMIWFSVLLTLASQLNKLGLIKWFGGIAATWVDGMNWVPMLGVLLLVYYYIHYFMASAIAHISAMYAVFVSIAISAGAPPMLSVLVFGIFSNLYMATTHYSGGPAPILFGCNYVPLSTWWKIGFLLSLAIIPIWLIIGSLWWKTIGYW</t>
  </si>
  <si>
    <t>PL78_3901 chr1</t>
  </si>
  <si>
    <t>MKRLYQMLAAVLARFSPPAMATESPSAPTSHCLPCEYSLNLDANRFSNEGYQNCLKTGDRAPGHITE</t>
  </si>
  <si>
    <t>PL78_3905 chr1</t>
  </si>
  <si>
    <t>ANI28983</t>
  </si>
  <si>
    <t>fhuF iron reductase</t>
  </si>
  <si>
    <t>PL78_3910 chr1</t>
  </si>
  <si>
    <t>ANI28984</t>
  </si>
  <si>
    <t>decarboxylase</t>
  </si>
  <si>
    <t>MYGVAHTETPFLSESGDISEVLYLGSFLNKQSADNYQEGVNNVTERIKGILNVVDKPFSGILPNELSPLISGINLDNPLPSLDSALDELQQLYIKDAVYFHHPKYVAHLNCPVVLPAVFGESIIGAINSSLDTWDQSAGGTLIEQKVLDWTRDKIGLGEEGDGIFTSGGTQSNLMAMLLARDHFCHQRDPAHKNQLQGLPADFHKFRIFTSAVSHFSTQKAAALLGLGYNAVVPIPYDSEFRMDTHALELSIERCLAQGNIPLAVVATTGTTDFGSIDPLRPIAALAQHYGLWLHVDAAYGCGLLVSSQHRQLLAGIEMANSVTVDYHKSFFQPVSCSAFFVKDKQHFSYLTYHAEYLNPLSALQEGTPNLVNKSIQTTRRFDALKMWLTLRIMGAKQLGLAFERLMETAQVAYQLMQPNPYFELLHRPTLSTLVFRFIPLDSRSDAEIDLTNAYIRKALFREGNSVIAGTKVNGRQYLKFTFLNPTTGIQHLNEIIDAIMTHGQNYADQHHVAALNKE</t>
  </si>
  <si>
    <t>PL78_3915 chr1</t>
  </si>
  <si>
    <t>ANI28985</t>
  </si>
  <si>
    <t>L-lysine 6-monooxygenase</t>
  </si>
  <si>
    <t>MSMRPYDFIAIGIGPFNLGLACLTQPLNDVHSLFIDQNPGFDWHPGMMLESATLQTPFMSDLVTLASPTHPLSFLNYIKQQGRIYSFYIRENFFLMRKEYNQYCQWAAAQLPNLRFNTRVETLEYDEETALYKLRCLDLRTGDYYECQCKKLVLGTGPSPCIPECCQPFIAKMVTSGDYLDNKAALQKKASITLLGSGQSAAEIFYDLLSDIDRFGYQLNWLTRSPRFFPLEYTKLTLEMTSPEYVDYFYNLPAEKRDELNLTHKQLYKGINSSLINDIFDLLYTKRLDGVLNVNLYTNSELQLVEENSNGKGLSLSLLQHEQNQPFTLASESVVLATGYQYQPPSFIEGIRQLIRWDNKGRYDVQRNYSIDRRNSIFVQNVELHTHGFVTPDLGMACYRNSCLIREITGVEHYPIEESIAFQRFSVPEQGVTQ</t>
  </si>
  <si>
    <t>PL78_3920 chr1</t>
  </si>
  <si>
    <t>ANI28986</t>
  </si>
  <si>
    <t>siderophore biosynthesis protein</t>
  </si>
  <si>
    <t>MTQATAKMNPLTPVESGDFTLRPLDLMQDIGWLSHWVSREYAQYWGMQNHSESQVLAFYQELLDRKPGSVLVGMKHQQPAFLLERYLAKEDVIAEYYPALPDDVGMHILVAPPVNKVAGFTWRVFQSIMAFIFSDPLVARIVVEPDVRNEKIHRLNKLAGFVYQQRLEMPHKTAWLAFCTREQHQLALQSARQLERQ</t>
  </si>
  <si>
    <t>PL78_3925 chr1</t>
  </si>
  <si>
    <t>ANI28987</t>
  </si>
  <si>
    <t>siderophore biosynthesis protein IucA</t>
  </si>
  <si>
    <t>MMIANSVVAIQPHGLAVAHLQPSLWQKVNRLHLCKAISEFSHERIFAPEILMSRQDGEGYHSYQLATSDNRIRYVFRARRLALDHWLLDPSSLQKTVDGQLADLDSLLFIIEFKQELGISDAVLPTYLEEITSTLYSSAYKHSRVGISASELVNANFQLLEQEMMEGHPSFVANNGRIGFNGQDFQQFSPEAASDIHLVWLAAHKSKAHFASIEQLDYRQLMLQELGEEALAEFEQRLIAKDLNPQDYLLMPVHPWQWLSKVSSVFAADIANQMLVFLGTGKDVYQAQQSIRTFFNRSEPLRYYVKMALSILNMGFMRGLSPYYMATTPGINEWLFELVENDETLRCYGFKILREVASVGFRNSYYEQAVTGDTPYKKMAAALWRENPLQLIQSGQQVMTMAALLHLDQQGKAFLPELITASGLSTEQWIARYLQCYLSPLLHCLYAYDLMFMPHGENIILVLENAVPQHIFMKDLAEEILVMNPVADLPEKAQRVKVDMPEDMKTLTILSDVFDGVFRYLAAILDQQGNYSEGRFWAAVANCIWEYQRQHPELAGQFARYELFTPKIKRCCLNRLQLANNRQMLDLADPAQSLKFADDLINPLVAFGIPAV</t>
  </si>
  <si>
    <t>PL78_3930 chr1</t>
  </si>
  <si>
    <t>ANI28988</t>
  </si>
  <si>
    <t>iron-siderophore transport system</t>
  </si>
  <si>
    <t>MTSPRELDCPSTLLSSESLAATQYHTDEPRLTTQLLSLSYGPRTVVDKLSVGIKNGAFSVIIGPNGCGKSTLLRALSRGLSPQSGCIKLDRQNIQHFRAKALARQLSLLSQGAGVSEALTVFDLVSRGRYAHQSFFRQWSAADDNIVRAAIKAVNLEPLAQQMVSELSGGQRQRAWFAMTLAQHTPIVLLDEPTTYLDIAHQIEMLDLCQQLHQQGKTLVLVLHDINQALRYATHLIMLKEGKIFAEGWPETIVTEESIEAVFGLRCRIITDPESGKPLVIPRYHPR</t>
  </si>
  <si>
    <t>PL78_3935 chr1</t>
  </si>
  <si>
    <t>ANI28989</t>
  </si>
  <si>
    <t>MPPTNSCKTLTLGSWVFLAPVPTTQRYLLLMLPTLLLGLLIAMVLSPNGFEWEKTLNVLSGQGSQFEHFILLQLRLPRALVALGAGAALAISGAIFQTTTRNALGSPDIIGITAGASAGVVATLLLWPGVIPVPVGAFLGACCAVALVYAGSINNLSHSGKIVISGIAVGALCMAFVNFAISQVRLEQANQMAALLSGSLAEKNWRDVCLIGLTLSVVTPGLVYLSRQLNFLSLGSGVAQSLGVNIGLTHLLSLLLAITLATAAVLVVGPVAFIALSAPQITRHLLRSKGIALLCTALMGALLLLASDIITLLLPTPSRLPVGVITAAVGGIYLMYLLYAEVRRIK</t>
  </si>
  <si>
    <t>PL78_3940 chr1</t>
  </si>
  <si>
    <t>ANI28990</t>
  </si>
  <si>
    <t>MTQQIHRRQRACRVWGWVGLLLLTLLCIVASLTLGAKPLPLSAVWHYFSADDRNYHDLVIEARLPRTLIGLMAGAALALSGAVTQGLLRNPLGDPGLLGVNAGASAIIVSFAFFPALAAISRFWPALIGAALATLLFYLLSGGKPNSNPTRLVLIGAAINACLFAYVQGVVLLHPAVLENYRFWVLGSLSGMSMMAMLPVVPYFIGGLALVLAIAPSLNIMVFGENIATALGANTVQIRLLALIGATMLAAAATALAGPIAFIGLAAPHLVRAMIGSDFRWLLPYSLLVGPILLLTADIIARVIIAPGEVMVGVITAAVGGPLLYAVANRKKGFADASH</t>
  </si>
  <si>
    <t>PL78_3945 chr1</t>
  </si>
  <si>
    <t>ANI28991</t>
  </si>
  <si>
    <t>iron-siderophore ABC transporter substrate-binding protein</t>
  </si>
  <si>
    <t>-TVLTGLLALVFLLSGCDNASAPDGVTAAREKGFPRQVVTALGTAVIERPPLRIVTLGAGSEDIVLALGQVPIGIESHRWGGDEQGYLPWFRQALEQQGQTLPTILHMYPELDIEQLINLKPDVIIATQSGISQSLYDQLSRFAPVVAYPGLPWLTSTRQQIELIGHTLGKEAQAQDLLLQLESTLADAGKTVPGIARLRFAYIKAAANNANLSIYVAGDPRVDTLSATGLQLAPSIKNLTASRGSFAANLGLENADRLNDVDILVTWYNSEQERQRVEQQPLFNAIAAVRHGGYIPMTDQAIVMAMSYGTPLSVDWGLQRFMPLVAEKARHLATVSETPP</t>
  </si>
  <si>
    <t>PL78_3950 chr1</t>
  </si>
  <si>
    <t>ANI28992</t>
  </si>
  <si>
    <t>MKRSDGKNPIRLQPSHRVKPVAWALAANLSLLGSAYAASDNHNDSAKSSPKNSAEETTMTVIASPLNHPGVTEDSGSYNTSSMSTATGLNISARETPQSVSILTKQRMRDQNLTSVESAVNNITGLNVRQFDSDRFGFTSRGMSVNNIMRDGVATFYDTRFNYGDNTLDTDMFDRIEVVRGAAGLMTGPGNPSAVINLVRKRPTQDFRGSVSAGVGSWDKWRTTLDLSGPLNSDGSVRGRFVTAYQDTHSFVDRYKQSSNPFYGILEVDLTPDTLLTIGADTQRNMTQGGMFGGLPLFYSDSGRTHYGRSASTAPDWTSSETRTQSLFSSLQHQFDNGWNIKGTFTFDNDKLLQNVMWADGYPDRTTNIGMRPGSMSLIDGTRRQQNYDIQVNGHYSLFGRQHQLGFGWNHQRQNFDNDYYNPANCSTRSTCPELGDFTQPGWQYPKPIWSTTRAYGSKGRNDQTAQYAVTQLSLADPLTLILGGRLTTWETRGDNFGTPQNAKYKNQFVPYSGLIYDINSDLSVYTSYTEIFNPESRRNRDNQLLDPISGQNYEVGMKGVAFDNSIDYSLAVFEIRQDNMPVADTTAPRLPDNSRPYYAVDGTKTRGFEAEISGKVTENWNLFAGYTQYHVQVPNGQTFTPITPQKVLKVFTTYTLPGSMKDLTLGGGVNWQGKTYSDVTSPTGVQRVGQDSFAVYSLMSRYQFTPQLSLTVNLDNLFNQHYYSQIGQYSQYLVGKPRNVDATVRYTF</t>
  </si>
  <si>
    <t>PL78_3955 chr1</t>
  </si>
  <si>
    <t>ANI28993</t>
  </si>
  <si>
    <t>IucA/IucC family protein</t>
  </si>
  <si>
    <t>MASTRKFNDNYIQHLNGENWSRANTHLVGKILRELSHEKLIAPTRLETQANGLCRYSFCPDSVSSNHNKIEYRFSAYPYQLDHLDIETDTLTKTVEGKPQPLDALQLIIELNSLLCISEKMLPVYLDEISSTLYGHAFKYHHNNLSSTQLTQADYQSVETAMSEGHPVFIANNGRIGFDIADYAHFAPESAHSIKLIWIAVHQNKTVFASLTGLSYQQLMQEELGNDQTEDFLRQLTSRGLNANDYFFMPLHPWQWYERIATSFAADIARNDIVYLGQGQDSYLAQQSIRTFFNIANPQKNYVKTALSILNMGFMRGLSPHSMATTPLVNEWLATLVSQDPFFQQKKFTLLRERAAMGYFNDYFETALIKDNPHKKMLSALWRESPIPLLASHQRLMTMASLLHRDNTGHSVVAALVHSSGLDADKWIAHYLDAYLSPLLHAFFTYDLVFMPHGENLMLVLENNVPVHVLMKDIGEEIAILNGDITLPEEIKDLHVTIEDDMKINYIFLDIFDCFFRYLTPILQKDLGLPERQFWKLVADCIYAYQAQHPALADKYNQFDLFKADFVRTCLNRLQMANNQQMIDLDDREKNLKFAGTLANPIHAFKTAG</t>
  </si>
  <si>
    <t>PL78_3960 chr1</t>
  </si>
  <si>
    <t>ANI28994</t>
  </si>
  <si>
    <t>serine 3-dehydrogenase A</t>
  </si>
  <si>
    <t>MKASSNKTVDQFDAAVARNGYNAVNELLQYHARGDDLIRNGKPSYSTEDAGLQITRTGQTWNGKNVFDQPVKLTYSFLNSVSKIPSGDKGFVKFNPAQIETAKLSLQSWADAANITFTEIASSQKANITFGNYTLSHDGSPADSQAYAYLPGSGSPSGSTWYNYNVDNIRSPNTMEYGRQTITHEIGHALGLSHPGNYNAGQGYPSYKDVTYAEDTRQFSIMSYWGEKNTGGDNKGHYAAAPLLDDISAVQHLYGANMTTRAGDTIYGFNSNTDRDYYTATDSSKALIFSVWDADGNDTFDFSGYSNNQRINLNEKSFSDVGGLKGNVSIAAGVTIENAIGGSGNDVIVGNDARNTLIGGDGDDVLFGGGGADVLWGGAGKDIFVFAQVSDSTPKATDWIMDFERGIDKIDLSAFNLGKSGGLHFVDNFSGKAGEAMLTYDAGSNVSDLALNIAGDRSFADFLVKIVGQPAQATDFIV</t>
  </si>
  <si>
    <t>PL78_3965 chr1</t>
  </si>
  <si>
    <t>ANI28995</t>
  </si>
  <si>
    <t>serine 3-dehydrogenase B</t>
  </si>
  <si>
    <t>MKTIKKTSDAQLASNNHMEGYSDVINLFLDSVRGDGVTTTSGKASYALDKAVLQLNRGGLSWNGKMNLGQDADLKYSFLDHNSKIPTGINGFIKFNPEQVIQTKLALQSWSDVANVHFTEVGPTEKANITLGNYSLTSTGQLAGGQAFTSTSYYSDGKIANAGTWYNYNVDNIREPGSMEYGRLTLAHELGHALGLSHPADYNAGQGNTFKADAVYGEDTRQFSIMSYWDETQSGADHQGHYGLTPLVDDIAAIQRLYGANMSTRTEDNTYGFNSNTHRDSFTLADSSDQKVFSVWDAGGNDTFDFSGYSVDQRINLEATSFSDVGGLKANVSIAAGVTIENAIGGSGNDVIIGNEANNELRGGAGNDVLFGGEGADKMWGGSGSDIFVYGRATDSTLANPDWIMDFEGGIDKIDLSGFHVGTGGIHFVDYFSGSAGEALLTYNPDTNISDLAVNIGGAEAIPDFLVKIVGQPMQATDFIV</t>
  </si>
  <si>
    <t>PL78_3970 chr1</t>
  </si>
  <si>
    <t>ANI28996</t>
  </si>
  <si>
    <t>serine 3-dehydrogenase C</t>
  </si>
  <si>
    <t>MKQSKNKITEQGQHNEYQLGSLYAQGLMAGATDRIGTSLKQNKVSFTSEEAADAITRTGHSWNGMKQIDQSAEVNYLFLNPRYGAKTPAGDSGLTKFNSAQVTAAKQAMQSWADVANVTFNETSAVHDANIRFGNYEIYSGQDSNPSFKTGYAYFPWGPSSQVGVWINNNHQGNQRPDLYQSGHQTLSHEIGHALGLSHPGRYDSLKGTPNYGNAGYAEDSRQYSIMSYWSEWNTGADFKGFYPVGPQIDDIAAAQRLYGANMNTRTEDTVYGFNSNTNRDSLSLNHSSDKKVFAVWDAGGNDAFDFSGYSNNQRINLNEQSFSDVGGLEKNVSIAAGAVIENAIGGSGNDILMGNHVSNILKGNAGNDVIYGAGGGDHLFGGEGRDTFFYGNIQDSTSENPDTIYDFVSGIDKIDLRGLNIAENSARLVNEFSGKAGEAILSFDETTGMNEFALNHSGGGLSSDFTLKIIGQPMKAADFLV</t>
  </si>
  <si>
    <t>PL78_3975 chr1</t>
  </si>
  <si>
    <t>ANI28997</t>
  </si>
  <si>
    <t>MKNIKNEMSEVSYSVVHKICIINKSSIDCLDDGNVNNNASGLYGGKIFNSPMPSKDIYAYKDIKDQSCYRIDFMWYF</t>
  </si>
  <si>
    <t>PL78_3976 chr1</t>
  </si>
  <si>
    <t>Peptidase M10 serralysin C terminal</t>
  </si>
  <si>
    <t>MTSLHGARLNVVDDFNCLSTTGDAMLEYDSASDITHFHMANVNNGVMEDHFEVSIIGKLGLDTDFIF</t>
  </si>
  <si>
    <t>PL78_3980 chr1</t>
  </si>
  <si>
    <t>ANI28998</t>
  </si>
  <si>
    <t>Inh Proteinase inhibitor precursor</t>
  </si>
  <si>
    <t>MVKRLLLQPYRTFLCATLALLTSISSGEIMASSQVLPKASDLSGQWQVQLNKSAEKACSIELKSTAIKPNLTWHASGDVACLEQLLGSAPQGWRPTPDGITLTDQTGGAVAFFERTQDGYEMTLPDDAGVMILRRVQD</t>
  </si>
  <si>
    <t>PL78_3985 chr1</t>
  </si>
  <si>
    <t>ANI28999</t>
  </si>
  <si>
    <t>type I secretion system ATPase</t>
  </si>
  <si>
    <t>MVSHPIRNYDRLREALGACRRSFYGVGIFSAIINILMLAPSLYMLQVYDRVLASGNEMTLLMLTILMVGLCFFMGALEWVRSLVVIRLGTRLDLRLNKQVFNAAFERNLRDGDSKAGQALTDLTQLRQFVTGNALFAFFDAPWFPLFLAVVFLLHPWLGMLALGGAVFLIFLTWLNQYVTRRPLAEANKLSMQATHQANTHLRNAEVIEAMGMLGNMRNRWLSQHYGFIRQQNLASERSAGVNALSKSSRIILQSLMLGLGALLAVKGDITAGMMIAGSILVGRVLSPIDQLIGVWKQWVAARQAWHRLHLLLDNHPHREDAMALPAPTGHLSVEHISFRPNHNQAPRLHNIHFALQAGETLGILGASGSGKSTLARLLVAVQPPTQGTIRLDSADMNQLDKEISGVYIGYLPQDIQLFSGTLAENIARFGEPDAEKVVAAAKLAGVHELILSLPQGYDTVLGEGGAGLSGGQRQRIALARAVYGDPCLLVLDEPNASLDMEGDRALLMALDALQKRGCTLILITHRPALTARAHKLLILNQGQQQRFGPAGEVMAELQQLNAANQPALKREPQTAGIPG</t>
  </si>
  <si>
    <t>PL78_3990 chr1</t>
  </si>
  <si>
    <t>ANI29000</t>
  </si>
  <si>
    <t>HlyD membrane-fusion protein of T1SS</t>
  </si>
  <si>
    <t>MSEDNKKTELAFLREVQHSENRALYWGWGLVLAGFGGFMLWALLAPLDKGVPVTGTVVVSGNRKAIQHPEGGIVDRIMVHDGDRVEAGEVLITLNAVRARSASDGLTSQYHQLLANEARLLAEQKGESQLVITPRLQQSREQKGMVEILALQQQLLNSRQQALQMETDALNANIAGLQAAMGAQKQVRSNKNSQRQALSQQLDGLKSLADENYVPRNKMLETKQLYSQLNGEIAQIGGEITRGEREIQEQGLRIKQRQQEYQKEVNTQLAEVQSTLTEVASQLEKADFDLANVQMRSPVAGTVVEMKVFTEGGVIAAGQSLMEIVPDNQPLFVDARVPVEMVDKIHPGLPVELQFTAFNQSTTPKVEGSVKLISADRVLDERTQEPYYSLRVEVSDAGRQKLDGLQIKPGMPVQGFVRTGERSLINYLFKPLMDRLHMALTEE</t>
  </si>
  <si>
    <t>PL78_3995 chr1</t>
  </si>
  <si>
    <t>ANI29001</t>
  </si>
  <si>
    <t>Type I secretion TolC outer membrane protein</t>
  </si>
  <si>
    <t>MPLTLRIIFLTLLVLPGRGNALGLLDAWELAVRHDPQYQAAGYERDAGQEEEALGLSGLLPTVQYSYGANNNSSTVSQTDNRSSSKVKRDYDSYVSMLSLRQPLIDYGAYARYRQGIARKLFADQRFRDKSQELIVRLYRAYSSALLAQEKKSLLEAQLRAYQEQIQLNRRLLAAGEGTQTDIDETAARLTLTQVQLIEQQDALDSQLTELENMIGRSVDLAELRPLTLETLPQNISDGRTLAQWRDLAMRHNARLAGQRNNLDAKHYEIESSRSGHLPTLQLVASSRNSRSESEYNYNQKYDTQSVGLQLNVPIYAGGSVSSATRQATAHYQQSQAELDQETRQVLAELKRQFNLSNSGAAKIRAWQMTVDSAQKVLIATRRSVLGGERINLDVLLAEQQLFNSKRDLAEAKYGWLQSWLELRYNAGTLQENDILQLAAWFEPEKR</t>
  </si>
  <si>
    <t>PL78_3996 chr1</t>
  </si>
  <si>
    <t>MHSAADYITLGLIVLIFGFCLYGLFGAPKQK</t>
  </si>
  <si>
    <t>PL78_4000 chr1</t>
  </si>
  <si>
    <t>ANI29002</t>
  </si>
  <si>
    <t>b-type cytochrome subunit</t>
  </si>
  <si>
    <t>MGNVTAETTGINTTIHPWWLRLTHWVNALAIIIMVTSGWRIYNASPLFNFSYPDWMTLGGWLGGALQWHFAAMWLIFFNGLFYLFMNTITGRFKGKFWPLSLSALWQDMRAALTGKLSHADLRHYNMVQRFLYLVTVLALITLVLSGLVLWKSVQFPLLRELLGGYPTARYIHFFAMTYIVFFTLIHLIMVILVPRTLLAMIRGR</t>
  </si>
  <si>
    <t>PL78_4005 chr1</t>
  </si>
  <si>
    <t>ANI29003</t>
  </si>
  <si>
    <t>Periplasmic DMSO/TMAO reductase YedYZ</t>
  </si>
  <si>
    <t>MKQKIRVNPAVDGDEVVKEVTRILAKGLDSASRRRFLNQGLTLGGAMLLTGCDFDSDAQIDSQLMRISRFNDRVQGWLFNPKNLAPVYPESMITRPFPFNAYYSQDQIRQVNGESFRLEISGLVDNKHPWSLPELYAMAQVTQVTRHICVEGWSAIGKWGGIPFSHFLRLIGADLNAKYVGFKCADDYYTSIDMPTALHPQTQLTLTYDGKILPAEYGFPMKLRMPTKLGYKNPKYIQSIFVTNTYPGGFWEDQGYNWFGGS</t>
  </si>
  <si>
    <t>PL78_4010 chr1</t>
  </si>
  <si>
    <t>ANI29004</t>
  </si>
  <si>
    <t>endonuclease</t>
  </si>
  <si>
    <t>MKKPIILMLCSCIALGMGVAHAEDTMSNTASKEMSMKKDDMHKQEMMKKDDMHKQEMMKKDDMHKKEMMKKDDMHKKEMMKKDDMHKQEMMKKDSMKKPMPEGEMKKEGSSY</t>
  </si>
  <si>
    <t>PL78_4015 chr1</t>
  </si>
  <si>
    <t>ANI29005</t>
  </si>
  <si>
    <t>EmaA like transporter</t>
  </si>
  <si>
    <t>MNALLYSAVVLIWGTTWIAITMQQGSVPVTQSIFYRFVIATLTMLIILLVSRRLRRIALRDHLFCVIQGMCVFGFNFYCFYQAAAYISSGLESVIFSMAVLFNAVNGLIFFRQRLNPNFIPASILGLTGIVALFWHDLMATQLQPELLKGIGLSLLGTYGFSLGNMISSRHQRRGLDVLSTNTYAMSYGAILMGVIAWAQHGSFTLELSAHYLGALFYLAIFGSAIAFALYFSLVGRIGASAAAYSTLLFPLVALTLSTFYEGYQWHANAVLGLILILLGNLVMFSRPGFWPSNLCLKRS</t>
  </si>
  <si>
    <t>PL78_4020 chr1</t>
  </si>
  <si>
    <t>ANI29006</t>
  </si>
  <si>
    <t>-KSENYQAFDTLRGHKAQLQNSVRLGSGIQLAAWTNSQDCVTLDNPDHHTLSLYVADGYECYHKTAGGWKNGGGPDRFCIMPKDSYSSWDVRTNLSFVHLYCTDDHLRSLAEQIWDRSPAQLQVDERVFADDMQITLLYRQFLLSCDWQDRANQLTLSSASTLLLTHMLRHYTQLQWALPQVKGGLAPSVLKRVQEYIESQLSQPLLLADLAKLAELSEFHFARMFKQSTGLAPHQYVMKVRLERAASLLRHGDLPLTEIALACGFSSASHFSHRFKSAFGYTASALRQESR</t>
  </si>
  <si>
    <t>PL78_4021 chr1</t>
  </si>
  <si>
    <t>MQKCGFRHSHKKVAMNKLKKREEHFEVYQLTSDRLIFNAIAHRGQNSYSAYFDGRNSFAKKTYRGLSLTAFKYYQLNTISAILAEAQRRYSQRHF</t>
  </si>
  <si>
    <t>PL78_4027 chr1</t>
  </si>
  <si>
    <t>MTATIPHHYPVELAEEWITDHSLTWEQMKTVVFAISDIENGRLLGAISLMDIHQNQGEIGHWIGTE</t>
  </si>
  <si>
    <t>PL78_4030 chr1</t>
  </si>
  <si>
    <t>ANI29007</t>
  </si>
  <si>
    <t>-DNEKIKHLQGVSEKARAVMEREKIDALVVTLCDNFYYLTGFASFFMYTFRHTGAAVAVLFRDPHLPSLIIMNEFEAAGVTFDMPNVELKTFPVWVDVDDPFNPEQSNKRRERPIGPPVTAVFNLLKAALCDAGVLDKKIAIELNAMSHGGKTVLDRVAPGVQWVDSTPIFNEIRVIKSPWEIAYLRKSAEITEYGITEASKLIRHGCTSSELTAAYKAAIMQHPETNLSRFHLISIGENFAPKLIAETAGAQHSDLIKFDCGVDVAGYGADIARTMVLGQATPLVQRIYDSIRLGHEHMLSMVAPGVALKDVFDSTMDVIRKSGLKQYNRGHLGHGDGVFLGLEEAPFVSTQATEVFQPGMVMSLETPYYGHGVGAIMIEDMILVTETGIEFLSKLPRELVSLPL</t>
  </si>
  <si>
    <t>PL78_4035 chr1</t>
  </si>
  <si>
    <t>ANI29008</t>
  </si>
  <si>
    <t>MarR family transcriptional regulator</t>
  </si>
  <si>
    <t>MRYMNIILKRVYDVHPPYDPDTFLIDRLWPRGITKVRLNGVIWLKEIAPTNELRKQFHQQGDWPAFVKDYTMQLNSNAVVWRPLLEIAKERPLTLLYGSKDAQHNHAIVLRNYLHAYCE</t>
  </si>
  <si>
    <t>PL78_4040 chr1</t>
  </si>
  <si>
    <t>ANI29009</t>
  </si>
  <si>
    <t>export porin PgaA</t>
  </si>
  <si>
    <t>MSKAILTLLRPFQRPRMTLLALFVSGLAVNPVVADTHYDSLIIQARDGNTTPILDFLQKASSAGMLNSGQVADWLQIAGWAGHDNDVIAIYQRYQSSMQIPARGLAAVARAYRNQKRWDQALALWQASLKADPNNTELISAMIMTQADAGRDKEALQKATELVKRTPSAQSYLALSYLHSAANRHYAALEAATKAMDFTPVSPEVIKNHVAMLQKNRVAAPALKVAQENSKLFTPAQMRQLERDALAEKVRQASLPTRSEQQRFDLADQALEHYLALLIAWQNNPETQTDYQQARIDRLGAMLARAQMTRLINDYEAMQREGYTLPGYAQRWAASAYIDRRQPEKAAAILSDMYFKDGKTVAKNMGLEDIDATYYALLESEQLDKAQAFANAVSNQAPYQLFMYNLPVRTPNDEWLEGQFLLAQSEVNSDELPAAERRLTKLTGTAPVNMDLRIALAKVYATRGWPRRAERELKQVESLEPSSITLEAAQAETALELQEWRQFELLIDDLVARVPENVTTQELARQRQIRHMSELRISGGRTLASDSPLSGKNDQGIEALLYSPPIDENWRVFTGGSFDNSHFEEGRGINRVLRLGAEFTARNNWVEAEVANHNYGYGNKVGGRLSAWHDFNDHWRIGGSAEKLAKNTPLRALKNNVNSDSANLFVRWNGSDRQDAQLSVTPSHFSDGNHRWEYAFNGRQRVYTAPYLSVDLNLDLSSSQNTKEDTLYYNPKRDFSAVPSLTFDHIMYRRYKTVWSQQLQLGAGTYWEKNYGTGAVTSVGYGQRIQWNDVVDTGVSVTWDKRPYDGKRERDVQLSFDMNYRF</t>
  </si>
  <si>
    <t>PL78_4045 chr1</t>
  </si>
  <si>
    <t>ANI29010</t>
  </si>
  <si>
    <t>pgaB polysaccharide deacetylase</t>
  </si>
  <si>
    <t>MPTFSFLIRLLVVGIVTLVPASYAESDIPEFTPPAMRTLPQSEKPWKTNDFVVIAYHDVEDVAADQRYLSVRSSALNDQFAWLRNNNYVPVSIEQILTARNGGKPLPKKAVLLTFDDGYSSFYERVYPLLIAYNWPALLAPVGTWLDTPMDKKVNFGGLMTDRKRFATWDQIREMSRSGLVEIGAHTYASHYGANGNPQGNTEPAAVSRIYDRKTQTYESEAAYRQRMEKDVALITERIKQATGKSPRAWVWPYGAAGGTALEIVANHGYQLAFTLEPGIGNVNNLMSIPRILISNNPPIKDFAQSVNSVQEKEIMRVAHVDLDYLYDPDPVQQGKNLDKLIQRIYDLRINTVFLQAFSDPKGDGNIRQVYFPNRWIPMRADLFNRVSWQLASRAEVRVYAWMPVLAFEMDPKLPRIQRINIETEKVDVDPKAYHRLTPFNAVNRQRIIEVYEDLARYAPFSGILFHDDALMSDFEDASPDAMAAYKKAGFPDSIQAIRQNPETFNRWTRFKSQYLTDFTNQLMEHTKAIRGPQIKSARNIYAMPIIDPKSEAWFAQNFDEFLANYDWVAPMAMPLMEGVPMSKSDEWLANMVKTVAKRPGALDKTVFELQALNWRKAEGQDEISGEVLADWMRQLQLNGAQNFGYYPDNFITSEPQLETIRPALSSAWYPLK</t>
  </si>
  <si>
    <t>PL78_4050 chr1</t>
  </si>
  <si>
    <t>ANI29011</t>
  </si>
  <si>
    <t>pgaC N-glycosyltransferase</t>
  </si>
  <si>
    <t>MTDRIIAFIILCLVLSIPAGMVLMFTGDVLLNFVFFYPLFMSGIWITGGVYFWLRRERHWPWGGDVEPPELKGNPLVSILIPCFNEGLNARETIHAALAQTYQNIEVIAINDGSSDNTGEVLDELQKEDSRLRVLHLAQNQGKAVALQMGTAAARSEYLVCIDGDALLDKHAVPYLVAPMIENPRVGAVTGNPRIRTRSTLIGRIQVGEFSSIIGLIKRTQRVYGQVFTVSGVVAAFRRRALADVGYWSPDMITEDIDISWKLQVRHWAVFFEPRGLCWILMPETLRGLWKQRLRWAQGGAEVFLKNMFKLWRWRNRRMWILFLEYSLSITWAFTYAISILLFFVGFVVPLPPGIHVENIFPPAFTGMVLALTCLLQFAISLVIERRYEPKLGMSLFWIIWYPMVYWMLSLFTTLVAFPKVMLKVKRKRARWVSPDRGIGRIKE</t>
  </si>
  <si>
    <t>PL78_4055 chr1</t>
  </si>
  <si>
    <t>ANI29012</t>
  </si>
  <si>
    <t>hmsS</t>
  </si>
  <si>
    <t>MSAPLIQTEQRLLPKLIDIIITAFAWCGFIYLFVNGLLATVHHAPHAGTIPLHIYLLEGLSTIVIYLLIALFNALVLIAWAKYNQVRWRVERRQHRPHLEDHELASTLSVQAELIAELKGGNNFVLYNDEDGRLVDVKLGNRH</t>
  </si>
  <si>
    <t>PL78_4060 chr1</t>
  </si>
  <si>
    <t>ANI29013</t>
  </si>
  <si>
    <t>MPDFIRPKLTLPDNQSKLLLHSCCAPCSGEVMEALNASGIEYTIFFYNPNIHPKREYLIRKDENIRFAEKHNIPFIDADYDSDNWFERAKGMEKEPERGIRCTMCFDMRFERTALYAYEHGFNVISSSLGISRWKNMQQINDCGKGAADKYPGIRYWDYNWRKMGGSSRMIEISKREKFYQQEYCGCIYSLRDSNLHRKTQGRDIIRIGTLYYGDDNEES</t>
  </si>
  <si>
    <t>PL78_4065 chr1</t>
  </si>
  <si>
    <t>ANI29014</t>
  </si>
  <si>
    <t>PL78_4066 chr1</t>
  </si>
  <si>
    <t>MVKSLFGLLRQNQVFTTETRCNEGRLTDPELSTKIQNPPSDFLCSSLISSSCINLNQTKPSTVYRSGYLHFLLALIGCKGSQNLIRM</t>
  </si>
  <si>
    <t>PL78_4070 chr1</t>
  </si>
  <si>
    <t>ANI29015</t>
  </si>
  <si>
    <t>MGRQKAVIKARREAKRVIRRDSRSHRQREEENVTSLVQMGGVESIGMARDSRDTSAILARTEAQGHYLEAIASKQLIFATGEAGCGKTFISAAKAAEALIHKEIDRIIVTRPVLQADEDLGFLPGDISEKFAPYFRPVYDILLRRLGSSFMQYCLRPEIGKVEIAPFAYMRGRTFENAVVILDEAQNVTASQMKMFLTRLGENVTVIVNGDVTQCDLPRGVKSGLSDALERFSEDEMIGIIRFDKQDCVRSALCQRTLNAYT</t>
  </si>
  <si>
    <t>PL78_4075 chr1</t>
  </si>
  <si>
    <t>ANI29016</t>
  </si>
  <si>
    <t>MEITTRLIGVSSLKIGKPRAGLLLGLILLVGCTSQQQPPMEQQSEKYQYRVGHEVRSLVSFDGEQNYD</t>
  </si>
  <si>
    <t>PL78_4080 chr1</t>
  </si>
  <si>
    <t>ANI29017</t>
  </si>
  <si>
    <t>chaA proton exchanger</t>
  </si>
  <si>
    <t>MKSQNDPGRSKSRHHEYSLILPVIALAILNVWGDTNNFTAIIVINLIALVAILSSAFSVVRHADVLAHRLGEPYGSLILSLSVVVLEVSLISAMMATGDAAPALMRDTLYSIIMIVIGGLVGVSLLLGGRKFATQHVNLVGIKQYLMAIFPLAIIVLVLPSTLPDGNFSVAQALVVAMISAAMYGVFLVIQTKTHQSLFVYEHEDESDDPSDPHHGKPSSHSSLWHTCWLLVHLIAVIAVTKFDANPLESLLTELNAPAKFTGFLIALLILSPEGLGALKAVLANQVQRAMNLFFGSVLATISLTVPAVTLIAVLTGQELTFGLEAPHMVVMVSVLVLCQVSFSSGRTNVLNGTAHLALFAAYMMTIML</t>
  </si>
  <si>
    <t>PL78_4085 chr1</t>
  </si>
  <si>
    <t>ANI29018</t>
  </si>
  <si>
    <t>NADPH-dependent ferric siderophore reductase</t>
  </si>
  <si>
    <t>-TTDTTANQPAKRPTPPRLIQVKEVLDISPHLRRITFHSDSLADYPADCAASHLKVFLPQPGQTQPALPVLTDKGPIWPEGEMRPIVRTYTVRAVRPASGEIDIEFAMHDHPGPAVDFARHAQKNDWIGISNPGGPQPMLPPALHYYLVGDPSSLPAIAALLETLPAHAQGQVIVRVDSAHDVLDLDKPAGVELNWVIGGTEKTHEIVTQFCSFALPTENVMFWLAGEDKLVVLLRRYLRREKGCEREQLYAVPYWREGMNEEAYHQKRHDVMDNLDG</t>
  </si>
  <si>
    <t>PL78_4090 chr1</t>
  </si>
  <si>
    <t>ANI29019</t>
  </si>
  <si>
    <t>nitrate/nitrite two-component system sensor histidine kinase</t>
  </si>
  <si>
    <t>MKRYLIPIVNQVALLMLFLGLLGLAGMSISSWMAQSIQGNAHAINKAGSLRMQSYRLLSMVPLDSHDLPYLDALEQDKTSADLQQSLQREGLTEQYQRLNQYWIQTLKPRLQQAQRPEDAAEQVANFVHQLDALVLAIDHKTEQRIVLVSVIQWIFIALTLILLLATTFYLRRRLLRPWLQLITMANAIARGDFSHRYSLTRHRDEMGTLGLALNRMSQELSLIYADLEQRVAEKTADLQQKNQVLAFLYQSSQELHTHQPLADRLEPIINQLKLLTPLKNIQICLYKNGGEGQANPLHTAQGTIISSHELENALTPDQQWESLSWSLSDKLEQYGLLLAKQPVNHPLSDEQLQLIHMLVEQLTSTLALESQAKHQQQLLLMNERSAIARELHDSIAQSLSCLKIQISCLQQQTRDLPEASQILMQQMREELNIAYRQLRELLTTFRLKLSEATLSAALEATAAEFSERIGIPVNLDYQLPNDGVPVHQSIHLVQVAREALSNIYKHAQATEVSIRVYRDNDEVVMVVQDNGLGIGDSSARPNHYGLMIMQDRANNLGGHCEIRQRPEGGTEVRIQFTPDNDDLV</t>
  </si>
  <si>
    <t>PL78_4091 chr1</t>
  </si>
  <si>
    <t>MFKKTAPASTRLSTPAPWWKKLGWLVLIWCGSVLALLAVSMLFRMLMTAAGMKSH</t>
  </si>
  <si>
    <t>PL78_4095 chr1</t>
  </si>
  <si>
    <t>ANI29020</t>
  </si>
  <si>
    <t>cytochrome bd-type quinol oxidase ubunit2</t>
  </si>
  <si>
    <t>MGMDLPLIWFVIIVFSTMMYVVMDGFDLGIGMLFPLVKDSRDRDLMMNSVAPVWDGNETWLVLGGAALFGAFPLAYAVILDALTIPLTLMLLGLIFRGVAFEFRFKATPEKQHIWDKAFIGGSLLATFTQGVVLGAFINGFEVTGRAYTGGSFDWLTPFALFSGLGLVVAYSLLGCTWLVMKTEGHLQDTMLRLATPLTLLLLLVIGAISLWTPLAHPQIAERWFSLPNLYWFLPVPILVLVATWALLRSVKNRGHYAPFLLTLLLVFLGYSGLGISVWPYLIPPSITFWAAAAPMQSLGFMLVGALFIIPIILVYTFWSYYVFRGKINHDQGYH</t>
  </si>
  <si>
    <t>PL78_4100 chr1</t>
  </si>
  <si>
    <t>ANI29021</t>
  </si>
  <si>
    <t>cytochrome d ubiquinol oxidase subunit I</t>
  </si>
  <si>
    <t>MFGLTALELARIQFAFTVSFHIIFPAITIGLASFLAVLEGLWLKTKNQDYRDLYHFWSKIFAVNFGMGVVSGLVMAYQFGTNWSFFSEFAGSITGPLLTYEVLTAFFLEAGFLGVMLFGWNRVGPGLHFFATCMVALGTLMSTFWILASNSWMQTPQGFEVVNGQVVPLDWIEVIFNPSFPYRLAHMSTAAFLSSAFFVGASAAWHLLRGRDTSAMRKMLSMAMWMALIVAPIQALIGDAHGLNTLKYQPAKIAAIEGHWENHPGEATPLVLFGLPDMEQEKNHFALEIPYLGSLILTHSLDKQVPALKSFPPEDRPNVPAVFWAFRIMVALGMLMIVAGVWSLWLRWRGGLYQNRAFLNFILWMGPSGLIALLAGWFTTEMGRQPWVVYGLMRTKDAVSGHGEIHMSITLLAFLLVYCSVFGVGYAYMMRLIRKGPVKHEGDSPEQGGPGQQRTPARPLSAVSDSLDNNHSESRRS</t>
  </si>
  <si>
    <t>PL78_4105 chr1</t>
  </si>
  <si>
    <t>ANI29022</t>
  </si>
  <si>
    <t>MTRYEQLASQIRTQIQSKVWQAGDKLPSLRESCKQSGLSLMTVVQSYQLLESQGWIVARPQSGYYVASRPTQLPQPQRGTKLHLSEQVDINAFIFDVLQAGKDSAIIPFGSAFPDPSLLLQPRLSKALASVARKISPQSSVTNLPPGNESLRRNIAQRYAASGMNVSPEEIVITAGAMESLSLSLQAVTEPGDWVVIESPAFYGALQAIERLRLKAIAITTHPQLGIDLDSLEQVIGQYPIKACWLMTHFQNPLGSTMPWSHKQRLVNLLQQNNISLIEDDVYGELYFGAERPLPAKALDQHRQILHCSSFSKCLAPGFRVGWVAAGAHAQRIQHLQLMSTVSASVPTQLAIADYLTQGGYDTHLRRLRRVMEQRLNTMHQAVAEAFPQNVKISHPGGGFFLWVEMEPPFNTNELYLRALEQGISIAPGRMFTTGKQFDHCFRLNASFPWSSHSEQAIKTLGQLVYQLSARR</t>
  </si>
  <si>
    <t>PL78_4110 chr1</t>
  </si>
  <si>
    <t>ANI29023</t>
  </si>
  <si>
    <t>acetylornithine/succinyldiamopimelate/putrescine aminotransferase</t>
  </si>
  <si>
    <t>MEQPIPVTRQSFDEWLVPTYAPADFIPVRGEGATLWDQEGKSYIDFAGGIAVNALGHGHPALKAALHEQAEKLWHLGNGYTNEPVLRLAKQLIDATFAEKVFFCNSGAEANEAALKLARKYALDTYANLPGQVGEKNQIVAFRNAFHGRTLFTVSAGGQPKYSQDFAPLPGGISHGIFNDLASAEALINQQTCAVIVEPIQGEGGVVPADAEFLRGLRALCDRHNALLIFDEVQTGVGRTGELYAYMHYGVTPDVLTSAKALGGGFPIAAMLTTNRFAGALNVGSHGTTYGGNPLACAVAGTVLRLINTPEVLSGVKQRHQWFQQGLANINARYPVFSEIRGSGLLIGCVLKREYAGQSKAIIQAAAKHGLISLIAGPDVVRFAPSLIISQSDVEEGLARLARGIAQVCQ</t>
  </si>
  <si>
    <t>PL78_4115 chr1</t>
  </si>
  <si>
    <t>ANI29024</t>
  </si>
  <si>
    <t>astA Arginine N-succinyltransferase beta asubunit</t>
  </si>
  <si>
    <t>MMIIRPVERRDLADILELAGKTGVGMTSLPQNEQHLAARIERALNTWQGTLAPGEQGYLFVLEDTERQKVVGVSAIEVAVGMNDPWYNFRVGTLVHASKTLNVYKSVPTLFLSNDHTGYSELCTLFLDPEYRQGKNGPFLSKVRFLFIAAFRQLFSRKLIAEMRGFTDEQGRSPFWENVGRHFFSIEFAKADYLSGTGQKAFIAELMPKHPLYVDFLAAEAQAVIGQVHPHTAPARAVLETEGLQYQGYVDIFDGGPTLEANTDEIRAVRQSTKRQVSIDDVILDGSGTAYLVANDDYHHFRALLIHTDLTDEVLHLNAESAAALGVEQGGTVRLVSLFSPETRK</t>
  </si>
  <si>
    <t>PL78_4120 chr1</t>
  </si>
  <si>
    <t>ANI29025</t>
  </si>
  <si>
    <t>astD Aldehyde dehydrogenase family</t>
  </si>
  <si>
    <t>MTHAALFIQGEWHTGKGEPFAKHDPMDQQLLWQARAADEQDVAKACQAARAAFPIWAKTSLAQRVEIIQRFAVLLEQHKQQLARTISLETSKPHWETLTEIQAMIGKVNISLQAHQVRTGTSESPMADARSVVRHRPHGVLAVFGPYNFPGHLPNGHIVPALLAGNTLVFKPSELTPKTAEETVKLWQQAGIPPGVLNLVQGGRDTGIALAGQNDIDGVLFTGSAATGYQLHRQLAGQPEKMLALEMGGNNALIVEQIDDRDAAVNLAIQSGFISAGQRCTCSRRILVKRGAEGDAFLQRFIAVAQSLRIGRWDQQPQPFMGAVISPQAAERMMDAQETLIKLGGKALLTMTRPDAQGAVLTPGIIDITGVNDVPDEEYFGPLVCIIRYDNFDRALEIANQTRFGLAVGLVSPNRRQFEQLLQEARAGIVNWNKPLTGASSAAPFGGVGASGNHRPSAFYAADYCAWPMASLESESLTLPATLSPGISFDVTDPL</t>
  </si>
  <si>
    <t>PL78_4125 chr1</t>
  </si>
  <si>
    <t>ANI29026</t>
  </si>
  <si>
    <t>astB Succinylarginine dihydrolase</t>
  </si>
  <si>
    <t>MAGYELNLDGLVGLTHHYAGLSFGNEASTQHKNSLSNPKLAAKQGLLKMKTLADLGYPQGVMPPQERPFLPALRQLGFSGSDGQVLSQVVREAPRLLSAVSSASSMWTANAATVSPSADSADGRVHFTAANLNNKFHRAIEAETTSALLQRIFNHHRHFVHHQALPGGELFGDEGAANHNRLGGDYDRPGVQVFVYGRRGMTTGSAPSRYPARQTLEASQAVARLHQLDPGRTFFLQQNPEVIDRGVFHNDVIAVSNQQVLFYHQQAFMAGDSALEPLRRQMGEMEYQLDAIQVPTERVSVADAVSTYLFNSQLLRKNNGKMLLVIPQESRDHAGVWRYLSELVASGGAIDEIKVFDLRESMRNGGGPACLRLRVALNETELKAVNPRVMMTPALFATLNDWVDRHYRDRLQLSDLADPQLLQEGHQALDELTRILDLGSVYHFQQNSFHG</t>
  </si>
  <si>
    <t>PL78_4130 chr1</t>
  </si>
  <si>
    <t>ANI29027</t>
  </si>
  <si>
    <t>astE uccinylglutamate desuccinylase</t>
  </si>
  <si>
    <t>MLDLLTLTLSARQPVNDQGRTAQFRWHWLGEGMLELCPLGEYQQAVVLSAGIHGNETAPIELLNQLVGDLFLGRLQLNVRLLILLGNPAAIRVAKRYLEHDINRMFGGRHQDFPESIERERAQIVEQAVSQFFSTEKVHQRLHYDLHTAIRGSYHTRFGLLPYQGRPYSSELYRWLQHIELDALVMHTSAGGTFSNYTSEYWEADSCTLELGKALPFGQNDLAQFAGINRGLQGLVSGAPLPERAPDAPMLLYRVVKSLIKTDANFCLHVADETLNFARFAYGRLLMEQSSGNYRVEHPYEWLLFPNPHVAQGLRAGLMLVRMDETELPQR</t>
  </si>
  <si>
    <t>PL78_4135 chr1</t>
  </si>
  <si>
    <t>ANI29028</t>
  </si>
  <si>
    <t>MMKRSVLALAVSLSLIPSLSNAAEIYNKDGNKLDLYGRVAAKHLFSKDKGSDGDFTYVRLGFKGETQINSQLTGYGQWEYNIQANNAESQGDKGNKTRLGFAGLKFAEFGSFDYGRNYGVVYDTLAYTDMLPEFGGDSMSFTDNNMTGRSTGLATYRNSNFFGLVEGLNVAVQYQGKNDETLVGANNGRAIQKANGDGFGLSVDYQDIGGSGIGAAASYSSSNRTLGQKTLANSATGDKAQAWATALKYDANKVYIAAMYGETRNMTPYGSVIATKTQNVELVAQYQFENGIRPSLGYVQSKGKDLVGVAGGDADLLKYVDIGVTYYINKNLYTYVDYQINQLNDDNKLGLGTDDVVAAALVYRF</t>
  </si>
  <si>
    <t>PL78_4140 chr1</t>
  </si>
  <si>
    <t>ANI29029</t>
  </si>
  <si>
    <t>hutG N-formylglutamate amidohydrolase</t>
  </si>
  <si>
    <t>MIIADPISFHAGELPLLISIPHAGTRLTPAVEAGLSDAARPLSDTDWHIPRLYSFAKDMGASLLAGNYSRLVIDLNRPSDDQPLYTTATTGLFPETLFDGRPCFEPEQIPSDSERQGYLEAIWQPYHQQLQQELDRLKARFGYALLLDAHSIASVIPRLFEGQLPDLNWGTNDGQSCASSLSERLIACCQQQTTFTHILNGRFKGGYITRAYGQPQLQQHAVQLELAQLNYMSETEPYEFNVGKAEALQGLLKQLVGSMILWGRQQESGSH</t>
  </si>
  <si>
    <t>PL78_4145 chr1</t>
  </si>
  <si>
    <t>ANI29030</t>
  </si>
  <si>
    <t>hutI imidazolonepropionase</t>
  </si>
  <si>
    <t>MASVIYCDSLWSGADIVTMRGGHYHTISDGVIAVHDGKIIWIGTRAALPAVRASREMTFPGGIITPGLIDCHTHLVFGGDRSSEFEQRLNGVSYAEIAAQGGGIISTVNATRQTSEDELLEQALFRIKPLLAEGVTCLEIKSGYGLSLQSELKMLRVARRLGEMLPVEVKTTCLAAHALPSEYANRADDYIDLVCNTIIPQVAEAGLADAVDAFCEHLAFSPTQVERVFHAAKTAGLPIKLHAEQLSSLGGSTLAARHHALSADHLEYATEQDAQAMAASGTVAVLLPGAYYMLRETQCPPVALFRHYRVPMALASDANPGTSPALSLRLMLNMACTLFRMTPEEALAGVTCHGAQALGVQETQGTLEVGKLANWVHWPLSRPAELSYWLGGQLPATVVYRGEVRP</t>
  </si>
  <si>
    <t>PL78_4150 chr1</t>
  </si>
  <si>
    <t>ANI29031</t>
  </si>
  <si>
    <t>GntR family regulator</t>
  </si>
  <si>
    <t>PL78_4155 chr1</t>
  </si>
  <si>
    <t>ANI29032</t>
  </si>
  <si>
    <t>hutF deaminase</t>
  </si>
  <si>
    <t>MPAYFAKRAFLPDGWATDVRLEVDAQGHISQIITGGRDAGCLLLGGPILPGMPNLHSHAFQRMMSGLAEIAGDPQDSFWTWRDLMYRLVQRLTPEQVGIIARQLYIEMLKGGYTQVAEFHYLHHAPDGKPYADSGEMTGQLSQAAEQAGIGMTLLPVLYRYAGFGGQPAQPGQRRFIQDVESYLQQQQKIAQQIRHQPLQNQGLCFHSLRAVELEQMQQILAVSDKQLPVHIHIAEQQKEVNDCLAWSGQRPVAWLYNHLPVDSRWCLVHATHLDNDELSALAASHAVAGLCPTTEANLGDGIFPGVEYIQHHGRWGIGSDSHVSLNVVEELRWLEYGQRLRDQRRNRLTSPEQPAVADLLYSQALSGGAQACGTQIGALAVGYRADWLVLDGDDPYIAGTPSSSLLNRWLFAGDKSQIRDVYVGGKPVIIGGFHPLQQLSAQAFLAVLKDCLREAF</t>
  </si>
  <si>
    <t>PL78_4160 chr1</t>
  </si>
  <si>
    <t>ANI29033</t>
  </si>
  <si>
    <t>HutD family protein</t>
  </si>
  <si>
    <t>MSLTFFDYASLPVSRWRNGGGETREIACWPVGGEDFGWRASIATIEQNGPFSTFPEVERSITLLAGDGVRLFSAEGHIDHELAQSLQPFSFPGDIALEATLLGGNSQDFNIMTRRGCWRADVCIISGAQPLPVSRAGVVYVVRGDWQIQHEESRRLSHQQGCWWTPMIRGGQLRPLVANSQLIWVDLLSAV</t>
  </si>
  <si>
    <t>PL78_4165 chr1</t>
  </si>
  <si>
    <t>ANI29034</t>
  </si>
  <si>
    <t>MASDDTAAVLLSRLRAAGLVLWEEDGELHYRAPEGSLTPADLKSLRAAKPLLLNQLLAERDKFILLENTAERYQPFPLTDVQANYLLGRENVYGYGGIGCHVYLEVTYPDLVATRTENVWNQLIARHDMLRVVMEASDSQRILSKVPFFTIPCGDMRNLTSAQAQTALDRIRAELSHKKYDPQQWPLFEIRISRTAEYSVLHLSVDLLMADWSSICLLLAEFEGLYAQPDKALDPIDVTFRDYLLAERKLRGSPTYSRDRQYWLQSLANFPSAPELPRAEHLPQPENARFRRRHLRLDNEDWLDLKQHATAHGLSPTSIILTAFSAVIARWSLNKKFCLSLTVLNRLAAYPQIEQVVGNFTSVSLFPVDWQSDSSFAQQAAAISAQLFANLDHRLFSGIEVLRELVRQKGRGAALMPVVFTSAIGLRDYNSLLSSDGRLDGRGITQAPQVFIDCQAADDAHGLQINWDIREGIFPMGMADDMFDVFTELLLGLVDSVGLWRQKYQLPLPAWQRKERQKANSTMMKITSKLLHQAIFQQAERTPGAAAVIDSQQSVSYGELAERARAVANRLQLLGCRSGECVAVVMNKGAEQISALLGIFSVGAVYVPIDVGQPEVRRFFILKDAGCRLVLTTSEMTMRWPAELKRVDIDRLKSQCHDIMVPTITSESPAYVIYTSGSSGQPKGVTVSHRSALNTILDINRKFKVSSQDRVLGLAHLDFDLSIYDALGLLSVGGSLVYPRSHRASASDPAHWVELMLKHSITLWNTVPAMIQMLETYLTSMPPIRMPAWRLALVSGDWVRPGLPDALKARFPQLQLVVLGGATEAAIWSNYHCYQGAQPGWRSIPYGFPLANQRLHVLDENTHDCPVWSKGEIYIGGDGVAIGYIGDEFTTSQRFITHKETHSRLFRSGDFGRYLPGGEIEFLGREDCQTKINGQRIELGEIESVLCQHPGVAAAGVAISEFEGHISLFAAVETRQSTVQPDPIPIHFNLERRNRLEYRTKHILYEYTASQVVAALESLNEAMLDSMRSALLQLGLFALNDREKTEQWIGDSAISPDFYWLIERWFAVLLTEKWLLKNSDGSVMLANRINQNEGHHRWRKAECLWNNVLANSEFLGYLKRCADSLPALLKGTLDAKNLLLPQGNMAVVQALYCENMMAQYLNDTVRDLIGNIASDRLSNRRLRILEVGAGSGSMTQAVLSIFRNYSVDYLFTDISTFFLSEARANFGSFPDISFTRFDIEQDYRSQGLQPNGFDIVLVDGVLGNISHLEEALCQLIELAAPGAWLILAESTQEHPWILASQAFMMKSKTGLSRSQAAYLNRNDWLTRLANYTDGEVICLPESSHPLFSLGQHIFAARLKTQRAFLTVTQIGAFLRMRLPDYMIPEQWQIVDKLPVTANSKLDRKQLRRWQMAAWQHYQRQPTTSGNANLLNNKLAEMWRNALGVTQLTQSQNLYEMGADSLIMARMARRMREQLKGAPYGVDEIPFDALLYLMLNQPTIEALAEFIWHYPKMSAMNIGHQHTAIGGENTKPFRSNGIFYHYGGGNTDVTRIVFHAGLGSMDSFQPLLTEMAEQSVGAVIGISVADDKKYCALDTERLVERIADDYATFLLAAGYQQLQLLGYCLGGLYAVEVARRLKDRGVNILDLVLVSSHPVRFEVHDELMIEMLFLPNLSISIEQLELGAINSSLLVQGFMQVIEANNGVIPMDSLGTIGNGGNLDQVGELFRTLNTQTRRQRFECYVAAKARHIGQTMPVEKAMELFTVFRQSFLSGRFTPTPYLGDIRFLLPQQGYDFAPGIDSQTLAFWREICLGTMKVTHIEGNHFSCIAAENVASLARLIALPFQK</t>
  </si>
  <si>
    <t>PL78_4170 chr1</t>
  </si>
  <si>
    <t>ANI29035</t>
  </si>
  <si>
    <t>MSAKNFTEEFKIEAVQQISEQGYPVSEVAARLGVSTNSLYAWIKRYQKPEPQRKQDDALQHEVKRRRQELKRVTEERDILKKAAAYFARTSG</t>
  </si>
  <si>
    <t>PL78_4175 chr1</t>
  </si>
  <si>
    <t>ANI29036</t>
  </si>
  <si>
    <t>PL78_4180 chr1</t>
  </si>
  <si>
    <t>ANI29037</t>
  </si>
  <si>
    <t>PL78_4185 chr1</t>
  </si>
  <si>
    <t>ANI29038</t>
  </si>
  <si>
    <t>MDWPKEYSKTTQAVRDAAYKHYYVEAITRSVLLPGQEKTAYHDGLLTTDYYLFLFTSRENPKLTGYFTCGLYAAKGWFELNGQRPEEIPSYNPLTGESSGGSKKSGCGITKPLKAESDPRMKRLIRVLQTFISLTDDEKRKIKGESTTLAVLQKLIKASKEAPSTSNIRSVNTTLYKALKDGRHGGARTFTQLVGYYEILLGVTFKKISIDDFNQEIDDTRNKSATYPYIPLASF</t>
  </si>
  <si>
    <t>PL78_4190 chr1</t>
  </si>
  <si>
    <t>ANI29039</t>
  </si>
  <si>
    <t>DNA mismatch repair protein MutL</t>
  </si>
  <si>
    <t>MSRITVKAGADFLTGLAHAKPVAALSELIWNGFDAKSKRVEIEIKTDLAFGGIEAILIKDYGTGIAHNKVVDYFGNLGESWKKAEKANGDRSLHGQFGRGRFKSLSLGEQVHWKTVFEKNGSKYKYTISTDANKINDFTISEPELADDEDVGTQVEIYNASNTAELLLTEDALADLIMEFALFLTEYPSRKLIFLGKSVSPFDAWSDKQDYDIGGVSLPDGSLINASLTIIEWKKKVHRELHYCDLLGFSLYKEKIGQIIRAPGYDFTLYAKCDYFKTLSNKNEVSLGELIPEVRAIKDAIIQRAKIHFLDKAFLNKSKIVDSWKEQEIYPYNDDVLQGPTEVIERKVFDILAVNVQSYLKSFESADRKTKKFTFMLLSQAIKQNPTSVQKILTEVLGLKSKEQDELAALLERTTLSSIISASQIVSNRVDFINGLDNLLHDKNTKKTLLERDQLHKIIEKEAWLFREDFFLAGSEDWLEDVLKKHIKHLGKRYDEDDNEPVLLPDGRQGRVDLMFAKCRQPYEGYTEYLVVELKRPSQKINYDVIGQVEKYALSVSGDERFDHTKSKWTFIAVSNSMDEYAERRANQRGWPKGKTLDDAELNVEVWVMIWAEVLNAARAKLSFFSKQLNLEASRDDATCYLEKTHREFIPVINSTEEV</t>
  </si>
  <si>
    <t>PL78_4195 chr1</t>
  </si>
  <si>
    <t>ANI29040</t>
  </si>
  <si>
    <t>MTQLHIGMQQHFLSISKFTLPQNSLTLDDTDIFVPEFTTDVSKSTLEYKLGKYWADVYLETGIGGVAIEVWVTHECEEEKRQYYIDHQIDSIEYRFPPNENRSIDEWIALLKVNRVDYKWIYHSALEKNKLKHLEKIEQEKQQAKAERESKVHELIKRSMEDKTLYLPGICQDIVVEHNGKTHNINREVFTARTVTCQKVSLTFESDECVVLDIFTGGRTIRVGYSYSSCIPELRTPAGKYAICNYFDDASNVIHCSWLKHPSVEASIQKRRNQYILELINIDKLRHIKEKVEMLASEYSNGYDTFFKANYSFWKEWMIKRHLFTPALDKKGPSFPRHLKMNRKHEQLWPFQTFHILVLSTLAEIIDSYPINRPIYYRDLFIELTQHYGLSEQYQAILKEFRSLNSPSSFDELIDEESIIEKSLEPYAMLELVLLRKDHAKRKGSLVSSLKV</t>
  </si>
  <si>
    <t>PL78_4200 chr1</t>
  </si>
  <si>
    <t>ANI29041</t>
  </si>
  <si>
    <t>PL78_4205 chr1</t>
  </si>
  <si>
    <t>ANI29042</t>
  </si>
  <si>
    <t>MPCAERRHRKKALKPAIKRELVNYLTTQFTMSIRQACRTLSLSRTVFRYQPNTRRDEPVIQRLTEAAERYPRYGFKKLFQVLRRQGYAWNHKRIHRIYCLLKLNFRRKGKQRLPVRNPAPLATPEALNQSWSIDFMHDALTCGRRFRTFNVVDDFNREALAIEIDLNIPAQRIVRVLDRIAANRGYPLKMRMDNGPELISLTLAQWAEDHGVMLEFIKPGKPTQNAFIERFNRTYRTEILDFYLFRTLNEAREITERWLNEYNSERPHESLNNLMPEENRLMAEKPEISKSVWN</t>
  </si>
  <si>
    <t>PL78_4206 chr1</t>
  </si>
  <si>
    <t>MLTDTQCRTAKPKEKLYRLNHFNGLYLEVKPNGKKAWRYRFKLNGKSSMFALGEYPTVKLAEARDVSIPALVPHTF</t>
  </si>
  <si>
    <t>PL78_4210 chr1</t>
  </si>
  <si>
    <t>ANI29043</t>
  </si>
  <si>
    <t>ychF GTP-binding protein</t>
  </si>
  <si>
    <t>MGFKCGIVGLPNVGKSTLFNALTQAGIEAANFPFCTIEPNTGVVPMPDPRLDQLAEIVKPQRILPTTMEFVDIAGLVKGASKGEGLGNQFLTNIRETEAIGHVVRCFENDNIIHVAGKVDPADDIETINTELALSDLDTCERAIHRVQKKAKGGDKDAKAELEALEKCLPHLENAGMLRALKTLTAEDKAAIRYLSFLTLKPTMYIANVDEDGFENNPYLDQVRAIAAAEGSVVVAVCAAVESDIAEMEDEDRAEFMAELGIEEPGLNRVIRAGYELLNLQTYFTAGVKEVRAWTIPVGATAPQAAGKIHTDFEKGFIRAQTIAFEDFITYKGEQGAKEAGKMRSEGKDYIVKDGDVMNFLFNV</t>
  </si>
  <si>
    <t>PL78_4215 chr1</t>
  </si>
  <si>
    <t>ANI29044</t>
  </si>
  <si>
    <t>MVMSGFKWLLLILFGSLLGITITHYLTRVDTERPLTWLEQIDNYGKLVERRSDKSIKYIGVKKVMTSPEMDSYLMRFSALTDRYETNGNKVANQKKSDEWDKFFCTDGLKNIIGQYKNRRVKVMVPGAVYSKTGARGSATACYIN</t>
  </si>
  <si>
    <t>PL78_4220 chr1</t>
  </si>
  <si>
    <t>ANI29045</t>
  </si>
  <si>
    <t>MEWGSISDIVIAISSAIMAITAAVVAIKWFDNKKTEQTALLVEQFLKLTYDTVRSIRALKRVCENRSIKNFDYQSKKVGEFNKAIRLACISLDFWGEYKTSAEFNELKDKLKSACYKCRMSSRRAISAENTIDEEKYEEIIQCCENYIVLHKKLRKLSLKNMLNK</t>
  </si>
  <si>
    <t>PL78_4225 chr1</t>
  </si>
  <si>
    <t>ANI29046</t>
  </si>
  <si>
    <t>pth peptidyl-tRNA hydrolase</t>
  </si>
  <si>
    <t>MIVGLANPGAEYAQTRHNAGAWYVDLLAERNNQSLKEESKFYGYTARLNLAGQDVRLLVPSTFMNLSGKAVSAMASFYRILPEEILVAHDELDIPPGVAKLKLGGGNGGHNGLKDIQSKLGNNPNFYRLRIGIGHPGDKSKVTGFVLGKPPASEQTLIDDAIDEAIRCTEVLLKEDVTKAMNRLHSFKANA</t>
  </si>
  <si>
    <t>PL78_4230 chr1</t>
  </si>
  <si>
    <t>ANI29047</t>
  </si>
  <si>
    <t>MKRKTATTLGNALMGLGLVTMVVGVGYSILTEVSQLGLPQFFSHGAVMSIFVGALLWLVGARIGGREEVADRYWWVKHFDKRCRRNERHS</t>
  </si>
  <si>
    <t>PL78_4235 chr1</t>
  </si>
  <si>
    <t>ANI29048</t>
  </si>
  <si>
    <t>prs ribose-phosphate pyrophosphokinase</t>
  </si>
  <si>
    <t>-PDMKLFAGNATPELAQRIANRLYTSLGDAAVGRFSDGEVSVQINENVRGGDIFIIQSTCAPTNDNLMELVVMVDALRRASAGRITAVIPYFGYARQDRRVRSARVPITAKVVADFLSSVGVDRVLTVDLHAEQIQGFFDVPVDNVFGSPILLEDMLQQNLENPIVVSPDIGGVVRARAIAKLLNDTDMAIIDKRRPRANVSQVMHIIGDVAGRDCVLVDDMIDTGGTLCKAAEALKERGAKRVFAYATHPIFSGNAVENIRNSVIDEVIVCDTIPLSAEIKALKNVRTLTLSGMLAEAIRRISNEESISAMFEH</t>
  </si>
  <si>
    <t>PL78_4238 chr1</t>
  </si>
  <si>
    <t>-KHYQNPHKTTFIRLQ**SRLCLCHH</t>
  </si>
  <si>
    <t>PL78_4240 chr1</t>
  </si>
  <si>
    <t>ANI29049</t>
  </si>
  <si>
    <t>4-diphosphocytidyl-2C-methyl- D-erythritol kinase</t>
  </si>
  <si>
    <t>MIHTWPSPAKLNLFLYITGQRADGYHELQTLFQFLDYGDSLTITPRNDNQICLLTPLEGVENEQNLIVRAARLLQQHTAGSDTPHGADISIEKCLPMGGGLGGGSSNAATVLVALNHLWQCGLNDEELADLGLQLGADVPVFVRGHAAFAEGIGEKLQPAQPIERWYLVAHPGVSIPTPIIFSDPDLTRNTPVRPLAALLAAPYANDCEPIARKRFREVEQVLSWLLQYAPSRLTGTGACVFAEFDTESSARQVLSIAPEWLQGFVARGVNVSPLHLVRSGKVEK</t>
  </si>
  <si>
    <t>PL78_4245 chr1</t>
  </si>
  <si>
    <t>ANI29050</t>
  </si>
  <si>
    <t>Outer membrane lipoprotein LolB</t>
  </si>
  <si>
    <t>MPMRKVTFYRLLPLASLMLAACTTTTSTGPATSPTSPQWQQHEQQLQQLSQFQTRGSFAYISDKQKVYARFFWQQYSADRYRLLLTNPLGSTEMELVVQPGVTQLTDNQGKRYVSDNPEEMIAKLTGMDIPINSLRQWILGLPGETNDFVLDDKYRLKQLTYKQGNQVWTVDYQEYNTKVTPVLPSRLELKQDQQRIKLKMDNWTVK</t>
  </si>
  <si>
    <t>PL78_4250 chr1</t>
  </si>
  <si>
    <t>ANI29051</t>
  </si>
  <si>
    <t>hemA Shikimate dehydrogenase</t>
  </si>
  <si>
    <t>MTLLALGINHKTAPVSLRERVTFSPDSIDRALNSLLQQPLVQGGVVLSTCNRTELYLSVEQQENLHEQLVDWLCHYHRLSRDEVIKSLYWHHDNEAVSHLMRVASGLDSLVLGEPQILGQVKKAFAESQRGQSLSGELERLFQKTFSVAKRVRTETDIGASAVSVAFAACTLARQIFESLSELNVLLVGAGETIELVARHLREHQVKHMIIANRTRERAQSLADEVNAEVITLPEIDARLADADIIISSTASPLPIIGKGMVERALKARRNQPMLFVDIAVPRDIEPEVGKLANAYLYSVDDLQAIIQHNLAQRKAAAVQAESIVQQESMNFMAWLRSQGAVETIRDYRSQAEQIRSEMTAKALAAIEQGANVEQVINELAHKLTNRLIHAPTKSLQQAASDGDMERLQLLRDSLGLDQH</t>
  </si>
  <si>
    <t>PL78_4255 chr1</t>
  </si>
  <si>
    <t>ANI29052</t>
  </si>
  <si>
    <t>prfA peptide chain release factor</t>
  </si>
  <si>
    <t>MKSSIVAKLEALQERHEEVEAHLGDANVIADQERFRALSREYAQLTDVTRCFKEWQGVQDDLEAAEMMLEDPEMREMAQEELKEAKARSEELEQQLQVLLLPKDPDDERGCFLEIRAGTGGDEAAIFAGDMFRMYSRYAEARRWKIEVMSASDGEHGGYKEIIAKVSGEGVYGQLKFESGGHRVQRVPETESQGRIHTSACTVAVMPEIPEAEMPEINAGDLRIDTFRSSGAGGQHVNTTDSAIRITHIPTGIVVECQDERSQHKNKAKAMSVLGARIRAAEVQKRQQAEASERRNLLGSGDRSDRNRTYNFPQGRVTDHRINLTLYRLDEVMEGKLDMLIQPIVQEYQADQLSALSEQD</t>
  </si>
  <si>
    <t>PL78_4260 chr1</t>
  </si>
  <si>
    <t>(glutamine-N5) methyltransferase 2C release factor</t>
  </si>
  <si>
    <t>MDYQRWLAQAAARFQHSDSPKRDAEILLGLVTGRQRTFLLAFGETELTEEQKEQLELLAARREQGEPIAYLVGEREFWSLPLSVSSATLIPRPDTECLVEQALVRLPEQPCRVLDLGTGSGAIALALASERPDCQVTGVDLKPDAVALARHNAEKLSLNNVEFLQGSWFSPLTGRFALIASNPPYIDANDPHLEQGDVRYEPHSALVAEDEGLADLAAIIRQAPDYLEPKGWLLLEHGWQQATAVEKLLLQAGFSTVATCKDYGNNDRVTLGQWLPQMTHN</t>
  </si>
  <si>
    <t>PL78_4265 chr1</t>
  </si>
  <si>
    <t>ANI29054</t>
  </si>
  <si>
    <t>membrane protein SirB2</t>
  </si>
  <si>
    <t>MWIDYIAMKYLHLATVVISISLFVLRFFWKCRGSAMIDKRWVKITPHINDTLLFVSGIALIFITGFYPFSPQGTWLTEKLFGVILYIVLGYVALGKRDRSQKTRCVAFILALGCLYLIIKLATTKLPLLMGYL</t>
  </si>
  <si>
    <t>PL78_4270 chr1</t>
  </si>
  <si>
    <t>ANI29055</t>
  </si>
  <si>
    <t>Regulator of sirC expression</t>
  </si>
  <si>
    <t>MSTIADFEFNTAPLSEGVLLVTQEIRPNFPMADVRNQLQQLVDDARAAMPSDLNQDQQLEVLIDLFYRKWKFGGASGVYRLSDAIWLDKVLAKRQGTPVSLGVIFLHIAHQLDLPLMPVIFPTQLILRADWLDEEMWLINPLNGETLNEHMLEVWIKGNLGLSAELEDEDLEEAEHTLIIRKMLDTLKAALMEEKQMELALRASEAVLAFDPDDPYEIRDRGLIYAQLDCNHIAISDLSYFVEQCPEDPIAEMIKMQIHSIEQQRITLH</t>
  </si>
  <si>
    <t>PL78_4275 chr1</t>
  </si>
  <si>
    <t>ANI29056</t>
  </si>
  <si>
    <t>kdsA 2-dehydro-3-deoxyphosphooctonate aldolase</t>
  </si>
  <si>
    <t>MKQKVVSIGDIKVANDLPFVLFGGMNVLESRDLAMRICEHYVTVTQKLGIPYVFKASFDKANRSSIHSYRGPGLEEGMKIFQELKQQFGVKVITDVHEISQCQPVAEVVDVIQLPAFLARQTDLVEAMAKTGAVINVKKPQFVSPGQMGNIVDKFKEAGNDQVILCDRGSNFGYDNLVVDMLGINVMVNSTGGHPVIFDVTHSLQCRDPFGAASGGRRAQVAELARAGMAVGLAGLFIEAHPEPDSAKCDGPSALPLDKLEPFLVQMKAIDDLVKSFPELDTSK</t>
  </si>
  <si>
    <t>PL78_4280 chr1</t>
  </si>
  <si>
    <t>ANI29057</t>
  </si>
  <si>
    <t>sulphate permease</t>
  </si>
  <si>
    <t>MKTHGINGIRPFSALIEACWRETYTLQRFIKDIIAGITVGIIAIPLAMALAIASGVPPQYGLYTSAIAGIVIAVSGGSRYSVSGPTAAFVVILFPVSQQFGLAGLLLATLMSGLFLLCMGLARLGRLIEYIPLSVTLGFTSGIAITIATMQVKDFFGLQMEVVPENYMSKVSALVQALPSLNFSDTLIGSVTLLVLIFWPRLGIKLPGHLPALVAGTAVMWVLSLFDQQVATIGSKFSYMLADGTYGQGIPPILPQFVLPWNLPAAHGQEFTLSWATVSALLPAAFTMAMLGAIESLLCAVVLDGMTGQKHRPNSELVGQGLGNMIAPFFGGITATAAIARSAANVRAGATSPISAVVHALLVLLALLILAPMLSYLPLAAMASLLLIVAWNMSEAHKVVDLLRRAPKDDIIVMLLCMSLTVLFDMVIAITVGIVLASLLFMRRIARMTRLSPLSGAQDNQTLILRVNGPLFFAAAERIFNELLEMSENRRTIVLQWDAVPVLDAGGLNAFLRFVEALPEGRELIITDTPFQPLKTLARARVKPIPGKLSFYGSLPEALAALKQR</t>
  </si>
  <si>
    <t>PL78_4285 chr1</t>
  </si>
  <si>
    <t>ANI29058</t>
  </si>
  <si>
    <t>Two-component response regulator</t>
  </si>
  <si>
    <t>-SFTTTLSSLFNDASVTYASLSISYFALSKNTPFSYDGERWKRLLFGLVSGLISLYLNQDKFIIINSFFYSFEILPIILATFYGGWLSGLVALAINIIFTGLFTLDNILIVLIIFPLLLSKVWERKSNRVFYLTIAVIAVYRICVGATFLNYGHLWPSTLIYLASSALCLAICFHALNFKERHIHAYFAMKERANVDNLTRLNNRASVDFHLKQLSTLRRACGLLILDLDKFKSVNDNYGHGAGDLILSSVGEILKQSVRSLDFIGRFGGEEFIIITESHHPENMKVMAERIRENIQQLEVTLSDGRKVRITISIGVSLYLPGMSMVKAIKMADDALYQAKRQGRNQVVYSKLMPFSPLGDRIRGVGKRQPRRNSPL</t>
  </si>
  <si>
    <t>PL78_4295 chr1</t>
  </si>
  <si>
    <t>ANI29059</t>
  </si>
  <si>
    <t>MKLRTLFYLSSLTLLPSLLPAQAAPLIVAHRGGTADLPENTVTAIQHALEHHADIIWISVQLTSDNIPVLFRSKNLNATTDGEGTVAELTLEELQKLDAGYKFKSEGEYKFRGLGIKIPTLASVLNKFPTTKFFIDIKDHTKDFGRVAQYISAVITDSNAAGRTRVYSTKHRFFKELGPEIRTFAPRSHTRKTLANVLMADDCRVDDRMEAQKLEYHAFELRAPVSVVETLTLGRGQSAATMVWNQKVTHCFKRNSLSKLMLIGINSQSDYNLAKALQADFVMVDSPQQAELWQK</t>
  </si>
  <si>
    <t>PL78_4305 chr1</t>
  </si>
  <si>
    <t>ANI29060</t>
  </si>
  <si>
    <t>MEQSDSAPQLSDDLPQPIPAGTGTLFFIQTFATLGFAVLYSTLVLYATKRLGFSESNANAIMGVFGAFNYGLHLFGGYLGGRYLSNRNLFVLGMVLQVIGCWLIAVYGLWGLYWGLAMFLTGSGLNVTCLNMMLTQRFMPDDDRRESAFLWNYAGMNLGFFLGFAVAGYFQLSENYRALFLFATLGNLLAIVITLSRWHILRDTNTPLQQAGAKQAKWRMLVGILVLIALVPIIRLLLTHAGFSSYFVIAIGVAVFVMLGVVTARHHPHVERRRMVAYMLLAAGSLVFWALYQLAPMGLMLFAEHNIDLNVYGWRVAPQWIQNINTLVIVIGGPLMALWFSRLRKRGFSIDVPLQFSGALLCMGMGMLVLPLGIQLAGGDGLVAFKWIALSYVLQSTGELLISPIGYAMIGKLAPPRYQGVMMGCWMMVTGVASVLAGYVSGMMPTNSGSTPIETNPGYSHIFNMLGWGSLLTGAVLIVLIPLLRRLIQEGQLSAQSKLTAQNR</t>
  </si>
  <si>
    <t>PL78_4310 chr1</t>
  </si>
  <si>
    <t>ANI29061</t>
  </si>
  <si>
    <t>NAD binding domain protein</t>
  </si>
  <si>
    <t>MNIIFYHPFFDAQLWLTGMKTRLPQANIRQWQRGDNQPADYALVWNPPHEMLAKRQQLKGLFALGAGVDAILDHERRHPGTLPAGVPLVRLEDTGMALQMQEYAVSSVLRYFRRMDEYQLQQEQKLWLPLPPHQHDNFVVGIMGAGVLGKSVAQKLAGFGFNVRCWSRTPKHIDGIESYAGGAQLGDFLKGTQLLINLLPNTPETVGILNGSLFSQLNKRAYVINLARGVHLLERDLLAAMSEGQVAAATLDVFAEEPLPSMHPFWTHPRVTITPHIAAITLPEVAMDQVAENIKLIEAGKQPQGLVDVARGY</t>
  </si>
  <si>
    <t>PL78_4315 chr1</t>
  </si>
  <si>
    <t>ANI29062</t>
  </si>
  <si>
    <t>Histidinol phosphatase or related hydrolase of the PHP family</t>
  </si>
  <si>
    <t>MYPVDLHMHTVASTHAYSTLHDYIAEAKQKNIQLFAITDHGPDMADAPHYWHFMNMKVWPRLVDGVGILRGIEANIKNLDGDIDCTGPMLDAVDLVIAGFHEPVFPPQDKAAHTQAMIAAMAQGDVHIISHPGNPKFPVDIPAVAAAAAKYQVALELNNSSFTHSRKGSEANCRAIAEAVRNAGGWLALGSDSHVAFSLGIFDHCERIIADVGFPEDRILNVSPRRLLNFLELRGRPAIAELADM</t>
  </si>
  <si>
    <t>PL78_4320 chr1</t>
  </si>
  <si>
    <t>ANI29063</t>
  </si>
  <si>
    <t>TorD Cytoplasmic chaperone</t>
  </si>
  <si>
    <t>MNDFSLVCRVLGSLFYRQPQDPLLAPLFTLIEQGKLEQHWPLEQSDLLARLQQEYQPQALADDYAALFTGSECSVSPFASQWEDARPEAELRAFLQQRGMPLNDGPVDHFGSLLLAASWLEDQAQEDEVQAQIALFDDFLFPWCGRFLGKVEAHAATGFYRTLAQLTREALQAMRDELAEEEDEPEAE</t>
  </si>
  <si>
    <t>PL78_4325 chr1</t>
  </si>
  <si>
    <t>ANI29064</t>
  </si>
  <si>
    <t>MRKLLWGAAALIFVGAIAGCNPLTQYTLTEQEINEYLQKHNHYEKQIGVPGLVDAHITLSQLQSQIGRAEPGKVTLTGNAQVKISSILGPQNADMQLTLKAQPVFDREKGAIFLKDMEVTDYKVQPEKMDSAMSMLKPYLNQSLKSYFDQQPAYVLDADKSKTEAMAKKLAKGLEVKPGMLIVPFTD</t>
  </si>
  <si>
    <t>PL78_4330 chr1</t>
  </si>
  <si>
    <t>ANI29065</t>
  </si>
  <si>
    <t>MLGFAVGIQRDAIRPLLDKNEMAGIFLVDTQLISVTKRLLQGFSYSFPV</t>
  </si>
  <si>
    <t>PL78_4335 chr1</t>
  </si>
  <si>
    <t>ANI29066</t>
  </si>
  <si>
    <t>multidrug resistance protein MdtH</t>
  </si>
  <si>
    <t>MSLVSQARSLGKYFLLFDNLLVVLGFFVVFPLISIRFVDQLGWAAVVVGAALGLRQFIQQGLGIFGGAIADRFGAKPMIVIGMLLRAAGFALMAIADQPWILWLACALSALGGTLFDPPRTALVIKLVRPHERGRFYSILMMQDSAGAVIGALLGSWLLQYDFHLVCWVGAFIFVLAALWNAWLLPAYRISTVRTPMREGMLRVIRDKRFLTYVLTLTGYYMLAVQVMLMLPIVVNEVAGSPAAVKWMYAIEAALSLTLLYPIARWSEKHFRLEQRLMTGLFIMSISMFPIGLTDSLQTLLMLICFFYLGSIIAEPARETLSASLADARARGSYMGFSRLGLALGGALGYTGGGWMYDTGKSLSLPQLPWFLLGIIGLITLAGLYWQFNQRRIEPAMLSGS</t>
  </si>
  <si>
    <t>PL78_4340 chr1</t>
  </si>
  <si>
    <t>ANI29067</t>
  </si>
  <si>
    <t>Acetyltransferase</t>
  </si>
  <si>
    <t>MFGYHSVSPKVRLTTDRMSLRLVHERDAYRMAEYYAENQAFLKPWEPVRDQSHCVPSGWQARLSMIAEMHKQGSAYYFILLDPEENEVRGVANFSNVMRGSFHACFLGYSLGERWQGQGLMFEALQPLIRYMQRQEKMHRIMANYMPHNRRSGDLLARLGFEREGYAKDYLLIDGQWRDHVLTALTDTEWKATR</t>
  </si>
  <si>
    <t>PL78_4345 chr1</t>
  </si>
  <si>
    <t>ANI29068</t>
  </si>
  <si>
    <t>MKYSLSPLEARVVGCLLEKQVTTPEQYPMSLNGIATACNQKTNREPVMELSESEVQQTLDLLTKKHVIRSQSLVNSRVMKYEHRFCNSEFGHLKFSSAEVAIVTTLLLRGAQTPGELRTRTNRMHEFSDVSEVEATLESLATREDGPFVVRLPREPGKRESRYMHLFSGEVAAASADELASEPVNGVLETRIAQLEYQVAELTRRLDEVMTQLDD</t>
  </si>
  <si>
    <t>PL78_4350 chr1</t>
  </si>
  <si>
    <t>ANI29069</t>
  </si>
  <si>
    <t>Uncharacterized conserved protein YceH</t>
  </si>
  <si>
    <t>MKKLRVGMVGLGGIAQKAYLPILSRADDWTLAGAFSPSQAKAQPLCDRYRIPYFPRLNELATACDAIFVHSSTASHFQVIGELLRAGVHVYVDKPLAETVEQSEQLIELAEKQGKALMVGFNRRFAPLYQQLKLEMNQPASLRMEKHRQDSVGPNGLGFTLLDDYLHVLDTVLWLGGENASLLGGHIATNDAGQMLYAEHHFQAGNCLITSSMHRRAGTQRESVQALTEGHCYQITDMRRWQQESAGQMIETPAPGWQTTLEQRGFVGAVRHFIDSVSHQTPPLISGEQAISAQRRVEKMLEKR</t>
  </si>
  <si>
    <t>PL78_4355 chr1</t>
  </si>
  <si>
    <t>ANI29070</t>
  </si>
  <si>
    <t>murein biosynthesis integral membrane protein MurJ</t>
  </si>
  <si>
    <t>MNLLKSLAAVSSMTMFSRVLGFARDAIVARIFGAGMATDAFFVAFKLPNLLRRIFAEGAFSQAFVPILAEYKSQQGEEATRTFVAYVSGLLTLVLAVVTVLGMLAAPWVIYITAPGFTDTPDKFALTSALLRITFPYILLISLASLVGAILNTWNRFSIPAFAPTLLNVSMIGFALFAAPYFHPPILALAWAVVLGGVLQLGYQLPHLKKIGMLVLPRLALRDAGVWRVMRQMGPAILGVSVSQISLIINTIFASFLVSGSVSWMYYADRLMEFPSGVLGVALGTILLPSLAKSFSSGNHDEYSRLMDWGLRLCFLLAIPSAVALGILAKPLVVSLFQYGKFNAFDAVMTQRALVAYSVGLIGLIVVKVLAPGFYSRQNIKTPVKIAIATLIMTQVMNLMFIGPLKHAGLSLSIGLGACLNASLLYWQLRKQKIFQPQPGWGIFMTKLIVGVVAMSAVLIGMLWLMPAWDVGGMAYRLLRLFAVVVAGVVAYFGVLALLGFKLRDFARRVA</t>
  </si>
  <si>
    <t>PL78_4360 chr1</t>
  </si>
  <si>
    <t>ANI29071</t>
  </si>
  <si>
    <t>secretion/activation protein ShlB/FhaC/HecB</t>
  </si>
  <si>
    <t>MIKRIGLYFLLVSSPVQAATQPAMGNFLPLGESEARRSLQNSAREVNELMEQRRYQQLRQPKAIEEDVIPAQAALPESDRCLAIKGVYLQGITLLGMGELNKLTALPSDCITSNDINRLTHELTRLYVRQGYITARVNFVPLNADGELGINVIEGVVEKIEGGDYWVNSRLLFPDVVGKPLKLSQLDQGLDQANRLQSNQTKLDILPGRSTGGSIIRLNNTHKKPWLLTGTLDNYGQKNTGEWLVRTTASVDSPFGLSDFVSMNISSTIKDESRHHNRAYTLLYSLPYGAWTFSSFASYSEYLNYQRLPLNTVKLDGNTQQYGGRADYMFYRDQEQIDALNVQLTYKNVNNYLESSRLGISSTTLTVLELGANHLQILPRGVLSLNASVERGLSWFGADKASSHRSANYPDAQFTKAKMFATLSQRFSLWEQPYQLTHLFYGQYSRDPLPGVEWLSLTDRSAVRGFSRNTLSADNGWYLQNTLSRPMTLGNASLTPRIGVDVGRVQAHRDAVGWQSNMGLSAGVSFKYSQAVVDLDVSRGWLLSDQKSPTDPIQVLARLSYSF</t>
  </si>
  <si>
    <t>PL78_4365 chr1</t>
  </si>
  <si>
    <t>ANI29072</t>
  </si>
  <si>
    <t>filamentous hemagglutinin N-terminal domain-containing protein</t>
  </si>
  <si>
    <t>MKKSKFRLSPSGKLAASLAIIITSLTATQAADIIGAGDAGHNPGISQAANGAAVVNIVTPNASGLSHNQYQDFNVNKPGAVLNNALNDGQSQLAGQLNANPNLNGQAANVILNEVISRNPSLLLGKQEIFGMAADYVLANPNGIACDGCGFINTNRSALVVGNPLLEKGALTGFNTFGNDNTLSIRSGGLQANSVLDLIAPKIDSRGKVIATQQINALSGHNQTAADGSLVRAEDVPNSSLDSYYLGSMQAGRIRLVNTTVGSGVNLAGEFTGLEGIDVSSQGNLGLQAANLRGGDIGLQGKNIDAQGVVKNSSTNRDGSENYNSTWSGQYVNDRSTTQRLQRTVLTGKNITLNASDRNRLTATDIQGDNVTLQGGELTLDGQMLTQTQGHTHNQDKLTWRHNVTTESEQRQQIGTSVKARENATLKATAGDIQLKGSSVEAGNNLALNATGDIQLTGLVEQKKSTETGYRKNHTASLLTGNWQESSESESLKKSQLRAGDNLGLTAGNAVVSRAGNVQAGKDLLVTAEKVRIDVQKTANRKTQKDNKTAWGGIGGGDNKDNANLQEISQASELTAGGKLLVSGNQGVTITGSKVKGTQGGFVQTQHGDLVIDNAVSTTTDKVNSRTGTVFNITKGSQKTNNSMQQTVGSELKSDADLKLFSQQDITVVGSLVKSAGELGIDALGDVNVKAAELQHKIDEEKTALSLKGHAEKTGDKQYRAGVNLDHTRDTENTERSENKSSTLSGGSVTLASGKDVTFTGSQLVAHHGDAKVSGNNVTFTAAEDQTTSESSHAKTGGGFYYVGGMDKAGSGIQVGHESSKTHSDGSKALVSGTQVSGDLVIAAKGDLTHQGTQQQIGGKYQVDADNVHNLAAKNSDNSTTTTLKVGVDIGVNADYSAITRPLERAGGKVASLDAGGTLNDIGGIGAPNVGIDVNASGSSSDVRKNSEQAVVNTVNAGDISINAGGAIRDQGTQYKANQGGVTLDAESHSHEAAVNRDQTVSRETNGSAGVRVYTTTGSDVVVDAKGQGGTTRSDKINEQAVAGGISAVDGITIRVKDDARYTGTALDAGKGKVNVTAGGDIAFEQATDRETENHSGFNVKASGKGGFTADSKSFGGGLGGDYDKGESKTSHANVSQLQGLQGVELNAGQDLTLQGSEIGSKDRPVGDVTLNGNKVDLQAAQSSHWEKSTKFSGNLDAGGSKGETDKKTSAGGNFGFAADYAKVDQSTNDAQGGGITSSGNLNIQANGDNEQAIHLEGTQVSSKNTVLNADNGGIVLESAKSGEHKDNWNLGGKANGKLGQSFGKDEQGAVDSASGKKTHTAGVGATFGLDRKQAGTQQNTQIATGDLSFSSDADTVLAGAKVKADKVDGSVGGDLRIESRRDTEQSLKVGVDVGLSHTNDPNSSVVSKVSKVGTPRYADKVKETLEGGANKVFDKAEEKYNQTARGLDSKQDTTNGVSFSKAEDKVTLPETLANEKEGSALWDKGARKAGNVAKESLLGPAGRDGHFKVTADVVKNDAVGEQTALSGKQGVNLTVQGKTQLIGGQIGSQKGQVDLNSGGLEQSDMNGKRYHGGGSADVAATVGSLLSGSTKDILSGDSPFIKVDKGTTEVSDARGAIISHKTVK</t>
  </si>
  <si>
    <t>PL78_4370 chr1</t>
  </si>
  <si>
    <t>ANI29073</t>
  </si>
  <si>
    <t>argS arginyl-tRNA synthetase</t>
  </si>
  <si>
    <t>-NIQALLSDKVSQALIAAGAPVDSEAQVRQSAKAQFGDYQANGVMAVAKKLGMQPRQLAEKVVELLDLEGIASKVEIAGPGFINIFLDRQWVAEKVEFALTAPKLGIAPVEPQTVVIDYSAPNVAKEMHVGHLRSTIIGDAAARTLEFLGHNVIRANHVGDWGTQFGMLIAYLEKMQNENASDMGLSDLEAFYREAKKNYDEDEEFAARARAYVVKLQGGDEYCRAMWRKLVDITMTQNQISYDRLNVTLTKDDVMGESLYNSMLPGIVADLKAKGLAVESEGATVVFLDEYKNKEGEPMGVIIQKKDGGYLYTTTDIACAKYRYETLGADRVLYYIDSRQHQHLMQAWTIVRKAGYVPESVPLEHHMFGMMLGKDGKPFKTRSGGTVKLSELLDEAIERAGKLIAEKNPDMPADELAEVVNAVGIGAVKYADLSKSRTTDYVFDWDNMLALDGNTAPYMQYAYTRVVSVFKRAGVVDASSLTLPLVITEDREAALATRLLQFEETITNVAREGTPHVMCAYLYDVAGLFSSFYEHCQILNADSEESRQSRLKLAMLTAKTLKQGLDTLGIETVERM</t>
  </si>
  <si>
    <t>PL78_4375 chr1</t>
  </si>
  <si>
    <t>ANI29074</t>
  </si>
  <si>
    <t>MRPVNINGSGVTHAVSLRGRANHKTAGFISYLPADVSRGKAFRLCYLSAMFLTNKNSAFIGYFNSNSGDSSTKLCCSPLKTVNYGRFAFPPDERRENLMQALAHITELQDLVQDLPRFEQQLTDFAQRLNLDLSQFTADHISLRCHQAATADRWRSGLLQCGSLMSENLINGRPICLFDLALPLSVGPWGIDCVELPYPGNKRYPHEGWEHIELVLAGTPETLYSRALSLLPAESDLPVGVTFKFSSPKGEAERLANPTLAVSNGAITIKFHPYTLRQIIDSEHNS</t>
  </si>
  <si>
    <t>PL78_4380 chr1</t>
  </si>
  <si>
    <t>ANI29075</t>
  </si>
  <si>
    <t>copper homeostasis protein CutC</t>
  </si>
  <si>
    <t>MTKLEICCYSVDCAQTAERAGADRIELCSGQSEGGLTPSLGALMQARATVTIPVHPIVRPRGGDFCYSESDFAIMKNDIAQIRDMGFAGVVVGVLDEEGHIDLPRMREIMEISGPLAVTFHRAFDMCLNPMVALEQLTQLGVARILTSGQQQNAELGLTLLRDLVNATQGPIIMAGAGVRLSNMQKFLEIGVTELHSSAGRTRPSTMRYRKAGVTMCADNDVDEFARYCVDEEVVEAMKSLLCITEPLPRSA</t>
  </si>
  <si>
    <t>PL78_4385 chr1</t>
  </si>
  <si>
    <t>ANI29076</t>
  </si>
  <si>
    <t>cmoB tRNA methyltransferase</t>
  </si>
  <si>
    <t>MIEFGDFYRLIAKGPLSPWLETLPAQLSCWQRESLHGKFKTWFNAVEHLPLLTPTELNLKDGVRADITPPLSAGQREGMEKMLRALMPWRKGPFSLYGLDIDTEWRSDWKWDRVLPHISPLAGRTILDVGCGSGYHMWRMIGEGAHLAVGIDPMQLFLCQFEAVRKLLGGDQRAHLLPLGIEQLPELAAFDTVFSMGVLYHRRSPLDHLYQLKNQLVSDGELVLETIVVEGDSQQVLVPGDRYAQMRNVYFIPSALALKGWLEKCGFVDVRIADVALTTTDEQRRTDWMTSESLAEFLDPNDSSKTVEGYPAPMRAVLIARKP</t>
  </si>
  <si>
    <t>PL78_4390 chr1</t>
  </si>
  <si>
    <t>ANI29077</t>
  </si>
  <si>
    <t>cmoA tRNA methyltransferase</t>
  </si>
  <si>
    <t>MTVMPNRDTKPATDAMPASQPHTESTQPPRDSLFSAPIAKLGDWTFDERVAEVFPDMIQRSVPGYSNIISMIGMLTERFVQPDSQVYDLGCSLGAATLAMRRNIQVPGCKIIAVDNSPAMVERCRRHLDAFRADTPVEVVEADILDVKLENASMVVLNFTLQFLEPANRQRLLNQVYAGLRPGGALVLSEKFSFEDANVGDLLFNMHHDFKRANGYSELEISQKRSMLENVMLTDSVETHKARLRRAGFEHAEVWFQCFNFGSLIALKAGEAQ</t>
  </si>
  <si>
    <t>PL78_4395 chr1</t>
  </si>
  <si>
    <t>ANI29078</t>
  </si>
  <si>
    <t>MRKIIFLIGLVVVVLSSYVLRYMPLYLVFMLFICLIIYGAGIYLNPRLTTSNWHLGQKCQINGATAVSLSVLFLILVTCSSTIGWAYYMSTKPWYQEDSNGYQTHTLSATSRKIAQVHNAVLKKVKHPERAEFLGDYISPSEGLGVICGYLNYQDPAGEDDDYYRYVSNGTPSGTFLQLQTESFSAVWTQFCLDKN</t>
  </si>
  <si>
    <t>PL78_4400 chr1</t>
  </si>
  <si>
    <t>ANI29079</t>
  </si>
  <si>
    <t>uncharcterised membrane protein YecN</t>
  </si>
  <si>
    <t>MVSSLYVVLGALLLIKLSFDVVRLRNQYRVAYGDGGFYELQTAIRVHGNAVEYIPIAVVLLVMMEMNGAETWMIHLCGLMLIVGRLLHYYGLRHREIRWRRSGMSATYVSLILMIIANIYYLPWEQIFSLT</t>
  </si>
  <si>
    <t>PL78_4405 chr1</t>
  </si>
  <si>
    <t>ANI29080</t>
  </si>
  <si>
    <t>MYIGLPQWQHSAWSRLGLQDLADYSRYFNCVEGNTTFYALPKPEIVLRWRDMTPESFRFCFKFPATISHQAALSQCEQELLTFYQTLEPLNQRIGQLWLQLPAAFGPRELPRLFHFLDRLPRDFNYGVEVRHPAFFAKGGEELALNQGLHQRQVNRVILDSRPIHSAAPNTAAVRDAQSKKPKLPVHAVVTGHQPLVRFIGGDRLDENLKLFAPWLQKLPVWEHQHQPYLFIHTPDNGDSPQQAQKIWQRLAALIPSLPPAPDWPEQNTLF</t>
  </si>
  <si>
    <t>PL78_4410 chr1</t>
  </si>
  <si>
    <t>ANI29081</t>
  </si>
  <si>
    <t>Isochorismatase family</t>
  </si>
  <si>
    <t>MKIEAKTSALVLIDLQQGILPYAGGPYSAEQVVNHGAHLAEQFRQLGAPVFWVRVGWSGDFADVLHPPVDRPNPAGRLPANWWDFPPQLKVRDSDILVTKRQWGAFYGTELDLQLRRRGIKTIVLGGIATNLGVESTARSAWEHGYELVIAEDACSAPDTEQHQASFHHIFPRFSRVRSSNEIIAALTA</t>
  </si>
  <si>
    <t>PL78_4415 chr1</t>
  </si>
  <si>
    <t>ANI29082</t>
  </si>
  <si>
    <t>FmdB family transcriptional regulator</t>
  </si>
  <si>
    <t>MPIYEYACSACQHRLEKLQKFSDAPLTDCPACGKPALSKQISAAGFQLKGTGWYATDFKPGAKKQGSPE</t>
  </si>
  <si>
    <t>PL78_4420 chr1</t>
  </si>
  <si>
    <t>ANI29083</t>
  </si>
  <si>
    <t>aspS aspartyl-tRNA synthetase</t>
  </si>
  <si>
    <t>MRTEYCGQLNLSHVGQSVTLCGWVNRRRDLGGLIFIDMRDRDGIVQVFFDPDHKAAFEQASELRNEFCIQITGTVRARPESQINKDMSTGEVEIFANSLNIINRSEPLPLDSNQINSEEQRLKYRYLDLRRPEMADRLKTRAKITSFVRRFMDDHGFLDIETPMLTKATPEGARDYLVPSRVHKGKFYALPQSPQLFKQLLMMSGFDRYYQIVKCFRDEDLRADRQPEFTQIDVETSFMSADQVREIMEKMIRQLWQTTKGVDLGDFPIMTFAEAMRRFGSDKPDLRNPLELVDVADLVKDVEFKVFSGPANDAKGRVAAIRVPGGAQLTRKQIDEYGQFVGIYGAKGLAWLKVNDRAAGMEGVQSPIAKFLSPEVLEAILARTQAESGDILFFGADSFKIVTDAMGALRLKLGRDLELTKLDSWEPLWVVDFPMFEDDSEGGLTAMHHPFTAPKDMTPEALAANPTSAIANAYDMVINGYEVGGGSVRIHRTEMQQQVFGILGINEHEQREKFGFLLDALKFGTPPHAGLAFGLDRLVMLLTGTDNIRDVIAFPKTTAAACLMTDAPSFANPASLQELSISVVAKKTAADTPAEEKE</t>
  </si>
  <si>
    <t>PL78_4425 chr1</t>
  </si>
  <si>
    <t>ANI29084</t>
  </si>
  <si>
    <t>nudB dihydroneopterin triphosphate pyrophosphatase</t>
  </si>
  <si>
    <t>MKYKRPESILALIYAQSTGRVLMLQRRDDPEFWQSVTGSLEEGESPLSAAQREVKEEVGIDITGENLTLLDCQRCVEFELFAHFRPRYAPGTTHNKEHWFCLALPEERDVKLTEHHAYQWLNSPEAAALTKSWSNKQAIEEFVIY</t>
  </si>
  <si>
    <t>PL78_4430 chr1</t>
  </si>
  <si>
    <t>ANI29085</t>
  </si>
  <si>
    <t>DNA binding regulatory protein YebC/PmpR family</t>
  </si>
  <si>
    <t>MAGHSKWANTKHRKAAQDAKRGKIFTKIIRELVTAAKLGGGDPAANPRLRAAIDKALSNNMTRDTLNRAIARGVGGDEDNNMETIIYEGYGPGGTAVMVECLSDNRNRTVSEVRHAFTKTGGNLGTDGSVSYLFTKKGVISYAPGLDEDTVMDAALEAGADDVTVYDDGAIDVFTAWESLGQVKDALDAAGLVAESAEVSLIPSTKADLDAETAPKLLRLIDMLEDSDDVQEVYHNGEISDEVAATL</t>
  </si>
  <si>
    <t>PL78_4435 chr1</t>
  </si>
  <si>
    <t>ANI29086</t>
  </si>
  <si>
    <t>ruvC Holliday junction resolvase</t>
  </si>
  <si>
    <t>MAIVLGIDPGSRVTGYGVIRQEGRQLTYLGSGCIRTVVDDLPTRLKLIYAGVTEIITQFHPDFFAIEQVFMAKNADSALKLGQARGAAIVAAVNLDLPVSEYAARQVKQTVVGTGAAEKSQVQHMVRSLLKLPANPQADAADALAIAITHCHLSQNTVRLGNNQLVMARGRLR</t>
  </si>
  <si>
    <t>PL78_4440 chr1</t>
  </si>
  <si>
    <t>ANI29087</t>
  </si>
  <si>
    <t>RuvABC DNA-binding subunit</t>
  </si>
  <si>
    <t>PL78_4445 chr1</t>
  </si>
  <si>
    <t>ANI29088</t>
  </si>
  <si>
    <t>ruvB ATP-dependent DNA helicase</t>
  </si>
  <si>
    <t>MIEADRLISAGVISEEEIIDRAIRPKLLSEYVGQPHVREQMEIFIQAAKQRGDALDHLLIFGPPGLGKTTLANIVANEMGVNLRTTSGPVLEKAGDLAAMLTNLEPHDVLFIDEIHRLSPVVEEILYPAMEDYQLDIMIGEGPAARSIKLDLPPFTLIGATTRAGSLTSPLRDRFGIVQRLEFYQVADLEHIVSRSAQCLGLELTPEGAHQLARRSRGTPRITNRLLRRVRDFAEVKADGAINGDVAMKALDMLNVDAEGFDYMDRKLLLAVIDKFMGGPVGLDNLAAAIGEERETIEDVLEPYLIQQGFIQRTPRGRIATHHAYKHFGIDREE</t>
  </si>
  <si>
    <t>PL78_4450 chr1</t>
  </si>
  <si>
    <t>ANI29089</t>
  </si>
  <si>
    <t>oligopeptide transporter</t>
  </si>
  <si>
    <t>MDKPTPTGLLQQPKPFFMIFFVELWERFGYYGVQGILAVFFVKQLGFSQEQAFVTFGAFAALVYGLISIGGYVGDHLLGTKRTMVLGAVVLAIGYFATGLSLYRPNLIFIALGIIAVGNGLFKANPASLLSKCYPPKDPRLDGAFTLFYMSINVGSLLSLSLAPIIAERYGYTVTYYLCGIGLIFALLVYFCCRHMVRHIGSEPDAQPLNWKNLFLVLAGTVIMVFVCAWLMNHVMIANLVLIVLSLVVVFIFFKEAFKQDTLGRNKMFVAFILMLEAIVFYVLYAQMPTSLNFFAINNVHHEILGFAINPVSFQALNPFWVVVASPILASLYTRFGSKGRDLTMPAKFTLGMFLCSLGFLTAAAAGMWFADAQGLTSPWFIVLVYLFQSIGELMISALGLAMVAALVPQYLMGFILGMWFLTQAASFLIGGYVATFTATPEGITDPLETLPIYTDVFGKIGLTTLGIAVVMGLMIPWLNRMVNTPVAEKATV</t>
  </si>
  <si>
    <t>PL78_4455 chr1</t>
  </si>
  <si>
    <t>ANI29090</t>
  </si>
  <si>
    <t>ABC-type Mn2+/Zn2+ transport system, permease component, FecCD transport family</t>
  </si>
  <si>
    <t>MIELLLPGWLAGVLLACAAGPLGSFVVWRRMSYFGDTLAHASLLGVAFGLLLNVNPFYAVIAMTLILALVLVWLERRPQLAVDTLLGIMAHSALSLGLVVVSLMSNVRVDLMAYLFGDLLSVTLNDIWMIAIGVAVVLLVLRWQWRPLLSMTISPELAHVDGVNLQRVKMLLMLITALTIGLSMKFVGALIITSLLIIPAAAARRFARTPEQMAGVAVVIGILAVTGGLTFSALYDTPAGPSVVLCAAMMFVLSLSQKPRG</t>
  </si>
  <si>
    <t>PL78_4460 chr1</t>
  </si>
  <si>
    <t>ANI29091</t>
  </si>
  <si>
    <t>znuC zinc ABC transporter ATPase</t>
  </si>
  <si>
    <t>MSTLVSLNKISVTFGNRRVLADISLSLQPGRILTLLGPNGAGKSTLVRVVLGLIAPTGGSVVREPGLRIGYVPQKLHLDATLPLTVSRFMRLKPGVKQADILPALKRVHAAHLLEQPMQKLSGGENQRVLLARALLNKPQLLVLDEPTQGVDVNGQLALYDLIEQLRTELGCGVLMVSHDLHLVMAKTDEVLCLNQHICCSGAPEVVSTHPEFIAMFGNRGAEKLAVYRHHHNHRHDLHGKIILKNPGSRDA</t>
  </si>
  <si>
    <t>PL78_4465 chr1</t>
  </si>
  <si>
    <t>ANI29092</t>
  </si>
  <si>
    <t>znuA zinc ABC transporter substrate-binding protein</t>
  </si>
  <si>
    <t>MLQKNQWLRRTLLASAVLMAGVVHSASAAVVTSIRPLGFIAASIADGVLPTEVLLPDGASPHDYALRLSDVQRLRQAELVIWVGPEMEAFLIKPLTQVPASKQIAVSQLTQVAALLMKGDEHDEHEGEHDTHHDDHAANNDEPGHHHGKYNMHVWLSPEIAKLTAIAIHDRLLELMPQNRDKLDANLRRFEDQLAQSDKKIANMLKPVQGKGYFVFHDAYGYFEKHFGLAPLGHFTVNPEIQPGAQRLLQIRTQLVEQKAVCVFAEPQFRPAVINAVAKGTQVRSGTLDPLGSGIALGKDSYTEFLSQLSDQYESCLK</t>
  </si>
  <si>
    <t>PL78_4470 chr1</t>
  </si>
  <si>
    <t>ANI29093</t>
  </si>
  <si>
    <t>murein DD-endopeptidase MepM, Peptidase_M23 family</t>
  </si>
  <si>
    <t>-QQIVRTIALAYNNLPRPHRVMLGSLTVMTLAVAVWRPFVYHPEHDPIAKSVILDTSQANILAPEASEPLDQPSPDDEIPQDELDAKDVNESGVHEYVVSTGDTLGNILTQYGIEMSDVALLASQNRDLRNLKIGQQISWTVNDSGDLQRLTWEVSRRETRTYDRVGNTFKETKELQKGEWRNSVMTGRLDGSFVNSAKKAGLNNSEIRAVTKALQWQLDFSKLRKGDQFAVLMSREVLDGRSEQSQLVGVRMRSGGKDYYAIRAEDGKFYDRQGSGLARGFMRFPTMKQFRVSSNFNPRRINPVTGRVAPHKGVDFAMPVGTPVLAVGDGEVVIAKRSGAAGNYVAIRHGRQYTTRYMHLKKLLVKPGQKVKRGDRIALSGNTGRSTGPHLHYEFWINQQAVNPLTAKLPRSEGLSGKERSDYLAIAKEVIPQLQLD</t>
  </si>
  <si>
    <t>PL78_4475 chr1</t>
  </si>
  <si>
    <t>ANI29094</t>
  </si>
  <si>
    <t>msbB lipid A biosynthesis (KDO)2-(lauroyl)-lipid IVA acyltransferase</t>
  </si>
  <si>
    <t>MQKEKNDSAGFIPVFQKSFLHPRFWGVWLGIGVMAALAYLPARIRDPFLASVGRLAGKFAKGARRRARINLLYCLPDISETEREQIIDEMFATAPQPMMLMAELCFRDPKHVLSRVHWHGESVLDELQQQGRNVILLVPHAWSIDIPAMLLAGQGKPVAGMFHHQRNPLVDYLWNSARLRFGGRIHARESGIKPFISSVRQGYWGYYLPDEDYGAEQSEFVDFFSTYKATLPAVGRLMKVCRAAIVPMFPVYNYREHRLDIYIRPPMDDLADADDAYIARRMNEEVEALVSPNLEQYTWILKLLKTRKEGEIEPYVRKDL</t>
  </si>
  <si>
    <t>PL78_4480 chr1</t>
  </si>
  <si>
    <t>ANI29095</t>
  </si>
  <si>
    <t>pyk pyruvate kinase</t>
  </si>
  <si>
    <t>MSRRLRRTKIVTTLGPATDRDNNLEKVIAAGANVVRLNFSHGTAEDHMLRANKVREIAARLGRHVAILGDLQGPKIRVSTFKEGKVFLNIGDKFLLDANLGKGEGDKDKVGIDYKGLPADVVPGDILLLDDGRVQLKVLEVQGMKVFTEVTVGGPLSNNKGINKLGGGLSAEALTEKDKADIVTAAKIGVDYLAVSFPRTGEDLHYARRLARDAGCNAKIVSKVERAEAVATDEAMDDIILASDVVMVARGDLGVEIGDPELVGIQKKLIRRARQLNRAVITATQMMESMITNPMPTRAEVMDVANAVLDGTDAVMLSAETAAGQYPAETVAAMARVCLGAEKIPSINVSKHRLDVQFDNVEEAIAMSTMYAANHLKGITAIIAMTESGRTALMMSRISSGLPIFAMSRHEHTLNLTAIYRGVTPVYCANHTDGVVAANEAVNCLRDKGFLVSGDLVIVTQGDVMGTIGTTNTSRIIRVE</t>
  </si>
  <si>
    <t>PL78_4485 chr1</t>
  </si>
  <si>
    <t>ANI29096</t>
  </si>
  <si>
    <t>hxlB DNA-binding transcriptional regulator, MurR/RpiR family</t>
  </si>
  <si>
    <t>MGDSRYMNTLEKIQNNLDLLSKSERKVAEVILASPQTAIHSSIATLAKMANVSEPTVNRFCRRLDTKGFPDFKLHLAQSLANGTPYVNRNVEENDSVAAYTGKIFESTMASLDMVKTNLDIAAINRAVDLLTQAKKISFFGLGASAAVAHDAMNKFFRFNIPVIYFDDIVMQRMSCMNSGEGDVVVLISHTGRTKNLVEMARLARENDATVIAITSRDTPLAHEATLSLLLDVPEDTDVYMPMVSRIAQLTLIDVLATGFTLRRGDKFRDNLKRVKEALKESRFDKGASLQGLIE</t>
  </si>
  <si>
    <t>PL78_4490 chr1</t>
  </si>
  <si>
    <t>ANI29097</t>
  </si>
  <si>
    <t>zwf glucose-6-phosphate dehydrogenase</t>
  </si>
  <si>
    <t>MAVTNTAQACDLVIFGAKGDLARRKLLPSLYQLEKAGHIHPDTRIIGVGRADWDKDAYIGVVKEALDTFMKEKLDDELWQKLSSRLDFCNLDVNDSKHFAKLGKMLDQKNRTTINYFAMPPSTFGAICKGLGEAKLNNEPARVVMEKPLGTDLASSRVINDQVAEYFNECQVYRIDHYLGKETVLNLLALRFANSLFASNWDNRTIDHVQITVAEEVGIEGRWGYFDQAGQMRDMIQNHLLQILTMIAMSPPADLTTDRIRDEKVKVLRSLRRIDQTNVRETTVRGQYTAGFVQGHKVPGYLEEEGANKSSNTETFVSIRVDIDDWRWAGVPFYLRTGKRLPTKCSEVVVYFKNPALNLFRESYQQLPQNKLTIRLQPDEGIEIQVLNKVPGLDHKHRLQTTKLDLSFSETFNEEHIADAYERLLLETMRGIQALFVRRDEVEEAWKWVDSIMEAWAADNEAPKPYQSGTWGPVASVAMITRDGRSWNEFE</t>
  </si>
  <si>
    <t>PL78_4495 chr1</t>
  </si>
  <si>
    <t>ANI29098</t>
  </si>
  <si>
    <t>eda keto-deoxy-phosphogluconate aldolase</t>
  </si>
  <si>
    <t>MKSWKTSAEQIMTAGPVVPVIVINKLEQAVPLAKALVAGGVRVLEVTLRTPCAVDAIRAIAQEVPEAIIGAGTVLNPEQLAAVTEAGAQFAISPGLTADLLQAATAGTIPLIPGISTVSELMLGMSYGLKEFKFFPAEANGGVKALQAIGGPFSQVRFCPTGGITPNNYRDYLALKSVLCIGGSWLVPADALEKGDYNRITELAKQAVEGAAA</t>
  </si>
  <si>
    <t>PL78_4500 chr1</t>
  </si>
  <si>
    <t>ANI29099</t>
  </si>
  <si>
    <t>spermidine export protein MdtJ</t>
  </si>
  <si>
    <t>MIYWIFLGLAIVAEIIGTLSMKYASVSGELTGHLVMYVMITGSYILLAMAIKKVALGVAYALWEGIGILIITLFSVLWFGETLSPLKIAGLVTLVGGIMLVKSGTRKPKKPGQGGGIKLPGALKAKVTGQPTLAVKSGGDHATA</t>
  </si>
  <si>
    <t>PL78_4505 chr1</t>
  </si>
  <si>
    <t>ANI29100</t>
  </si>
  <si>
    <t>MQQLEFYHIGFLILAVILEILANILLKMSDGFRRVWLGIFSLLSVLGAFSALAQAVKGIDLSVAYALWGGFGIAATVAAGWILFNQRLNYKGWIGLILLLAGMVMIKLA</t>
  </si>
  <si>
    <t>PL78_4507 chr1</t>
  </si>
  <si>
    <t>MRATLLYDLTCGDNFNFDFILRIHQLSLNGAAYRCAAVNDPSIPGGVHTGKVCSVGQKNCRIEDFALARTQMIQQHINSGQRIGRLRGNISIQIFRYAGVINSVVIHHRI</t>
  </si>
  <si>
    <t>PL78_4510 chr1</t>
  </si>
  <si>
    <t>ANI29101</t>
  </si>
  <si>
    <t>MSIERINPEKRWSDAVVYNDTIYYTGVPENLDADITAQTANTLAAIDMLLNHLGSSKSKILDATIFLADAADFAGMNAAWDAWVVDGSAPVRCTVQAKLMNPQYKVEIKIIAAR</t>
  </si>
  <si>
    <t>PL78_4515 chr1</t>
  </si>
  <si>
    <t>ANI29102</t>
  </si>
  <si>
    <t>ATP-dependent helicase</t>
  </si>
  <si>
    <t>-TDDFAIDGALAQAITGFNPRESQRQMAQAIGEVITTKQQLVVEAGTGTGKTYAYLAPALRADCKVIISTGSKALQDQLYSRDLPTVATALKYKGKLALLKGRSNYLCLERLEQQTLAGGELAGETLVDLVHLRGWSSQTVDGDISTCGDVAEDSFVWPLVTSTNDNCLGSDCPAYQDCFVVKARRRAMDADVVVVNHHLFLADMVVKESGFAELIPSADVMIFDEAHQIPDIASQYFGQQLTSRQLMDLAKDITIAYRTEVRDSVQLQKSADRLSQSAQDFRLVLGDPGFRGNLRDVLQQPAIQRALLLLDDALELCYDVMKLSLGRSAMLDAAFERATLYRNRLKRLKEVTTPGYSYWYECNARHFVLALTPLSVSDRFRELIEEKAGTWIFTSATLSVNDQLGHFTQRLGLTDAKTLLLPSPFDYANQALLCVPRNLPNANEPGGARKLAQMLKPMIDANQGRCFFLCTSHQMMRSLAEEFRASMTLPVLVQGETSKGQLLAQFVAAGNALLVATSSFWEGVDVRGDALSCVIIDKLPFTSPDDPLLKARIEDCRLRGGDPFNDVQLPDAVITLKQGVGRLIRDIDDRGVLVICDNRLVMRPYGAVFLNSLPPTPRTRDLTKAIAFLKRQE</t>
  </si>
  <si>
    <t>PL78_4520 chr1</t>
  </si>
  <si>
    <t>ANI29103</t>
  </si>
  <si>
    <t>yeaZ, Glycoprotease family</t>
  </si>
  <si>
    <t>MSTRILAIDTATEACSVALWNDGAIHAHFELCAREHTQRILPLVQQVLTESHLTLTQLDALAFGRGPGSFTGVRIGIGIGQGLALGANLPMIGVSTLQTMAQGAFRLIGATRVLAAIDARMGEVYWGQFERQTDGSWLGEETEAVLTPAQVQEMTQDLSGNWAFVGTGWQTYPDLVASHAAILTDGQMLLPQAEDMLPLAIQLWNNGAALPVEQAEPVYLRNEVTWKKLPGR</t>
  </si>
  <si>
    <t>PL78_4525 chr1</t>
  </si>
  <si>
    <t>ANI29104</t>
  </si>
  <si>
    <t>MTPSELRRKWLFGLVGLSALLLTGCVTIPDAIKGTTATPQQNLNAVRNAPQVFAGQEARFGGTVVNVVNEKQRTRLEIASVPLDSGARPILGEPSQGRVIAYVDGFLDPVDFRGHLVTVVGPIVGSEAGKIGMTPYNFVVINATGYKRWNIAQQVMMPPAPMGPWGFRGHPGWGPGWGWYDTGPAQIQTIVTE</t>
  </si>
  <si>
    <t>PL78_4526 chr1</t>
  </si>
  <si>
    <t>MNSVAETVGQLASRCQYNNIEKGVERSTPFFIVLIRQLGR</t>
  </si>
  <si>
    <t>PL78_4530 chr1</t>
  </si>
  <si>
    <t>ANI29105</t>
  </si>
  <si>
    <t>MTEYQIESAKKQHLPFLASIEQQAAELFPAHLLPDDLKTETLPLIELVTAQREKRLWIAKDRSGTPVGFALVYWVDQRALLGEIDVVPQHGGQGIGSQLLAAVIDRLRDRGATALYLTTFSRFAQSVALYTKFGFIRLNSRNTPPWLTKILTEEVASGMADRVAMMRPIP</t>
  </si>
  <si>
    <t>PL78_4535 chr1</t>
  </si>
  <si>
    <t>ANI29106</t>
  </si>
  <si>
    <t>AMP binding enzyme</t>
  </si>
  <si>
    <t>MIINNDFRSATLEKAWLKRYPADVPAEIDPDRYSSLVEMFENAALRYADQPAFINMGEVMTFRKLEERSRAFAAYLQNGLGLKKGDRVALMMPNLLQYPIALFGILRAGMVVVNVNPLYTPRELEHQLNDSGAAAIVIVSNFAHTLEKVVFNTQIKHVILTRMGDQLSAAKGTLVNFVVKYIKRLVPKYHLPDAISFRTVLQKGRRLQYVKPDVLNTDLAFLQYTGGTTGVAKGAMLTHRNMQSNLEQAKAAYAPLLQPGQDLVVTALPLYHIFALTMNCLLFIELGGRSLLITNPRDIPGTVKELSRYPFTAMTGVNTLFNALLNNEEFNKLDFSTLRLSVGGGMPVQKAVAEKWEKLTGRHLLEGYGLTECSPLVTGNPYDLKHYSGSIGLPVPSTDVRLIDDNGQDVETGMPGELWVRGPQVMLGYWQRPEATDEVLKDGWLATGDIATIDDIGFLRIVDRKKDMILVSGFNVYPNEIEDVVALHPKVLESAVIGVPNEVSGETVKVFVVRKDPSLSRDELLTHCRRYLTGYKVPKIVEFRDELPKSNVGKILRRELRDEPVKESSKNAA</t>
  </si>
  <si>
    <t>PL78_4540 chr1</t>
  </si>
  <si>
    <t>ANI29107</t>
  </si>
  <si>
    <t>rnd ribonuclease D</t>
  </si>
  <si>
    <t>MNYQLITTDAALQQVCEQARNHTQVALDTEFVRTRTYYPQLGLIQLFDGEQLSLIDPLPITEWQPFRELLKDESVVKFLHAGSEDLEVFLNAFQQLPTPMIDTQVLAAFTGKTLSCGFATLVAELEGVELDKSESRTDWLARPLTEKQCDYAAADVFYLLPMAKKLVDATLAAGRMDAAQDECLLLCRRRSETVDPELAYREITNAWQLRGRQLACLQKLASWRLRQARERDLAVNFVVREENLWQVARYQPTSLGELDSLGLSGQEIRYHGRTLLALVAEGNAVPEDQLPPLVANLIDQPGYKKVFKDIKALIQAVSERSGLSSELLASRRQINQLLNWHWKLKPIEIRPELLAGWRGDLLGSELEEILKQY</t>
  </si>
  <si>
    <t>PL78_4545 chr1</t>
  </si>
  <si>
    <t>ANI29108</t>
  </si>
  <si>
    <t>minE cell division topological specificity factor</t>
  </si>
  <si>
    <t>MALLDFFLSRKKPTANIAKERLQIIVAERRRGDSEPHYLPDLKRDILAVICKYIQIDPEMLHVQFEQKGDDISVLELNVTLPETEETPK</t>
  </si>
  <si>
    <t>PL78_4550 chr1</t>
  </si>
  <si>
    <t>ANI29109</t>
  </si>
  <si>
    <t>minD cell division inhibitor</t>
  </si>
  <si>
    <t>MARIIVVTSGKGGVGKTTSSAAIATGLAQKGKKTVVIDFDIGLRNLDLIMGCERRVVYDFVNVIQGDATLNQALIKDKRTDNLYILPASQTRDKDALTVEGVEKILNDLGDMNFDFVVCDSPAGIESGALMALYFADEAVITTNPEVSSVRDSDRILGILSSKSRRAERGEEPIKEHLLLTRYNPGRVSRGDMLSMEDVLEILRIPLVGVIPEDQSVLRASNQGEPVILDKESDAGKAYDDTVDRLLGEERPFRFIEEEKKGFLKRLFGG</t>
  </si>
  <si>
    <t>PL78_4555 chr1</t>
  </si>
  <si>
    <t>ANI29110</t>
  </si>
  <si>
    <t>minC septum formation inhibitor</t>
  </si>
  <si>
    <t>MSQSPIELKGSSFTLSVVHLHHAQPEVIRQALQEKVEQAPAFLKNAPVVLNVATLPNDANFRDVQQAVTSAGLRIVGVSGCRDERQKRAIARAGLPLLNEGKGQKMAPEPVSPPENAPVKTRIINTPVRSGQQIYARNCDLIVISSVSAGAELIADGNIHIYGMMRGRALAGASGDAQCQIFCTHLSAELVSIAGQYWLSDQIPSDYFGQAARLHLLDNALTIQPLN</t>
  </si>
  <si>
    <t>PL78_4560 chr1</t>
  </si>
  <si>
    <t>ANI29111</t>
  </si>
  <si>
    <t>MKGIYLYLILFSGVAYIPVNANVSDLASYERGLQLLGEWEGDRERGIGAFSAMTLPSLKTVARWMRDCHYNIMEQKNRFL</t>
  </si>
  <si>
    <t>PL78_4565 chr1</t>
  </si>
  <si>
    <t>ANI29112</t>
  </si>
  <si>
    <t>MHCVIYRSPKRDQTYLYIEKKDDFSRVPPELLASFGQPQFSMMLSLSERKKLATADIEKVKTALIEQGFYLQVPPPPESLLKMHLGTDKA</t>
  </si>
  <si>
    <t>PL78_4570 chr1</t>
  </si>
  <si>
    <t>ANI29113</t>
  </si>
  <si>
    <t>lytic murein transglycosylase</t>
  </si>
  <si>
    <t>MRVSLLTMLFASAVLSGGLHSATAAPAVTPDSAKVANRSTTVTTPAQQGRDPAEFHAYVEQLKIQARSQGITQATLDQAFADIHFVDRVIKSDRNQLEKKVTLDDYLQRTLPAQKIKQGKLFHRRYKPQLARASARYGVPERYIVALWGMESGFGKIQGKEDVISALATLAFEGRREAFFTKELMAALNIIQQGHVGNQKLKGSWAGAMGQNQFMPSSFLNYAVDGDDDGKIDIWTNVDDVFASTANYLSKEGWKTGESWGREVLLPANFKSQYVGLKNEQVRTLAEWQRMGVLPLNKKAFSYPALRAWVITPDNMQGRTFLVYDNFRTIMHWNRSYYFALSIGMMADGIVR</t>
  </si>
  <si>
    <t>PL78_4575 chr1</t>
  </si>
  <si>
    <t>ANI29114</t>
  </si>
  <si>
    <t>2-keto-4-pentenoate hydratase</t>
  </si>
  <si>
    <t>MYQHRDWQGALLDFPVNKVVCVGSNYADHIKEMGSAVPVEPVLFIKPETALCDIRQPVAIPKGLGGVHHEVELAVLIGTPLKQANEDRVARAIAGYGVALDLTLRDLQMGFKKAGQPWEKAKAFDGSCPISGFIPVAEFGDAQHAELSLMINGEVRQRGNTEDMITPILPLISYITRFFTLRAGDIVLTGTPQGVGPLNSGDMLQIALNDKRLNTRII</t>
  </si>
  <si>
    <t>PL78_4580 chr1</t>
  </si>
  <si>
    <t>ANI29115</t>
  </si>
  <si>
    <t>MSQLPFWQQKTLAEMSDAEWESLCDGCGQCCLNKLIDEDTDEIYFTNVACNQLNIKTCQCRNYERRFEYEEDCIKLTRENLVTFDWLPHTCAYRLVGEGKQLPDWHPLLTGSKAAMHGERISVRHIAVRESEVIDWQDHILNKPSWAR</t>
  </si>
  <si>
    <t>PL78_4585 chr1</t>
  </si>
  <si>
    <t>ANI29116</t>
  </si>
  <si>
    <t>MITAPEVKRYGMPFMMQSSKNENILIGVDQAENIASQPASQWVEYQHGGHPGEAAKGFFLTFKLRLINLRSR</t>
  </si>
  <si>
    <t>PL78_4586 chr1</t>
  </si>
  <si>
    <t>MLHRTRVFKLQGSRQASFSGVGHNILGQIAKAALSLYRIVKPPVGKVDADI</t>
  </si>
  <si>
    <t>PL78_4590 chr1</t>
  </si>
  <si>
    <t>ANI29117</t>
  </si>
  <si>
    <t>class A beta-lactamase</t>
  </si>
  <si>
    <t>MKHSTLRRSLLLAGITLPLANLAFPSWAKSAGQPLSEQLTALEEKAQGRLGVSLINIQSGKELQYRGNEAFPFCSTFKLVLAAAILRQSMSQPALLEKHITYSEADLLSYAPIARENLGKGMTIAALCAAALQYSDNTAANLLIQQLGGLEGVNKFTQSLGDTAFRLDRWEPELNSAIPGDPRDTTTPSSMAALVKKIQFGDGLAPAQQQQLAQWLKGNTTGNASIRAGVPADWLVGDKTGSGDYGTTNDVAVLWPPTGAPLILAVYFTQHKKDAESRRDVLAEATRIILAQYNS</t>
  </si>
  <si>
    <t>PL78_4595 chr1</t>
  </si>
  <si>
    <t>ANI29118</t>
  </si>
  <si>
    <t>MKKNKLVLFTFGLAMVIGTFSASVLASPLMRLQCLTESGLKSESLLDGLNQQLTIDGAIFKFTEIKNDANGERLLFQRTVDNSTFHAALNISTTPIYLDLNNGEKTLNFTCKSLKA</t>
  </si>
  <si>
    <t>PL78_4600 chr1</t>
  </si>
  <si>
    <t>ANI29119</t>
  </si>
  <si>
    <t>diguanylate cyclase GGDEF domain protein</t>
  </si>
  <si>
    <t>MSCLKKNGVAISVFIVIVIVNILYLYMGNNLLKDTARFGARTAELTDKTIPALTACRSFITDTVQLRQLQLQLVNAHDDKAVEEVRKETNELIIRIENTFYMYSKTLPESNNRQDLDEAYHAWLRYISLSEKAVSLYQNGYINEARNILFNDALSHFIDFELRNMRLLKYSSEQLSEAKMAISEVDKSAKILFCFGLGFSLLLQLTYLVIIFKQIITNKRAIREANIDPLTHLFNRRKLAKDWKVIHSLNKPITLAAGDIDHFKKINDTYGHPVGDFILCELANMFKKNSRKSDMVIRIGGEEFAMVFFNCHVENAYQRIEKIRKEVEETIFTPASGDNIKLTLSFGLKQLSTDTPTLDSLLKAADNNLYKAKNAGRNQTVY</t>
  </si>
  <si>
    <t>PL78_4605 chr1</t>
  </si>
  <si>
    <t>ANI29120</t>
  </si>
  <si>
    <t>disulfide bond formation protein B</t>
  </si>
  <si>
    <t>MLQFLNRCSQGRGAWLLMALTALLLELAALYFQHIMLLQPCVMCIYERCALFGILGASLLGAIAPKSPLRYLAIALWIYSAWKGVQLAWEHTMFQLHPSPFATCDFFVNFPSWLPLDKWLPSVFLASGDCSVRQWQFLSLEMPQWLVVIFSAYLVVAILVLISQFVKPKRRDLFGR</t>
  </si>
  <si>
    <t>PL78_4610 chr1</t>
  </si>
  <si>
    <t>ANI29121</t>
  </si>
  <si>
    <t>nhaB sodium:proton antiporter</t>
  </si>
  <si>
    <t>MDMTNRQALIKNFLGNSPDWYKIAIIGFLIINPLVFFFVSPFVAGWMLVVEFIFTLAMALKCYPLQPGGLLAIQAIIIGMTSPHQVAEEIANNLEVLLLLIFMVAGIYFMKQLLLFVFTKLLLNIRSKIILSLAFCLASAFLSAFLDALTVIAVVISVSVGFYTIYHHVASNHSDKDVNDDSWIDSQENRKTLEQFRAFLRSLMMHAGVGTALGGVMTMVGEPQNLIIAKSAGWHFFDFFIRMLPVTLPVFVCGLLVCLLVERFKLFGYGAELPDRVRQILKEYDQQTSAKRTRQEKMKLIIQALIGVWLVVALALHLAEVGLIGLSVIILATSLCGVTNEHALGKAFQEALPFTALLTVFFAVVAVIIEQHLFTPIIQFVLQSSPSAQLSLFYLFNGLLSSVSDNVFVGTVYINEARSAFEQGVISLQQFELLAVAINTGTNLPSVATPNGQAAFLFLLTSALAPLIRLSYGRMVYMALPYTIVMTLVGLLCVEFALVPMTELMIQSGLIAVPQIDPGALVTH</t>
  </si>
  <si>
    <t>PL78_4615 chr1</t>
  </si>
  <si>
    <t>ANI29122</t>
  </si>
  <si>
    <t>fadR fatty acid metabolism regulator</t>
  </si>
  <si>
    <t>MVIKAQSPAGFAEEYIIESIWNNRFPPGSILPAERELSELIGVTRTTLREVLQRLARDGWLTIQHGKPTKVNNFWETSGLNILETLARLDHDSVPQLIDNLLAVRTNIASIFVRTAFRQHPDQALDILAKASEVEDHAEAFTALDYGIFRGLAFASGNPIYGLILNGLKGLYTRVGRYYFSNPEARKLALNFYSQLASLCENKSYDQVMECLRNYGKESGAIWHSMQGTMPSDLAEARR</t>
  </si>
  <si>
    <t>PL78_4620 chr1</t>
  </si>
  <si>
    <t>ANI29123</t>
  </si>
  <si>
    <t>SpoVR family protein</t>
  </si>
  <si>
    <t>MTTSTEKTGAQDKRLTDGPDWTFELLQVYLDQIDRVAKHYRLDTYPHQIEVITSEQMMDAYSSIGMPINYTHWSFGKKFIETEQKYKQGQQGLAYEIVINSNPCIAYLMEENTITMQALVMAHACYGHNSFFKNNYLFRTWTDASSIVDYLLFARHYISECEERYGVEEVERLLDSCHALMNYGVDRYKRPQKISLQEEKARQKSREEYLQSQVNSLWKTLPRIAREETQAEALRYPSEPQENILYFMEKNAPLLESWQREILRIVRKISQYFYPQKQTQVMNEGWATFWHYTILNHLYDEGRVSDRFMMEFLHSHTNVVYQPAYNSPYYSGINPYALGFAMFQDIKRICMSPTEEDRYWFPGIAGSDWLDTLHFAMRDFKDESFISQFLSPKVMRDFRLFTVLDDDKNNYLEISAIHNEEGYRAIRNELSAQYNLSNHEPNIQVWNVNLRGDRSLTLRYIPQDRAPLDKSRREVMKHIHRLWGFDVHIEQLNEDGSTELLESTPPRESKL</t>
  </si>
  <si>
    <t>PL78_4625 chr1</t>
  </si>
  <si>
    <t>ANI29124</t>
  </si>
  <si>
    <t>MRIIILGSGVVGVASAWYLAKAGNEVTVIDRQSGPAQETSAGNAGQISPGYAAPWAAPGVPLKAIKWMFQRHAPLAIRLDGSSFQLRWMWQMLKNCSTSHYMTNKSRMVRLAEYSRDCLKDLREDTGIQYEGRQGGTLQLFRTQQQFDNAAKDMAVLEDAGVPYQLLTADKLATIEPALSKVSHKLTGGLRLPNDETGDCRLFTEQLAKMAEAAGVKFIFNRSVDKLLVDGNQIAGVLCGNDVIKGDAYVVAFGSYSTSLLQGLVSIPVYPLKGYSLTIPITDPDSAPFSTVLDETYKIAITRFDDRIRVGGMAEIVGFNTQLEQARRETLEMVVQDLYPDGGKVEHATFWTGLRPMTPDGTPVVGRTTLKNLYLNTGHGTLGWTMACGSGQLLADIISGRQTAIDADDLAVARYSPGFHSANHGSLYAARSIR</t>
  </si>
  <si>
    <t>PL78_4630 chr1</t>
  </si>
  <si>
    <t>ANI29125</t>
  </si>
  <si>
    <t>alr Alanine racemase</t>
  </si>
  <si>
    <t>MPRPISATLHLSAFDNNLNVIRNCAPQSKVWSVVKANAYGHGLSRVWESLSATDGFALLDLNEAVLLREKGWKGPILLLEGFFQPQDLTLLDHYRLTTTIHSDWQLDAIQRARLSAPLNVYLKLNSGMNRLGFPVRQAETVWQWAKSIANIDQITLMSHFANADNPTGVAQQFNDISDASANIPAPRSFANSAATLWHSQTHRDWVRPGIILYGASPSGRTADIADTGLQPTMSLCSEIIAVQDLSKGHGVGYGSRYQASDAQRIGVVACGYADGYPRHAPTGTPAWVEGVMTRTLGTISMDMMMVDLTLCPQAVTGSKVELWGKNLPIDDVAAAAGTVGYELMCALAPRVPVKIES</t>
  </si>
  <si>
    <t>PL78_4631 chr1</t>
  </si>
  <si>
    <t>MSVARIDSLQLRMNQTRILILSLISISQLMLCLYSILSLR</t>
  </si>
  <si>
    <t>PL78_4635 chr1</t>
  </si>
  <si>
    <t>ANI29126</t>
  </si>
  <si>
    <t>MRQLVGLITSDLSRMAHSRAWETLERNMAADDFRLDSKVKNTKETSGELMIIRTGAEAIVFPSGVNVLIENADYLFYCLLHPITQLWMKNRRPDGYDLNVLYNNSQSRYIIYMQMTEAMLYYVRRGYRVLVIYHCDPKATDPAVQCAISLARRERHRVTLRTIGGVIEPNQEEQQYRAGLISASDNRGFIYALFTRKKVMMAVIHYLLNRSQPNCDRIISVLADYCIDWNRFIPDIDHQIDTYLYPWNGVYCSEAPRTLFCLLASVGTNKGCLLEINGHRVRHLRYRFGTLSWAAGAENPHHGYLHFDWQAQGRRIVGYCWRTGQRSLEGQRIVAFSATLEGQEKVEAILSCEGHCREIIRKFSSGENEPRFDLPDWAQEFVQPMIQPRPQGGERVFCHYWRKAALARLALRLLQSKC</t>
  </si>
  <si>
    <t>PL78_4640 chr1</t>
  </si>
  <si>
    <t>ANI29127</t>
  </si>
  <si>
    <t>MQKFLFLLLSLILLGPLGIDLYLPTIPAIAKGLNSSESLIQSTIALFILVLGVGQLIAGPLVDKYGRKPIAIIGILLYMLGAAMAALATTPTMFVASRLLQGTAVCCTAVVAFSGVRDRLNGNEAARAFGFLNGTLNIVPALAPLLGGLLAEAFGWRAPFWFLVLYAVLVLILVVFFLPETRPAGTQSVKGLPFKNYLRILRDDRFLVFALVNAGAMGMALTYVSLAPNVLMGEANLTPLQFSLAFGANGFWIMFVSFFANRIIQKVGRPACLMTGSLLMALGCVGLLFGLTQLSAEMQNSWPTYMLPVASACAGLAFMMGPATSYALEPYANEAGVASALVGFVQMAGGAALGLIAMSLPIQPKLSLALVMLTGCLLAWIARSASKRMPTIIKKIA</t>
  </si>
  <si>
    <t>PL78_4645 chr1</t>
  </si>
  <si>
    <t>ANI29128</t>
  </si>
  <si>
    <t>MRVVLPLAFLFISGCSLPLPHLTDKQIAEFDSDALCSALGTYNNDGKSVLRLTAEVERRGVAINQEKCYRISHMAMQAPVDDTLHANCDTRPAYDIPGKQPRVKIDGKWHLLPQSQFNHSRPRCSFGGTHAWRQYPDPKLLPDRDMLRIISEYKK</t>
  </si>
  <si>
    <t>PL78_4650 chr1</t>
  </si>
  <si>
    <t>ANI29129</t>
  </si>
  <si>
    <t>bifunctional diguanylate cyclase/phosphodiesterase</t>
  </si>
  <si>
    <t>MSHLNDPFPTEKDLSAYSEHEALLQALNLSLAIIEFDLNGVVVNVNQNYLDYFGYQRDEVIGQSHKMFCKPDFIGSKEYHALRKSLRAGQSLEGRFERRHKDGSPVWLAAIYQPVPGRDGKTAKMVKIAKNITQQVALESSTHEWVQLLTELTDRSDSAMFIAGGSDDGQLTLYINQGFTKLFGYSAQQALGQPIAALLQNKPPSSSISASSDDLHQTLQPEELFYSQDGQPHWCSATINSVYDEQGKASYTIGVLTDITPTKIYEVLQYKVLESLVLERPLDEVLNMFCLEIERIAPEVVVSILQARDDNTLQHLAAPSLSPHYTDALQRVPIGPHSGSCGTAAYRKEPVLVDDIANDPLCRRLRHILLPLGLLACWSSPILSSQGEVLGTFAFYFREKRGPNAFHHKLVKLSTNLCALALERKQSRMKIQQLALYDSLTGLPNRAQFLNHAHQAISQAEAQGQSLVVLVIDIDRFKQVNDSLGQAAGDELLCTIAQRLRGDMAKHDIIGRLSGDEFVLILTSFDVDKTTLRVEKLLGCLSQPCQIAGVTIIPSAGIGISLYPDNGKEINTLLHNADAAKHKAKEMGRGQFQFFSREMNQLNLQRQALEGALRQAVHLNTLQLYYQPQVRLHDSQLYGVEALSRWHHPTLGEIPPQRFIPLAEECGLINELALWTINEACRQLAEWRLRGLDVPSISVNLSPTNFHNLGLPDIIAHILQRYHLPPQDLTLEITEDILIDNNPSIFATLHKIHKQGVRLSMDDFGTGYSSLSYLRRLELDEIKLDKSFVNDLEHDETSRTLSEAVIRIGESLQLSVVVEGVETEAQRNLLSRQGYLIGQGYLFSEPLDASAMEQWVIAHASS</t>
  </si>
  <si>
    <t>PL78_4655 chr1</t>
  </si>
  <si>
    <t>ANI29130</t>
  </si>
  <si>
    <t>Pirin</t>
  </si>
  <si>
    <t>MCYFAIYRLNYPKPILYPIQQPTCCKEIMMKKVLGVYTAPRSHWVGDGFPVRSLFSYQSHGKQLSPFLLLDYAGPQDFKPSNHPRGVGQHPHRGFETVTIVYQGEVQHRDSTGKGGVIGPGDVQWMTAGSGILHEEFHSEAFSKSGGPLEMVQLWVNLPAKDKMAAPGYQAILSQDIPRVELPDNAGRVRVIAGEFDGHTGPAKTFSPLNVWDMRLNQGSVSEISLPEGWNTALIVLHGTIMVNGESIGREAEMVLLDSAGSHLTIEANNNAVLVLLSGEPINEPIVGYGPFVMNSEQEIKNAIKDFNGGRFSSIDH</t>
  </si>
  <si>
    <t>PL78_4660 chr1</t>
  </si>
  <si>
    <t>ANI29131</t>
  </si>
  <si>
    <t>MQDLNDLYYYVQVVDHGGFSAAARVLGMPKSKLSRRLALLEDRLGVRLVQRSTRRFAVTEIGQTYYEHCKAMLVEAKAAQESIELTRAEPRGVVRVTCPVALLQANVSQMLADYMASCPHVSVHLEATNRRVDPVAEAIDIAIRVRPGPIEDSDLVMRVLADRCQSLVASPALLAQCDEIRSPADLTGIPSLGLGQPQQNFVWNLQGPNDAHAAVNHQPRFITADMVALRCAALAGVGVVQLPLMMVREQLESGALIRLLPDWAPKPEIIHAVFPSRRGLLPSVRSLLDFLAERFAQIHET</t>
  </si>
  <si>
    <t>PL78_4665 chr1</t>
  </si>
  <si>
    <t>ANI29132</t>
  </si>
  <si>
    <t>transcriptional regulator LysR</t>
  </si>
  <si>
    <t>MEHRYLRYFVAVASTRHFTRAAEKLGISQPPLSQQIQKLEREIGTPLLHRLSRGVELTEAGEAFYADALHILQLTDEAVERAKSIARGETGKLRVGFASSTAFQPAVLSLLHRYRETFPAVILLPSEEIMPVLMNDLHSERIDVAFIRQPCSASTEFTCEVLVEEDMVLVLPANHPLHHCAKISLRDLQHEKLITFPREVGPGLFDAIMNACYRAGFEPELGQQSPQLVSAIGMVSAGFGITVVPRSLTTIHANNVTYHEIDDDQLKTQITLAWRRHERSTAVVNMVNLLRRGG</t>
  </si>
  <si>
    <t>PL78_4670 chr1</t>
  </si>
  <si>
    <t>ANI29133</t>
  </si>
  <si>
    <t>budA alpha-acetolactate decarboxylase</t>
  </si>
  <si>
    <t>MIKQDHPVCSCAETIAQSFIAHQKGHPECVLYQTSLMSALISGVYEGNITMKQLLQHGDFGLGTFNNLDGELVAFNSEIYQLRSDGSARSAQPEQKTPFAVMTFFQPTEKRCFEHKMSRQQIHNVIDDVTETDNLFCALRIDGKFSHVETRTVPRQQRPYKPMLEAIAEQPTFEFEHRSGVIIGFRSPAYTQGINVAGYHEHFITDDRSGGGHVLDYQLENGELTFGTLTKLVIDLPQDNDFLKADLTPLNLDTAIRAVES</t>
  </si>
  <si>
    <t>PL78_4675 chr1</t>
  </si>
  <si>
    <t>ANI29134</t>
  </si>
  <si>
    <t>alsS acetolactate synthase</t>
  </si>
  <si>
    <t>MSHEIEMQEWKCGADLVVNHLEQQGVKQVFGIPGAKIDRVFDSLEDSTIETIVVRHEANAAFMAGAIGRLTGKAGVALVTSGPGCSNLVTGLATATSEGDPVVAIGGAVKRADSLKITHQSMDTVSIFRPVTKFSVEVTAASALPEVMGNAFRTAEFGRPGAAFVSLPQDIINEPVTSRILAHQPCPVNGSARTEDIVDVAALLNKAKNPILLLGLMASQPANAEAVRRLLRHSQLPVTSTYQAAGVIDQVHFDRFAGRVGLFNNQAGDKLLQQADVILTVGYSPVEYDPALWNSGHATLIHLDVLPAEIDIAYQPEKELVGNIATTLDELTKRLNGSLILTSQTEAVLEERGRQRRDLANRAERMNGFAIHPLRLVRAMQDIVNSDVTLCVDMGSFHIWIARYLYSFRTRQILMSNGQQTMGVALPWAIAAALVNPHQKVVSVSGDGGFMQSSMELETAVRLKSNLLHIIWVDNGYNMVEIQEQKKYHRPSGVSFGPIDFKMYAESFGAKGFAVESADELTAKLRQAMDVDGPAVIAIPVDYSDNYRLMEELNISQLL</t>
  </si>
  <si>
    <t>PL78_4680 chr1</t>
  </si>
  <si>
    <t>ANI29135</t>
  </si>
  <si>
    <t>yhbH hypothetical protein</t>
  </si>
  <si>
    <t>MGYFIDRRLNGKNKSMVNRQRFLRRYKAQIKQSITEAINKRSVTDVDSGESVSIPIDDINEPMFHQGRGGARHRVHPGNDHFVTNDRVERQQGGGGSGSGQGNAGKDGEGEDDFVFQISKDEYLDLLFEDLALPNLKKNQYKQLTEFKTHRAGYTANGVPANISVVRSLQNSLARRTAMTASKRRLMHQLEEELALLENSEPAQLLEEERLRKEIAELRQKIERVPFIDTFDLRYRNYERRPEPSSQAVMFCLMDVSGSMDQPTKDMAKRFYILLYLFLSRTYKNVDVVYIRHHTQAKEVDEQEFFYSQETGGTIVSSALKLMDEVIQERYDPVQWNIYAAQASDGDNWADDSPLCREILAKKLLPLVRYYSYIEITRRAHQTLWREYEALEAQFDNFAMQHIREPEDIYPVFRELFHRQTAES</t>
  </si>
  <si>
    <t>PL78_4685 chr1</t>
  </si>
  <si>
    <t>ANI29136</t>
  </si>
  <si>
    <t>serine protein kinase PrkA</t>
  </si>
  <si>
    <t>MNIFDHYRQRYEAAKDEEFTLQEFLTVCQQDRSAYANAAERLLMAIGSPVMVDTALDSRMSRLFSNRVIARYPAFEEFYGMEEAIEQIVSYLKHAAQGLEEKKQILYLLGPVGGGKSSLAERLKALMQLVPIYVLSANGERSPVNDHPLCLFNPQEDAAILAKEYNIPNRYLGTIMSPWAAKRLHEFGGDITKFKVIKVWPSILQQIAIAKTEPGDENNQDISALVGKVDIRKLENHAQNDPDAYGYSGALCRANQGIMEFVEMFKAPIKVLHPLLTATQEGNYNGTEGISALPFNGIILAHSNESEWVTFRNNKNNEAFLDRVYIVKVPYCLRVSEEIKIYDKLLEHSELTHAPCAPGTLETLARFSVLSRLKEPENSSIYSKMRVYDGESLKDTDPKAKSYQEYRDYAGVDEGMNGLSTRFAFKILSRVFNFDHAEVAANPVHLFYVLEQQIEREQFQQDVAEKYLEHLKGYLIPKYAEFIGKEIQTAYLESYSEYGQNIFDRYVIYADFWIQDQEYRDPDTGQLFDREALNAELEKIEKPAGISNPKDFRNEIVNFVLRARANNNGRNPNWTSYEKLRTVIEKKMFSNTEELLPVISFNAKTSTDEQKKHDDFVDRMMEKGYTRKQVRLLCEWYLRVRKSS</t>
  </si>
  <si>
    <t>PL78_4690 chr1</t>
  </si>
  <si>
    <t>ANI29137</t>
  </si>
  <si>
    <t>scaffolding protein for murein synthesizing machinery</t>
  </si>
  <si>
    <t>PL78_4695 chr1</t>
  </si>
  <si>
    <t>ANI29138</t>
  </si>
  <si>
    <t>D-hexose-6-phosphate mutarotase</t>
  </si>
  <si>
    <t>MNEKVFSLPVVEQISPYISQRQLDNLPVVVVSHPKVRAAVALQGAHLLAWQPSGEQPVIWLSNNTAFTDGVAIRGGVPICWPWFGPTAQPSHGFARILPWTLTAHDENDNGVMLTFTLKDSDETRKYWPHAFTLIARFKLGVECEMELESHGDYQAAAALHTYFQIGDISQIKISGLGEKYIDKVLKINDAAQSGDLVFNGQTDRVYTQPEPYSLIKDPALKRTIEIHHHHQSDVVAWNPGPELSCSMQDMPNDGYKTMFCVETARVSQPMVAADEAPARLAMTIRSRKNA</t>
  </si>
  <si>
    <t>PL78_4700 chr1</t>
  </si>
  <si>
    <t>ANI29139</t>
  </si>
  <si>
    <t>gap glyceraldehyde-3-phosphate dehydrogenase</t>
  </si>
  <si>
    <t>MTIKVGINGFGRIGRIVFRAAQERSDIEIVAINDLLDADYMAYMLKYDSTHGRFDGTVEVKDGHLVVNGKTIRVTAERDPANLKWNEVNVDVVAEATGLFLTDETARKHIAAGAKKVVLTGPSKDDTPMFVMGVNHKSYAGQEIVSNASCTTNCLAPLAKVINDKFGIVEALMTTVHATTATQKTVDGPSHKDWRGGRGASQNIIPSSTGAAKAVGKVIPELNGKLTGMAFRVPTPNVSVVDLTARLEKPASYKEICAAIKAASEGELKGVLGYTEDDVVSTDFNGEKLTSVFDAKAGIALNDNFVKLVSWYDNETGYSNKVLDLISHISK</t>
  </si>
  <si>
    <t>PL78_4705 chr1</t>
  </si>
  <si>
    <t>ANI29140</t>
  </si>
  <si>
    <t>msrB methionine sulfoxide reductase B</t>
  </si>
  <si>
    <t>MAKEQNPTKPLEQLTDIQRHVTQNHGTEAPFSGKLLHNKRTGVYQCLCCQQPLFISDSKFDSGCGWPSFYEPIAADSIRYIDDYSHNMHRVEIRCGHCDAHLGHVFPDGPQPTGERYCVNSASLNFVDDESGEQIAG</t>
  </si>
  <si>
    <t>PL78_4710 chr1</t>
  </si>
  <si>
    <t>ANI29141</t>
  </si>
  <si>
    <t>Uncharacterized conserved protein YeaC</t>
  </si>
  <si>
    <t>MELDDLIASMTPEIYQRLSQAVELGKWPDGVALTAEQKENSLQMVMLWQARHNTDAQHMSIGTDGQIVMKSKQELKQQFAKQPLIKIKAQ</t>
  </si>
  <si>
    <t>PL78_4715 chr1</t>
  </si>
  <si>
    <t>ANI29142</t>
  </si>
  <si>
    <t>rutB Isochorismatase</t>
  </si>
  <si>
    <t>MKTALLLIDLQNDFCPAGALAVTDGDKVIGVANQAIELCQKRDYSIIASQDWHPANHRSFAVNSNAQPGTIGDLNGLTQVWWPVHCVQHQPGADFHPHLNSSAIQQVFRKGQDPEIDSYSAFFDNGRRAKTALDDWLKAQSINRLLVMGLATDYCVKYSVLDALTLGYETWVITEGCRGVNLQPQDSELALIEMRSAGAQLVSLSQIAERLDGIR</t>
  </si>
  <si>
    <t>PL78_4720 chr1</t>
  </si>
  <si>
    <t>ANI29143</t>
  </si>
  <si>
    <t>ansA asparaginase</t>
  </si>
  <si>
    <t>MQKKSIYVAYTGGTIGMQRSEQGYIPVSGHLQRQLALMPEFHRPEMPDFTIHEYAPLIDSSDMTPEDWQHIADDIKQNYDLYDGFVILHGTDTMAFTASALSFMLENLAKPVIVTGSQIPLAELRSDGQTNLLNSLYLAANYPVNEVTLFFNNKLFRGNRTTKAHADGFDAFASPNLSVLLEAGIHIRRVTSVISPASNGPLIVHNITPQPIGVVTIYPGISGAVVRNFLLQPVKALILRSYGVGNAPQKAELLDELKHASERGIVVVNLTQCISGRVNMDGYATGNALAHAGVISGFDMTVEAALTKLHYLLSQPLDADQIRQLMQQNLCGELTDVG</t>
  </si>
  <si>
    <t>PL78_4725 chr1</t>
  </si>
  <si>
    <t>ANI29144</t>
  </si>
  <si>
    <t>Peptidase S49</t>
  </si>
  <si>
    <t>MRTLWRIISGFFKWTWRLLNFVREFVLNLFLIFLIVVGVGIYLMVQSKPVEPVKGALLVNLTGVVVDTPAVNNKVMQFTREMLGASSNRLQENSLFDVVETLRRAKTDNNINGLVLSLSDFAGADQPSLQYIGKALREFRDSGKPIYAVGDSYNQQQYYLASFANKIYLSPQGSVDLKGFASNNLYYKSLLEKLKVTTNIFRVGTYKSAVEPMIRDDMSPAAREADTRWIGGMWNNYLTAVAANRQLTPEQLFPGAAGIISGLQQVGGDPAQYALEHKLVDQLASRPAVEAELIKTFGWDKQKNDYNSVSIYDYQPAPKVQQGEEIAVIFINGAIMDGPQTPGSVGGDNTAAQIREARLNPKIKAVVLRVNSPGGSVSASELIRSELAALRAANKPLVVSMGGMAASGGYWVSTPANYIIASPSTLTGSIGIFGVVNTYQDSLGALGVHTDGVATSPLADVAVTKNLPPEFAQMMQISIENGYKNFIDLVATSRHKTPEQVDAIAQGHVWLGLDAKNNGLVDQLGDFDDAVKKAAELAKLKTYQLNWYVDQPGFIDMLFGQMGASVHAVLPSVLQAWLPAPVSTLAMAVKDQPGFFTNLNDPQNRYALCLNCGDVR</t>
  </si>
  <si>
    <t>PL78_4730 chr1</t>
  </si>
  <si>
    <t>ANI29145</t>
  </si>
  <si>
    <t>Nitroreductase</t>
  </si>
  <si>
    <t>MDALDLLLNRRSASRLTAPAPTGEALENIIHAGMRAPDHGALQPWRFVLIEGEGLGRFSELLQKAVRHDGSDDAVLEKAKMAPFRAPLIITVIAHVTENPKVPNWEQVVSAGCAVQAMQMAALAQGFNGIWRTGSWTHHSVVRAGFACREQDEIVGFLYLGTPQLKGSSKVTPPDVSTFVSHF</t>
  </si>
  <si>
    <t>PL78_4735 chr1</t>
  </si>
  <si>
    <t>ANI29146</t>
  </si>
  <si>
    <t>selD selenophosphate synthetase</t>
  </si>
  <si>
    <t>MTSPAIRLTQYSHGAGCGCKISPKVLETILHSDQQKFFDPRLLVGNETRDDAAVYDIGSGVGIISTTDFFMPIVDDPFDFGRIAATNAISDIYAMGGKPIMAIAILGWPIDKLAPEVARRVIEGGRHVCAQAGISLAGGHSIDAPEPIFGLAVTGVVSTEQVKKNSAAQAGCKLFLTKPLGIGVLTTAEKKSKLRPEHQGVATETMCQLNKSGADFAHIAGVTAMTDVTGFGLLGHLSEICQGSGVQATLHFSAIPKLPAVVEYIEEGCVPGGTQRNFDSYGHLIGQMSDLQRKLLCDPQTSGGLLLAVLPAAENEVHAVAERYGMMLSPIGELTAPRTDRALIEICE</t>
  </si>
  <si>
    <t>PL78_4740 chr1</t>
  </si>
  <si>
    <t>ANI29147</t>
  </si>
  <si>
    <t>topB DNA topoisomerase III</t>
  </si>
  <si>
    <t>MQLFIAEKPSLARAIADILPKPHKRGDGFIACGNQHVVTWCVGHLLEQAQPDAYDSRYARWSLADLPIIPEKWQLKPRPSVSKQLNVIKQLLQQADEVVHAGDPDREGQLLVDEVLDYLGLAAEKRQNVRRCLINDLNPQAVERAVSRLRDNKEFIPLCVSALARSRADWLYGINMTRAYTILGRNAGYDGVLSVGRVQTPVLGLVVRRDEEIEDFVPKDFFEVKAHIVTPADERFVALWQPSDSCESYQDEEGRLLHRPLAEHVVNRITGQPARVTSYNDKRESETAPLPFSLSTLQIEAAKRFGLSAQQVLDVCQRLYETHKLITYPRSDSRYLPEEHFAGRHSVLNAISVHLPDLQPPAVMDSDRRNRCWDDKKVDAHHAIIPTARSSKVSLTQDEAKVYTLVATQYLMQFCPDAMFRKCVIELDIAGGKFIAKARFLAEAGWRTLLGSKERDEENEGSPLPVVAQGDELLCEKGEVVERQTQPPRPFTDASLLSAMTGIARFVQDKELKKVLRATDGLGTEATRAGIIELLFKRTFLFKKGRYIHASPAGRALIHALPDIAARPDMTAHWESTLTQISEKNCRYQDFMQPLVVTLQNLIYQAKQNRTPQAFRGLPAAPAVPAKKSKKTSVKAKESKS</t>
  </si>
  <si>
    <t>PL78_4745 chr1</t>
  </si>
  <si>
    <t>ANI29148</t>
  </si>
  <si>
    <t>MKKTIMIGCLALSVLFCSTTWANRPNLGNNVDVVVPLPPDMWNNAGTRGTNNNNCPRCCVYQNQNYSEGAVLRVEGEILQCVRDPNVTGTHPLIWKRLPR</t>
  </si>
  <si>
    <t>PL78_4750 chr1</t>
  </si>
  <si>
    <t>ANI29149</t>
  </si>
  <si>
    <t>mutT pyrophosphohydrolase</t>
  </si>
  <si>
    <t>MKLIDVVAAIIQHQDKILLAQRDESSDQAGLWEFPGGKVEPGESQPQALRRELAEELDIDAKISGYVASHQRDLPDRRICLHAWRVEEFYGEPQMHCHSALIWVTPEQALNYPLAPADIPLLEAFISQRTTK</t>
  </si>
  <si>
    <t>PL78_4755 chr1</t>
  </si>
  <si>
    <t>ANI29150</t>
  </si>
  <si>
    <t>xth exodeoxyribonucleaseIII</t>
  </si>
  <si>
    <t>MKFVSFNINGLRARPHQLAAIIEQHQPDVIGLQETKVHDDMFPLEEVSQHGYHVFYHGQKGHYGVALLTKQQPLAVRRGFPTDEEDAQRRIIMADLETPQGVLTVINGYFPQGESRDHPTKFPAKERFYQDLQSYLEKELSPEAQVLIMGDINISPTDLDIGIGEDNRKRWLRTGKCSFLPEEREWLARLQNWGLVDTFRAANPDCHDRYSWFDYRSRGFDENRGLRIDVVLATQSLADRCISTGIDYEIRSMEKPSDHAPIWSEFSL</t>
  </si>
  <si>
    <t>PL78_4760 chr1</t>
  </si>
  <si>
    <t>ANI29151</t>
  </si>
  <si>
    <t>MFLSRKLEAFMAVVEYGSLSKAARVMNRTTPPVAKSIKDFESIIGKKLFKREKFGMSLTHDGEVLYNDLKDLHQQDKEITSKHLTGHVSNAVNIYYDWGKVDSLTKIWEVAEKNNIHASIIRFCYEMIDDICDFDGNSLIISSEKILCDRFSLIKEACDTGLGVYARKEIIGENSDIINLLRSNTWLCNPILYKSEFIKSLEEEVKKSVSKVSIRQVDNLNCCLSFINSGNYVCITDSIIDSFAVCNKLGFVNLKDHFGDHKFYFYKSRSHSSVLNGLIDFVKAIN</t>
  </si>
  <si>
    <t>PL78_4775 chr1</t>
  </si>
  <si>
    <t>ANI29152</t>
  </si>
  <si>
    <t>purU formyltetrahydrofolate deformylase</t>
  </si>
  <si>
    <t>MPHQNIQRKVLRTICPDAKGLIAKITNICYKHQLNIVQNNEFVDHLTGRFFMRTELEGIFNDTTLLADLDDALPEGTSRELHTAGRRRIVIMVTKEAHCLGDLLMKSAYGGLDVEIAAVIGNHDSLRHLVERFDIPFHLVSHEGLTRDQHDQQLITQIDQYQPDYVVLAKYMRVLTPAFVQRYPYQIINIHHSFLPAFIGARPYHQAYERGVKIIGATAHYVNDSLDEGPIIMQDVIHVDHSYTAEDMMRAGRDVEKNVLSRALYRVLAQRVFVYGNRTVIL</t>
  </si>
  <si>
    <t>PL78_4780 chr1</t>
  </si>
  <si>
    <t>ANI29153</t>
  </si>
  <si>
    <t>MTESCPCGSRINYELCCEPYILGAKVAATPGILMRSRYSAYVKEDVNYLVGTWHPDCHAEKWRDNIAEGFAGTQWLGLTVREEAAGSHPDEGFVEFVARFKEGNSGAISMMHERSRFLRLNERWYYIDGIRPQVGRNDSCPCGSGKKYKKCCG</t>
  </si>
  <si>
    <t>PL78_4785 chr1</t>
  </si>
  <si>
    <t>ANI29154</t>
  </si>
  <si>
    <t>MRQIKVGLALGAGAAKGWAHIGVINALKKLDVEIDIIAGCSVGALVGAAQATQHMPELERWVRSFSYWDVIKLMDFSWRRGGLLRGERVFNTVGELLSIDDMSQCAIPFGAVATNLSTGRELWLTEGNIHQAIRASCSMPGLFSPVWLDGYWLVDGAVVNPVPVSLTRAMGADVVIAVDLQHDAHLMQQDLLSISMPTEETPSDMPQNWRSRLRDRIAHLAPKRSNTPPSAMEIMSTSIQVLENRLKRNRMAGDPPDVLIQPYCPQISTLDFHRANEAIAAGESAVERKLEQLVLLAKRRGKTQNGNKN</t>
  </si>
  <si>
    <t>PL78_4790 chr1</t>
  </si>
  <si>
    <t>ANI29155</t>
  </si>
  <si>
    <t>DNA-binding response regulator, OmpR family</t>
  </si>
  <si>
    <t>MDKPFTDKNILIVEDEMVFRTVLNNYLSNLGASILQASNGLEALNLLENSMPDLILCDLAMPEMGGIELVEQLLVRGIKTPVLVISATDKMTDIAQVLRLGVKDVLLKPIDDLHRLREAVLTCLYPTLFSSPAIEETELIQDWDALKKNPFEAAQLLHQLQPPAQQVIARCRVNYRQLTGVDQPGLVLDIAALSDSDLAFYCLDVTRAGDNGVLAALLLRVLFNGILQEHLAGRHHRLPQMPALLKQVNQLLRRAHLEGQFPLLVGYYNSEYKNLILVSAGLHANVSAGKNHIQLSNGVPLGTLRTAHLNQISQRCEAWQCQVWGGGSQLRLMLSAE</t>
  </si>
  <si>
    <t>PL78_4795 chr1</t>
  </si>
  <si>
    <t>ANI29156</t>
  </si>
  <si>
    <t>UDP-glucose 6-dehydrogenase</t>
  </si>
  <si>
    <t>MKVTIFGIGYVGLVQAAVFAEVGHDVLCIDVDARKVEGLQKGHLPIFEPGLSTLVKENVEAGRLHFSTDAKAGVHHSAIQFIAVGTPPDENGAADLQYVIQVSETIAKYMMEPKVIIDKSTVPVGTADKVRSAMAAVLRQRDIEIDFDVISNPEFLKEGAAVSDCKRPERIVIGTDNNDVIPLISELYEPFNRNHDRMLVMDVRSAELTKYAANCMLATKISFMNEIANLAELLGADVEKVRQGIGSDSRIGYHFIYSGCGYGGSCFPKDVQALISTAENIGYQPKLLQAVEQVNIQQKSKLTQFIKKHYGDNLAGKTFALWGLAFKPNTDDMREAPSRVLLESLWEAGAIIQAYDPEAMDETQRIYGSRDDLRLMGTKEAALQGADALVICTEWQNFRAPDFDVIKSRLKEAVIFDGRNLYDPERLNSRGFIYYAIGRGASVNHANSR</t>
  </si>
  <si>
    <t>PL78_4800 chr1</t>
  </si>
  <si>
    <t>ANI29157</t>
  </si>
  <si>
    <t>DNA-binding protein H-NS</t>
  </si>
  <si>
    <t>MSEALKILNNIRTLRAQARECNVDTLIEMLEKLKVVVEERVEEERQSKAEIEERERKLSQYREMLIADGIDPNELMATLSTAKAAGKAKRAARPAKYQYTDENGELKTWTGQGRTPAVIKKALDEQGKSLDDFLL</t>
  </si>
  <si>
    <t>PL78_4805 chr1</t>
  </si>
  <si>
    <t>ANI29158</t>
  </si>
  <si>
    <t>thymidine kinase</t>
  </si>
  <si>
    <t>MAQLYFYYSAMNAGKSTALLQSSYNYQERGMRTLVFTAEIDNRFGVGKVSSRIGLTSQAQLYNNETQLAAIIEAEHHDKPVHCVLLDECQFLTKEQVRQLCHVVDEYHIPVLCYGLRTDFLGELFTGSKYLLAWADKLVELKTICHCGRKANMVLRLDAQGRAVHDGEQVVIGGNESYVSVCRRHYKEAISAACTPLAGQGDI</t>
  </si>
  <si>
    <t>PL78_4810 chr1</t>
  </si>
  <si>
    <t>ANI29159</t>
  </si>
  <si>
    <t>bifunctional acetaldehyde-CoA/alcohol dehydrogenase</t>
  </si>
  <si>
    <t>MAVTNVAELNELVARVKKAQREYANFTQEQVDKIFRAAALAAADARIPLAKLAVAESGMGIVEDKVIKNHFASEYIYNAYKDEKTCGILGEDKTFGTITIAEPIGLICGIVPTTNPTSTAIFKALISLKTRNGIIFSPHPRAKDATNKAADIVLQAAIAAGAPADIIGWIDAPTVELSNQLMHHPDINLILATGGPGMVKAAYSSGKPAIGVGAGNTPVVVDETADIKRVVASILMSKTFDNGVICASEQSIIVVDSVYDAVRERFASHGGYLLQGKELKAVQDIILKNGGLNAAIVGQPATKIAEMAGIKVPGNTKILIGEVKVVDESEPFAHEKLSPTLAMYRAKSFEDAVDKAEKLVEMGGIGHTSCLYTDQDNQTARVKYFGDKMKTARILINTPASQGGIGDLYNFKLAPSLTLGCGSWGGNSISENVGPKHLINKKTVAKRAENMLWHKLPKSIYFRRGSLPIALEEVATDGAKRAFIVTDRYLFNNGYADQITSVLKSHGIETEVFFEVEADPTLSIVRKGAEQMNSFKPDVIIALGGGSPMDAAKIMWVMYEHPETHFEELALRFMDIRKRIYKFPKMGVKAKMIAVTTTSGTGSEVTPFAVVTDDATGQKYPLADYALTPDMAIVDANLVMNMPKSLCAFGGLDAVTHALEAYVSVLANEYSDGQALQALKLLKEFLPASYKEGAKNPVARERVHNAATIAGIAFANAFLGVCHSMAHKLGSEFHIPHGLANAMLISNVIRYNANDNPTKQTAFSQYDRPQARRRYAEIADHLGLAAAGDRTAQKIEKLLAWLDEIKAELGIPTSIREAGVQEADFLAKVDKLSEDAFDDQCTGANPRYPLISELKQILMDTYYGREYVEEFEREEAAAKEVVKAEKKTKK</t>
  </si>
  <si>
    <t>PL78_4815 chr1</t>
  </si>
  <si>
    <t>ANI29160</t>
  </si>
  <si>
    <t>MarC membrane protein</t>
  </si>
  <si>
    <t>PL78_4820 chr1</t>
  </si>
  <si>
    <t>ANI29161</t>
  </si>
  <si>
    <t>MQINLKRKPLTVLSTILSLSFPCMVGAATVPAGVELAATQSITINNGAEVASLDPHKVEGVAESNVILNLLEGLVSNDADGHIIPAVATHWENKDFKVWTFHLRDGAVWNDGSPVIAEDFVYSWQRLADPKIGSPYASYLQYAQIENVDDILKGTKTPGTLGVKALDAKTLQVTLSKPVPYFVSMLSHTSMKPVNRAAVEKFGDKWTLPGNYVGNGAYNLKDWVVNERIVIERNPTYWNNKATVIDQATFLPIASEVSDINRYRSGEIDITSGAIPPTLFAKMKQDLPKEVHVSPYLCTFYYEINNGKAPFTDARVRTAIKLTLDRDVIANKIMGQGQIPAYGFTPTFMEGANFTLPEWAGWSQEKRNQVAKQLLAEAGYNDKNPLKFNLLYNTSDQNKQQAIAAASMWQKNLGAKVTLQNQEWKTSLESRHQGQFDVARATWCADYNEPSAFLNMLLSDGSNNTFFYKSPEFDAILAKTLTASDEKARATLYQQAENLLDKDSVMVPVYYRVSARLIRPTVGGFSGKDPQDATDIKNLYIRKL</t>
  </si>
  <si>
    <t>PL78_4825 chr1</t>
  </si>
  <si>
    <t>ANI29162</t>
  </si>
  <si>
    <t>MTNITKKSLLAAGIIAALGIASVSSSFAADVPAGVQLAEKQVLVRNNGSEPQSLDPHKIEGVPESNLSRDLLEGVVINSPNGDIVPGVAESWDNKDFKVWTFHLRKDAKWSNGDPVTAQDFVYSWQRLADPKTASPYESYVQYAHIANIDDIITGKKPADTLGVKALDDHTLEVTLSEPVPYLAKLLAHPSMSPVNKAVVEKFGDKWTQPKNFVGNGAYKLKDWVVNERIVLERSPTYWDNEKTVINQVTYLPISSEVTDVNRYRTGEIDMTYNNMPIELFQKLKKEIPDQVHVDPYLCTYYYEINNAKAPFTDVRVREALKLGMDRDVIVNKVKNQGDLPAFGFTPPYTSGANLKQPEWASWTQEKRNEEAKKLLAEAGYTKDKPLTFNLLYNTSDLHKKLAIAAASIWKKNLGVDVKLENQEWKTFLDTRHQGNFDVARAGWCADYNEPSSFLNMMLSNSSNNTVHYKSPAFDKLISDTLKVKTDEERAALYQQAETQLDKDSAIVPVYYYVNARLVKPYVGGYTGKDPLDNLHVKDLYIIKH</t>
  </si>
  <si>
    <t>PL78_4830 chr1</t>
  </si>
  <si>
    <t>ANI29163</t>
  </si>
  <si>
    <t>oppB oligopeptide transporter permease</t>
  </si>
  <si>
    <t>MLKFILRRCLEAIPTLFILITISFFMMRLAPGSPFTGERNLPPEVMANIEAKYHLNDPIYKQYFNYLGQLAQGDLGPSFKYKDYTVNDLVAASFPVSAKLGLAAFILAVVLGVSAGVIAALNQNTKWDYTVMGFAMTGVVIPSFVVAPLLVLIFAIMLKWLPGGGWNGGALKFMILPMVALSLAYIASIARITRGSMIEVLHSNFIRTARAKGLPLRTIVFRHALKPALLPVLSYMGPAFVGIITGSMVIETIFGLPGIGQLFVNGALNRDYSLVLSLTILVGALTILFNAIVDVLYAVIDPKIRY</t>
  </si>
  <si>
    <t>PL78_4835 chr1</t>
  </si>
  <si>
    <t>ANI29164</t>
  </si>
  <si>
    <t>MLSKRNSETLEAFSEKLEVEGRSLWQDARRRFVHNRAAITSLVVLMLITLFVILAPMLSPFAYDDTDWAMMSAAPSFESGHYFGTDSSGRDLLVRVAIGGRISLMVGVAAALVAVVVGTLYGSLSGYLGGKIDSLMMRLLEILNSFPFMFFVILLVTFFGQNILLIFVAIGMVSWLDMARIVRGQTLSLKRKEFIEAALVGGVSTRNIVVRHIVPNVLGVVVVYASLLVPSMILFESFLSFLGLGTQEPLSSWGALLSDGANSMEVSPWLLMFPAGFLVITLFCFNFIGDGLRDALDPKDR</t>
  </si>
  <si>
    <t>PL78_4840 chr1</t>
  </si>
  <si>
    <t>ANI29165</t>
  </si>
  <si>
    <t>oppD oligopeptide transporter ATP-binding component</t>
  </si>
  <si>
    <t>MSITNNQSANPQSVLLDVKDLSVTFSTPDGDVTAVNDLNFDLRAGETLGIVGESGSGKSQTAFALMGLLASNGRIGGSAKFNGREILNLPEKQLNRMRAEEISMIFQDPMTSLNPYMRVGEQLMEVLQLHKKMSKSEAFEESIRMLDAVKMPEARKRMRMYPHEFSGGMRQRVMIAMALLCRPKLLIADEPTTALDVTVQAQIMTLLNELKNEFNTAIIMITHDLGVVAGICNKVLVMYAGRTMEYGKARDVFYHPSHPYSIGLLNAVPRLDAEGESLMTIPGNPPNLLRLPKGCPFQPRCQYAMDRCSTAPELEHFGEGRLRACFKPVGELV</t>
  </si>
  <si>
    <t>PL78_4845 chr1</t>
  </si>
  <si>
    <t>ANI29166</t>
  </si>
  <si>
    <t>MNTVTDKRVLLEVADLKVHFDIQDGKQWFWQPSKTLKAVDGVTLRLYEGETLGVVGESGCGKSTFARAIIGLVKATGGSVAWLGKDLLNMSDAEWRTTRSDIQMIFQDPLASLNPRMTIGEIIAEPLRTYYPKMPRQEVRDKVKAMMLKVGLLPNLINRYPHEFSGGQCQRIGIARALILEPKLVICDEPVSALDVSIQAQVVNLLQQLQREMGLSLIFIAHDLAVVKHISDRVLVMYLGHAVELGTYDEVYHNPQHPYTKALMSAVPIPDPDKERDKVIQLLEGELPSPINPPSGCVFRTRCPIAGPECAKTRPLLEGSFRHAVSCLKVDPL</t>
  </si>
  <si>
    <t>PL78_4850 chr1</t>
  </si>
  <si>
    <t>ANI29167</t>
  </si>
  <si>
    <t>dsDNA-mimic protein</t>
  </si>
  <si>
    <t>MDQTIMDLNNRLSEDETLEQAYDIFLELAGDNLDPADILLFNLQFEERGAAELFDPAEDWSEHVDFDLNPDFFAEVVIGLAESEGEPVNDVFARVLLCREKDHKLCHILWKE</t>
  </si>
  <si>
    <t>PL78_4855 chr1</t>
  </si>
  <si>
    <t>ANI29168</t>
  </si>
  <si>
    <t>cls cardiolipin synthetase</t>
  </si>
  <si>
    <t>MTTFYTVISWLSFFGYWLLIAGVTLRILMKRRAVPSSMAWLLIIYILPLVGIIAYLSFGELHLGKRRAERAKAMWPSTAHWLSELKECQHIFATENSEVAAPLFQLCERRQGISGVKGNQLQLLTTTDDTLKALIRDIDLAQHNIEMVFYIWQPGGLVDQVAESLMAAARRGVHCRVMLDSAGSVTFFRSPYPAMMRNAGIEVVEALKVNLFRVFLRRMDLRQHRKVVLIDNFVAYTGSMNMVDPRFFKQDAGVGQWIDMMARMEGPVATTMGIVYACDWEIETGKRILPPPPDANIMPFEQESGHTIQVIASGPGFPEEMIHQALLTAVYAAREQLVMTTPYFVPSDDLLHAICTAAQRGVDVSVIVPKDNDSMMVRWASRAFFAELLEAGVKIHQFEGGLLHSKSVLVDGQLSLVGTVNLDMRSLWLNFEITLVIDDAGFGNDLSQVQDDYIARSTLLDGEVWAKRPLWHRVMERLFYFFSPFL</t>
  </si>
  <si>
    <t>PL78_4860 chr1</t>
  </si>
  <si>
    <t>ANI29169</t>
  </si>
  <si>
    <t>ChpB-ChpS toxin-antitoxin system</t>
  </si>
  <si>
    <t>MRRSKNEVGRWRMLRQNQRRRNRWLEGQSRRYRHIYSVRQIHVNQHRRALLFSVAYEWQ</t>
  </si>
  <si>
    <t>PL78_4865 chr1</t>
  </si>
  <si>
    <t>ANI29170</t>
  </si>
  <si>
    <t>PL78_4870 chr1</t>
  </si>
  <si>
    <t>ANI29171</t>
  </si>
  <si>
    <t>MSRYILAKTVFFGNLQKSDALYKYEIYSDRAETVFQTTIYAEQTMTQGKHSYSLWVRKDHRILKAAPHDLEQAVDACEEHWEKTYANLK</t>
  </si>
  <si>
    <t>PL78_4875 chr1</t>
  </si>
  <si>
    <t>ANI29172</t>
  </si>
  <si>
    <t>MQLPIKTLRLLLRRFTPDDFPSYQAYHSLASVYRYLYCAPADDATLRANLLQATECRFQEQGDTLTLAVERVDTGEHIGEVLFKLSNKPAAQAEVGYIFNPKFSGQGFATEAVQAMLNIGFTQHGCHRIFARLDALNIGSINVVERLGMRKEAHLIQNDCFNGVWGDELIYAQLKREWLANSARQD</t>
  </si>
  <si>
    <t>PL78_4880 chr1</t>
  </si>
  <si>
    <t>ANI29173</t>
  </si>
  <si>
    <t>MLDNYFGSGNLPSDQQKQRLLAVQAALEIIKQSVGASEGAAYSRVNDDMKHAVEWLAPLADAIQQALIVKK</t>
  </si>
  <si>
    <t>PL78_4885 chr1</t>
  </si>
  <si>
    <t>ANI29174</t>
  </si>
  <si>
    <t>MLYLIFSTDVPDSLAQRLSVRPAHLARLQTLRDQGRLLTAGPHPAIDSHDPGAAGFSGSTVIAEFESLAEAQAWAEQDPYVAAGVYQSVIVKPFKQVF</t>
  </si>
  <si>
    <t>PL78_4890 chr1</t>
  </si>
  <si>
    <t>ANI29175</t>
  </si>
  <si>
    <t>energy transducer TonB</t>
  </si>
  <si>
    <t>MQLKKLLPVRRLTWPVAFSLGLHGSVIAALLYVSVEEINKQPEIEDAPIAVTMVNIATFAAPQPAAAEPESQPEPVVEETPPEPEVLPEPVPVPLPKPEPVKKEVVKPKPKPKPVKKEVKKPDVKKIEQPPTESLFKSDEPTAVTQAAPVKSAPPASVPGSSNTAGPKALSKAKPTYPARALALGVEGSVKVQYDIDENGRVTNVRILEATPRNTFEREVKQVMRKWRFEAVAAKNYVTTIVFKIGGDMEMN</t>
  </si>
  <si>
    <t>PL78_4895 chr1</t>
  </si>
  <si>
    <t>ANI29176</t>
  </si>
  <si>
    <t>acyl-CoA thioesterase</t>
  </si>
  <si>
    <t>MTQQLLPNGELVLRTLAMPADTNANGDIFGGWLMSQMDIGGAIQAKEIAHGRVVTVRVDGMTFLKPVAVGDVVCCYARCIKTGRSSIVVNVEVWVKKVSSEPIGQRYRATEAVFTYVAVDDEGKSRPLPAGKINFEVGSGQ</t>
  </si>
  <si>
    <t>PL78_4900 chr1</t>
  </si>
  <si>
    <t>ANI29177</t>
  </si>
  <si>
    <t>ispZ intracellular septation protein A</t>
  </si>
  <si>
    <t>MKQLLDFLPLVVFFIFYKMYDIFVASGALIVATLLALAISWVMYRKVEKMTLVTAAMVVVFGSLTLAFHSDQFIKWKVTVIYVLFAGALLISQLILKKPLIQRMLGKELTLPDSVWSRLNLAWAMFFLVCGLANIYVAFWLPQDIWVNFKVFGLTALTLVFTLISGVYIYRHMPTEQKKS</t>
  </si>
  <si>
    <t>PL78_4905 chr1</t>
  </si>
  <si>
    <t>ANI29178</t>
  </si>
  <si>
    <t>sulP sulfate permease</t>
  </si>
  <si>
    <t>MLRKSLRYWMPGLTLLMAYQREWLKPDIRAGLSVAAVALPIAIAYAELTGVSAAVGLYSCILPMIAYAFFGSSRQLIVGPDAATCAVIAAVVAPLAAGNKEVHWQLTIMMTLMMGSWCLVASRFKLGALADLLSRPILTGLLNGVAITIIVDQLGKVFGFMTRPPQLIERVLALPHNILNSHLPTLAISILTFAILFGVKWARPNWPAPLLAIVIATFVTWAGGLQQFGVEAVGGFNGGLPIVSWPEFKPGLLRDMVIPALNLAVVSFVSMMLTARSFATKNGYEVDADVELRALGVTNIVSALSQGFAISGASTRTAVNDANHGKSQLVSIIAALAIALVLFFLTAPLQFIPVAALGVVLIYAAWSLLSFKGIWQLRKRNTQAFSLAIFTFGSVVLVGVIGGIGLAVLLGLLQFLRTVFRPTEQLLGVNSEGMIHSMGNNNGIKAVPGVMIYRFNSPLTYFNVAYFKRRILNLVDSTPHQADWVVIDAVASFTYADISVLAAIDELKRDLKQRNVKLVLAGRRTELTRWFRLNRLKSQDNDLILVPDLYLALKLIQSKKRVEERTEAEQLEGSS</t>
  </si>
  <si>
    <t>PL78_4910 chr1</t>
  </si>
  <si>
    <t>ANI29179</t>
  </si>
  <si>
    <t>MPITANTLYRDSFNFFRNQLAAILLLALLTAFITVMLNQAFIPDADQLLILNAGDTDIASSSTMGIREMVSQMTPEQQMVLLKVSAVATFSALIGNLLLVGGMLTLISAVSQGSRISALQAVGLSLPILPRLLLLLFICTLLIQLGLALFIVPGVVIAVAVCLAPVMVANEKIGVFAAMKASAKLAFANVRLVIPALMLWLAAKLILLYLAGHLAALPPAIATVVLSTLSNLVSALLLVYLFRLYMLLRKA</t>
  </si>
  <si>
    <t>PL78_4915 chr1</t>
  </si>
  <si>
    <t>ANI29180</t>
  </si>
  <si>
    <t>MSAVINPCISCGACCAYFRVSFYWSEAGSEQGSVPNDLTEQITPFISCMSGTNCKSPRCVALEGDIGQQVACSIYPDRPTPCHEFSYSGENNQRNESCDRARAYYGLPPLPVEEFEQLAAEEIGSLLITGSQNAHNRV</t>
  </si>
  <si>
    <t>PL78_4920 chr1</t>
  </si>
  <si>
    <t>ANI29181</t>
  </si>
  <si>
    <t>outer membrane proteinW</t>
  </si>
  <si>
    <t>MKKVCLLLLAAATLAPSLASAHQEGDYIFRAGTATVRPNAGSDDVLGQGSFSADNNTQLGLTFSYLVTDNIGVELLAATPFRHKIGLGAMGNIAEVKQLPPTLMAQYYFGDKQDKLRPYLGVGLNYTTFFDQKFNNTGSEAGLTDLSVKDSWGIAGQAGLDYMVSENWMLNMSVWWMNIETDVKFKAAGQEHTINTRLDPWVFMFGAGYRF</t>
  </si>
  <si>
    <t>PL78_4925 chr1</t>
  </si>
  <si>
    <t>ANI29182</t>
  </si>
  <si>
    <t>MKLFKTLSALCIAAVMALAVSACAPTAKTEGTGGYVDDTVITTKVKTALLGEKNLKSTEISVETFKGRVQLSGFVSSSQQADRAVQITRTVPGVKSVANDMRIR</t>
  </si>
  <si>
    <t>PL78_4930 chr1</t>
  </si>
  <si>
    <t>ANI29183</t>
  </si>
  <si>
    <t>trpA tryptophan synthase subunit alpha</t>
  </si>
  <si>
    <t>MERYQQLFKQLDARKEGAFVPFVQLGDPSPTQSLAIIDTLIAAGADALELGIPFSDPLADGPTIQNAALRAFAAGVTPTQCFEMLAEIRKKHPNIPIGLLMYANLVFNKGIDNFYQRCAEVGVDSVLIADVPFEESAPFRAAALRHGIAPIFICPPNASDDLLREISSHGRGYTYLLSRAGVTGAENRAQQPLNHLVDKLHEYHAAPALQGFGISDPEQVKASLDAGAAGAISGSAIVKIIENNLVQPAEMLAQLSRFVSKMKAATRR</t>
  </si>
  <si>
    <t>PL78_4935 chr1</t>
  </si>
  <si>
    <t>ANI29184</t>
  </si>
  <si>
    <t>trpB PALP Pyridoxal-phosphate dependent enzyme</t>
  </si>
  <si>
    <t>MTRLNPYFGEFGGMYVPQILMPALVQLEEAFVSAQLDPEFQAQFHDLLKNYAGRPTALTLCQNLTEGTNTKLYLKREDLLHGGAHKTNQVLGQALLAKRMGKTEIIAETGAGQHGVASALACALLGLKCRIYMGAKDIERQSPNVFRMRLMGAEVIPVHSGSSTLKDACNEALRDWSGSYEKAHYMLGTAAGPHPYPTIVREFQRMIGEETKAQILAREGRLPDAVLACIGGGSNAIGMFADFIDEENVGLIGVEPAGHGIESGQHGAPLKHGRVGIYFGMKSPMMQTSEGQIEESYSISAGLDFPSVGPQHAYLNSIGRAEYVSVTDDEALEAFKALSRKEGIIPALESSHALAYALKMINAAPEKKQILVVNLSGRGDKDIFTVHDILKARGEI</t>
  </si>
  <si>
    <t>PL78_4940 chr1</t>
  </si>
  <si>
    <t>ANI29185</t>
  </si>
  <si>
    <t>bifunctional indole-3-glycerol phosphate synthase/phosphoribosylanthranilate isomerase</t>
  </si>
  <si>
    <t>MQETILHKIVRDKEIWVAARKLHQPLSSFQHLVTPSQRSFYQALQGDNTVFILECKKASPSKGVIRENFDPAEIAGVYANYASAISVLTDEKYFQGSFDFLPLVSAAVTQPVLCKDFIIEEYQILLARFYQADAVLLMLSVLDDKRYRELAAVAHSLNMGVLTEASNEEELERAIKLGAKVVGINNRDLRDLSIDLNRTKQLAPRLPAGVTVISESGINTYQQVRELSQFANGFLIGSALMSEPNLNAAVRRVLLGENKVCGLTRPQDAAAAYSAGAVYGGLIFVGSSPRYIDMAQARAVISAAPLKYVGVFRDAKLETVQQSVEALALAAIQLHGNEDRDYIQKLRELLPASCQIWKAVSVGNSLPARDIPSVDRYVLDNGAGGSGQRFDWSVLNQQPLDNVLLAGGLNAENCAIAATLGCAGLDFNSGVEVAGAAGIKDPNKIAAAFQTLRAY</t>
  </si>
  <si>
    <t>PL78_4945 chr1</t>
  </si>
  <si>
    <t>ANI29186</t>
  </si>
  <si>
    <t>trpD anthranilate phosphoribosyltransferase</t>
  </si>
  <si>
    <t>MHNLFEKLFRAEPLTQQESQQLFTAIVRGELEPSQLAATLISMKVRGETPAEIAGAAQALLADAQPFPRPDYAFADIVGTGGDGTNSINISTASAFVAASCGMKVAKHGNRSVSSRSGSSDLLAAFGIRLDLTAEQSRQALDELGICFLFAPQYHTGFRHAMPVRQQLKTRTLFNVLGPLINPARPPLALIGVYSPELVLPIAETLRVLGYQRAAVVHGGGMDEVAIHAPTQVAELKNGKIQTYQLTPKDFGLSTYPMASLQGGSPEENRDILARLLQGKGEPAHAAAVAANVALLLKLNGQENLRQNAHQAMEIIHSGKAFERVIALAARG</t>
  </si>
  <si>
    <t>PL78_4950 chr1</t>
  </si>
  <si>
    <t>ANI29187</t>
  </si>
  <si>
    <t>MADILLLDNIDSFTYNLVDQLRASGHKVVIYRNQIAADTITERLQQMSQPVLVLSPGPGTPAQAGCMPELLQRLRGQLPIIGICLGHQAIVEAYGGYVGQAGEILHGKASTIEHDEQGMFAGMPNPLPVARYHSLVGSNIPAELTVNAHFNQMVMAVRHDAHRVCGYQFHPESILTTQGARLLEQTLAWALA</t>
  </si>
  <si>
    <t>PL78_4955 chr1</t>
  </si>
  <si>
    <t>ANI29188</t>
  </si>
  <si>
    <t>trpE anthranilate synthase component I</t>
  </si>
  <si>
    <t>MQTVRPTLKLLTAEACYRDDPTALFHQLCGARPATLLLESAEITSKQNLKSLLVVDSALRITALGRQVSIQALSRNGAALLPLLDAALPEQVKIEERPIGRELTFPPINDMQDEDSRLQALSVFDALRQLLTLVETPADEREAMLLGGLFAYDLVAGFEDLPPLRQEQRCPDFCFYLAETLLVLDHQNRTARLQASLFTPDTEEQYRLQQRLKQLVQQMQQVPQPIPAVSVPEMALNCNQSDEEYCQVVSGLQQAIRAGEIFQVVPSRRFSLPCPSPLAAYQTLKDSNPSPYMFFMQDNEFTLFGASPESALKYDADNRQIEIYPIAGTRPRGRRANGELDRDLDSRIELEMRTDHKELAEHLMLVDLARNDLARICEPGSRYVADLTKVDRYSFVMHLVSRVVGALRHDLDVLHAYQACMNMGTLSGAPKVRAMQLIAQSEGTRRGSYGGAVGYLTAHGDLDTCIVIRSAYVEDGVATVQAGAGVVLDSIPQAEADETRNKARAVLRAIATAHQAKEIF</t>
  </si>
  <si>
    <t>PL78_4956 chr1</t>
  </si>
  <si>
    <t>MVLCYYSTELFALPVNSCTSKLVLGVAVNPSILFFNALFHPPASPLSRLVNICSGLAVMIGRPD</t>
  </si>
  <si>
    <t>PL78_4960 chr1</t>
  </si>
  <si>
    <t>ANI29189</t>
  </si>
  <si>
    <t>metal-dependent phosphoesterases (PHP family) Predicted metal-dependent</t>
  </si>
  <si>
    <t>MTDTTIEPTAFTLYDLHSHTTASDGLLTPSQLVARAASMRVGVLAITDHDTTAGLAEAAQAIDEQGLALRLINGVEISTLWENHEIHIVGLNIDISHPAICGLLQQQSDHRHQRAMEISARLEKARIPDAWAGANRLASGGQVTRGHFARYLVELGFASNVGQVFKKFLAKGKTGYVPAQWCTIEQAVEAIHQSGGQAVMAHPGRYDLSTKWLKRLLAYFAEQGGDAMEVAQCQQAPHERAQLAQYARDYHLLASQGSDFHQPCSWIELGRKLWLPAGVEPVWRDWPVEASHTEDTLNDEVEL</t>
  </si>
  <si>
    <t>PL78_4965 chr1</t>
  </si>
  <si>
    <t>ANI29190</t>
  </si>
  <si>
    <t>tRNA threonlycarbamoyl adenosine modification protein</t>
  </si>
  <si>
    <t>MSQFFYIHPDNPQPRLINQSVDVLRKGGVIVYPTDSGYALGCRLEEKAAMERICRIRQLDGNHNFTLVCRDLSELSTYAYVDNTAFRLIKNNTPGNYTFILKATKEVPRRLMNDKRKTIGLRVPSNPIALALLDVLGEPLMSTTLMLPGNDFAESDPEEIRDHLGKQVDLVIHGGSLGQQPTTVVDLTESAPEVIREGAGDARPFR</t>
  </si>
  <si>
    <t>PL78_4970 chr1</t>
  </si>
  <si>
    <t>ANI29191</t>
  </si>
  <si>
    <t>23S rRNA pseudouridylate synthase B</t>
  </si>
  <si>
    <t>MSEKLQKVLARAGHGSRREIEGIIQQGRVSVDGKVAKLGDRVEVAQSTKIRLDGRVLSITESEEAVCRVLAYYKPEGELCTRSDPDGRPTVFDRLPKLRGSRWVAVGRLDVNTSGLLLFTTDGELANRLMHPSREVEREYAVRVFGQIDDEKIKQLSRGVQLEDGPAAFRTISFQGGEGLNQWYNVTLTEGRNREVRRLWEAVGVQVSRLIRVRYGDINLPKGLPRGGWTELDLKATNYLRELVELDVETVSKLPVEKDRRRVKANQIRRAVKRHTEVAGRQQTAGRQGSARKGSTRQNAGNTPSASTPVSGRRGAPAKRGSK</t>
  </si>
  <si>
    <t>PL78_4975 chr1</t>
  </si>
  <si>
    <t>ANI29192</t>
  </si>
  <si>
    <t>cobO cob(I)alamin adenolsyltransferase/cobinamide ATP-dependent adenolsyltransferase</t>
  </si>
  <si>
    <t>MSDDRHQQRQQRLKEKVDSRIAAAQETRGILIVMTGNGKGKTTAAFGTVTRAVGHGLRAGVIQFIKGEWPNGERNLLEPHGVEFQVMATGFTWDTQNKATDTAACQEVWQHGLRMLADASLDLVVLDELTYMVSYGYLTPEEVIQALNHRPAHQTVIITGRGCHRDLLELADTVSELRPVKHAFDAGIKAQQGIDW</t>
  </si>
  <si>
    <t>PL78_4980 chr1</t>
  </si>
  <si>
    <t>ANI29193</t>
  </si>
  <si>
    <t>YciK family oxidoreductase, Enoyl -(Acyl carrier potein)reductase</t>
  </si>
  <si>
    <t>MHYQPKHDLLTHRIILVTGAGDGIGREAALTYARYGARLILVGRTESKLESVKQQIEQSGGLPARVLTLDLLHATSADCHQLAQKVAEVVPYLDGVLHNAGLLGEVVPMTEQDVQIWQDVMQVNVNATFMLTQALLPLLLKAASPSLVFTSSSVGRQGRAGWGAYSVSKFATEGMMQVLAEEYKTTNLRVNCINPGGTRTKMRASAFPEENPNNLKTPAEIMPLYLYLMGDDSRRKTGISFDAQPGRKAGAAE</t>
  </si>
  <si>
    <t>PL78_4985 chr1</t>
  </si>
  <si>
    <t>ANI29194</t>
  </si>
  <si>
    <t>-ELISLYGLFLAKVITVVVAIGALVLLVVSLGQRKQGAKGELNLVDLGEQYRETQREMRLARMSSAERKIWSKEFKKQQKADLKLKKERAKAGAIAAVKPCLYVLDFKGSIDAHEVTSLREEISAVLAVATPQDEVLLRLESPGGVVHGYGLASSQLERLRHAGVRLTVAVDKVAASGGYMMACVADRIISAPFAIIGSIGVVAQIPNFHRLLKKNDIDVELHTAGEFKRTLTLFGENTEQGREKFREDLNETHELFKQFVHQQRPSLDIDSVATGEHWFGIQAKEKGLVDAIGTSDDLLIAEMENHEVIGVRYSRRKRLMERFTGSAAESVDRLLLRWWQRGEKPLL</t>
  </si>
  <si>
    <t>PL78_4990 chr1</t>
  </si>
  <si>
    <t>ANI29195</t>
  </si>
  <si>
    <t>MYGETTPIQRQALLTEANEIIQQHEDYLHGMVATEVEQKGPVLVFRGEFFLDKDGLPTAKTTAVFNMFKHLAHVLSSKYHLVD</t>
  </si>
  <si>
    <t>PL78_4995 chr1</t>
  </si>
  <si>
    <t>ANI29196</t>
  </si>
  <si>
    <t>topA DNA topoisomerase I</t>
  </si>
  <si>
    <t>MGKALVIVESPAKAKTINKYLGNDYVVKSSVGHIRDLPTSGSASKKSANSTEDKTKTEDKPKKKVKKDEKVALVNRMGVDPYHGWKAQYEILPGKEKVVAELKALAENADHIYLATDLDREGEAIAWHLREVIGGDDKRFSRVVFNEITKNAIQQAFNQPGELNINRVNAQQARRFMDRVVGYMVSPLLWKKIARGLSAGRVQSVAVRLVVEREKDIKAFVPEEYWELHADLLAKGEIPIQMEVTHAHNKPFKPVNREQTHAALKLLETARYKVLDREDKPTSSKPGAPFITSTLQQAASTRLSFGVKKTMMMAQRLYEAGHITYMRTDSTNLSQDALTMVRGYIGENFGEKYLPSAANQYSSKENSQEAHEAIRPSDVNVLAEQLKDMEADAQKLYQLIWRQFVACQMTPAKYDSTTLTVQAGDYQLRAKGRTLRFDGWTKVMPALRKGDEDRTLPVIEVGSELDLQKLIPSQHFTKPPARYSEASLVKELEKRGIGRPSTYASIISTIQDRGYVRVENRRFYAEKMGEIVTDRLEENFRELMNYDFTARMESGLDQVANDQAEWKAVLDEFFAEFSEQLETAEKDPEDGGMRPNQMVMTSIDCPTCGRQMGIRTASTGVFLGCSGYALPPKERCKTTINLVPETEILNVLEGDDAETNALRARRRCQICGTAMDSYLIDTHRKLHVCGNNPACEGYEIEEGEFRIKGYEGPIVECEKCGSEMHLKLGRFGKYMGCTNDECKNTRKILRSGEVAPPKEDPVPLPELPCEKSDAYFVLRDGAAGVFLAANTFPKSRETRAPLVEELVRFKDRLPEKLRYLADAPVTDKEGNKTLVRFSRKTKQQYVSSEKEGKATGWTAFYIDGKWVEAKK</t>
  </si>
  <si>
    <t>PL78_5000 chr1</t>
  </si>
  <si>
    <t>ANI29197</t>
  </si>
  <si>
    <t>MKLQQLRYIVEVVNHNLNVSSTAEGLYTSQPGISKQVRMLEDELGIQIFARSGKHLTQVTPAGLEIIRIAREVLSKVDAIKAVAGEHTYPDKGSLYVATTHTQARYALPNVIKGFIERYPRVSLHMHQGSPTQIAEAVSKGSADFAIATEALHLYDDLIMLPCYHWNRAVVVKPDHPLAGKAHVTIEELAAYPIVTYTFGFTGRSELDTAFNRAGLTPRIVFTATDADVIKTYVRLGLGVGVIASMAVDPIQDPDLVTVDARDIFTYSTTKIGFRRSTFLRSYMYDFILRFAPHLTRDVVDNAVALRSNEDIEAMFKDIKLPVK</t>
  </si>
  <si>
    <t>PL78_5005 chr1</t>
  </si>
  <si>
    <t>ANI29198</t>
  </si>
  <si>
    <t>MKTTLQRPSVIKYAPQSSAINKKQTNDVHWRKNMMKIYSDTITGVKNISGIEQCGIAERLVTKLKENGVIPPEQDVMFKKNYFYLPLYNEVSVRQVIDKNSSRILSGKEPYPIVLADPKLFCNTALAALAKNKSKDMDSESNEKRFQKLGGCLTKELIKINYNKNPDKFRSLGRYLALKKTQYIRLDEVNPSSLGKLYIAGYGKPEGEISKLGKYTLENFNLSTANLVTKDLLPLLTAAGLPVDIRMLQMESAESADSEKPLAQYMSNALSDAGVPARVFGYRGTSVLNELHHIHSTRAVKNPIDNNFIKYDLYRASDVRQEFLPQKKSKKM</t>
  </si>
  <si>
    <t>PL78_5006 chr1</t>
  </si>
  <si>
    <t>MWLVKNPIIICVSKMAMESPKGNQENLVVTRGVNITDST</t>
  </si>
  <si>
    <t>PL78_5010 chr1</t>
  </si>
  <si>
    <t>ANI29199</t>
  </si>
  <si>
    <t>acnA aconitate hydratase</t>
  </si>
  <si>
    <t>MSLDLRKTSMTTLVALGTEYHYYSLPKVAPLLGDIDRLPKSMKVLLENLLRHIDGDTVHEEDLAAVADWLKDGHADREIAYRPARVLMQDFTGVPAVVDLAAMREAVHRLGGDVNQVNPLSPVDLVIDHSVTVDEFGDKDAFGENVRLEMERNHERYIFLRWGQKAFNRFRVVPPGTGICHQVNLEYLGQTVWQEQQGDKRVAYPDTLVGTDSHTTMINGLGILGWGVGGIEAEAAMLGQPVSMLIPDVVGFKLTGKIREGITATDLVLTVTQMLRKHGVVGKFVEFYGDGLADLPLADRATIANMSPEYGATCGFFPVDEVTLSYMRLSGRSDAQIALVEAYSKAQGLWRHPGDEPVFTSSLSLDLGSVESSLAGPKRPQDRVALPKVPQAFNAFGELEIEGKKDKVEQIEFSLNGENHQLENGAVVIAAITSCTNTSNPSVLMAAGLLAKRAVEKGLKTKPWVKTSLAPGSKVVTEYLNSAGLTPYLDNLGFNLVGYGCTTCIGNSGPLPDPIEKAIKIGDLTVGAVLSGNRNFEGRIHPLVKTNWLASPPLVVAYALAGNMKLDLTTESLGEGHDGKPVYLKDIWPSGKEIAKAVEEVKTEMFRKEYAEVFSGDKNWQAIVVESTPTYDWQADSTYIRHPPFFSDMKAEPEPVQDIQNARILAILADSVTTDHISPAGNIKLDSPAGRYLRDRGVEIKEFNSYGSRRGNHEVMMRGTFANIRIRNEMVPGVEGGMTRHIPSNNIMAIYDAAMQYQQEKVTLAVIAGKEYGSGSSRDWAAKGPRLLGIRVVIAESFERIHRSNLIGMGILPLEFPQGVTRKTLGLSGDETISVSGMQNLKPGQQVPVTLTYADGRQEIVNTRCRIDTGNELIYFQNDGILHYVIRKML</t>
  </si>
  <si>
    <t>PL78_5015 chr1</t>
  </si>
  <si>
    <t>ANI29200</t>
  </si>
  <si>
    <t>ribA GTP cyclohydrolase</t>
  </si>
  <si>
    <t>MNTNMQLKRVAEAKLPTPWGDFLMVGFEELATGHDHLALIFGDISGNTPVLSRVHSECLTGDALFSLRCDCGFQLEAALAQIAEEGRGVLIYHRQEGRNIGLLNKIRAYALQDLGADTVEANYQLGFAADERDFTLCADIYKLLDIKEIRLLTNNPKKVEILTEAGINIVERVPLLVGRNPKNEHYMATKAAKMGHLLSK</t>
  </si>
  <si>
    <t>PL78_5020 chr1</t>
  </si>
  <si>
    <t>ANI29201</t>
  </si>
  <si>
    <t>phosphatidylglycerophosphatase B</t>
  </si>
  <si>
    <t>MLNIAKRIMIGTVLLLLMPIAVWISGWHWQPGASGFWLKGLFALTETVTAPWGIATSVILSGWFLWCLRFRLKPAVGLLMILTLVIVFGQGVKSLIKEQVQEPRPFVVWLENQNHLTSEEFYQLPRKERSAMVKEQLQNQTLVPKWLVKHWRFETGFAFPSGHTVFAATWALLGVGLLWPRRHYKTVGLLMVWATGVMGSRLVLGMHWPQDLIVATLISGLLVALATMGVQRWIGPLTIPPQEQKEIEQRDQRL</t>
  </si>
  <si>
    <t>PL78_5025 chr1</t>
  </si>
  <si>
    <t>ANI29202</t>
  </si>
  <si>
    <t>uncharcterised membrane protein</t>
  </si>
  <si>
    <t>PL78_5030 chr1</t>
  </si>
  <si>
    <t>ANI29203</t>
  </si>
  <si>
    <t>prsT tetratricopeptide repeat protein</t>
  </si>
  <si>
    <t>MLELLFLLLPVAAAYGWYMGRRSAQQDKQQDANRLSREYVAGVNFLLSNQQDKAVDLFLDMLKEDSSTVEAHLTLGNLFRSRGEVDRAIRIHQALMESASLTFEQRLLAIQQLGRDYMAAGLYDRAEDMFTQLIEEADFRVGALQQLLVIHQATSDWIKAIEVAEKLVKLGKDKQRSEIAHFYCELSLQAMGSDDLDKAMGLLKKAASADKDCARVSIMLGRVHMARGDFAKAAEALQQVLEQDKEVVSEALPMLHDCYQHLQQPQAWSDFLKRCVEDNTGATAELMLAEILEQQDGRDVAQVYINRQLQRHPTMRVFYRLMDYHLADAEEGRAKESLLLLRDMVGEQIRTKPRYRCHKCGFTAHSLYWHCPSCRAWASVKPIRGLDGQ</t>
  </si>
  <si>
    <t>PL78_5035 chr1</t>
  </si>
  <si>
    <t>ANI29204</t>
  </si>
  <si>
    <t>MRSFLHLTYEFFVNFMLSTRQRAKPHIAWYFPLLKGDMMSEVSTLTIKIPLELKEKIKAAALEKQFSLSSEVCERLEQSFNPAAKNAKAGRKDGKTHHSEIDNQGIEEISEQPLSQKELKKLRQLLKDGVKPAQKKK</t>
  </si>
  <si>
    <t>PL78_5040 chr1</t>
  </si>
  <si>
    <t>ANI29205</t>
  </si>
  <si>
    <t>predicted membrane protein</t>
  </si>
  <si>
    <t>MKNIKYIASALVLSLASFTSMASTSVNTQQSASLNKTGVISVSNAGTLTELENALAQKAQAAGAKSFQITSASGNNKLHGTAVIYQ</t>
  </si>
  <si>
    <t>PL78_5045 chr1</t>
  </si>
  <si>
    <t>ANI29206</t>
  </si>
  <si>
    <t>pyrF translation initiation factor</t>
  </si>
  <si>
    <t>MTSDTKTNNNDSGSSPIVVALDYADKNAALAFADRVDPRDCRLKIGKEMFTLFGPKLVRDLHQRGFEVFLDLKFHDIPNTTAKALAAAAEMGVWMVNVHASGGARMMTAAKEALLPYGAQAPLLIAVTVLTSMEKEDLLGIGIDADPADHAERLAKLTKNCGLDGVVCSAQEAVRLKQSCGSDFKLVTPGIRPVGSEAGDQRRIMTPHQALAAGVDYMVIGRPITQSENPAQTLRDIRASLVKGA</t>
  </si>
  <si>
    <t>PL78_5050 chr1</t>
  </si>
  <si>
    <t>ANI29207</t>
  </si>
  <si>
    <t>yciH translation initiation factor</t>
  </si>
  <si>
    <t>MVNDNNRLVYSTETGRIDEPVVKAERPKGDGIVRIQRQTSGRKGKGVCLITGVDGSDEMLEKLAAELKKKCGCGGSLKDGVIEIQGDKRELLKQLLEAKGMKVKLAGG</t>
  </si>
  <si>
    <t>PL78_5055 chr1</t>
  </si>
  <si>
    <t>ANI29208</t>
  </si>
  <si>
    <t>lipoprotein YcfJ</t>
  </si>
  <si>
    <t>MMIMTKRFATAALAITLALSLSACSNMSKRDRNTAIGAGAGAVGGAVLTGSTLGTLGGAAIGGVIGHQVGK</t>
  </si>
  <si>
    <t>PL78_5060 chr1</t>
  </si>
  <si>
    <t>ANI29209</t>
  </si>
  <si>
    <t>MAEIVFNREQTRLMAQKIQRYLEREHQFKLGDFDAEFLLDFFTQELGAHYYNQGIADAIAQVEAKMENMVDTLLWLEKPVHN</t>
  </si>
  <si>
    <t>PL78_5065 chr1</t>
  </si>
  <si>
    <t>ANI29210</t>
  </si>
  <si>
    <t>fsa fructose-6-phosphate aldolase</t>
  </si>
  <si>
    <t>MELYLDTADVTAVKRLARILPLQGVTTNPSILAKEGKPIWEVLPALRDALGGTGKLFAQVIARDSERMVAEAMLLSQRVPGLVVKIPVTSEGLAAIKKLKTMSIPTLGTAVYGAGQGLLAVLAGAEYVAPYVNRLDAQGQDGVAMVRELQQLLNLHAPQAKVLAASFRTPRQVLDCLLAGCQSVTLPVDVAEQLISTPAVQAAVEQFEHDWQGAFGSPMLS</t>
  </si>
  <si>
    <t>PL78_5070 chr1</t>
  </si>
  <si>
    <t>ANI29211</t>
  </si>
  <si>
    <t>PL78_5075 chr1</t>
  </si>
  <si>
    <t>ANI29212</t>
  </si>
  <si>
    <t>carbon starvation protein A</t>
  </si>
  <si>
    <t>MKNVKTAVIWLIVALIGAFAFAMLALSRGEHVNAIWLVIAAVACYSIAYRFYSLFIAKNIFELDDRRLTPAERRNDGLDYVPTNKWVLFGHHFAAIAGAGPLVGPILAAQMGFLPGTIWILVGVMMAGAVQDFLILFISTRRDGRSLGEMAKQELGAFAGVITMLGALGVMIIILSALALVVVKALADSPWGLFTIAATIPIALFMGVYMRYLRPGKIAEVSLLGFVLMMAAIIYGGNIALHPYWGPFFTLHGTTLTWVLVIYGFVASVLPVWLLLAPRDYLSTFLKIGVIIGLAIGIVFAMPEMKMPAVSRFIDGSGPVFSGSLFPFLFITIACGAISGFHALVSSGTTPKLVERESHIRFIGYGAMLMESFVAIMALICASVIDPGVYFAMNSPAALIGTTVESASAAINSWGFVVTPEVLTMIAKDVGENSILSRAGGAPTFAVGMAHIISEVFNSRNMMAFWYHFAILFEAMFILTAVDAGTRACRFMVQDLVGVAVPSLANNRSWFGNLAGTSVAVACWGFFVYQGVVDPLGGINTLWPLFGIGNQMLASMALILGTVVLFKMKKQRYVWVTIVPTIWLFITSMTAGWQKIFHEKPSIGFLAQAKKFSTGVEQGVLIAPAKSFKDMETIVFNNQINAALCAFFMLVAVTMLISAFFVVRRALKSSQPTAHESEIVLREEVARG</t>
  </si>
  <si>
    <t>PL78_5080 chr1</t>
  </si>
  <si>
    <t>ANI29213</t>
  </si>
  <si>
    <t>rnb exoribonuclease II</t>
  </si>
  <si>
    <t>MFQDNPLLAQLKQQLHTQTPRVEGVVKGTEKGFGFLEVDGQKSYFIPPPYMKKVMHGDRIVATLHTEKDREIAEPESLVEPFLSRFVGKVQRKDDRLSIIPDHPLLRDAIPCRPVRELTHDFQNGDWAVAEMRRHPLKGDRAFNADLTAFITHADDHFVPWWVTLSRHNLEREAPTMVAAELKQDGLEREDLTALNFVTIDSASTEDMDDALHVADKGDGNLLLTIAIADPTSYVDENSELDLIARKRAFTNYLPGFNIPMLPRDLSDNLCSLRPNERRPVLVCRVTIAEDGTLGDDISFSVAWVESKAKLVYDEVSDWLENQGDWQPQNAEIAEQIKLLQRVCNARNAWRQKNALVFKDRPDYRFLLGEKGEVLDIIVEQRRIANRIVEECMITANVCAAIVLRERLGFGIYNVHTGFDPALVEQAAAVLKTNEVEADPQALLTLPGFCELRRHLDSLPTQFLDSRIRRFQTFAEISIEPGPHFGLGLEAYATWTSPIRKYGDMVNHRLLKAVITGQQAEKPQEEITVQLAERRRLNRMAERDVGDWLYARYLQPSAGTDTRFPAEIIDVTRGGLRIRLLDNGAVAFIPAPFIHAVRDEMVCSQETGTVQINGEVVYRQSDKIEVVIAEVRMETRNVIARPAA</t>
  </si>
  <si>
    <t>PL78_5085 chr1</t>
  </si>
  <si>
    <t>ANI29214</t>
  </si>
  <si>
    <t>CbbBc protein</t>
  </si>
  <si>
    <t>MKFKPSIKPYTAAAGGWGSLEATTRFVLDSKRALANIRNLLRVNQVKGFDCPGCAWGDDNHSTFSFCENGAKAVSWEATRKAVDPEFFATHTVTTLSQQSDYFLEYQGRITHPMRYDASSDRYRPVSWEEALGLIAHHIGAMNNPNQLELYTSGRASNEASYLYQLFGRMLGTNNFPDCSNMCHEASGTGLSQSIGVGKGTIRMEDFERADAIFVFGQNPGTNHPRMLHSLRHAKDRGARIVSFNTLRERGLERFADPQNPIELLTPKSSPISSSYYQPNLGGDMAAVRGMVKALLETHREQLSMGLDGIFDQTFIDLHTRGSSAYFAAVDRTSWQKITQQSGLSEEQLRHAARVYQHAERVIFTWAMGITQHKHSVATVREMTNMQLLFGQLGKPGAGLCPVRGHSNVQGNRTMGIDEKPSAAMLDRLAAHFDFTPPREAGHNTVEALEAMLRGEVKVLIALGGNLAAAAPDTQRTAQALRCCDLTVHISTKLNRSHLVTGADALILPTLGRTERDMQATGSQYITVEDSFSMVHASEGVGKPLSDSQRSETAIVCAIADAVLGCDKLNWLALADDYHLIRDHIAATVPGFSDFNARCEQPGGFYLGSTAAELKFATASGKAEFSDAPLPNSLFPQIGNTNAPFVLQTLRSHDQYNTTIYGLDDRYRGVYGQREVLFINPQDLADLGLADGNQVEIETLWNDGITRKVNGFKLVSYDIPRGNLAAYYPETNPLVPLSSFGDQTHTPTSKSIPVVIRPWQEPRSQRIA</t>
  </si>
  <si>
    <t>PL78_5090 chr1</t>
  </si>
  <si>
    <t>ANI29215</t>
  </si>
  <si>
    <t>nth endonuclease III</t>
  </si>
  <si>
    <t>MNKQKRIEILTRLRENNPHPTTELMFTSPFELLIAVLLSAQATDVSVNKATAKLYPVANTPQAILDLGVDGLKSYIKTIGLFNTKAENVIKTCCILLEKHQGEVPEDRAALEALPGVGRKTANVVLNTAFGWPTIAVDTHIFRVCNRTHFAPGKNVDQVEEKLLKVVPAEFKQDCHHWLILHGRYTCIARKPRCGSCIIEDLCEFKDKVYPEN</t>
  </si>
  <si>
    <t>PL78_5095 chr1</t>
  </si>
  <si>
    <t>ANI29216</t>
  </si>
  <si>
    <t>electron transport complex subunit RsxE Rnf-Nqr subunit</t>
  </si>
  <si>
    <t>MSEAKNLMVQGLWKNNSALVQLLGLCPLLAVSSTATNALGLGLATTLVLVCTNTAVSALRRWVPNEIRIPIYVMIIASVVSTVQMLINAYAFGLYQSLGIFIPLIVTNCIVIGRAEAYAAKNPIGLSALDGLAMGLGATGALFVLGSLREILGNGTLFDGADLLLGNWAKVLRVQIVHLDSPFLLAMLPPGAFIGLGLLLAVKYVIDEKMKARKARRVAAEAVPKGMVEKA</t>
  </si>
  <si>
    <t>PL78_5100 chr1</t>
  </si>
  <si>
    <t>ANI29217</t>
  </si>
  <si>
    <t>electron transport complex subunit G FMN-binding domain protein</t>
  </si>
  <si>
    <t>MLATMKRHGVTLAVFAALATGLTAVVNSLTQNTIAHQAALQQKALLDQVVPAELYDNDMQGECYVVTDPALGNTAPHRLYLARKDGKPVAAAIESTAPDGYSGAIQLLVGADFQGKVLGSRVMEHHETPGLGDKIDIRISDWITRFSNQQVEGKDDKRWAVIKDGGTFDQFTGATITPRAVVRAVKNTALFMETLPARLSTLPTCGVEQ</t>
  </si>
  <si>
    <t>PL78_5105 chr1</t>
  </si>
  <si>
    <t>ANI29218</t>
  </si>
  <si>
    <t>electron transport complex subunit D</t>
  </si>
  <si>
    <t>MKFRPVQHTLTKGLQIASSPFTHNQRSTRSIMLLVMLACLPGIAAQTYFFGFGSLIQMVLAMITAVLTESAVLALRKQPIKTRLADNSALLTGLLLGISLPPLAPWWMIVLGTFFAIVIAKQLYGGLGQNPFNPAMVGYVVLLISFPVQMTSWMPPISLQANSIGFYDSLLTIFTGHTSQGASIRDLQLGYDGVSQATPLDSFKTSLRSLPAREILQQPLFGGVLAGLGWQWINLGFLAGGLFLLWRKVIHWHIPFSFLLSLSVCAGLSWLLAPESFGSPLLHLFSGATMLGAFFIATDPVSASTTPRGRLIFGALIGLLVWLIRVYGGYPDGVAFAVLLANITVPLIDHYTQPRVYGHK</t>
  </si>
  <si>
    <t>PL78_5110 chr1</t>
  </si>
  <si>
    <t>ANI29219</t>
  </si>
  <si>
    <t>MMNEDVLFIEELIEWIEINLEKRPTLDDVAKISGYSKWHLQRKFKSIVGLQLASYIRGRVLTRAAVALRISRRPIIEISDALGFDSQQTFTRTFKKRFGTTPNHFRLQDKWNVEGMIPRFSFYENYTPEIKPLTLEAKELVGITRRLNFDERNLCSGQHASCMAMKDEILLDFFKEMNFTSQRIYAVFSVDPDERDQSSFYYSTAVDKDQRHELHGNSETNSFTIPGGEFLSISHQGSAKECVKFSSYLFNEVLPKIREEVKGSIEMEVIEVEHCHSEAKMRDIDVVYQYLISVD</t>
  </si>
  <si>
    <t>PL78_5115 chr1</t>
  </si>
  <si>
    <t>ANI29220</t>
  </si>
  <si>
    <t>electron transport complex subunit RsxC, NADH dehydrogenase</t>
  </si>
  <si>
    <t>MFKLFTPRKKDKIWDFDGGIHPPEMKVQSSRVPMRIAPLPDQFIIPLQQHLGPEGELRVKAGDNVLKGQPLTVGRGRTVPVHAPTSGLITAIAPHTTAHPSGLAEICVHITPDGEDRWCERHPLPDYQQAQPHDLLERIHQAGIAGLGGAGFPTASKLQGGLNGVKTLIINAAECEPYITADDRLMQDHADEVVSGINILIHLLQPERVLIGIEDNKPEAIEALKQSLAGHSSILLRVIPTKYPSGGAKQLTKILTGQEVPFGKHSSAIGVLMQNVGTVVAIKRAIIDGEPLIERVVTLTGDALSRPGNFWARIGTPVLHLLALAGFTPQAQPMVIMGGPLMGFTLPSLDVPIVKISNCILAPAETEIGISEQEEACIRCGLCVDACPAGLLPQQLYWFSRGEEHEKARNHNLFDCIECGACAYVCPSNIPLVQYYRKEKAEIKALDQEAARAAEAKARFEAKQARLEREKQAREQRHKQAAVKLTDSDQQAVQAAMERIAAQKSSDTAINVQPGEMPDNSAIIAAREARKAQARARQAEKREATTSTPESTDDRQAAVAAAIARVKAKKAAQNQQDDSATPVVSEAVNNPTDDPRKAAVAAAIARVKAKKAAQNQQDAITTPVASEAVNNPTDDPRKAAVAAAIARVKAKKAAQNQQDASATPVASEAVDNPTDDPRKAAVAAAIARVKAKKAAQNQQDAITTPVASEAVNNPTDDPRKAAVAAAIARVKAKKAAQNQQDDSATPVVSEAVNNPTDDPRKAAVAAAIARVKAKKAAEKSAISS</t>
  </si>
  <si>
    <t>PL78_5120 chr1</t>
  </si>
  <si>
    <t>ANI29221</t>
  </si>
  <si>
    <t>electron transport complex subunit RsxB</t>
  </si>
  <si>
    <t>MMSLWIAIGALSMLALISGVVLGFAARRFQVDEDPIVEQVDELLPQSQCGQCGYPGCRPYAEAVSNSGEKINKCAPGGEQVMLKLADLLGVEPQPLDGDETLANPVRKVAFIDESNCIGCTKCIQACPVDAIVGATRAMHTVLPDLCTGCDLCVDPCPTDCIEMIPVPTTTANWKWDLNAIPVKTVPSQIIPVKLIDVEQHV</t>
  </si>
  <si>
    <t>PL78_5125 chr1</t>
  </si>
  <si>
    <t>ANI29222</t>
  </si>
  <si>
    <t>electron transport complex subunit A, Rnf-Nqr subunit</t>
  </si>
  <si>
    <t>MTEYLLLFVSTVLVNNFVLVKFLGLCPFMGVSKKLETAIGMGLATTFVLTLASVCAWMVNSFILLPLGLVYLRTLAFILVIAVVVQFTELVVRKTSPALYRLLGIFLPLITTNCAVLGVALLNVNQSHNFLQSAVYGFSAAAGFSLVMVLFAAIRERLAVADVPAPFRGSSIALITAGLMSLAFMGFTGLVKF</t>
  </si>
  <si>
    <t>PL78_5130 chr1</t>
  </si>
  <si>
    <t>ANI29223</t>
  </si>
  <si>
    <t>MSHSEEYQRIGGWLLAPMAYLIVTLLSATLMLALYAMAVVTPESREYLMANSQAFTLQWYFSVVTTLFMWGFTLWMLWLFCSRSRRFPKLFILWLLLTVLLALKAFAFAPISDEVALRALGWPLLAAACFVPYMQKSVRVKGTFTEI</t>
  </si>
  <si>
    <t>PL78_5135 chr1</t>
  </si>
  <si>
    <t>ANI29224</t>
  </si>
  <si>
    <t>formate--tetrahydrofolate ligase</t>
  </si>
  <si>
    <t>MTQKLSTIENKPVAPALLPIEAVARSLGVADEALIPYGKHMAKIDIDCIDADKPQGKLVLVSSITPTPLGEGKTVTTIGLSQGINRLGVRCVACIRQPSLGPVFGVKGGAAGGGASQVLPMEKLNLHLTGDIHAISSAHNLAAAALDARLYHEQRLGEDFGPQTGMERLSIDPHRILWPRVLDHNDRALRQITVGVGGGSHGVERADRVEITAASELMAILALAEGLQDMRRRIGRIILAYSTSGQPITADDLGVAGAMTALMKDSIHPTLMQTSEQTPVLIHAGPFANIAHGNSSVLADRLGLQLADCVVTEAGFGSDMGMEKFFNIKYRQSGIAPSCVVLVATLRSLKANSGDFDIKPGQSLPAEIADSNIPLLAKGCANLKWHIDNAASYGLPVVVAINHFPTDSEEELAFLQDFALSAGAQACELSHAFATGGAGTEQLARCVLAACDNPNTPKLPYSNDMSLEAKLNRLAERYGAKEVLLSPLARQQLADITEQGFGHLPLCVAKTPLSISADPAKKNVPRDFTLPITSCAVSAGAGFVRVYAGNIMTMPGLGSLPAYHHIDIDDEGHIYGLS</t>
  </si>
  <si>
    <t>PL78_5140 chr1</t>
  </si>
  <si>
    <t>ANI29225</t>
  </si>
  <si>
    <t>narK nitrate/nitrite transporter</t>
  </si>
  <si>
    <t>MTQISMSDMKDKGRLITDWRPEDAIFWKLRGQFVARRNLWISIFCLLLAYCVWMLFSALAVNLNHVGFSFSADQLFMLAALPSVSGTLLRVAYSFMVPIFGGRRWTAVSTGFLIIPCVWLGFAVQNPKTTFETFVIIALLCGFAGANFASSMGNISFFYPKDKQGQALGYNGGLGNIGVSLMQLVVPIAISVSLFSAFGSAGKLMPDGETLWLENAAWIWVIPLGIATLLAWFGMNDLAMNKTSVGKQFGILKNRHLWVLGLLYLASYGSFIGFAAAFAMLSTIEFPEVEILYYAFFGPFLGALARSVGGIMADRFSGVLVTALNFVVMALLILLLIMTLPDANSPGSFVAFFSVFMLLFITAGLGSGSTYQMIAVVFRKSTADKIKAQGGSQEEAERHGVADTATALGFISVIGASGGFFIPKVMGSSLAMTGSVFTAMLFIFVLYILSITMTWLVYGRRKGC</t>
  </si>
  <si>
    <t>PL78_5145 chr1</t>
  </si>
  <si>
    <t>ANI29226</t>
  </si>
  <si>
    <t>tehB tellurite resistance protein</t>
  </si>
  <si>
    <t>MAEEKGVNVRHNAREKLFSVYKEGYMQELICYKKMPVWNSRTLPAMFQEKHNTKDGTWAKLTILQGELTFSLLTEDGEDIESFIFSKVNQPKMIEPQVWHRIASFSDDIECQLEFLCTPEDFYHKKYALTPTHSEVINAARLITPCKAMDLGCGSGRNSLYLNLLGFDVDACDHNAQSVEFIDEIIEKEGLQNIHTQVRDINDLVIDGQYGLILSTVVFMFLDRQKIPAIIDNMQQSTQPGGYNLIVAAMSTDDYPCNMPFSFTFKHNELKEYYRDWTIVKYNEDLGALHKKDAEGNRIKLRFATLLAKKG</t>
  </si>
  <si>
    <t>PL78_5150 chr1</t>
  </si>
  <si>
    <t>ANI29227</t>
  </si>
  <si>
    <t>gycosyl hydrolase family Ie</t>
  </si>
  <si>
    <t>MSAFPKDFLWGAASAAYQVEGAYDADGKGLSIWDTFSHLPGTTYQGTNGDVAVDHYHRFREDVALMAEMGMKSYRFSISWPRLLPTGRGEVNPAGVKFYSDLIDALLEHNIEPMITLYHWDLPQALQDEGGWEARSTADAFEEYARLCYESYGDRVKLWSTFNETVCFIGFGYITGAHPPGVQEPARAIQACHHVFVAHAKAVAAFRSCGIDGKIGFVNVLQTHTPLSHSAEDMAAFNLAEGIFTHWLYDPVLKGEYPAELLEQAQAIWGVPRFAPGDDALLRSNICDFIGLNYYKRETIAANNQDTQLKINTTGQKGAGHQQGNEFGFKGLFKFVRNPNGVYTDWDWEIYPQGLTEGIMNIKARYGDIPIYITENGLGAKDPIIDGEVVDDDRIDYLNQHIGAIEDAIKQGADVRGYYPWSFIDLLSWLNGFQKQYGFVYVDHQKQLARQRKKSFFWYQKVIESNGDQR</t>
  </si>
  <si>
    <t>PL78_5155 chr1</t>
  </si>
  <si>
    <t>ANI29228</t>
  </si>
  <si>
    <t>MIFIYRIVYREDGITWRIAITSCGFSLIVRVERELALVQSDIMVSNRSRFKIEKANGERINDG</t>
  </si>
  <si>
    <t>PL78_5160 chr1</t>
  </si>
  <si>
    <t>ANI29229</t>
  </si>
  <si>
    <t>iolG oxidoreductase</t>
  </si>
  <si>
    <t>MAENIRVGLLGYGYASKTFHAPLISGTPGVEFAAVSSSDASKVHADWPSVTVVNDAQHLFDDPSIDVIVIPTPNDTHFPLAQRALAAGKHVVVDKPFTVTLSQANELKRLADEAGLLLSVFHNRRWDSDFLTLKTLLKEGALGDVVYFESHFDRFRPEIRQRWREQPGAGSGIWYDLGPHLLDQALQLFGLPETLNVDLGLLRPGAQSVDYFHAVLSYPGQRVVLHGTVLAAAETARYIVHGTKGSYIKYGLDPQEDRLKAGERLPQTDWGYDMRDGVVTLSQNGVLVEQPLLTQPGNYPAYYAGIRDAILGVGENPVPATEAITVMELIELGLESNKHKQALPVNPR</t>
  </si>
  <si>
    <t>PL78_5165 chr1</t>
  </si>
  <si>
    <t>ANI29230</t>
  </si>
  <si>
    <t>sodium/bile acid symporter family protein</t>
  </si>
  <si>
    <t>MSWLQRLRIDTFLLVLIGVVIIASFFPCEGETKVWFERLTTAAIALLFFMHGAKLSRAAIVAGMGHWKLHLVVFLSTFALFPLLGLGMNVLVPGILTPTLYLGFLYLCALPATVQSAIAYTSVAGGNVAAAICSASASSILGVFLSPLLVGALMQTQGGSTDTLHAIGSIIMQLMVPFIVGHLSRPLIAKWVERHKKLVNITDRSSILLVVYVAFSEAVVEGIWHQIDGWSLLAILVCSLVLLAIVIVANTLAARWLGFNTADEITIVFCGSKKSLANGIPMANVLFPASVVGVMVLPLMIFHQVQLMVCAVLAQRYARRVARERDASEKREQGEA</t>
  </si>
  <si>
    <t>PL78_5170 chr1</t>
  </si>
  <si>
    <t>ANI29231</t>
  </si>
  <si>
    <t>add adenosine deaminase</t>
  </si>
  <si>
    <t>MIDSRLPLTDIHRHLDGNIRAQTILDLGRQFNMTLPANELEALRPHVQITKTEPDLISFLQKLDWGVAVLGDLDACRRVAYENVEDAVNAGLHYAELRFSPYYMAMKHQLPVAGVVEAVIDGIQAGCRDRDIDIRLIGILSRTFGEQACLQELDALLAHRDGITALDLAGDERGFPGGLFLNHFNRARDAGLRITVHAGEAAGPESIWQAIHELGAERIGHGVKAIDDSRLLDYLAENNIGIESCLTSNIQTSTVVSLAKHPLATFLRHGVLASINTDDPAVQGIEITNEYHVAAPAAGLTRDEIRQAQENGLTMAFISEAEKQALRDKIRG</t>
  </si>
  <si>
    <t>PL78_5175 chr1</t>
  </si>
  <si>
    <t>ANI29232</t>
  </si>
  <si>
    <t>bifunctional beta-cystathionase/maltose regulon regulatory protein</t>
  </si>
  <si>
    <t>MFDFSTPVDRHGTWCTQWDYIADRFGSADLLPFTISDMDFPTAPVILQALTQRLEHGVLGYSRWQHEDFLGAIRHWYQARFQCGIDTATAVYGPSVIYMVAQLIRCWSAPGEYVVTHTPAYDAFYKVILGNQRQLLSCPLHKVDNHWHCDMAHLEALLARPQTKILLLCSPHNPTGKVWSLQELAHMAELCERHQVKVISDEIHMDMTWGEQPHTPWSQVAQSPWALLTSGSKTFNIPALTGAYGFISDSETRETYSNMLKSRDGLSSPAVLALVAHIAAYRQGAPWLDELRAYLQANLQYVAERLNQAFPQLNWQPPQATYLAWIDLRPLHIDDRQLQEVLIEQEKVAIMPGFTYGEEGRGFLRLNVGCARSKVEIGMDKLINGLNAVIGNH</t>
  </si>
  <si>
    <t>PL78_5180 chr1</t>
  </si>
  <si>
    <t>ANI29233</t>
  </si>
  <si>
    <t>malX bifunctional PTS system maltose and glucose-specific transporter subunits IICB</t>
  </si>
  <si>
    <t>MSAVKKQKITLWEFFQSLGKTFMLPVALLSFCGIMLGIGSSLSSKDVITLLPVLGHPAFQLLFTWMSKVGSFAFSFLPVMFAIAIPLGMARENKGVAAFAGFVGFAVLNLATNFYLTTSGVLPTTDPLVLKTHNIQNILGIQSIDTGILGAVIVGIIVYLLHERFNTIRLPDALAFFGGTRFVPIVTTVVLGLVGLLIPLIWPWFAAGINGLGRLINGAGIFGPMIFGSGERLLLPFGLHHILVALIRFTEAGGTMDVCGHSVSGALTIFQAQLSCPTTSGFSESATRFLSQGKMPAFLGGLPGAALAMYHCAKPENRHKIKGLLISGVVACVIGGTTEPLEFLFLFVAPFLYLIHALLTGLGFTVMALLGVTIGNTDGNLIDFVVFGILHGTATKWYWVPVVASLWFVAYYLIFRFAIQHFNIKTPGRESDSASVEKAPTPGVVGKSGYNSEAILQALGGAENIVSLDNCITRLRMSVKDMSKVDKEVLKANRALGVIQLNDHNLQVVIGPQVQSVKDELDSLIASA</t>
  </si>
  <si>
    <t>PL78_5185 chr1</t>
  </si>
  <si>
    <t>ANI29234</t>
  </si>
  <si>
    <t>ccpA, Peripla_BP_3 periplasmic binding protein like domain protein</t>
  </si>
  <si>
    <t>MNHKKITITDVAKHAGVSVATVSLAVSGKGRISPTTAERVNQAIEQLGYVRNRQAAQLRGGHSGVIGLIVRDIGDPFYAAMTAGLSEAIEAEGKVLFLTQSGKEGKGLQRCFDSLIEQGVDGLVLGGGANQESGLKEKAEQQGIPLICAARANVLDGVDVVRPDNMQAAKMATELLIGRGHRKIAYLGGHGHSLTRAERLGGFCATLVQYGLPFRSDWVIECDSQQQAAADAAESLLSHHPNVSAIICHQASVALGAYFGILRTGRGIGSAGVDTYLDQQVALIGFGDVPEAELTEPPLTFITSSAREIGYSAGQRLLQRIAGVDLQLQNVILPPVLIRRGSV</t>
  </si>
  <si>
    <t>PL78_5186 chr1</t>
  </si>
  <si>
    <t>MPIISSPTLRRYLNLNLATKELKTLEKTNLLKVSNVVMTCLTSTSSSTKNINKINRINSIIAKINDVRYLAVVDKRRNEVSEELSDLMRMKVTLNRLKFIEQEKAAAAVEASKIAAKVSEANHRRLIEQSQKEHIITGLLYSSTTPPNMNIDPAPVTAELQKLPLNILKTADSLGQFITLTNDNITNHPRMNALKGQTPRGWTNGKTWDSVPGVGALGKGAENEFHADETVVALTQLANGSWKLATEHGSANLVLHEYAHAIDRSFGEKANMGDKGLGEVGDSLSCRQSFRDIWQTELGSTSQTDSNYYYWQGGSDGGAEEAFAEAFSDLYGGTSQRPWPNIKAYIAAKMASVNPEN</t>
  </si>
  <si>
    <t>PL78_5195 chr1</t>
  </si>
  <si>
    <t>ANI29235</t>
  </si>
  <si>
    <t>MKKSLVAVSVIVVLGAAWTGASWYTGKLMEQRMSEIVDNANSQIKRLAPQAGLKLAYTDYHRGTFSSKVRYILQPDGTITGENAVMKPGEEIAFIETIDHGPFPMAQLKKFNLIPSMASVHSELENTAAVKALFDITKGKSPFTADSRIGYNGSTDSAIKLIPITYEKDGLNLNFSGASLDAAFSKDMRDVKLNGESDSIVLFKKNEMDQVETFTVKGLSLKNDSKTGKFDLSIGDQNLSIKQVLLSVEGKEALVLDGFTLTSQMGESDKNLNGKLSYTLDSLKIQGNDFGSGKLNFTFAGLDGEAVKNFATSYNQIAMQGLQTGNIDPETYQLQMTELVLTKLPSLLKGDPSFSISPLSWKNGKGESALKLDVVLADPSKVTTPITSQEEILTRAIKKIDANLTIPMPMATEFTTQAARLQGYSAEEAAKMAVQQVQGVAAMGQMFKLTTTKDDVISSSFSFADNKIDLNGQKMTLQEFAGLFGMFGGMPQEEEAPAAEAPAAE</t>
  </si>
  <si>
    <t>PL78_5200 chr1</t>
  </si>
  <si>
    <t>ANI29236</t>
  </si>
  <si>
    <t>manA mannose-6-phosphate isomerase</t>
  </si>
  <si>
    <t>MQKMINAVQNYAWGSTDALTRLYGIPNPQHIPMAELWMGAHPKSSSKIVDAQGQPQSLRQLIDSDPSGHLGDAVAKRFGELPFLFKVLCAAQPLSIQVHPSKQAAEIGYARENAAGIPLDAAERNYKDANHKPELVYALTPFHAMNGFRTPEQLVGLLQPVSAAHPDIGAFLLQPDAEHLALLFASLLSMEGEQKALALGVLKSALNNQRGEPWDTIRHIAQIYPEDSGLFSPLLLNVITLQPGEAMFLYAETPHAYLDGVGLEVMANSDNVLRAGLTPKFIDIPELVANVKFVPKPESELLTAPKEQGNALIFPIPVDDFAFAIHRLTDESENIEQNSAAIIFCIDGQSIVQKDSQQIVLQPGESCFVSANESPINLRGSGHIARVYNII</t>
  </si>
  <si>
    <t>PL78_5205 chr1</t>
  </si>
  <si>
    <t>ANI29237</t>
  </si>
  <si>
    <t>fumC fumarate hydratase</t>
  </si>
  <si>
    <t>MAATRIEKDSMGPIEVPADHLWGAQTQRSLEHFRISQEKMPTALIHALALTKRAAAKVNMDLGLLAEERGVAIIQAADEVLADKHPDEFPLSIWQTGSGTQTNMNMNEVLANRASEILGGARGNARLVHPNDDVNKSQSSNDVFPTAMHVAAVLSLREHLLPELKVLQKTLADKAEAYKSIVKIGRTHLQDATPLTLGQEISGWAAMLNYSLHHIEASIPHICELALGGTAVGTGLNTHPEYAVRVAQELANLTQQPFVTAPNKFEALATCDALVHGHGALKGLAASLMKIANDVRWLSSGPRCGIGEIAIPENEPGSSIMPGKVNPTQCEAMTMLCAQVMGNDVAVNIGGASGNFELNVFRPMVIHNYLQSIRLLADGMRGFNEHCAVGIEPNRDRITQLLNESLMLVTALNTHIGYDKAAEIAKKAHKEGLTLKAAALKLGYLTDQQFDEWVRPEEMVGSMKD</t>
  </si>
  <si>
    <t>PL78_5210 chr1</t>
  </si>
  <si>
    <t>ANI29238</t>
  </si>
  <si>
    <t>MPLTKTNTQNPIRGIVNPTSAQRKDCQAVILMLDYADLGRGPGTLHTVGSARLDMQGRTAAGDANIQVQIGTGTVAAAMIAHSVQTITDPINQKGAVNASVSVLNQSMDSGTIWNLTGTLP</t>
  </si>
  <si>
    <t>PL78_5215 chr1</t>
  </si>
  <si>
    <t>ANI29239</t>
  </si>
  <si>
    <t>tus DNA replication terminus site-binding protein</t>
  </si>
  <si>
    <t>MDKYDLILRMNTSFNQLELSLASLHQQLAEFPLLAAQVFTLPDIEKGLEHEEIEQINVTPVVGEEARELGLQHFRRLFIHHNKQNVSSKAAVRLPGVLCFALNKTEYRDCITLIEHINQLKHQLEQIITVESGLPSEQRFEFVHTHLHGLITLNTYRTLTPLINPSSVRFGWANKNIIKNITKEDLLAQLNKSLNAGRAVPPFTKEEWAEWVSQEIADVQRLPETAKLKIKRPVKVQPIARVWYQEQQKQVQHPCPMPLIALCQKELGAGMPKIGELPNYDATQIKHKHKPQAKPLRLLIPRLHLYTDIE</t>
  </si>
  <si>
    <t>PL78_5220 chr1</t>
  </si>
  <si>
    <t>ANI29240</t>
  </si>
  <si>
    <t>permeases of the major facilitator superfamily</t>
  </si>
  <si>
    <t>MKVNTSLRSANSVAPTPVANDNTASARHTSTLPINKRPYIQRGTPQFIRVTLAFFSAGLATFALLYCVQPILPLLSQDFGISPASSSLSLSTATGMLAVGLMFTGPLSDAIGRKPVMVVSLMLAAICTLVCALMTSWHGILLMRALIGLSLSGVAAVAMTYLSEEIHPSFVALSMGLYISGNSIGGMSGRLIAGVLSDFFSWRVALAVIGLFALAAAFMFWRILPPSRHFRATSLRPRTLAINFKLHWRDSGLPLLFAEGFLIMGSFVTLFNYIGYRLLGEPYGMSQALVGLLSVVYLTGSYSSPKAGALTTRLGRGPVLLWSIGLMLGGVLITAFSSVIAILIGMMIFTAGFFAAHSVASSWIGRRARRAKAQASSLYLFCYYAGSSVAGTLGGIFWLNLGWYGVTGFIALLLLIALAVGQRLRVLPEAARI</t>
  </si>
  <si>
    <t>PL78_5225 chr1</t>
  </si>
  <si>
    <t>ANI29241</t>
  </si>
  <si>
    <t>MPIELRHLRYFIAVAEELHFGRAAERLRISQPPLSQQIQILEEQIGARLLARNNRNVSLTQAGELFLKEAYQILAQVNSAAEKAGRLHRGELGELTIGFTSSAPFISVVSKNLRIFRQLHPCVHIKMQEVNTKQQIEPLLDGRLDLGVMRNTRLPDALQHRLLLREPLVAVVHEEHPLAAVPLGTLKFHMLAQEPFVFFAREVGTALYDEILNLLARSGITPYITQEVGEAMTIVGLVSSGLGVSILPASFTRVKVDGVKYLPLDEPEATTEVWLVNHRHRPVTAPADALIRLMIPETVAQSV</t>
  </si>
  <si>
    <t>PL78_5230 chr1</t>
  </si>
  <si>
    <t>ANI29242</t>
  </si>
  <si>
    <t>transcriptional regulator ROK family protein</t>
  </si>
  <si>
    <t>-IMDGQPGHIDQIKQTNAGAVYRLIDHFGPISRIELSKRAQLAPASITKIVRELVEAHLVKETEFQDVGSRGRPAIGLVLDTEAWHYLSGRINHGSITLALRDLSSKLVVEDLLPLPDSHPEPLLNRILNEVDQFFIRHQEKLERLTAIAITMPGMIDAPAGIVHKMPFYDVDEMRLGPELEQRTGLPVFLQHDICAWTMAEALYGAAKGSQNVIQVVIDHNVGAGVITGGRVLHAGNRSVVEIGHTQVDPYGKRCYCGNHGCLETVASIENMLEIAQQRLNVSMSSLLHSSPLTVESLCHAAMAGDQLAKDIILGVGHSVGRILAIMVNLFNPEKILVGSPLNLASSILHPAIESCIRQQALPAYSENIQVESTRFYNRGTMPGAALVKEALYNGSLLVKLLQG</t>
  </si>
  <si>
    <t>PL78_5235 chr1</t>
  </si>
  <si>
    <t>ANI29243</t>
  </si>
  <si>
    <t>MLTRVFVTGTDTAVGKTVVSRALLQTFSQHGKNAAGYKPVATESKETPDGLRNADALVLQASSSIALDYSAVNPFPLHEEVIHASTDTLIDYDRMSAGLAALEQQADSVVVEGCGGWSVLMNDQRFYSEWVVKEKLPVILVVGIKLGCINHAILTAQAIINDGLPLLGWVANRINPGLAHYAETIDVLRHQIPAPQLGELPYLPRPEQRDLVKYLDLSPLIKE</t>
  </si>
  <si>
    <t>PL78_5240 chr1</t>
  </si>
  <si>
    <t>ANI29244</t>
  </si>
  <si>
    <t>voltage-gated ClC-type chloride channel ClcB</t>
  </si>
  <si>
    <t>MKKPLHHHFYRAMLRRLLIAIMLGMTSAVIVWLFHRGMLGLEWLLFARTDGSLVAAASSISGWRRALTPALGGVAAGGVLWLFQRYRHQRPTAPTDYMEAIEIGDGRLDISASLVKSFASLLVVSSGSAIGREGAMVLLAALFASVFAQRYAKANEWKLWVACGAAAGMASAYHAPLAGSLFIAEILFGTLMLASLGPVIIAAVTALLTTNILLGEQAPLYQVQALPSPLPMQYLLMATLGVIAGFSGPLFLKAMTASGHVFRSLNLSLPLQLGLGGIIVGLLSLIFPEVWGNGYSVVQSMLAVPPGILLIGGVLICKLIAVLASSGSGAPGGVFTPTLFVGAALGMLIGQIFALWPSLGEHVALLMALTGMATLLAATTHAPIMAALMVCEMTGEYTLLPGLLLSCVIATAIARWIRPLSVYHSG</t>
  </si>
  <si>
    <t>PL78_5245 chr1</t>
  </si>
  <si>
    <t>ANI29245</t>
  </si>
  <si>
    <t>Nicotinamidase-related amidase</t>
  </si>
  <si>
    <t>MNKPYVRLDKDNAAVLLVDHQAGLLSLVRDIDPDKFKNNVLALADMAKYFNLPTILTTSFETGPNGPLVPELKALFPDAPYIARPGQINAWDNEDFVKAIKATGKKQLIIAGVVTEVCVAFPALSALEEGFDVFVITDASGTFNPLTRDAAWDRMSAAGAQLMTWFGAACELHRDWRNDVEGLGALFSNHIPDYRNLMTSYFTLTSEK</t>
  </si>
  <si>
    <t>PL78_5250 chr1</t>
  </si>
  <si>
    <t>ANI29246</t>
  </si>
  <si>
    <t>MKKTLIIGTLLLAVAPLAAQASCESVKADIAQKIINNGVPESGFTLEIVPNDQVEKAGGQVVGHCENDTQKIVYTRITSGE</t>
  </si>
  <si>
    <t>PL78_5255 chr1</t>
  </si>
  <si>
    <t>ANI29247</t>
  </si>
  <si>
    <t>MKNNRLRIALRVLLPAAVLMLPLSWSSMAQAQLSHCSQGSTCVTVGGNNANDPLAKEAARQSKEQWDETRRLRNKVNTRKEKDFDKYDVAEDAKDKCLSSSNFNAYWEPNTQRCLDRQSGHKINP</t>
  </si>
  <si>
    <t>PL78_5260 chr1</t>
  </si>
  <si>
    <t>ANI29248</t>
  </si>
  <si>
    <t>MLKTSLLFFATALAEIIGCFLPYLWLRKGAPAWLLLPAAASLGLFVWLLTLHPAASGRVYAAYGGVYVATALIWLRVVEGIKLSMFDWLGAGIALIGMLIIVAGWRVN</t>
  </si>
  <si>
    <t>PL78_5265 chr1</t>
  </si>
  <si>
    <t>ANI29249</t>
  </si>
  <si>
    <t>NAD(P)-dependent oxidoreductase</t>
  </si>
  <si>
    <t>MIVFVTGATSGFGEAIARKFVSHGHQVIASGRRLEKLEQLKNELGEALHILRLDVRNRAAIQQAIDELPASLRNIDVLVNNAGLALGLEPAHKANADDWETMIDTNTKGLVNMTRALLPEMVSRNIGHVINIGSTAANWPYAGGNVYGATKAFVKQFSLGLRADLHGTRIRVTDIEPGLVGGTEFSSVRFKGDDEKVNKTYDGANPLMPGDIAEAVYWVATLPAHVNINTLEMMPVSQSFAGLNIHRES</t>
  </si>
  <si>
    <t>PL78_5270 chr1</t>
  </si>
  <si>
    <t>ANI29250</t>
  </si>
  <si>
    <t>MENTQLINIDYNSFRAVKGFDKRVRYLILHYTVVDFTGSITALTGPLVSSHYLIPDPMDPSYIAAGFDELRIFNLVDENDRAWHAGESRWHQRTNLNDSSIGIEIVNQASDNNGNFTFPPYNDEQIEAVKDLALNILQRYPDISPTHVLAHSDISLGRKSDPGAAFPWFELYMCGVGAWYDDETKNEYLCQYNHSMPDKDEILKLFNIYGYDTSSADTNIGYEILIRAFQLHFRPECYDGKMDEETLAVLSALVKKYFPSEL</t>
  </si>
  <si>
    <t>PL78_5275 chr1</t>
  </si>
  <si>
    <t>ANI29251</t>
  </si>
  <si>
    <t>sugar-phosphatase, haloacid dehalogenase-like hydrolase</t>
  </si>
  <si>
    <t>MSVKLIAVDMDGTFLNSKGQYNKSRFRKLYQQLLQRGIKFVVASGNQYYQLKSFFDDIDDQIAYVAENGGYIVDKKQEVYCGKLPSAQVAQVLECISTLSGINFLVCGKKSAYMLETGAPDFFNGMRTYYHHLNTVSDYAQIDDVIFKFALSYEQDDVSGLMDEITQKIGDIVTTVSSGHGSVDLIIPGNHKANGIKRIQGIYGIADNEVMALGDGGNDLEMLRHAGYSFAMENGSLAAKQAAKYRAPANNEDGVLKVIDDCLNNRPPFDLYHK</t>
  </si>
  <si>
    <t>PL78_5280 chr1</t>
  </si>
  <si>
    <t>ANI29252</t>
  </si>
  <si>
    <t>PL78_5285 chr1</t>
  </si>
  <si>
    <t>ANI29253</t>
  </si>
  <si>
    <t>MNRTHTLCFSLGLCASLLHSTVSAHDLWTNMPPANTTTATVEMAYGHGFPHGEAIPAQRLHFFAPLKLTNGSKEYSFNIDGKNVKFQQENLKPGSYIALSTYKPTIWSVKRVGEKDEWRQEEDKTQWPGSFCTDNTMSGKTISFVKNPDANPFITQPMGLRLEFVPLQNPNELSIGDDLELQLLYNGKPLANHTFGVIFNDGEERSDAEGQGHEHHHHDHAHEKNNTLSHPALAHTYAFEDVDLKGQTDSNGKLTLPITAKGQWLVSTVAETPHEDKNRCDIHLDKATLSYYVVN</t>
  </si>
  <si>
    <t>PL78_5290 chr1</t>
  </si>
  <si>
    <t>ANI29254</t>
  </si>
  <si>
    <t>Integral membrane sensor domain MASE1</t>
  </si>
  <si>
    <t>MKKSKTLFWRHASALFGWALIYYVAGVVSQQFDSPAFQISLVWFPSGVAVAAFLAVRWGSWPLLFFIFSMVSVLLEQHWREDVLSALFYSVLSLPASVVIAWIVRRFARPNDDLHAILLWISATLIISALDALITGGGIALAAGLPLFSLFWVSLIADVTGILFVTIIIMGFLNIRVRSARLTLRAKLAGAVVWLLLCASTWLIFSGKLQDFAASGAALYFALSCIPIAIAIVLSIIAGNRGGSLALLTLGAIVIFYTYQHQGPFFLQGLHSGEPLLLTQCYLTATALLMVFLRGLSHSIHSFNPETGRIEGDGVMYQLNLESGEILWDSDIGALFGERGSTAFLHIDAVLPRIHPQDREKLKQHWRAAEGREPQGALALRIRTANGEWLSIVDGGCVLLTGTEGNRVMGNWQISQYN</t>
  </si>
  <si>
    <t>PL78_5295 chr1</t>
  </si>
  <si>
    <t>ANI29255</t>
  </si>
  <si>
    <t>Uncharacterized membrane protein HdeD</t>
  </si>
  <si>
    <t>MIQIALLLFGVDFVRSKARFLGFLGAVWGLIGIGIFIDGIDGTLYFPIKTFGVLLLLESLVTLSVAASGVGAQKAVLYFKGGLFCFVALLILSNKTYSNLLLAIIFGFAYFIIGALVIASAWVVRYPRWKQAMAGGGCQILFAMFMFSPYPTHYQATVSFFLGVLMFISGVNTLLLARRANQLSEGTSVFALLAPSDILSGLTKKSAAKPRALPPEHVDFTGPLTVHIWTPEGAASARTIPRPVINRYIAAVDTQGVISTGHAALELSPKVYISLYPAADIDRSPSEFLRLLKATRDNDVDGSFQPDYATEAANWCESDRKILFHEYNGPALLRYWDVYQRQKTYNLTSRNCSSSVAYALEASLDGVLAEQGKHWRPALRTLFMPELWIAAQVRRRAITMAWTPGLVMDYARALRAIVHPVPQSWYQRMPWKWRVSDDNKAGTETDKIF</t>
  </si>
  <si>
    <t>PL78_5300 chr1</t>
  </si>
  <si>
    <t>ANI29256</t>
  </si>
  <si>
    <t>amn AMP nucleosidase</t>
  </si>
  <si>
    <t>-HEGKLPDAAERAKGLFAYPQLSVSWEGQFRDNIRTRAYGRFSRTGCYSTTVTRPALFRRYLTEQLTLLEGEYGARFEVTPSQIDMPYPFVIDGSDLVLDRTMTAGLAQHFPTTDLAKIGDGITDGLDTATENFPLSHFDALRTDFSLARLKHYTGTPAEHIQPYILFTNYSRYVDEFVSWACEQILDPSSPYEALSCAGGTFITAENADPQKTTSDLAWKKHQMPAYHLIAKNGQGITLVNIGVGPSNAKTICDHLAVMRPHAWLMIGHCGGLRESQAIGDYVLAHAYLRDDHVLDAVLPPDIPIPSIAEVQRALYDATKAVSGMPGKEVKQRLRTGTVVTSDDRNWELRFSASALRFSLSRAVAVDMESATIAAQGYRFRVPYGTLLCVSDKPLHGEIKLPGQANHFYEGAISEHLQIGIRAIDLLREEGDQLHSRKLRTFNEPPFR</t>
  </si>
  <si>
    <t>PL78_5305 chr1</t>
  </si>
  <si>
    <t>ANI29257</t>
  </si>
  <si>
    <t>Vat family streptogramin A O-acetyltransferase</t>
  </si>
  <si>
    <t>MVNNINGPDHTNKHPMAGFPQVCYIKNTVTNPNIIIGDYTYYDDPDNSEDFERNVLYHFPFIGDKLIIGKFCAIARGVKFIMNGANHKISGVSTYPFQIFGNGWEKVAPSPEDLPFKGNTVVGNDVWIGFEALIMPGVNIGNGAIIASRSVVTSDVPAYSIVGGNPAKVIQYRFAPDLIVKLEQLAWWDWPVEKITQNLSLIVSDDVNALVSIMDI</t>
  </si>
  <si>
    <t>PL78_5310 chr1</t>
  </si>
  <si>
    <t>ANI29258</t>
  </si>
  <si>
    <t>chitin-binding protein</t>
  </si>
  <si>
    <t>MTTNNSQLRHGRITTPKTRGLVATDLGLIGEWENNEMEGGKNFPDLNAGPVPAPFQADNPSNIPPKDGLILSGGHAGNRESVNFTDQEMQQKLRALGKADDSFSWPKIAVKPGELFDVKWAYTAPHTTRGYRWFITKDGWNPQARITRDQLEVAPFSEDFYPFVPYYSHQAKLVAKTNHQVLLPTGKKGHHVIVLLWIVANSGNAFYQAFDVDFGA</t>
  </si>
  <si>
    <t>PL78_5315 chr1</t>
  </si>
  <si>
    <t>ANI29259</t>
  </si>
  <si>
    <t>virulence factor SrfA</t>
  </si>
  <si>
    <t>MLALGENGQPVYASALQLREALRLRKQQHIADCLAIPQPNEDGDRMDWYSPISGKVTSWIAASHSQRTSAIKQLEMCQATVAAISQRAQQAEKTGHKLFGALLAKAFQFPDQNHVYLVDDKPVITFWGFVNLDKKSRSDALDCLRATVHEPAVEMMPAAAPVSPKTASAATIPPTIPEPVIAPPPPPVAENQPVPPNRWRRLRLWLLLPAAAVIAVLALQLSATKPAPVAKPAVSPTVTKPATKPVEHPASKHPASAAKPAPIVAAAQPAADKPAAEVEKPAPTKTSEARLPNPLPVTHATVIAPVVPEPPVAAAVETVAVPIPKDALVLPADAVKIGSTKFLNGRWRVFVDIKDPLTGKPPVLKYQINDGKGTARITYGDNISCRVNVNAGLMQSGNLVINSRTKARCSDGSRYQVPELVCKQGLTGPAECTGRYDAETLLPMTMKRESK</t>
  </si>
  <si>
    <t>PL78_5320 chr1</t>
  </si>
  <si>
    <t>ANI29260</t>
  </si>
  <si>
    <t>virulence factor SrfB</t>
  </si>
  <si>
    <t>MLATITDYKQRITLIQNSGIQFLDFALTPVVDADLPHAFVRKSANGPLLRLMFNQERGKYLLPVAGSAPEVVKPEFSFPLDQSLKLLENIWLPLPFLRFNPPRNFIGGPDNWARMQILALETPDQDGNTHRVCLAFDTKVYPEGHDNEFLAPTEHDIDTGTHFALAYQNDELGEFLDLTWVDGWLRETFIQQVSQQEQRTEREIKASLREFEYQAHYLNLLDMLGKQLGIPDIKMTTATLQEPAVNVDLILDVGNSHTCGVLVEDHGDGINGLQQSYELQLRDLGQPHFLYNELFESRVEFSQAAFGKQNFSVESGRDDAFVWPSIARVGREASRMALLRQGTEGATGISSPRRYLWDEESFTPGWRFSRTATKSHGEAPAIALPLTNLINDEGQPLYALPLEERLPVFSPHYSRSALMTFMLSELLAQALMQINSPAQRQKMNHATAPRQLRNIILTLPSAMPKPEREIFRRRMHEAIGLIWKALGWHPMDDDFTRAEDKAKSRVPVPDVHMEWDEATCGQMVYLYNETQVNFGGRTEAFFASMARPDKQLAADETAGKSLRIASIDIGGGTTDLAITQYVLDDGVGSNVKITPRLLFREGFKVAGDDILLDVIQLYVLPAVQAALKKSGVPAPDLLMTKLFGNDGRADGQSTLRQQVTLQLFMPLGRAILQAYEGFDPLDSSAEIDASFSELLIQAPTARVLDYLNTEVQRELRADAEPFDILQVALIVKLSKLHAEFLSNRMNLTQSLRSLCEVVSLYDCDVLLLTGRPSRFPGIAALFRHLQPLPTNRILSLDGYHTSEWYPFNKLGRIDNPKSTAAVGAMLCLLALDLRLPGFYFKAGDFQPYSTVRYLGMLDSNNTLSTDNLYYSDIDLDSPSYQLPAKGSFPVRGALCLGFRQLDNERWPASPLYTLSITDTELARKVAGDGDLRVRLALVKGVQDNSPERFEIAEALLGDGSRVPLQHLRLKLNTLAGNGTGETHYWIDSGSVFKK</t>
  </si>
  <si>
    <t>PL78_5325 chr1</t>
  </si>
  <si>
    <t>ANI29261</t>
  </si>
  <si>
    <t>virulence factor</t>
  </si>
  <si>
    <t>MKSLTPEQLSATLTHQLQAVVQGIDHSFGWIESCRQQAPRLDTEAERLKIKLRRHRSEAQRLSVISSEAMTIGFFGQSQQGKSALITALTTNGDNKLETRLGDKTYDYLMHINPDNQATALATRFTRQNVPEDRAYPVRLSLLNETDLAKMTANIFLHDFLQEKALYQPDAHSITEHLNLLAMHRQSQAVSGITEDDVVTLWDYLLRQDKNSQSLLNTHFWPTAIELAPCLSVDDRARLFSLLWGEIPALTAAYRHFAHTLQHLNGATVVLAPLSVLVDDLQLPANGLMNMTTLANLNAPSDISVQVRPLCQGEKQREVTLSLSELTLLSAELCIPLHSAPRDPAFATVDMLDLPNWGAQLDTPMLSESENLPRYPLAQNFLRAKCEYLLDRYTDHQAINLLMLCSAAGQRSEVKKVAKALDYWVKKTQGENAQVRARRHPGLIWALTPFDQRVTHGQHYDEAVQRQVGNPGDSWGSVQALDERGTERMATYLIGEIARNIKGERLTEQLHELQRELQDNLLGHWYHSEGVSDPQKRQRIAETLIKTLQTRTGVHGELLERLLPAREELLRLFLQQSHRVTKQPRADQKIAQTSSEPFSVGIEIDLFSELQEDVDTNLDVTPSFTTNNDFSYAKEVYRYWINHLRSLPENGPLVALLGVSKPTIEMLMEELITASIRLDMEGALQRKLADQELPGTPREQLADQQVSRALTVLGDFVAWLGFLQIEPAQRPDSRINRGHKIFAQPEKPVANWGTSQRLTRLALTPTNTTAFYIYDWLVGLNELIMQNLGYSAGKELSVAQRDRLGAILQLIKPMAL</t>
  </si>
  <si>
    <t>PL78_5330 chr1</t>
  </si>
  <si>
    <t>ANI29262</t>
  </si>
  <si>
    <t>MIQCTFMLVPGYTNSGPEHWQSFIERKYINAVRVEQKEWDNPDRDTWRERLARAIDGIPGNIFLVGHSCGAITVTQWAERYHSGKVIGALLVAPADVDAITAPAAIQVQRPIPSKPLPFPSTLICSDNDEYLSLDRAQQFASQWGSERVIKSGGGHFHTAAGYGEWPEIENMLESLSGFKLIKKQHSAR</t>
  </si>
  <si>
    <t>PL78_5335 chr1</t>
  </si>
  <si>
    <t>ANI29263</t>
  </si>
  <si>
    <t>Uncharacterized distant relative of cell wall- associated hydrolases</t>
  </si>
  <si>
    <t>MIKLAFVLLGCFFSALAFAYQPQEGDIIFHSSTSSQSQAIQFATGSRYSHMGIVLFKQGKPYVYEAVATVRYTPLDRWIKRGARGQYLVKRLKTPLTAAQVRQLHEQGKAFQNKPYDLTFDWSNERMYCSELVWKMYQRATGLEIGQLQKVREFNLTAPAVQQKIKERYGKNVPLDAPVISPVAMLNSPLLKTVPL</t>
  </si>
  <si>
    <t>PL78_5340 chr1</t>
  </si>
  <si>
    <t>ANI29264</t>
  </si>
  <si>
    <t>panP decarboxylase</t>
  </si>
  <si>
    <t>MTPDEFRRHGHAMIDLIADYRQNIEQRPVHPNTLPGEIKANLPMTAPEKGESFEHIMADVESLVMPGLLHWQHPHFFGYFPSNVELSSVLGDCLSTGLGVIGLSWQSSPALTEIEEVTTNWLLKMIGLSDAWSGVIQDSASTATLVALISARERTSDYALMQDGMQNSAAPLIVYTSQEAHSGVNKAAMLAGFGLNNIRLVATDEHNALSPHALDKAIQQDLAAGNRPCIVIATTGTTAATAMDPLDAIGDISQKYGLWMHVDSAMAGSAMILPEFRHLWLGIEKADSVVLNPHKWLGAAFDCSVYCVRDSEHLIRIMSTNPSFLQSTADGQVRNYRDWGIPLGRRFRALKLWFLIREQGVEGLQARLRRDIDNARWLAEQMAEHEDWKLVAPLNLQTLCVRHEPKGLQGEALDAYTRSWAETLNQSGNAYVTTATLGGRWMVRISIGTLGTERRHVEALWSQLQQLVSEAAAAA</t>
  </si>
  <si>
    <t>PL78_5345 chr1</t>
  </si>
  <si>
    <t>ANI29265</t>
  </si>
  <si>
    <t>MSNLQDITNQTTTASQSKIVTLEQLDQRSLEKLISGEILAIRIPNYCTEETASSLNDYIDKTAKLHQYTHETYEDGQVVQNFYGVHRWGTPFNMTYGKPDGDGAKEKYYADAAKMRELIDNICAPAKPPVQALIDHFQQHWPDGAVTASFEGKPMFAGIIRAMFPETAHLSETVPHVDCLPFSIAELEHQFSANIYIETPPSGGELMVWDTEAFSFDEVELFEGDQLPEERLQFPLRIQPQKNELVIINTRRPHAICGFDSGKRISMQSFIGYNTNEPFYFWC</t>
  </si>
  <si>
    <t>PL78_5350 chr1</t>
  </si>
  <si>
    <t>ANI29266</t>
  </si>
  <si>
    <t>dUMP phosphatase</t>
  </si>
  <si>
    <t>MKYKWILFDADETLFHFDAYQGLKLMFSRFKTEFTLQDYEHYQLVNQPLWVDYQNGKINAAQLQSTRFEMWANRLGVSPHTLNSEFLVAMADICALLPGAQELINALHGKAQLGIITNGFTDLQNVRLERTGLKNVFSPLVISEEVGVAKPDVGIFEYAFNLMANPPKEQILMVGDNPHSDIQGGINAGIDTCWLNTQGHARPEGIQPRYQVSSLTELQHLLLA</t>
  </si>
  <si>
    <t>PL78_5355 chr1</t>
  </si>
  <si>
    <t>ANI29267</t>
  </si>
  <si>
    <t>-TKIKSATTGWVILLMFLLALLSLLPKETSIAVGAALLCIFFFWHYLKAAKRVSKPKLELATEPSPLLSDIPSDERDISATLPLQSDDEFYIFRLADELNKQNYQASVLPQGSLSRASWLPPGELAVVAGINLPDGMIYIGNKLKSNRSGAEPAFINPTLKVAADHVDMSLPLTDERPNYSMISPEARRAYLQWLAEGRQAPEAYIGYVFLFFYGLEHRLLIDANVDVAAKNEQPALKAEIIRLLGIYGEHREFERCARNLLVYLTPLDPTEKTYLSSPPIGSYGTDLPLGLRIGLGQLAVDQHPLPADWAVAWALSDPNLPHNIAATRNFGVFSQLFQQRYRQYFPQGFILPMNKTKLQICYRSASAGLMDQQFTRRIHDLPDVVVAKDSREKLRLILEDCYTELAGYSQFIALNPDKINDLEAILLLPMTLWPEALKQELDNIKERVGYGLLLMTYNELFTRLNSPGEVTRNKVMALVRAMEKIQLGVEPDILSDNITPSAQDTIALFPITVLATESETLPAYRVTVVTLDLACAAVMVDGGISEPELMMLSQHVDAWGHISPGQRMRLKAYLQPGIKKTSTLGALRKKMEPLSVTTRRAIAAFLAHLVQADGKVTPQEVKFLERVYVRLSLDSKLVYTDLHQSPPVSVTQTTAKMINDNARVAQLQQESRELYKVLSTMFPATVEQKSKPIQPMATWVKPVEIFGLDADHSALLRLLIGRLLWSRDELIDIAEDMALPLDEALSTLNEKTHSVFNLPLTEGNRPVKINRTILRSLAA</t>
  </si>
  <si>
    <t>PL78_5360 chr1</t>
  </si>
  <si>
    <t>ANI29268</t>
  </si>
  <si>
    <t>cytochrome b561 family protein</t>
  </si>
  <si>
    <t>PL78_5365 chr1</t>
  </si>
  <si>
    <t>ANI29269</t>
  </si>
  <si>
    <t>MIPKTKLRKNLPYVLIGLNLLFTAQVHAEIDDRRVIADCKKIPSYANAGNTAYQKGDYVTAQKHFMNQVAWTEACHFSDEVKVDSGARATAYNNMALTYIRQGDLLKAKAWLMIAPEDKKSQYNLKLIADKIAALPKPTTYAGEYWQYSGLGNWNSIEVTPKGNKFTIDYNGYYFGIMGIYYGPNMGQFSFVSSIPADGKVEYDQSKADKETDYSGDCKVNMQFTHADVTVETAGDCGFGHNVSADGNYIRVR</t>
  </si>
  <si>
    <t>PL78_5366 chr1</t>
  </si>
  <si>
    <t>MGYMVSFNANPVNASEESHSPQEVHLTHSETEALKDDE</t>
  </si>
  <si>
    <t>PL78_5370 chr1</t>
  </si>
  <si>
    <t>ANI29270</t>
  </si>
  <si>
    <t>MRPIERDFTLSDAKDRVIKEIDNLGLMWRKEVYGKNILTIVVTLKHPKNNNQTMGVGKGDYDNAFVGALFEALEHYIEDFSSPLATVRPAKTLMRKGILASDDVLDMISTQPDSHLATRRFASTAGDFYYPLALCDPNYSRKPLADDNFDYRYLARYGSNSGIAIGANRNEALLHGINECIERDALSLFLIQGLYSRSPCTIYEIDKQSLPEDVARSWQNSEEEIQQRIRVLDITQGLKCRTYLALAEKSKLIKYPIGCGTSLHPHHALQRALSELVQINAVFNHSQEIQRENEVLHQRLLRYKKLERCFCMRTADIFNTNEVLLCRLPVSDHADSRPAEDLVEIEQDLIEQGFVIGKSILYETSQVCLTNVLIPSFERFYIITSGNIVLPLLRGRRSLEKKTI</t>
  </si>
  <si>
    <t>PL78_5371 chr1</t>
  </si>
  <si>
    <t>-TLTEEVDLSMGSYFLAHAEEESWLGRKFICENELGRQSWPSVLSDINLLGPFNSARREGNHVTFSYIAPSSRRRSSFFQSLLTDPMGEIDFCFIRDFDGALPSGDKFWQVDHLSAERMAREERHFQMHTELSLKVLKTQGVIYDPACSTGDFLASLANKLPEFNYIGSDISPQMIEFARERHKERPISFSVGDAMSSRQRCDILILRFLNDEVMQIGSAALAFNHLIGLLNPGGIAFVFGHTPVLVPITDLASALGFEVIKNTASSLDQCHIFQFYMLRKYP</t>
  </si>
  <si>
    <t>PL78_5375 chr1</t>
  </si>
  <si>
    <t>ANI29271</t>
  </si>
  <si>
    <t>Pimeloyl_ACP methyl ester carboxylesterase</t>
  </si>
  <si>
    <t>MTQVRSSGFFPVDDLHSIYWERHGNPQGEPWIVLHGGPAGQSHLIHTAFFDLSLCDVLIFDQRGCGQSLPYGERRINTINHLVEDIERLRCFLKMPRANILGLSWGCWLGILYKIRYGMSGLKLVIGCPFIPIATVQELHWFYFHQQICQTHRLKPFIFAENQPKSATYYRCLQILATGLASQKRSMAQLWVNTDEIATNAHQDFHQTITLTDEFFNPRTYSAIMLEIHYHAAGFFITNDILRQVAQMDAQGVTLVCGEKDRMGMVATNWLAERVNVEVILVRDIAHQALHTEMIKQLRHLIAR</t>
  </si>
  <si>
    <t>PL78_5385 chr1</t>
  </si>
  <si>
    <t>ANI29272</t>
  </si>
  <si>
    <t>alkaline phosphatase</t>
  </si>
  <si>
    <t>MSKRISTASRVALSTLLLSTSCTLLMPNASAAETGLYDRSAKGDITQFGGARRLDSDQTQALRDSLSDKTVKNVILLIGDGMGDSEITSARNYAAGAGGFFKGIDALPLTGQYTHYSLDKKTQKPNYVTDSAASATAWSSGVKTYNGALGVDVTGKDHITILELAKAAGKATGNVSTAELQDATPAAQFAHVTGRKCYGPEETSEKCATNALENGGRGSITEQMIQARADITLGGGAKSFEQLAKAGEWKDKSLRDQAIARGYLIVESLNDLNGVTQANQDKPVLGLFSAGNMPVRWLGPKASYHGNIDKSPVTCEVNPERTADIPTLAAMTEKAIEVLKTNEKGFFLQVEGASIDKQDHAANPCGQFGETVDLDEAVQKALEFAKADGNTLVIVTADHAHSSQIVEADAKAPGLTQALMTKDGAVMAISYGNSEDDSQGHTGTQLRIAAYGPHAANVVGLTDQTDLFFTMRDAMALK</t>
  </si>
  <si>
    <t>PL78_5390 chr1</t>
  </si>
  <si>
    <t>ANI29273</t>
  </si>
  <si>
    <t>MTAYVNYFTLIFNQTTLKNIGSILLTESGILPLWHAFPCSLFTDIPASLKHHHIYQKVKPVRAEFSE</t>
  </si>
  <si>
    <t>PL78_5395 chr1</t>
  </si>
  <si>
    <t>ANI29274</t>
  </si>
  <si>
    <t>2-hydroxyacid dehydrogenase, GyrI-like small molecule binding domain protein</t>
  </si>
  <si>
    <t>MTFRIIEKQPQQVVSIRVIGPYAETIPLGFKQLSSWQQQHPLPYESWLALYWDNPETTPPANLRADVAFSVADDFVLPAHASSGVLLQIIPGGTYAVYRARVTDGDYAKAWGELYNLHLPASGYLPAEGACFEVYLNDGMADGYFDIDIYQSVRPMDTE</t>
  </si>
  <si>
    <t>PL78_5400 chr1</t>
  </si>
  <si>
    <t>ANI29275</t>
  </si>
  <si>
    <t>MSVDRPQPLLTAEDCSPAVLERACAVSPFIFLADHAGQTIPSRLGDLGLPPGEIDRHIGWDIGSLPVAQRLSELLDATLIHQRYSRLVIDCNRTPGIASSIPEISEQTTIPGNQSVTPAQAEARRTEIFQPYHDLIRQTLDRRAAQGQPSVIISMHSFTPTFKGVARPWQIGTLFNRNPEWALLLVELLRAEGDLQVGVNEPYAILWTTAMGRKIVAYSNATVATI</t>
  </si>
  <si>
    <t>PL78_5405 chr1</t>
  </si>
  <si>
    <t>ANI29276</t>
  </si>
  <si>
    <t>cysteine methyltransferase</t>
  </si>
  <si>
    <t>METFYIDRTDTPAGELVIIGDSEHNLRAIDWVDHYERLLKLLTSHYGPNTFTLTEKINPGGLTEKMQRYFAGELDIIDGLPVKTAGTAFQRQVWQELRNIPCGKTISYGELAQRIGRPTASRAVGMANGLNPVSIVVPCHRVIGASGSLTGYAGGVERKRWLLAHEGYLLAR</t>
  </si>
  <si>
    <t>PL78_5410 chr1</t>
  </si>
  <si>
    <t>ANI29277</t>
  </si>
  <si>
    <t>ntcA cAMP binding domain protein</t>
  </si>
  <si>
    <t>MIPEKRVIRRIQSGGCAIHCQDCSISQLCIPFTLNEHELDQLDNIIERKKPIQKGQALFKAGDELKSLYAIRSGTIKSYTITEEGDEQITGFHLAGDLVGFDAISNLQHPSFAQALETSMVCEIPFDTLDDLSGKMPNLRQQMMRLMSGEIKGDQDMILLLSKKNAEERLAAFIYNLSRRFAQRGFSPREFRLTMTRGDIGNYLGLTVETISRLLGRFQKSGILSVKGKYITIENTEALAQLAGNPKPVC</t>
  </si>
  <si>
    <t>PL78_5415 chr1</t>
  </si>
  <si>
    <t>ANI29278</t>
  </si>
  <si>
    <t>universal stress protein UspE</t>
  </si>
  <si>
    <t>MAKYQNILVAIDPNQDDQPALRRAVYLVQRNGGQITAFLAIYDLSYDMTTLLSPDERTAMRKGVISQRAAWIAEQCRFYVEAGIPIDIKVVWHNRPYEAIIQEVLSAKHDLLLKMAHQHDRLESIIFTPTDWHLLRKCPCPVWMVKDQPWPEDGTALVAVNLSSEDPLHDPLNLKLVQETKELAEHVNQTAVHLISAYPVTPINIAIELPDFDPSVYNDAIRGQHLIAMKALRQKFGLDEKYTHVEKGLPEEVIPDLAEHLRAGVVVLGTLGRTGLSAAFIGNTTEHVIDHLKCDLLAIKPDGFTCPVECNEDGDGLSSNG</t>
  </si>
  <si>
    <t>PL78_5420 chr1</t>
  </si>
  <si>
    <t>ANI29279</t>
  </si>
  <si>
    <t>L-ascorbate-6-phosphate lactonase</t>
  </si>
  <si>
    <t>MSKVNEITRESWILNTFPEWGTWLNEEIEKTEVQPNTFAMWWLGCTGIWLKSAGDTNISIDFWCGTGKRTQSNPYMNAQHQMMRMGGVRALQPNLRTSPFVLDPFAIKKIDAVLATHDHADHIDVNVAAAVLQNCDDHVKFIGPQACVNLWLGWGVPEERCIVAKVGSVIDIGDIQITVLDSFDRTALITLPKGTSSKDKALLDTMDERAVNYLIKTSGGTIYHSGDSHYSNYYAKHGNDYDIDVALLSYGENPRGVTDKMTSSDILRAAESLNAQVVVPFHHDIWANFQSDTREIEVLWKMKKDRLDYKFAPFFWQVGGKYTYPTDKHKMHYQHNRGFHDIFIDEPELPYKAFL</t>
  </si>
  <si>
    <t>PL78_5425 chr1</t>
  </si>
  <si>
    <t>ANI29280</t>
  </si>
  <si>
    <t>transcriptional regulator DeoR C terminal sensor domain protein</t>
  </si>
  <si>
    <t>MNEMQRHHEIVAWVNAKRSLTINDLIERFDISPATARRDIAKLDALKQLRKVRNGAECIVDKKKQAWSPLNINNADNYEEKSRIAAKASELCQDGDSIVLNCGSTAFLLGQTLCGRDVQIVTNYFPLACYLIENDHECVIIIGGQYNKTQNIILNPTSTTFDAYAGKWMFTSGKALNETGLYKTDMLTAVSEQQMLNKISKLVVVVDSSKVGQRTGLLFCPASKIDILITGKDANPEVISSLKAQGVDVILV</t>
  </si>
  <si>
    <t>PL78_5430 chr1</t>
  </si>
  <si>
    <t>ANI29281</t>
  </si>
  <si>
    <t>PTS ascorbate-specific subunit IIBC</t>
  </si>
  <si>
    <t>MEYLYDVFYIFYSQVMTKAPLLLGLVTCIGYSLLRRDITTIIKGTIKTIVGFMLVQVGATTLVSSFKPVIEKMAEFHGLTGSVIDPYTSMMTTMETMGDDYSWVGYVVLLALAINILLVVLRRYTGIRTIMLTGHIMFQQAGLIAVFYFVMAVPMWETVIYSSILLALYWGIFSNIMFKPTEAVTGGAGFSIGHQQQAASWIAVKVAPKLGDPKDNVDNLKLPKWLHIFHDSIAATAIVMTLFFGVILLSFGMDNLRSMAGSTHWAIYILETGLKFAVAIQIIVTGVRMFVAELSEAFKGISERVIPNAVLAIDCAAIYAFSPNAMVFGFIWGALGQFTAVLVMLAFNTSIMIIPGFIPMFFSNATIGVFANHFGGWRAVMKICFVMGIIEVLGSAWAIDLFMQNGTTFNSWMGMADWSLLFPPIMQGLSASSLTFYLLIALALVYMFFASRTLRAEEDAAKALAALPPAVDENPAEEAKPEHSTDAPSVEAAKPVRILAVCGNGQGSSMMMKMKIGSYLEKKGIPHHMDSCAVSDYKSKLANTDIIVSSKHLSSEMEVGEGKFILGVQNMLNPHSFGEQLLALIEQVNQQK</t>
  </si>
  <si>
    <t>PL78_5435 chr1</t>
  </si>
  <si>
    <t>ANI29282</t>
  </si>
  <si>
    <t>ptsN PTS ascorbate-specific transporter subunit IIA</t>
  </si>
  <si>
    <t>MTTSSLKSSLIENRSIMLQAQAEDWRAAIKLGTDMLIASGAVTPAYHQAIINSVEKLGPYIVIAPNFALPHARPEDGVNRTAFALVTLSEPIYFDGEDDAVDVLITLAGSSSDEHMAGLMEVTQVLDDENSETGVDLDKLRRCRSTEDVYAVIDAALRV</t>
  </si>
  <si>
    <t>PL78_5440 chr1</t>
  </si>
  <si>
    <t>ANI29283</t>
  </si>
  <si>
    <t>araD ribulose 5-phosphate epimerase</t>
  </si>
  <si>
    <t>MYQALKHRVLEANLLLPRYGLVTFTWGNASEIDRKHGVMAIKPSGVEYDQMKAEDIVVLDLEGKVIEGDLNPSSDTPTHLELYRLFPALGGIVHTHSRYATIWAQAGKDLPALGTTHADYFYGDIPCTRPLKDSEINQNYERNSGLVIDETFRMRGIDPVAVPGVLLYGHAPFTWGKNALEAVHNAVVLEEVAAMALATRSLNAHIHLQNALSDKHYRRKHGSNAYYGQR</t>
  </si>
  <si>
    <t>PL78_5445 chr1</t>
  </si>
  <si>
    <t>ANI29284</t>
  </si>
  <si>
    <t>ulaD 3-keto-L-gulonate-6-phosphate decarboxylase</t>
  </si>
  <si>
    <t>MAKPMLQIALDQTDLASAVTLAKSVAGYVDIIEVGTILAFAAGMEAVTTLRQNHPNHLLVCDLKTTDGGAILSRMAFEAGADWLTVSAAAHIATIEACKKVADELGREIQIEIYGNWTLDDAKAWRALGIKQAIYHRSRDAELAGVGWSDDDLLRMRALSDLGLELSITGGIVPQDIRLFEGIRAKAFIAGRALTGEKGQSNAQALRAEIDKYWS</t>
  </si>
  <si>
    <t>PL78_5450 chr1</t>
  </si>
  <si>
    <t>ANI29285</t>
  </si>
  <si>
    <t>xylulose 5-phosphate 3-epimerase</t>
  </si>
  <si>
    <t>MYTNRVNQIVGIYEKALPNAMPWEEKLRVAKSLGFDFMEISIDESDERRVRLDWSDEQIYGLRRLCEQYQIPLHSMCLSAHRKYPFGSADKVIREQAKIHMEKAIDFAYKMGIRVIQLAGYDVYYESSNEHTHQRFIDGMKWCAKQAERAGVMLAVEIMDTDYLNSLSKFEILKREIPSPYFMAYPDVGNINGWNYDTVTELRLSRDHIVQIHLKDTLKVRENAPGQFRDLVIGEGEVDFTVIFRALRDMNSRVPLVIEMWAQDENWRENILTAQKQLNQAAERANFPLYLSPLSH</t>
  </si>
  <si>
    <t>PL78_5455 chr1</t>
  </si>
  <si>
    <t>ANI29286</t>
  </si>
  <si>
    <t>pntB transhydrogenase</t>
  </si>
  <si>
    <t>MSSGLVTAAYIVAAILFIFSLAGLSRHETSKQGNTFGITGMAIALIATIMGPDSGNVGWIIVAMVIGGSIGIYLAKKVEMTEMPELVAVLHSFVGLAAVLVGFNSYLDHGAPMEPVMQNIHLTEVFLGIFIGAVTFTGSIVAFGKLRGIISSKPLTLPHRHKLNLAALVVSFLLMVLFVKTDSVAMQGICLFLMTAIALAFGWHLVASIGGADMPVVVSMLNSYSGWAAAAAGFMLSNDLLIVTGALVGSSGAILSYIMCKAMNRSFISVIAGGFGTDGSSVGDAEEMGEYRETTAEDVAEMLKNSSSVIITPGYGMAVAQAQYPVAEITAKLQARGIKVRFGIHPVAGRLPGHMNVLLAEAKVPYDVVLEMDEINQDFPETETVLVIGANDTVNPAALEDPRSPIAGMPVLEVWKAQNVIAFKRSMNTGYAGVQNPLFFKDNTQMLFGDAKASVEAILRAL</t>
  </si>
  <si>
    <t>PL78_5460 chr1</t>
  </si>
  <si>
    <t>ANI29287</t>
  </si>
  <si>
    <t>pntA transhydrogenase</t>
  </si>
  <si>
    <t>MRIGVPRERLANEARVAATPKTVEQLLKLGFTVAIEADAGRLASFDDAAYQSAGATITDTANVWQSDLILKVNAPLEDEIALMREGSTLVSFIWPAQNPELLKKLAERQVTVLAMDSVPRISRAQSMDALSSMANIAGYRAIVEAAHEFGRFFTGQITAAGKVPPAKVMIIGAGVAGLAAIGAAGSLGAIVRAFDTRPEVKEQVQSMGAEFLELDFEEEAGSGDGYAKVMSEAFIKAEMELFAAQAAEVDIIVTTALIPGKPAPLLITKEMVASMKPGSVVVDLAAQTGGNCELTVADKITVTDNGVKIIGYTDLPSRLPTQSSQLYGTNLVNLLKLLCKEKNGEIDIDFEDTVIRGVTVVKTGEITWPAPPIQVSAQPQAAKAAAPIEKPQAKPSSPWTKYIFMAIAIVLFGWLANVAPKEFLSHFTVFALACVVGYYVVWNVSHALHTPLMSVTNAISGIIVVGALLQIGHGGWVSFLSFIAVLIASINIFGGFTVTQRMLKMFRKH</t>
  </si>
  <si>
    <t>PL78_5465 chr1</t>
  </si>
  <si>
    <t>ANI29288</t>
  </si>
  <si>
    <t>MKLKYTIIASALLSLTAFSAAQAAQELAPEKAASIKPFQRITITGRFNAINEAAAAVSRRADALGADAFYIQDTNSNNNGGNWRVTADLYHKDAEKVSQETQYRTFNGVKELPKNEAYLLEPFDTVSVSGFFRSQPDINDAISKEAKRKNASFFFIVRQVDANGGGNQFITAYVYKADAPKRKVQSPDVIPADSDAGRAALAAGGAEAAKVELPGVASSGTPSNAVGRFFETQSSTGKRYTVTLSDGTQIQELNNTTAAQMVPFDSVTFTGHFNSMTDVSQEVAKRAAAKGAKYYHVTRQWQNKSGGNLTVSADLFK</t>
  </si>
  <si>
    <t>PL78_5470 chr1</t>
  </si>
  <si>
    <t>ANI29289</t>
  </si>
  <si>
    <t>arginine:ornithine antiporter</t>
  </si>
  <si>
    <t>MEKKLGLTALTALVLSSMLGAGVFSLPQNMAEVASPAALLIGWSITGVGIIFLAFAMLLLTRLRPDLDGGIFTYAKEGFGDLVGFFSAWGYWLCAVIANVSYLVIVFAALSFFTDTPDHIVFGEGNTWQALIGASFLLWVVHALVLRGVQTAASINLVATLAKLLPLGGFIILAAIAFNLETFTLDFSGIALGTPVWEQVKSTMLITLWVFIGVEGAVVVSARARNKKDVGRATMLAVLSALSVYLLITLLSLGVVPRAELAEMRNPSMAGLMVELMGPLGEIVIATGLIISVCGAYLSWTIMAAEVPLHAAKHGAFPKAFCQQNKNNAPSQSLWFTNGAVQIALVLIWITGSNYNTLLTIASEMILVPYFLVGAFLFKVALKRQDWRLIVAASGACLYGLWLIYAAGMLHLLLSVLLYAPGLLVFIYARKSHHDMRILNKMERVAICLVMVATLPATWLIMH</t>
  </si>
  <si>
    <t>PL78_5475 chr1</t>
  </si>
  <si>
    <t>ANI29290</t>
  </si>
  <si>
    <t>MSSERIQRETICFDYMKFLSASCKKRWSFVDAIYGVMPIFGMVVKKSQTESEKNPQEQLTALALQVLSTQVSDETNMIRLIRLARQQGIQSLEVQLPYGLDIGQLAAISRQCSPQVALTLNGERLLVNLPVIQP</t>
  </si>
  <si>
    <t>PL78_5480 chr1</t>
  </si>
  <si>
    <t>ANI29291</t>
  </si>
  <si>
    <t>MLNSVTFIADSYRPGNMTKIVFVEDDPEVGKLIAAYLGKHDIDVLIEPRGDTAQDFITEQQPDLVLLDIMLPGKDGMTLCRDLRPHYDGPIVLLTSLDSDMNHILSLEMGANDYILKTTPPAVLLARLRLHLRQRQSQSKEPQVATLTNQNAIRFGLLCIDPVNRQVNLGQEEITLSTSDFDLLWELATHAGIIMDREILLKSLRGVSYDGMDRSIDVAISRLRRKLYDNTLEPFRIKTVRNKGYLFAPNAWESVQQ</t>
  </si>
  <si>
    <t>PL78_5485 chr1</t>
  </si>
  <si>
    <t>ANI29292</t>
  </si>
  <si>
    <t>MRKLFIQFFLLLFVCFMVMAMLVGLVYKVTAERAGRQSLDDLMKSSLSLMRSELREIPLRDWNKTIETLDLNLSFELHIEPLDKRDLGPRLNKRLRAGEIIALDDEYSFLQRIPRSHYVLVVGPVPYLFYLHQMRLLDLALLILIGMSLALPVFLWMRPHWKDLLQLENAAQRLGSGHLDERTHFDPTSSLNRLGVAFNQMADNISTLIASKKLLIDGIAHELRTPLVRLRYRLAMSENLSETEQLALNRDIGQLESLIDELLTYARLDRPQVSLNLEPIDLPTWLQTKVEDMRLIHREREIALDIPHSGDFGAVDLRLMERVLDNLVNNALCYSNQRLRIGLWFDGDEACLQVEDDGPGIPPDERTKVFEPFVRLDPSRDRATGGCGLGLAIVHSIAQAYQGRVFVESSSLGGASFRFCWPVKDYYSLSVDSDAVSDKK</t>
  </si>
  <si>
    <t>PL78_5490 chr1</t>
  </si>
  <si>
    <t>ANI29293</t>
  </si>
  <si>
    <t>peptidase M32</t>
  </si>
  <si>
    <t>MITAYHQLRSTFTRLSRFEHLSAIAGWDMQTMMPPKGNLARSEALAELNVLHHQILTAPQVGQWLEQAEQETLNDIEKANLREMRRHYDNAVLVPESLVEAKSLAGARCEHAWRQQRINNDWAGFAENLREVVKLSRQEAEIRAQAAGTSRYDALLNLYEPGLRSSDLDRIFGDLKQWLPDLLQKAIVKQAKQPHLTPVGPFDLEKQRQLSLSVMALLGFDFDGGRVDVSVHPFCGGVPQDVRITTRYNEKEFTSALMGIVHETGHARYEQNLPREWLGQPISHARSTAIHESQSLLFEMQLARSDEFLKLLLPLAIKHFGEQAALTEDNFIALNQRVEAGFIRVDADEVSYPAHVILRYEIEKALIEGEIEVEDIPAQWNEKMQRYLGLNTEGNYRNGCMQDIHWTDGAFGYFPTYTLGAMYAAQLFQTAREAIPNLDQQIGNGDLSALFAWLQQNIWQHGSRYLTDELIIKATGETLNPRFFRQHLERRYL</t>
  </si>
  <si>
    <t>PL78_5495 chr1</t>
  </si>
  <si>
    <t>ANI29294</t>
  </si>
  <si>
    <t>peptidase M66</t>
  </si>
  <si>
    <t>MEKTTTDKKNVITFNNNDFPSDLGGELSASILFVQNSVIPAGKHLNDDIQPHLTSHKKTMVLFKSKQEIDEAIPVTLTLKDAENQVAGTYTLRPPKDLTRLVEQIKDFNGSEDDFIEPAVYDKSISGQAELNKLQNDTQGNQIKSILSTNNSLKISTRDGGWIKDFYMPVADELDGKLVTFSSNAGYNSFIHYSGKKVTLNRGLTIVLRNYKGSWYSLDDVKYSQISFGEGFWSVIIPFEKIVPGIQLDFEHNGKHGQLGNIQVGASNELIIHTIDLGMLTPYRNAFEFQKKNEYHRQYFQQVPLSRLIVSQYEPQYFKEVMLPEGVLLTDYDPSTGGVYEGTMRQRIGKELISIGINNANYGINSSQGKGENGHPYSTAQLTAHNSIGKYVNGIIVHGLSGGGGIVTLESSIGNEFSHEVGHNYGLGHYPNGYAGSIHQAPDKPNSCWGWDSDNDQFIPNFENTISNKPTCQDEQCAAPFAGHSFGRDAMASGSPMYMQSNAFTLHTPYSLSKIQTFLENKAVFDRHSPTGFNKWNATTQTMEPWENRVETKSNKDAAPSEVTMASMTALLERHDLITVSFKNKSFAKDIYIPIATEENKGKAVRVKNVTNSTSLLHVNNQLYTIAYNHNTVYLSNGKTWLEVADYSLSEAKRPYKQGVAVTTLVGYYDPQGALSSYIFPALHGSFGMVYQGDGNRANICYLEVQFEGGVVQQFKLSANRIDATCMNKFHINVEEGLNPIKASIFVGGVEVSSIDIAKPTSNLEFSVNGVAL</t>
  </si>
  <si>
    <t>PL78_5500 chr1</t>
  </si>
  <si>
    <t>ANI29295</t>
  </si>
  <si>
    <t>MEQVLPSTIELTPRSEKIVPYSAHAQLSTRNRDSTESNLLITEKIDNKDSGYLTWQKSIGDSLSDLYQLSDAQTKQIQEQNEQHRLRIHALWQDMESHIFQHNREYSQQLLSYQDKVQKSLIEFAQQNQCDAQNYNTKMAEALEIRFSRLNRQLELSNLALDKQISQQHRITRKMTLALGLNILFSFMLLMTFFYQHLGWLTMQ</t>
  </si>
  <si>
    <t>PL78_5505 chr1</t>
  </si>
  <si>
    <t>ANI29296</t>
  </si>
  <si>
    <t>periplasmic protein TonB</t>
  </si>
  <si>
    <t>MQTTKNSLSAPSDIAMMPMRGRERVRWSGSTVLALLLHGGLICWLAYHYVAADSVTAAPPPALMLVLADKIESVPAPNDVPMGPPKVLSAPESSVKSETERQESVQPAAPEAMKPAILAAKNKVIEKPKPVSQRRETQNDNAPSLDSLPSTTPSAEATSAPPSAAEQRIAAPYTSDSFAQTQGIPDWSSLMLGHLSRHKRYPPIAVRQSRQGIVLVRVTLDKAGLVSATRLMKSSGVDSLDNEALALPKRAQPLPPAPEEIMANRKEISITIPVRFDLRELRN</t>
  </si>
  <si>
    <t>PL78_5510 chr1</t>
  </si>
  <si>
    <t>ANI29297</t>
  </si>
  <si>
    <t>two-component system sensor protein</t>
  </si>
  <si>
    <t>MTMPPMNNPTIQDAQGVPIASESAREAVFWLTHLMDDAATEQDRQAWLHWRNQHPDNERAWRHIESCCADFSRLNVQAAHSTLSILGKTKLGKTNRRGVLKLLAASCITGGGVILGGHSRGWLSWQADYHTDIGEQKSLTLEDGTHLQLNTQTAVNVRYSDVARQIVLIRGEVMVESGQLEQQAHFPRPLSLETPQGRIVAIGTRFSVYLKGTQSEVDVYQGAVRLSPRSLRQSLTIPAGQGGWLSASGCGVKPLIREKSAWVKGQLLVDNQKLSDFLAELSRYRSGVVRCQPEASSLRLSGVFPLADTDRILKALPDVLPVQVKYFSRYWVQIDIR</t>
  </si>
  <si>
    <t>PL78_5515 chr1</t>
  </si>
  <si>
    <t>ANI29298</t>
  </si>
  <si>
    <t>RNA polymerase sigma factor FecI</t>
  </si>
  <si>
    <t>MRETSASAHGFAQRLYFEHHGWLYHWLRNKVGCPQHAADLTQDTFLNILINPDAQAIRQPRPFLATVARRLVANHYRRKTIEDAYLSALSALPEVVTPSPETRLLTLEILEKLDAALDGLPPQVREAFLLAHLQGMRYSDIAERLRVSASSVKQYLQRANLQCFFALSS</t>
  </si>
  <si>
    <t>PL78_5520 chr1</t>
  </si>
  <si>
    <t>ANI29299</t>
  </si>
  <si>
    <t>hemin receptor</t>
  </si>
  <si>
    <t>MTIKNSGKSQHISMAVKKAHFIHQQLSSHRAARPVSYALSGLLSLGISLPGQLMAQEKISDQHVSAGTTQYSIPGGSLTAALQTLASKANIILTFTAEQTQNKTAASVNNAQSLSEAFAQLLAGSGLQAVKTPNGYRLMEVPQAWLSDDSITMPELSVIGGMANSLQAGRSTLRQEDIARAQADNLASLIDRLPGVSMAGSPRPGGQSLNIWGMGDMEDVKITLDGAPKGFEKYRQGSVFIEPELIKRIDVDKGPHNLLNGNGGFGGTVKIETKDAGDMLKPGENFGGLLKYSYHTNDRQNIYSSALYGRTENGLADGLIYMSKRDGDNIRRPDGTRFAYSTNDQASYLLKTNIYLTDSQTLTLSAMRSESDGWQPFAAKRDDMPSPSAADIKKYGYEEAWRRKLVLRDQVDSNYSVKWNISPEDNPLLNMTVTYANSSTKQYDQRPKTASTSFLGSLGNESWVSYKDNMLDINNESSFSTGVLEHVLTVGTRWHKHERDTLMYYPAQKNNPSYNYGYFQPYYMPAGEQETRSLYLQDALTLGSLTVTPGVRYDHVTNTGQPNFAPRFNDRDPAAGHDYSRVTYTGWSPHLGVMWKATQNLSLFSDISRTWRAPVVDEQYEVQSGASSIPGTSRNLDVETITGIRMGAILDFNDLMTKQDSLQIRTTLFRNRGKNEIFYRRGVLCDAQSVSGSSSSCSGTLSNYRNLPGYTIEGLEIETFYDSERIFGNLSYSTIRGERDASPRDPWGNRTWIAEIPPTAAHAMLGVKMPEWDMAFGWKGDFVRKQDRSPSDGDPKADIWSLPKTKGYVLHGLFASWQPASLDGFEARVAVDNLFNTEYYPYLGESVSGVGRNIKLSVSQRF</t>
  </si>
  <si>
    <t>PL78_5525 chr1</t>
  </si>
  <si>
    <t>ANI29300</t>
  </si>
  <si>
    <t>MKKLLALVVAATLGLSSAAFAADTTAAAPATAATHNTTVKMAHEKHAKKAVKKTEQKAQAAKKHHKAVTKAPAQKAQAAKKHHKAVTKAPAQKAQAAKKHHKAVTKAPAQKAQAAKKHHKAVTKAPAQKAQAAKKHHKAVTKAPAQKAQAAKKHHKTVTKAPAQKAQAAKKHHKAVTKAPAQKAQAAKKHHKAVTKAPAQKAQAAKKHHKTVTKAPAQKAQAAKKHHKSTVKAAPAAK</t>
  </si>
  <si>
    <t>PL78_5530 chr1</t>
  </si>
  <si>
    <t>ANI29301</t>
  </si>
  <si>
    <t>serine protease</t>
  </si>
  <si>
    <t>MRLSSLLLLSLLPFSVSMAYADSPETASAKDQNTLFFGKDDRTEVTNGADWPWQAIGQIETASGNLCTATLISPHLVLTAGHCVLAPPGKMDKAIALRFISHNQKWAYQTGKLETLVDPKLGKRLKPDGEGWIVPPAAAAYDFALIRLTSSKSLPIKPLPLWQGTSAELTQALKQAKRQVTQAGYPLDHLDSLYSHENCLITGWAQQGVLSHQCDTLPGDSGSPLLLKGPEGWSLIAIQSSAPAAKDRYLADNRALAVTAIREKLNLLSKKSKDK</t>
  </si>
  <si>
    <t>PL78_5535 chr1</t>
  </si>
  <si>
    <t>ANI29302</t>
  </si>
  <si>
    <t>MSFYQSDVYVDYGSLFVFHPETNNLFRQNSLYSYFLAQLNADEKTSRFLSSKSWFVNYVQILESIFWQFSDVQSDRYRPDKIGAELVLKDMMSDFFKEMVPPDAWRFVASGMELLLEKPFTEEAIEVYHAGTFAETDSDDFIREPFSGTVTRVKLQVNFVSDLNVISTLCLFFTTAETVKGHLLSQKFSTQGIVGDIHVYMTTATLHERSYAAISQRVKEKIQSKVDDFIFAI</t>
  </si>
  <si>
    <t>PL78_5545 chr1</t>
  </si>
  <si>
    <t>ANI29304</t>
  </si>
  <si>
    <t>hrpA ATP-dependent helicase</t>
  </si>
  <si>
    <t>-KSSLAALSAQLGELMLRDQQRLRRRLQGARKITNPQDLQPILDKLENDIAVAAQRVASRRAACPTINYPENLPVSQKKADIYNAIRDHQVVIVAGETGSGKTTQIPKICLELGRGVKGVIGHTQPRRLAARTVANRIADELDSTLGGCVGYKVRFNDQVGENTLVKLMTDGILLAEIQQDRLLMQYDTLIIDEAHERSLNIDFILGYLRELLPKRPELKVIITSATIDPQRFSRHFNNAPIIEVSGRTYPVEVRYRPVVDDADDVERDQLQAIFDAVDELGRESPGDILIFMSGEREIRDTADALTKLNLPHTEVLPLYARLSNSEQNRVFQSHHGRRIVLATNVAETSLTVPGIKYVIDPGTARISRYSFRTKVQRLPIEPISQASANQRKGRCGRVSDGICIRLYSEQDFLSRPEFTDPEILRTNLASVILQMTSLGLGDIAAFPFVEAPDKRNIQDGVRLLEELGAIQTANNGHQQLTPLGRQLAQLPVDPRLARMVLQAQKNGCVREVMIITAALSIQDPRERPMDKQQASDEKHRRFADKESDFLAFVNLWDYLKEQQKELSSAQFRKLCRSDYLNYLRVREWQDIYTQLRQVVRELGLPVNSEPSDYRSVHTALLTGLLSHVGQKDADKQEYTGARNARFAIFPGSGLFKKPPKWVMVAELVETSRLWGRIAARIEPEWIEPLAQHLVKHHYSEPHWEKAQGAVMASEKVTLFGLPIVAARKINYGLIDPPLCRELFIRHGLVEGDWQTRHAFFRENLKLLAEVEELEHKSRRRDILVDDDTLFNFYDQRIGRDVVSARHFDSWWKKASQAQPELLNFEKTMLIKDGANKVNPLDYPNFWYQGSLKLRISYQFEPGADADGVTVHIPLPILNQIQEQGFDWQIPGIRRELVIALIKSLPKPVRRNFVPAPNYAEAFLARATPLETGLLDSLERELRRMTGVTVSRESWQWDQVPDHLRMTFRIVDDKNRPLREGKDLAALKIQLQEKVQETLSAVADDGLEQNDLHIWSFGDLPTCYEQRRGGYEVKAYPALVDEKDSVAIRLFETETQQQQAMWQGTRRLLLLNIPSPIKYLHEKLPNKSKLGLYFNSYGNVLDLIDDCIACGVDKLVAQYGGPVWKAEEFSRLQESVRAELNDTVVEIAKQVEQILTTVFSINKRLKGRVDIAQALALSDIKTQLSGLIYRGFVTNNGWKRLPDTLRYLHAIERRLEKLAVDPHRDRAQMQRVEQVQQVWQQWLHKLPPKRAQDDDVKEVRWMIEELRVSLFAQQLGTAYPVSDKRILQTIEQLSAQS</t>
  </si>
  <si>
    <t>PL78_5550 chr1</t>
  </si>
  <si>
    <t>ANI29305</t>
  </si>
  <si>
    <t>FMN-dependent NADH-azoreductase</t>
  </si>
  <si>
    <t>MSKVLVLKSSILATHSQSNQLADFFVEEWKSAHAGDQITVRDLAAQPIPVLDGELVGALRPSDAGLTPRQQEALALSDELIAELQGHDVIVIAAPMYNFNIPTQLKNYFDLIARAGVTFRYTEKGPEGLVTGKRAIILTSRGGIHKDTPTDLIVPYLRLFLGFIGITDVEFVFAEGIAYGPEIATKAQTAAKEMLVQVVTA</t>
  </si>
  <si>
    <t>PL78_5551 chr1</t>
  </si>
  <si>
    <t>DNA-binding transcriptional regulator LsrR, DeoR family</t>
  </si>
  <si>
    <t>MTSVTLHVKPQKTVIAIAGGHEKHQAIKAALKGQWVNGLATDE</t>
  </si>
  <si>
    <t>PL78_5555 chr1</t>
  </si>
  <si>
    <t>ANI29306</t>
  </si>
  <si>
    <t>MKKQTKWWVGLSLVLSSLLFSPGAWALTLDQAKQQGRVGETLSGYLAPVKKDAETLALVAQINAAREEKYQEVAKNNHVTTDEVAKLAGQKLVSRAQPGEFVRGINGQWMQR</t>
  </si>
  <si>
    <t>PL78_5560 chr1</t>
  </si>
  <si>
    <t>ANI29307</t>
  </si>
  <si>
    <t>MKMLAKQYGVIIVLGTLLLSGCVRLEVATPEKPITINMNVKIEHEIRIKVDKDVENLLKNQSELF</t>
  </si>
  <si>
    <t>PL78_5565 chr1</t>
  </si>
  <si>
    <t>ANI29308</t>
  </si>
  <si>
    <t>AraC transcriptional regulator</t>
  </si>
  <si>
    <t>MEPRIATLSAPITVSGLRIRTQNNDEFNQKTAKITGLWSEFFSKNLAECTPNKLDNSPIYGIYTAYDGGVTGYFDVMAGVAVKEKTEDADSIEIQAGSYLVFEANGPMPAAIIQAWGDVWAYFEQHPEVKRRFATDYETYIDAESAQIYIGILP</t>
  </si>
  <si>
    <t>PL78_5570 chr1</t>
  </si>
  <si>
    <t>ANI29309</t>
  </si>
  <si>
    <t>MIKSLKIIGWLLFASVILVVALWKTLPQWLPKVAAHWLPAGSQLILAHTPVWRDGALHVDGLRFLAKTCPLVDLGDTRLSYKEGRWGIQTKTLAMDTECLSQLTSDDPESTSQNLADWQRRLSSLDLHIDNLSVTPWQQYGGALSFTTAKAGQVIDYQGDKLRFNATLDNQQQLHLQQFVLAIPGSVQPLRLSGTLSIPLSLDALPTRGQLAGEFTTPYMEQPLLVALHWQQQQGELTLTERGGDKALITLPWQVAARHIQINQGVWQWPYAQQPLSGGVNLTVQDWSEGFDQAVITARINVITSGQNGKGNAVLTLGPGHLSLIDSDLRFQISGQANLSNLILNGTLPGILSGSVLNPTLLLSPGALLRAYGDITPELRLNDARWPLAGVRMTAAGINGRLQAIVNARDRYWGNVKLHLDGSAQNFLPDSGIWQWRYWGKGDLPPLAARWDIAGKGRWQDSLIHLDQLSTGFDQIKYGMVNVFSPRLTLTEPLMWQRNGEQAAFNGNMQLTAKRVALSDGGYLPATVMNLRLKGTNPDDFQFQGDLAAQQIGPIPLRGRWDGERLRGEAWWPKQSLQVFQPLLSPNLGIKLRDGEFYAQAAFSAAREQGFTAGGHWVVKQGGMWLKDGEMSGLDFVMSYRLKDHQWQLGAKEPVTLRIAALTNLFEMQNITADLQGTYPYTEKKPLTLSNVGMDILDGHLSLSALRLPQHDAAVLKLKQVDLSALFTVLKPKQFAMSGKVDGELPLFLNDPQWLVRDGWIANAGLLTLRLEKDLADSIGESNVATGAVIDWLRYLEISHSYAKVSLNNLGELTLQSKIHGVNTQKNAKRAIVLNYTHQENVFQLWRSLRFGDNLQEWLEQTLSMPTAPVAAASDSDDKVATK</t>
  </si>
  <si>
    <t>PL78_5575 chr1</t>
  </si>
  <si>
    <t>ANI29310</t>
  </si>
  <si>
    <t>serA lactate dehydrogenase</t>
  </si>
  <si>
    <t>MMKLAIYSTKQYDRKYLELVNQKFGFELEFFDFLLSPKTAKTAVGCQAVCLFVNDDGSREVLTELADMGVKILALRCAGFNNVDLDAAKELGIKVVRVPAYSPEAVAEHTVGMMMSLNRRIHRAYQRTRDANFSLEGLIGFNMHGRTAGVIGTGKIGVATMRILKGFGMNLLAYDPYPSDQALELGAEYVDLKTLYAKSDVISLHCPLTPENHHLLNKDAFDQMKNGVMIINTSRGALIDSTAAIEALKQQKIGSLGMDVYENERDLFFEDKSNDVIQDDVFRRLSSCHNVLFTGHQAFLTEEALTSISETTMQNIQQLDQGLPCPNLLNA</t>
  </si>
  <si>
    <t>PL78_5580 chr1</t>
  </si>
  <si>
    <t>ANI29311</t>
  </si>
  <si>
    <t>heat-inducible protein</t>
  </si>
  <si>
    <t>MKKIIPLAIAGILLAGCGMNQSQNTANQITAGDLQHHNFVLVSVDGQSPKNQQGNMPSIEFGEKMHISGAMCNRFMGQGELKDSVLTVKALAGTRMMCNDPQLNQWDTLIGEVLASGAKVTLNKGELTLNNGSHTLVYTSRDWVS</t>
  </si>
  <si>
    <t>PL78_5585 chr1</t>
  </si>
  <si>
    <t>ANI29312</t>
  </si>
  <si>
    <t>MKASSCLVAGAVLFLAACSSNSNDDYIPEQQATSASVHHVNMSNPASVNCANAGGVLTLAKQLNGGSIGMCQLPDGKRCEEWALMRGACPAS</t>
  </si>
  <si>
    <t>PL78_5590 chr1</t>
  </si>
  <si>
    <t>ANI29313</t>
  </si>
  <si>
    <t>membrane protein YhiD</t>
  </si>
  <si>
    <t>MITDLLLRIALAGALGGLIGIERQLRSKEAGLRTHILVGIGSAMFMIVSKYGFDDLLALGHVSFDPSRVAAQVVSGMGFLGAGTIMIQKQMVKGLTTAAGMWVTAAIGLVIGSGLYEIGIYGTLMTLVVLEVFRQLSNRLMGHHHYVLIRLLPESVPTVLVSLQKMRIRPINLSVTQRDRNSENADCELTMEVTLSPKRSADKIYQQLLTIEGVHTLDIR</t>
  </si>
  <si>
    <t>PL78_5595 chr1</t>
  </si>
  <si>
    <t>ANI29314</t>
  </si>
  <si>
    <t>multidrug DMT transporter</t>
  </si>
  <si>
    <t>MTGFLYLMMAIVAEVIATTLLKASEGFTRLVPSIFVVIGYGIAFWGLSQVVKTMPLGIAYAIWSGLGIVLVSVAATFMYQQKLDWAAILGMTLIISGVLVINLLSKTTMH</t>
  </si>
  <si>
    <t>PL78_5600 chr1</t>
  </si>
  <si>
    <t>ANI29315</t>
  </si>
  <si>
    <t>nifJ pyruvate-flavodoxin oxidoreductase</t>
  </si>
  <si>
    <t>MITTDGNSAVASVAYRASEVIAIYPITPSSTMAEQADAWSGDGKVNIWGDIPRVVEMQSEGGAIATVHGALQTGALSTSFTSSQGLLLMIPTLYKLAGELTPFVLHVAARTVATHALSIFGDHSDVMAVRQTGCAMLCASNVQEAQDFALISQMATLNSRIPFIHFFDGFRTSHEINKIVSLSDDTLRQLLPQKGIDEHRSRALSPDHPVVRGTSANPDTYFQSREATNPWYNATYQHVAEAMEAFAAATGREYKPFEYYGHPQADRVIILMGSASGTCEEVIDTLLTRGEKVGVLKVRLFRPFSASHLLNVLPGSASKIAVLDRTKEPGALAEPLYLDVMTALAEAYSRGERPTLPKVIGGRYGLSSKEFGPDCALAIFKELALDMPRPRFTVGIFDDVTGLSLPLTTETIPQRATLEALFYGLGSDGSVSATKNNIKIIGNSTSMYAQGYFVYDSKKAGGLTVSHLRVSPTPINSAYLVSQADFVGCHQLQFIDLYQMAERLKPGGIFLLNTPFSADDMWQRLPQEVQAVLHQRNARFYVINAAKIARECKLGARINTVMQMAFFHLTQILPTDMAMQQLRDAIERSYSSKGTEIVERNWQALDATLDALIEIPLEPIDSSSPMRPPIVSDQAPDFVKTVTATMLAGLGDALPVSAFPPDGTWPVGTTQWEKRNIAENIPLWRPDLCTQCNHCVAACPHSAIRAKVVQPEAMAGAPDSLQSLDVKARDMRGQKYVLQVAPEDCTGCNLCYEVCPAKDRQNPEVKAINMEPRLAHLAEEKSHYDFFLNLPEIDKTQMERIDIRTSQLISPLFEYSGACSGCGETPYIKLLTQLYGDRLLIANATGCSSIYGGNLPTTPYTTNADGRGPAWANSLFEDNAEFGLGFRLTVDQHRQRVLRLLNTLAPQLPPELVDQLLSEATPEVRRLQVNQLRTLLANIDGNDAIQLATDADYLVDKSIWLIGGDGWAYDIGFGGLDHVLSLTENVNVLVLDTQCYSNTGGQQSKATPLGAVTKFGEHGKRKARKDLGVSMMMYGHVYVAQISLGAQLNQTVKAIQEAEAYPGPSLIIAYSPCEEHGYDLAYSHDQMKQLTATGFWPLYRFDPRRADEGKAALALDSRPPSSDLTATLLKEQRFRRLNTQEPEVAAQLYASAEKDLKKRYDFLSLLAGKAEKAPTE</t>
  </si>
  <si>
    <t>PL78_5605 chr1</t>
  </si>
  <si>
    <t>ANI29316</t>
  </si>
  <si>
    <t>PL78_5610 chr1</t>
  </si>
  <si>
    <t>ANI29317</t>
  </si>
  <si>
    <t>tilS tRNA 2-thiocytidine biosynthesis protein</t>
  </si>
  <si>
    <t>MLEKQEINKKEQYNLNKLQKRLRRNVGQAIADFNMIEEGDRIMVCLSGGKDSYTMLDILQNLQKSAPINFTLIAVNLDQKQPGFPEHILPAYLEKLGVEYKIVEENTYGIVKDIIPEGKTTCSLCSRLRRGILYRTATELGATKIALGHHRDDILQTLFLNMFYGGKLKGMPPKLMSDDGKHVVIRPLAYCREKDIERFAEAREFPIIPCNLCGSQPNLQRQVIRDMLRDWDKQYPGRIETMFSATQNVVPSHLNDGSLFDFKSITHGSEVINGGDLAFDREELPMQPVGWQPEEDEENGKPMIERLNVVEIK</t>
  </si>
  <si>
    <t>PL78_5615 chr1</t>
  </si>
  <si>
    <t>ANI29318</t>
  </si>
  <si>
    <t>magnesium and cobalt transport protein CorA</t>
  </si>
  <si>
    <t>-DEVEGKALQVSDAVYAYQLDGKGGVTPIAPDAVATAQHPCWLHLDYTRQDSIDWLRNTPLLPEVVRDGLSGDSMRPKVTRLGDGTMITLRGINFNADARPDQLVTIRVYMTDKLIVSTRHRRIYSIDDVLNDLQSGTGPTDSGRWLVEIADGLTDHTNEFIEDLHDKIIDLEDDLLEQQVPARGQMALLRKQLIVLRRYMAPQRDVFSRLASERLPWMNDDDRRRMQEISERLGRGLEDLDSSIARTAVLADEISSLMADAMNRRTYTMSLLAMVFLPTTFLTGLFGVNLGGIPGNEARFGFAAFCMMLVALVLAVAWWLKRSKWL</t>
  </si>
  <si>
    <t>PL78_5620 chr1</t>
  </si>
  <si>
    <t>ANI29319</t>
  </si>
  <si>
    <t>MQYFRYALCAAVVGASLGSAYAAEVPPGTQLADKQEIVRHIKDEPASLDPIKAVGLPEAQVARDLFEGLVNQDANGKVIPGVAEKWQTSDNQIWLFTLRKDARWSNGDPVTANDFVYSWQRLVDPKNLSPFAWFAQLAGLNNAEQIIAGKLPADQLGVSAVDNYTLKVQLSKPVPYFVSLMANFSMFPVHKATVEKYGNNWTKVGNLVGNGAFKLQDRVVNEKLVLVPNENYWDHAHTVLTKVTFIPINQESNATKRYQAGDIDITESFPKNMYQKLLKDIPGQVYTPDQLGTYYYAFNTQRAPTNDVRVRKALSYAIDRKIIAEKVLGTGEKPAYHFTPDVTAGYKPTDNFLQQHSQAELDAQAKALMNAAGYGPNNPLKLSLLYNTSENHQKLAIAVASMWKKKLGVDVKLVNQEWKTYIDSRNTGNFDVVRASWVGDYNEPSTFLSLLTSSHSGNIAKFNNADYDKLMADTSKQTNAKALNADYNKAEQILAEQAPIAPIYQYTNGRLIKPWVKGYPITNPEDVAYSQTMYIIKH</t>
  </si>
  <si>
    <t>PL78_5625 chr1</t>
  </si>
  <si>
    <t>ANI29320</t>
  </si>
  <si>
    <t>murein peptide amidase A</t>
  </si>
  <si>
    <t>MTQLRPRPLRGHLPPLGKLYGSSFLGAPLLYFPAQTPAADTGLIIAGTHGDETAAVITLSCALRSISTEQLRHHVILAVNPDGCQLGLRANANGVDLNRNFPAKNWQSGETVYRWNSAATERDVLLSTGSEAGSELETKALCQIIGELAPAWVVSFHEPLACIEDPDSSPLGHWLSEQFDLPLLTNVGYATPGSFGSWCADISLPCITAEFPPISADAASESYLAAMIALLTRP</t>
  </si>
  <si>
    <t>PL78_5630 chr1</t>
  </si>
  <si>
    <t>ANI29321</t>
  </si>
  <si>
    <t>menC L-alanine-DL-glutamate epimerase</t>
  </si>
  <si>
    <t>MRTMRFYPESWPLHTAFVISRGSRTEAKVVVVEIEQNGIRGVGECTPYPRYGESESSVMAQLALVADAIEYGISRDALQQLLPAGAARNAVDSALWQLECGLTRKNLWQLSHTQALDAISMAQTVSIGTPESMAYNARLLSQQGAKLLKIKLDDHLIAERLVAIRAAVPEAILIVDANESWQPEGLAARCQLLADLGVAMLEQPLPADKDETLQHFIHPLPICADESCHTREDLQGLVGRYEMVNIKLDKSGGLTEALLLAEQAKALGFEMMLGCMLCTSRAIRAALPLAPVARFIDLDGPTWLASDVAEGLNFSCGAINQLAS</t>
  </si>
  <si>
    <t>PL78_5635 chr1</t>
  </si>
  <si>
    <t>ANI29322</t>
  </si>
  <si>
    <t>tpx peroxidase</t>
  </si>
  <si>
    <t>MTQTVHFQGNPVAVAGKLPQAGEKAKDFTLVAKDLSAVSLRDFAGKRKVLNIFPSIDTGVCAASVRKFNQLAGELENTVVLCISADLPFAQSRFCGAEGLSNVVTLSTLRGAEFKQAYGVEIAEGPLAELTARAVVVLDGNDNVIYSELVNEITSEPDYDAALAALK</t>
  </si>
  <si>
    <t>PL78_5640 chr1</t>
  </si>
  <si>
    <t>ANI29323</t>
  </si>
  <si>
    <t>nifA, Signa 54 interaction domain protein</t>
  </si>
  <si>
    <t>MRLEVFCEDRIGLTRELLDLLVLRSIDLRGIEIDPIGRIYLNFSKLDFAVFQALMAEIRRIDGVTDVRTVPFMPSEREHRALRALLESMPEPVFSIDLKGNVELANPAARELFSFNEEKIRHKTMGTLLGGFNFSHWFEREETTPHTERILIHSQDYLMEVTPIHLVDENQHNQTVGAVVMLKSTARMGQQLQTLSVNDDSEFRQIVAVSSKMRQVLDQARKLAMLDAPLLLIGDTGTGKDLLARACHLRSPRGKKPFLGLNCASMPDDVVESELFGYAPGAYPNAVEGKKGFFEQANGGSVLLDEIGEMSPRMQIKLLRFLNDGTFRRVGEEHEVHVDVRVICATQKNLVELVQRGEFREDLYYRLNVLTITLPPLRERPTDIMPLVELFVARFSDEQGVPRPKLSPELNGFLTRYGWPGNVRQLKNAIYRALTQLDGVELRPQDIILPEFEVEMSLGDEVLDGSLDDISKRFERSVLTRLYRNYPSTRKLAKRLGVSHTAIANKLREYGLSGSRRPAVDENEESQE</t>
  </si>
  <si>
    <t>PL78_5645 chr1</t>
  </si>
  <si>
    <t>ANI29324</t>
  </si>
  <si>
    <t>toxin-antitoxin system antitoxin component</t>
  </si>
  <si>
    <t>MRSYHPSPTTRVSALWREIGLPASRGTALVDSIKLGFSVDVIDTIHLWAAMPKAEILRATGIPSRSLTRRRTNDGRFTPEESERIARFVRVMDAAVDLFGGDRPKATAWMSTPVRGLGNRTPDSLLETETGALEICDLIGRLEHGVFT</t>
  </si>
  <si>
    <t>PL78_5650 chr1</t>
  </si>
  <si>
    <t>ANI29325</t>
  </si>
  <si>
    <t>RES domain-containing protein</t>
  </si>
  <si>
    <t>MLYRIVHNRFAATAWSGYGAETYGGRWNHKGHSAIYLASSISLAMLETLVHVEDSATLNDFNLFQIAIPDNAIMALQQEDWPRGWRDDPAPVATMDIGTEWLSSVSSVGLLVPSTLVPLERNVLVNPKHRDFPPCLTSVTPLDFSFDPRLK</t>
  </si>
  <si>
    <t>PL78_5655 chr1</t>
  </si>
  <si>
    <t>ANI29326</t>
  </si>
  <si>
    <t>MNEPLKPRIDFQQPLQPIEEPKLKTGQTFSGSAAENFLPVDPVLDADEAEGRAEGLVSAALKPKRSLWRKMVTAGLMLFGVSVVAQAVQWVNQAWQQQDWIALGTTVAGGLIVFAGIGSVVTEWRRLYRLRQRAEERDVARELLVSHGLGRGRQFCEKLARQAGLDQGHPALQRWQASLHETHNDREVVELYAKLVQPTLDNQARSEISRYAAESALMIAVSPLALVDMAFIAWRNIRLINRIAALYGIELGYFSRLRLFRLVLLNIAFAGASELVREVGMDWLSQDLAARLSARAAQGIGAGLLTARLGIKAMELCRPLPWMDDDKPKLGDFRRQLITQLKNTLPKKDKQR</t>
  </si>
  <si>
    <t>PL78_5660 chr1</t>
  </si>
  <si>
    <t>ANI29327</t>
  </si>
  <si>
    <t>MKRLQNEISSLVNRGMDRHLRLAVTGLSRSGKTAFITALVNQLLHVHSGARLPLFSAVREDRLLGVKRVPQRDLGIQRFRYDEGLASLYGTPPSWPTPTRGVSEIRLALKFRSNDSVLRHFKETSTLYLEIVDYPGEWLLDLPMLEQDYLEWSRQMGGLLQGNRAEWAKPWLELCKQCDPLAPADENLLAAIAQAYTEYLIRCKQEGLHFIQPGRFVLPGDMAGAPALQFFPWPDITAIDESRLAQADKHSNLGMLRARFNYYCQSIVKGFYKEHFIRFDRQIVLVDCLQPLNSGPQAFNDMRLALTQLMQSFHYGKRTLFRRLFSPCIDKLMFAATKADHVTADQHANLVSLLQQLVQEAWQNAAFEGISMDCVGLASVQATESGMVDHNGQRIPALKGHRLEDGAPLTVFPGDVPARLPGPAFWLQQGFHFDQFRPQQVHVDSPLPHIRLDAVMEFLLGDKLR</t>
  </si>
  <si>
    <t>PL78_5665 chr1</t>
  </si>
  <si>
    <t>ANI29328</t>
  </si>
  <si>
    <t>phage-shock protein pspD</t>
  </si>
  <si>
    <t>MMKNNVATQRSGVVLKTLVKVIITAALSYGPAGATAWILRSVSRKPLRWALAVLLEPLLRRGLGAVFGRFAKEKHETTAK</t>
  </si>
  <si>
    <t>PL78_5670 chr1</t>
  </si>
  <si>
    <t>ANI29329</t>
  </si>
  <si>
    <t>phage shock protein, pspC</t>
  </si>
  <si>
    <t>MTGLFSGKKLYRVPEEGMVKGVCAGLAHYLDIPVKLVRIIAVLSMFFGLFVFTIVAYLVLTYMLDPVPASTLMDEDYQTPRQLLDKLDYELSSGEQRLRQVERYVTSETFGVRSRFRQL</t>
  </si>
  <si>
    <t>PL78_5675 chr1</t>
  </si>
  <si>
    <t>ANI29330</t>
  </si>
  <si>
    <t>phage shock protein, pspB</t>
  </si>
  <si>
    <t>MSILFLAIPLTIFVLFVAPIWLWLHYSNRQQSGTQLSHQEMQRLAQLADDARRMRERIQALEEILDAEHPNWRQS</t>
  </si>
  <si>
    <t>PL78_5680 chr1</t>
  </si>
  <si>
    <t>ANI29331</t>
  </si>
  <si>
    <t>phage shock protein, pspA</t>
  </si>
  <si>
    <t>MGIFSRFADIVNANINTLLDKAEDPQKLVRLMIQEMEDTLVEIRSTSARALAEKKQLMRRIDLGESQLVEWQEKAELALRKDKEDLARAALIEKQKVASLIETLQREVATVDETLDRMKHEIGELESKLTETRARQQALTLRHQAASSSRDVRRQLDSGKLDEAMARFEQFERRIDHMEAEAESVSIGKKKSLEQEFAELKADDEISSQLAALKAKMNAPE</t>
  </si>
  <si>
    <t>PL78_5685 chr1</t>
  </si>
  <si>
    <t>ANI29332</t>
  </si>
  <si>
    <t>phage shock protein, pspF</t>
  </si>
  <si>
    <t>MSEQLENLLGEANSFVEVLEQVSGLAKLNKPVLVIGERGTGKELIAHRLHYLSNRWQGPFISLNCAALNENLLDSELFGHEAGAFTGAQKRHLGRFERADGGTLFLDELATAPMLVQEKLLRVIEYGHLERVGGSQPLQVDVRLVCATNDNLPALAAAGKFRADLLDRLAFDVVQLPPLRQRQQDIMLLAEHFAIQMCRELGLQLFPGFTLQAKSQLLGYHWPGNVRELKNVVERSVYRHGDSPDLLDTIIINPFAAHQNTQPHLPTETASLPALPVDLKAWLQNGEKQLIMQALEQARFNQRKAADLLGLTYHQLRGMLKKHSILQAATDENNEESAND</t>
  </si>
  <si>
    <t>PL78_5690 chr1</t>
  </si>
  <si>
    <t>ANI29333</t>
  </si>
  <si>
    <t>speB arginase</t>
  </si>
  <si>
    <t>MNSLNKLRAKYAGKDAFTIHDENYRQVAETFFPDAKAQATWAFDHISTFLDLPFRSPDQWQGTDVGILGVPMDLGVTHRAGARFGPKALRVAERIGPYDHVLNLAPARLLSAADLGDVVFSNRFDLTQAHLDIQNTLSRLKASGILPLSVGGDHSMTLPILRALGAERPVGVIHFDAHCDTAGLFYGNQHHGSLFRQAVLDGVIDPCRTVQVGIRGPDEYFWEFSRDSGMTVIHAEAVFERGVHSIVEQVKTVVGTGPVYISVDIDSLDPSFAPGTGTPEVNGLLPRELFGMLRGLAGVNMVGGDIVEVAPQYDPTSNTANLGAQILFTLLCLATLRQNNDR</t>
  </si>
  <si>
    <t>PL78_5695 chr1</t>
  </si>
  <si>
    <t>ANI29334</t>
  </si>
  <si>
    <t>MNQQTVPSWMAKWLDTHFAHSPLTPPAHPMVDAVIEGIDGRKIVIGERELIDFASCNYLGLDLNPQVQASILPLVRQWGTHPSWSRMLGTPTPYRDIERELAALTQAPDILAFPTITHIHLSVIPFLSGTGAIYLDSRAHKTIYDGCKVAQGQGATLIRFKHNDADELERLLASSPVPPRLICMDGVNSMTGNLPDLARFAEIARRWNVILYVDDAHGFGLIGENPDGEMPWGYKGNGIVRHCGLSYDNILLVAGLSKSYSSLLAFMALPTVLKEMIKVAASPYLYSGPSPVASLATTLSGLAVNAQKGEELRRDLHQMCRQLLKGLADLDIFTLNNSELPIMEIPLKDPRQIMALGSYLFERGVYVTLALYPLVPKKEVGFRVQLTAANNPDQVQHLLAVLAESANRFEFYSCSDAVKQEAG</t>
  </si>
  <si>
    <t>PL78_5696 chr1</t>
  </si>
  <si>
    <t>MVIHSRRGAAVTRGGYSSIANRAIVRGSCVYTDWGEITAIITPLLIVSF</t>
  </si>
  <si>
    <t>PL78_5700 chr1</t>
  </si>
  <si>
    <t>ANI29335</t>
  </si>
  <si>
    <t>GTP cyclohydrolase</t>
  </si>
  <si>
    <t>MKIAANQSLTALPDVQSSYIDFGNTELDWVGMEGIALPLDIVGRPLSAKVNAGIGVKAKGQSKGIHMSRIYLALDELTQGELTPQRIHTTLAAFLASQPDLAASASLHIASDIFISRPAMLSPQRGWKAYPLTIDAQLEQQLQLRLRLSLSVPYSSTCPSSVALSIQSAQQQFQLDFEQQENLTQQQVLDWLGTQGMPATPHSQRSWARVTVSLKSTEMNFPVLELINQIENTLGTPVQTLVKRQDEQAFALANGQNLMFCEDAARRLYAMLRKQCRYSAFSVRVEHQESLHAHNAVAVISSEGINHAA</t>
  </si>
  <si>
    <t>PL78_5705 chr1</t>
  </si>
  <si>
    <t>ANI29336</t>
  </si>
  <si>
    <t>nikA peptide ABC transporter permease</t>
  </si>
  <si>
    <t>MRGLLIWLLSLGCLATPALAQTQPAPQAIQPPPDIRQRGFVYCVSGVLNTFNPQMASGGLTIDTLAAQLYDRLLDVDPYTYRLVPELADSWQVLDNGATYRFHLRKDVPFQTTEWFKPTRMMNADDVVFSFQRVFDQNHPYHNVNGGDYPYFDSLQFADAVQSVKKLDDYTVEFRLKAPDASFLWHLATHYAPVLSAEYGDMLAAKGKKEQIDREPLGTGPFMLNEYRSGQYIRLSRNSNYWKGLPRMPQVIIDLGAGGTGRLSKLLTGECDVLAYPAASQLSILRDDPRLRLTLRPGMNIAYLAFNTRKPPLNDERVRQAVALSINNQRLMQSIYYGTAETAASILPRASWAYDNHAQVTEYNPGKAREILKELGIKQLQLNLWVPTASQSYNPSPLKTAELIQADLAQVGITVNIVPVEGRFQEARLMEMNHDLTLTGWSTDSNDPDSFFRPLLSCAAIRSQTNYAHWCDPAFDELLQKALRSQQISERIDYYQQAQRILEQQLPLLPLASSLRLQAYRYDIKGLVLSPFGNASFAGVFRESDEGKKP</t>
  </si>
  <si>
    <t>PL78_5710 chr1</t>
  </si>
  <si>
    <t>ANI29337</t>
  </si>
  <si>
    <t>MIIFTLRRLLLLVITLIMLSLVSFSLSYFTPHGPLSGASLFDAYRFYLHSLMQWDFGVSSINGQPISEQLREAFPATMELCVLAFSLALFIGIPLGIIAGVMRGKWPDVAISSLALIGFSIPVFWLALLLMLFFSLHLGWLPVSGRFDLLYQVKPVTGLALVDAWLSNSPYRKEMIYSALQHMILPITALAVAPTTEVIRLMRISTDDVIGQNYIKAAATRGLSRLTIIRRHVLHNALPPIIPKLGLQFSTMLTLAMITEVVFSWPGLGRWLINAIRQQDYAAISAGVMVVGTLVIVINVLSDILGAMMSPLKHKEWYALR</t>
  </si>
  <si>
    <t>PL78_5715 chr1</t>
  </si>
  <si>
    <t>ANI29338</t>
  </si>
  <si>
    <t>nikC peptide ABC transporter ATP-binding protein</t>
  </si>
  <si>
    <t>MPFDNVYREKKMPSPLLYTWRIFYADTLAMTGFYGVIALILLCLFGNMLAPYALDQQFLGYQLLPPSWSRYGNVSFFLGTDDLGRDILSRLLTGAASTYGSALLVTVAAALCGVVLGVLAGVTHGFRSAILNHILDTLLSIPSLLLAIIVVAFVGPSLQHAMFAVWLALLPRMVRTIYSAVHDELDKEYVVAARLDGASTPYILLYAIFPNIAAVLVTEFTRALSMAILDIAALGFLDLGAQLPSPEWGAMLGDSLDLVYVAPWTVMLPGAAILVSVLLVNLLGDGMRRAIIEGVE</t>
  </si>
  <si>
    <t>PL78_5720 chr1</t>
  </si>
  <si>
    <t>ANI29339</t>
  </si>
  <si>
    <t>MPLLDIRNLTIEFMTAEGPVKAVDRVSMTLTEGEVRGLVGESGSGKSLIAKAICGVSKDNWRITADRFRFDDIDLLQLSPHQRRKVIGHNISMIFQEPQSCLDPSENIGKQLIQAIPGWTYKGRWWQRFHWRKRRAIELLHRVGIKDHKDIMRSYPYELTEGECQKVMISIALANQPRLLIADEPTNAMEPTTQAQIFRLLARLNQNNNTTILLISHDLQMMSKWANRVNVLYCGQTVESAVCEELLAAPHHPYTQALIRAMPDFGRSLPHKSRLNTLPGAIPSLEHLPIGCRLGPRCPYAQKTCIETPRLRMAKTHAYACHFPLNLEEP</t>
  </si>
  <si>
    <t>PL78_5725 chr1</t>
  </si>
  <si>
    <t>ANI29340</t>
  </si>
  <si>
    <t>MTETLLEVRNLSKTFRYRTGLFRRQHVEAVKSVSFTLREGQTLAVIGENGSGKSTLAKMLSGMIEPTEGELLIDDHRLSYGDYAYRSQRIRMIFQDPSTSLNPRQRIGQLLDAPLKLNTDLDANAREQRIYQTLRQVGLLPDHANYYPHMLASGQKQRIALARALILQPKVIVADEALASLDMSMRSQIINLMLELQDKHGIAYIYVTQHLGMMKHISDQVIVMHEGEIVERGSTAEVLAAPLHDLTKRLIASHFGEALTADAWRRDGGRF</t>
  </si>
  <si>
    <t>PL78_5730 chr1</t>
  </si>
  <si>
    <t>ANI29341</t>
  </si>
  <si>
    <t>fabG enoyl-ACP reductase</t>
  </si>
  <si>
    <t>MGFLTGKRILITGVASKLSIAYGIAQAMHREGAELAFTYQNEKLKSRVEGFAAELGSTLILPCDVAEDASIDAMFAELGKAWPKFDGFVHSIGFAPADQLDGDYVNAVTREGFGIAHDISSYSFVAMAKACRSMLNPNSALLTLSYLGAERAIPNYNVMGLAKASLEANVRYMANAMGPEGVRVNGISAGPIRTLAASGIKDFRKMLAHCEAVTPIRRTVTTEDVGNSAAFLCSDLAAGVSGEILHVDGGFSIAAMNELELK</t>
  </si>
  <si>
    <t>PL78_5735 chr1</t>
  </si>
  <si>
    <t>ANI29342</t>
  </si>
  <si>
    <t>MVQFRRQDNAHWYHETQRSVTDDALREGVCTSGHYGHDDFSALSNSENLANAFSDKSPFLLGLEAQVNPDLQDLLQQRDETLRASHRMYQTLFPPQVSLSTELTLSLYDRLSSALIVAQVTGVQRLCNHYAERLMPLSSDDASRESNIRLTLLTQYARQLASQPTLINRRALQQLSDSGLTSLDIILFSQIIGFVGYQARAVAAVSALAGYPTVLLPGFPRMEDAESANFSDEVTGWQAWLPDLSLETESQEQEQNLTLTDVLNQHPHSQQVYADILLRIRVPDHHPQPALLELAALVSARINGSACCLVHHRQRYLQLKPDITLINKLQSGISQNLSQSSTESVESSVIHLAAELTRAPERFGPPILAPLQERGFSPLQLMDTLFSVALAGWTNRLVQTLGSPRGALQQAWTD</t>
  </si>
  <si>
    <t>PL78_5740 chr1</t>
  </si>
  <si>
    <t>ANI29343</t>
  </si>
  <si>
    <t>MDIKQLIYLCNLEQARHFGRAAEASFVSQPTLSMRLKNLERELGVSLINRGNNFEGFTPEGERVLAWAREIVSVYQGLKLEVESLKHGLNGTLRIGVVPQCSISLSDLLKRVSERYPQLDYRVSVLSADQLLEALTGHSVDVGIGFFELSTLNELHFQSQPLEDSGVDLIFHPQHFPDLVDETPLSLAQVAELPLCLAEPTRYFRRYLDNSFRDAGFSLHARLETTSIFQLLQGIFVGLGCGLFPRGSLLEDMSPALMRRPVNIVSMSRRAAVVVAEPGRVTPLAQHFFDAAREWLAPV</t>
  </si>
  <si>
    <t>PL78_5745 chr1</t>
  </si>
  <si>
    <t>ANI29344</t>
  </si>
  <si>
    <t>tppB peptide ABC transporter permease</t>
  </si>
  <si>
    <t>-TTANNNSNEPESISMNAFKQPKAFYLIFSIELWERFGYYGLQGIMAVYLVKMLGMSEADSITLFSSFSALVYGFVAIGGWLGDKVLGAKRVIVLGALTLAVGYTMVAYSGHDITWVYIGMATIAVGNGLFKANPSSLLSTCYNKDDPRLDGAFTMYYMSVNIGSFFSMLATPWLAAKYGWSVAFSLSVVGMLITLVNFWFCRKWVKNQGSKPDFAPLHFRKLLMVLIGVVALVTLSTWLLHNQIVARWALALVSLGIIIIFAKETFSLHGTARRKMIVAFLLMLEAVVFFVLYSQMPTSLNFFAIHNVEHSIFGLAFEPEQYQALNPFWIMVASPILAAIYNKMGDKLPMPHKFAFGMMLCSAAFLVLPWGASFANEHGIVSVNWLILSYALQSIGELMISGLGLAMVAQLVPQRLMGFIMGSWFLTTAAAALIAGKVAALTAVPSDVPDAHASLAIYSHVFMQIGIVTAIIAILMMLTAPKLYRMTLDLQKKDKDATPVTAA</t>
  </si>
  <si>
    <t>PL78_5750 chr1</t>
  </si>
  <si>
    <t>ANI29345</t>
  </si>
  <si>
    <t>Mar HTH family regulatory protein</t>
  </si>
  <si>
    <t>MAEVQITYTLTELCQTTGILQDELVEVVELGVIVPLDPGDSLWVFDAEALMYLQRARRLQNELDLDWHGVAMTLTLLKQVEQLKKENAQLRRRLDRFVLLS</t>
  </si>
  <si>
    <t>PL78_5755 chr1</t>
  </si>
  <si>
    <t>ANI29346</t>
  </si>
  <si>
    <t>dnaJ DNA-binding protein</t>
  </si>
  <si>
    <t>MEFKDYYVIMGVEPTASQKEIKTAYRRLARKYHPDVSTEPDAESQFKEIAEAYEVLKDAERRAEYDELRLHRNDPHFGQQAGYHGGGQQWQGRAGGGDTHDFSDFFDSFFGNRGASAHYSSHQSSQSMRGQDIEMELPIFLEETLSEQTRAIQIPTYDALGRTDSTKTLKVKIPAGVGDGERIRLKGQGVPGFGGGANGDLYLVIRIAPHPLFDIDGQNLQIVLPLAPWEAALGASVEVPTLTGKINLTIPSGSQSGQRLRVKGKGLASKKGTGDLYAVLKVVMPPKPDEKARALWQQLSEQAAFNPRTGWE</t>
  </si>
  <si>
    <t>PL78_5760 chr1</t>
  </si>
  <si>
    <t>ANI29347</t>
  </si>
  <si>
    <t>MNLRNRTFLFWGVMDLYAVLYIGLQYFLQERIPLVAEVQYLLDTGFDKYPLIYTMITLSIIFKISLVMTTVLFLTRSQYAIKAAFIQEPLRLLLVIPSLSMITPVLKEFNIKILTVSLTLLLISEVFKIVSLYRVQIKTEPNKTTPFIV</t>
  </si>
  <si>
    <t>PL78_5765 chr1</t>
  </si>
  <si>
    <t>ANI29348</t>
  </si>
  <si>
    <t>lactoylglutathione lyase</t>
  </si>
  <si>
    <t>MAVSGKKGQIDNIEFIVGDITRSKNFYGNLFGWRFTDYGPTYCEFTDGRLTGGFTTDGVVTAAGGPLVILYADNLEETERRVVEAGGVMVKPIFSFPGGRRFQFLDPDGYQLAVWSAE</t>
  </si>
  <si>
    <t>PL78_5767 chr1</t>
  </si>
  <si>
    <t>MHTAYFANRRPLSQPVWLENHTINPIREIRNILRTVAHIAYRRQNPKRDKE</t>
  </si>
  <si>
    <t>PL78_5770 chr1</t>
  </si>
  <si>
    <t>ANI29349</t>
  </si>
  <si>
    <t>Yip1 domain protein</t>
  </si>
  <si>
    <t>MVNHVWGLLVHPSQEMKQIKSESESIPHFYTHHVLLMAAIPVICAFIGTTRVGWNFGEGQVIKVSSLTAFYAAVIFYVMILAAVALMGRVIYWMARRYESRPSWQSCTLFAGYAATPMFLSGIVAVYPLLWLCLFAGIVGLCYAGYLMYLGIPTFLNIDRSEGFIFSSSTLAIGVLVLELLLGFTVLLWGYGVRLI</t>
  </si>
  <si>
    <t>PL78_5775 chr1</t>
  </si>
  <si>
    <t>ANI29350</t>
  </si>
  <si>
    <t>putative phosphatase</t>
  </si>
  <si>
    <t>MNRQRTFVIALISPLLCNSFPAMSAIPIQDGITEQTLIFVRHAEKPEAGFGQINCQGLNRSLALPKVIKNKYGKPDFIFAPDPTRKKADFGHFFYYLRPLATIEPTAIYFNMPINIRVGQSESGWLINQLEKPKYSSAKVLISWAHHEIMAITKALMTEYNGELGQIPEWENTDFDSIYVLKIVRSEGANQISFTHDQQGLNGLPLDCPEISLPRSNSLPGRVPDNS</t>
  </si>
  <si>
    <t>PL78_5780 chr1</t>
  </si>
  <si>
    <t>ANI29351</t>
  </si>
  <si>
    <t>MKKLTVKEMTASEQRDVKTQLDRARINMGRALTNSEQNKVKDEAIEKIMQARALVAKANRPEKKTKKTAPSTTTFSWSSSISSRPPR</t>
  </si>
  <si>
    <t>PL78_5785 chr1</t>
  </si>
  <si>
    <t>ANI29352</t>
  </si>
  <si>
    <t>maiA glutathione S transferase</t>
  </si>
  <si>
    <t>MKLFYKPGACSLSPHIVLRETGLDFSVERVDLATKKTESGKDFLTINPKGQVPALVLDDGSLLTEGVAIVQYLADQVPSRNLIAPAGTLARYHAIEWLNYIATELHKGFSPLFNPKTPDEYKTIARERLDKQFAYVDSVLAKHHFLLGDKFSVADAYLFTILGWAKAMQFDLPQYKNLTAYIARIAARPAVDGALVAEGLK</t>
  </si>
  <si>
    <t>PL78_5790 chr1</t>
  </si>
  <si>
    <t>ANI29353</t>
  </si>
  <si>
    <t>pyridoxal kinase</t>
  </si>
  <si>
    <t>MKNILSIQSHVVFGHAGNSAAEFPMRRMGVNVWPLNTVQFSNHTQYGHWTGCVMPASHLTEIVQGIADVDRLKDCDAVLSGYIGSPEQGGHILAAVKRVKEANPQAWYFCDPVMGHPEKGCIVAPGVAEFFCKQALPASDIIAPNLLELEELSGTRVENVEQAVTVARGLCAKGPKVVLVKHLSRAGYDLNSFEMLLVTAEDAWHISRPLVDFGSRQPVGVGDLTSGLLLVNLLKGEALDKALEHVTAAVYEVMLTTQQMGEYELQIVAAQDLIVNPVHQFTAVKL</t>
  </si>
  <si>
    <t>PL78_5795 chr1</t>
  </si>
  <si>
    <t>ANI29354</t>
  </si>
  <si>
    <t>tyrS tyrosyl tRNA synthetase</t>
  </si>
  <si>
    <t>MTSSNLIKQLQERGLVAQVTDEDALAERLAQGPISLYCGFDPTADSLHLGHLVPLLCLKRFQLQGHRPVALVGGATGLIGDPSFKATERKLNTADTVNEWVEKIRHQVSPFLDFNCGENSAITANNYDWFGGMNVLTFLRDIGKHFSVNQMINKEAVKQRLNRDDSGISFTEFSYNLLQGYDFACLNKEHNVVLQIGGSDQWGNITSGIDLTRRLHQQQVYGLTVPLITKADGTKFGKTEGGAVWLDPKKTSPYKFYQFWINTADADVYRFLKFFTFMSLEEINALEEEDKNSGKAPRAQYVLAEEVTGMVHGAEGLAAAKRITASLFSGNLNDMTEADFAQLAQDGMPAIELTRDADLQQALVNAELAPSRGQARTLIGSNAVTINGEKQANPEYTFSDADRLFGRFTLLRRGKKHYCLVSWI</t>
  </si>
  <si>
    <t>PL78_5800 chr1</t>
  </si>
  <si>
    <t>ANI29355</t>
  </si>
  <si>
    <t>pdxH pyridoxamine 5'-phosphate oxidase</t>
  </si>
  <si>
    <t>MTENNEFDVADLRREYTRGGLRRKDLTANPLDLFERWLKQACEARLADPTAMCVATVDANGQPFQRIVLLKHFDDEGMVFYTNLGSRKAQQLAENPHISLLFPWHTLDRQVIFLGKAERLSTFEVLKYFNSRPKDSQIGAWVSQQSSRISARGVLESKFLELKQKFQQGEVPVPSFWGGFRVRFDSVEFWQGGEHRLHDRFLYQRDADTWKIDRLAP</t>
  </si>
  <si>
    <t>PL78_5805 chr1</t>
  </si>
  <si>
    <t>ANI29356</t>
  </si>
  <si>
    <t>membrane-bound inhibitor of C-type lysozyme</t>
  </si>
  <si>
    <t>MKSVFTAIAVLTLAGCSQFSQKSETLHYQCGGTQLTVALDNKQDKVRFVMDGKQLNLPQVVAASGTRYSDGYYTFWSKGDSAFIERGDKIVMNDCVLVPSK</t>
  </si>
  <si>
    <t>PL78_5810 chr1</t>
  </si>
  <si>
    <t>ANI29357</t>
  </si>
  <si>
    <t>anmK anhydro-N-acetylmuramic acid kinase</t>
  </si>
  <si>
    <t>MKSGRFIGVMSGTSLDGIDVVLAAINERMVAQQATYSHPIPLQLKKDILAMCQGQETTLSAVGRLDAQLGTLFAEAVLALMKKTGVSPQDITAIGCHGQTVWHEPMGEPGFTLQLGDNNRIAAITQITTVGDFRRRDMAYGGQGAPLVPAFHHALLAHNAERRMVLNIGGIANLSMLIPDSPVRGFDTGPGNMLMDAWIWRHRSLPYDRDAEWALSGKVNQPLLKQMLSDPYFAKPAPKSTGREYFNAAWLEQQLKIMPRIAPEDVQATLAELTAVTIAEQVQLAGGCERLLVCGGGARNPLLMARMSTMLPGTEVATTDSFGVSGDDMEALAFAWLAFRTLSGLPGNLPSVTGASCETVLGAIYPVIQPGR</t>
  </si>
  <si>
    <t>PL78_5815 chr1</t>
  </si>
  <si>
    <t>ANI29358</t>
  </si>
  <si>
    <t>MIKPFLVIAIAAVTLTGCANNSTLSGDVFSASQAKQVQTVTYGTLVSVRPVTIQGGDGDNVIGAIGGAVLGGFLGNTVGGGTGRSLATAAGAVAGGVAGQGVQGAMNRTDGVQLEVRKDDGTTILVVQKQGPTRFSVGQRVMLASSGSTVTVSPR</t>
  </si>
  <si>
    <t>PL78_5820 chr1</t>
  </si>
  <si>
    <t>ANI29359</t>
  </si>
  <si>
    <t>DNA transcriptional regulator MarR family</t>
  </si>
  <si>
    <t>MESTLGSDLARLVRVWRALIDHRLKPLELTQTHWVTLHNISRLPPEQSQIQLAKAIGIEQPSLVRTLDQLEDKGLITRQTCANDRRAKRIKLTEESCSTIKKLEHVIETTRGEVMSNITDAEVILLTGVLMKLEQNINQLHSK</t>
  </si>
  <si>
    <t>PL78_5825 chr1</t>
  </si>
  <si>
    <t>ANI29360</t>
  </si>
  <si>
    <t>MQVTPVPMASPLTDWVLGASIYFPPLFKAVMLGLIFWLLIHHLLRNWIYSGEIWHPMLMDLSIFVIAVSISLWILVSW</t>
  </si>
  <si>
    <t>PL78_5830 chr1</t>
  </si>
  <si>
    <t>ANI29361</t>
  </si>
  <si>
    <t>membrane protein multidrug resistance efflux pump</t>
  </si>
  <si>
    <t>MKYQSIKYFSSVIVFAIAMFAGGWMWNYYMQSPWTRDGKVRAELVNITPEVSGRLIQIAIHDNQLVKSGSLLFELDPMPFQLALDNAQAALDKAQSDMDKANHELARRQNLPKNLISGEDLDIANLTAQAMKAAYQGALANLEQAKWNLSKTHIHAPTEGYITNLQTRIGNYATAGTPLVALVDIHSFYVMGYFEETKLRHIKEGNRANIVLYNGNIPLQGVVESIGRAIYDQSVDTNSDLLVDVKPNVPWVRLAQRVPVRIKLIDVPPDVTLVAGTTCTISLAD</t>
  </si>
  <si>
    <t>PL78_5835 chr1</t>
  </si>
  <si>
    <t>ANI29362</t>
  </si>
  <si>
    <t>fusaric acid resistance protein</t>
  </si>
  <si>
    <t>MHWLPLQWKRTPWGKASGAQWRYALRNSLAMCLSLWVAFTLNLDEPYWAMTSAAVVSFPTVGGVISKSIGRVIGSLMGAAASVIIAGHCLNDPWLFTFAIAAWIGWCTFVSNHYQNNVSYAFALAGYTAAIIAFSTVNTTDTQQIFDIAQARVCEVITGILCGGLMMMLLPSTSDGEALLTSLRRMHSRLLEHAMLLWQTEDDPQIRTSHEGVIGQILTLNLLRIQAFWSHYRFRRQNNTLNFMLHNQLRTTSVIASLRRMLLNWPNPPGNLKKVLQTLITELQQPDCDKYRAAKILQQIIPRDKDDYRHRAFWLRLRHFCWLYLESGHWLRQLEQHSERTTLPLPKVATLARHTDTYEAAYNGLRTFVCIVIGCAFWINTQWSAGSSALALAAVSCVLYSASPSPTDSIITLLKAIVLLSIGCFILKFGVMIRIDDFWLFAAVLLPILVTMQMFKQQNPPYAALWGQLIVFMGSFLSVTNPPSYDYQGFLNDNLGKLVGVMLAGVAFQILRPSSDKRKGQRIIRALRRDFIDQLSPYPQQSQPRFESLIYHRISQLNLSQDQEARIWLLRWGMVYLNCSHVVWQLRDWQTTAPPLSAVRDLCIHCLKGSVTEKGVEPEALAATLQELLRISETLAHHPDSSGRELAGLVWRLYCSLTQLQLALTPPAISSPA</t>
  </si>
  <si>
    <t>PL78_5840 chr1</t>
  </si>
  <si>
    <t>ANI29363</t>
  </si>
  <si>
    <t>MHTRSQLSPQGPEFSRMICGYWRLIEWNMTPAQLQGFIQQHLDMGITTVDHADIYGGYQCEQAFGQAMRLQPSLRDKMEIVSKCGIATTAKPEHALGHYNTDGDHIIRSAEQSLTHLHTDYLDLLLIHRPDPLMEADDVAEAFTQLHKSGKVKHFGVSNFTPAQFSLLQSRLPFSLVTNQVEISPLHQPTILDGTLDMCQQLRIKPMAWSCLGGGRLFNDGEFQPLRDELQAVAEEIGAENIEQVVYAWVMRLPSVPLPIIGSGKIERVAAAWKSISLTLSRQQWFRIRRAALGYDVP</t>
  </si>
  <si>
    <t>PL78_5845 chr1</t>
  </si>
  <si>
    <t>ANI29364</t>
  </si>
  <si>
    <t>predicted Fe-S protein YdhL</t>
  </si>
  <si>
    <t>PL78_5850 chr1</t>
  </si>
  <si>
    <t>ANI29365</t>
  </si>
  <si>
    <t>MAIFATVVAEGSLTAAGRRLGMTASAISQHMRSLEKALGVPLLHRSTRRLTLTEAGQVFYPGCEAMLQQAKEAEQRLAELRDTLVGEIRIATTVGIGGRPLAEALSPLLNAHPKLTLRILANDEVVDLIEQRVDIALRVNRQLADANMIAHPLAEWPMVICAAPRYLSQHGVPETPQDLLAHRWMSSVNNPSAIHLDLHHTSGETMVLRLNHGQVISGSMPVIRDFTREGMGLSVLPLYEIGDELQRGELITLLPEWQSTPLRLHALTLERAMPEKNRQVIRYLRDYFQRHRESVLASRR</t>
  </si>
  <si>
    <t>PL78_5855 chr1</t>
  </si>
  <si>
    <t>ANI29366</t>
  </si>
  <si>
    <t>NADH-flavin reductase</t>
  </si>
  <si>
    <t>MKLAIIGATGFVGRKVIDEALARGHQVTAIARQPKDLPKTDNLTIALGDIADTDWLAQQLSGQDAVISAYNPGWTEENQFEKFTAGSQKILDAQQKAGVKRLLVVGGAGSLEVAPGVELVDTPDFPDAYKQGALGARALRNKLRAENTLDWTYLSPAALLEPGKRTGQFRLGTTSLLMNGTAPASISVEDLAVAILDEIENPQFIKAQFTAAY</t>
  </si>
  <si>
    <t>PL78_5860 chr1</t>
  </si>
  <si>
    <t>ANI29367</t>
  </si>
  <si>
    <t>phosphoethanolamine transferase EptA</t>
  </si>
  <si>
    <t>MNGRFKLQCNAITFILSCALFFTLFLNALFIHKAWSLIAFGSLDSYVFAATIPLVIFCALNITFSLLCVPYLRKPIIITLLLGSAAANYFMFSYGVVIDGNMMQNAFETNAQEATALLTPRMGWWLLGLGILPAVVICFTRIESTKPWWYMLGLRAANILLSMMIILLIAALFYKDYASLIRNNKSIVKMLTPSNYVSGVIEYAKHKYFTNNLPLIRIGEDAHKGPQILAQQKKTLMILVVGETARAENFSLGGYERETNPRLKQDQVIYFKNTASCGTETAVSVPCMFSNMPRKEYDATLASHQEGLLDIVALAGVNVLWRENDGGCKGACDRVPHQDVTQLNLTQYCEGDVCMDDALLHNLDNYINGLKGDSVIVLHQMGSHGPAYYRRTTPEFRKFTPTCDSNQIQDCSPQELVNTYDNSLLYTDATLDKTIKILQQHSDTFNTAMVYLSDHGESLGENGMYLHGTPYLFAPSQQTHVPMLLWMSADYEKNFAINRNCLNQMAQQAEVSQDNLFHTILGMMNIQTKEYQPSLDILHSCRSPA</t>
  </si>
  <si>
    <t>PL78_5865 chr1</t>
  </si>
  <si>
    <t>ANI29368</t>
  </si>
  <si>
    <t>transcriptional repressor NemR</t>
  </si>
  <si>
    <t>MVMNKILHSQTDTREHLLATGEHLSLRLGFNGMGLSLLLTTAGVPKGSFYHYFKSKEAFGEAMLQRYFDRYDTQMHNLFSNPQGDQRQHLLGYFAQGIGNFCNSECHNACLAVKLSAEVSDLSEPMRHALDTGTARVIRRLQDAIEKGIEEKSLRVVLSASATAETLYALWLGASLRAKVKRSVAPLTCALESIELLLQPTA</t>
  </si>
  <si>
    <t>PL78_5870 chr1</t>
  </si>
  <si>
    <t>ANI29369</t>
  </si>
  <si>
    <t>alkene reductase</t>
  </si>
  <si>
    <t>MKTAKLFSPLKVGAVTLPNRVFMAPLTRLRSMEPGDVPTPLMAEYYAQRASAGLIITEATQVSFQAKGYAGAPGLHTQEQMEAWKEITQAVHDKKGHIAVQLWHVGRISHSSLQPNQQAPVAPSAIAADSRTTVRDENGAWVRVPCSTPRALALEEIPGIVDDFRKTTANAREAGFDFIEIHAAHGYLLHQFMSPASNQRTDAYGGSIENRTRLTLEVVDATAAEWGAEHIGIRISPLGPFNGLDNGEDQEEAALYLIDELNKRKIAYLHISEPDWAGGKPYSDAFRDAVRARFNGVIVGAGAYSAEKAEALIEKGFIDAVAFGRSYIANPDLVQRLQQQAPLNTPDGDTFYGGGAKGYTDYPTL</t>
  </si>
  <si>
    <t>PL78_5875 chr1</t>
  </si>
  <si>
    <t>ANI29370</t>
  </si>
  <si>
    <t>23S rRNA pseudouridine synthase F</t>
  </si>
  <si>
    <t>MLTNSSIRLNKYISESGICSRRDADRYVEQGNVFINGKRASVGDQVYVGDVVKVNGQLIEPRNEDDLVLIALNKPVGIICTTEDGEHDNIVDFVNHSKRVFPIGRLDKDSQGLIFLTNHGDLVNKILRAGNDHEKEYVVTVNKPVTDEFILGLAAGVPMLGTVTKKCKVKKEAPFVFRITLVQGLNRQIRRMCKHFGYEVTKLERTRIMNVNLKGLPQGEWRDLTDDELIELFKLIENSSSDEKPAKKAQAKPAAAKKPSVNRPKSVEKPADNTASRKRFAQPGRKKKGR</t>
  </si>
  <si>
    <t>PL78_5880 chr1</t>
  </si>
  <si>
    <t>ANI29371</t>
  </si>
  <si>
    <t>PL78_5885 chr1</t>
  </si>
  <si>
    <t>ANI29372</t>
  </si>
  <si>
    <t>gloA Glyoxalase/bleomycin resistance protein</t>
  </si>
  <si>
    <t>MRLLHTMIRVGDLQRSIDFYTKVLGMRLLRTSENTEYKYSLAFVGYSDESQGSVIELTYNWGVDSYEMGTAFGHLALGVDDVAATCEQIRQAGGKVTREAGPVKGGNTVIAFVEDPDGYKIELIENKSAGQGLGN</t>
  </si>
  <si>
    <t>PL78_5890 chr1</t>
  </si>
  <si>
    <t>ANI29373</t>
  </si>
  <si>
    <t>rnt ribonuclease T</t>
  </si>
  <si>
    <t>MAEKSDVNALSGRFRGYYPVVIDVETAGFNAKTDALLEIAAVTLQMDQDGWLKRDETLHFHVEPFEGANLQPEALAFNGIDPTNPLRGAVREYDALHAIFKAVRKGLKDHGCNRAIIVAHNANFDHSFVMEAAERAKLKRNPFHPFATFDTAALSGLVLGQTVLAKACLTAGIPFDSSQAHSALYDTEQTAELFCELVNRWKRLGGWPLAIADES</t>
  </si>
  <si>
    <t>PL78_5895 chr1</t>
  </si>
  <si>
    <t>ANI29374</t>
  </si>
  <si>
    <t>MDKKHIKNQIFSCNETTAIIHSPLAKISAFIILTCGVSGSTSVLAEYAELVSGDQVVRTGDVIDSGDRQAVENGGKSQDATINQRGVQIVRKHGTTYGTTINKDGVQSLYGNGIADFTTINPGGEQEIGFRGLAKKTKINGGTQTIHDAGFSAYAVIEQDGTQSIQNEGLAYGTTIESGNQHVAKGGTAAHSTVKGRGRLNVSAGGRLTGKTLILEQGTLNFTAESSEDVLRNDGQLIFQRDDYTLDFGLGGSGSSAVVQNSPGNTLTLTQPSHYFSETIIKQGTVKAAEKHVLSPNSQFAIHSNATLDLGGFDQKLIALNNNGTVNFGHSDKRGTTLIVTGDYSSHFGLLHMNATLAGDSSLGDKLIVEGNTSGHTYVQVNNLGGSGAKTLNGIELITVAGMSDGVFVKNSRIVAGSYEYDLHRGSGDNQSNWYLSSNMTDDHTIGVDDVEAEESSLDTPLAPIPTLTDDDELIDDNELTDEEPETSSPDTPHVVDPEISVSEINDNDIDALPITDPEINNPNTTPVSEIPSIPAGSDADPDVDTNVMTLRPEAAAYGANLSAANNLFITSLNDRLGETHYTDVHTGERRATSMWLRNEGGHQRTRESQGQLSSLTNRYVVQLGGDIAQWSDNAWGHFRLGIMAGYGNSKSKTESRVSGYNARSSIDGYSTGLYSTWYANSEEKSGLYLDSWVQYSWFNNSISGQELATERYKSKGLTASVESGYTFKLAGNMARNAAYFIQPKAQMIWMGVKADEHKEENGSYISGVGQGNIQTRLGVKAFMNGYSDLDKGNNRIFQPFIEATWLHNTKSFGTTLDSMTVQQSGTANIGELKLGVEGHISEKLGLWGNVGQQIGGQGYSDTAVILGVKYQF</t>
  </si>
  <si>
    <t>PL78_5900 chr1</t>
  </si>
  <si>
    <t>ANI29375</t>
  </si>
  <si>
    <t>grxD glutaredoxin</t>
  </si>
  <si>
    <t>MTTIEKIQRQVAENPILLYMKGSPKLPSCGFSAQAVQALSACGERFAYVDILQNPDIRAEMPKYANWPTFPQLWIDGELIGGCDIMIEMYQRGELQQLLKETADKYRSQEDQAAE</t>
  </si>
  <si>
    <t>PL78_5905 chr1</t>
  </si>
  <si>
    <t>ANI29376</t>
  </si>
  <si>
    <t>MRLFFTLFVLLFTQLFLNLAHASPQARVSADQKKSHVSQASPDDRKKRKVDNKSSSKKVKPVTQIKKKVTAKTAAKSTTGKVSKTKTTANAKTLTQKKSVTAKKNVTRKETKVAYGRHRNSTSKKAAAELLANNKLKLSPAHKKRYQHAKQTAMSKLMKQVGKPYRWGGSSPNTGFDCSGLIYYAYKDVVRIKMPRTANEMYHLRDAAPVKRAELESGDLVFFNIANRGVADHVGVYLGNGKFIQSPRTGEEIRISMLDNDYWQGHYVGARRVVTPKTIR</t>
  </si>
  <si>
    <t>PL78_5910 chr1</t>
  </si>
  <si>
    <t>ANI29377</t>
  </si>
  <si>
    <t>MSFELPALPYAKNALEPHISAETLDYHYGKHHNTYVVNLNNLIKDTEFAGQSLEEIVKTSTGGIFNNAAQVWNHTFYWNCLAPNAGGEPKGAVAEAIAASFGSFAEFKQQFTDAAVKNFGAGWTWLVKKPDGSLAIVSTSNAATPLTTSDKPLLTVDVWEHAYYIDYRNARPTYLENFWALVNWAFVEKNLA</t>
  </si>
  <si>
    <t>PL78_5911 chr1</t>
  </si>
  <si>
    <t>YnhF membrane protein</t>
  </si>
  <si>
    <t>MDTDLKMSLITTIGSLAVIMIFSFTAVMN</t>
  </si>
  <si>
    <t>PL78_5915 chr1</t>
  </si>
  <si>
    <t>ANI29378</t>
  </si>
  <si>
    <t>MATIKDVAKRAGVSTTTVSHVINKTRFVAEDTKAAVWAAIKELHYSPSAVARSLKVNHTKSIGLLATSSEAPYFAEVIEAVENSCYSKGYTLILCNSHNNLDKQKAYLAMLAQKRVDGLLVMCSEYPEQLLGMLEDYRNIPMVVMDWGTARGDFTDSIIDNAFEGGYLAGRYLIERGHRDIGAIPGQLARNTGGGRHQGFIKALEEANIKLRDEWVVQGDFEPESGYKAMHQILTQKHRPTAVFCGGDIMAMGAICAADELGLRVPQDISVIGYDNVRNARYFSPALTTIHQPKERLGESAFAMLLDRIVSKREDPQTIEVHPKLVERRSVADGPFRDYRR</t>
  </si>
  <si>
    <t>PL78_5920 chr1</t>
  </si>
  <si>
    <t>ANI29379</t>
  </si>
  <si>
    <t>MWSEYSLEVVDAVARTGSFSAAAQELHRVPSAVSYTVRQLETWLAVPLFERRHRDVELTAAGALFIKEARTVIKKMIDTRRQCQQVANGWRGHLDIAIDIIVKPLRSRQLVLDFYRHFPDIELRVHFEVFNGVWDALADGRADVAIGATRAVPVGGRFTFRDMGFMNWHCVVSATHPLASQSGPLTDDQLRPYPSLCIEDTARNLPKRDTWTLDNQRRLVAPDWQTGIDCLCDGLCIGMVPAHRVEPLAKQGKLVIITLAQPLPDSPCCLSWEQNNHSPAMAWLLEYLGDTETLNAEWLRAGDGVENTREAVSTG</t>
  </si>
  <si>
    <t>PL78_5925 chr1</t>
  </si>
  <si>
    <t>ANI29380</t>
  </si>
  <si>
    <t>MKTSTSFMFYLAGLSMLGYLATDMYLPAFGAMQQDLQASAGSISASLSIFLAGFAIAQLVWGPLSDKLGRKPVLLLGLSLFAFGCLGMVWVQTPVQLLALRLVQAVGVCSAAVTWQALVIDRYRDGKANRVFATIMPLVALSPALAPLLGAWLLNHFSWRAIFVVLLAITLLLLIPTALLKEKQKNAQSSESEKDNLNFWQIIKSPLFSGNVMIFAACSAGFFAWLTGSPFILGDMGYSPNVIGLSYVPQTLAFLLGGYGCRSALNYMKGNTLLPWLLVGYALSMIALYLVATLTEPNLLTLLIPFCVMALVNGACYPIVVSNALIPFPNNTGKAAALQNTLQLGTCFIASMLVSAFITQPLLATVTVMVLTVLFAALGYFIHLYATNKDDSDNQRELISESHHS</t>
  </si>
  <si>
    <t>PL78_5930 chr1</t>
  </si>
  <si>
    <t>ANI29381</t>
  </si>
  <si>
    <t>ubiG cyclopropane fatty acyl phospholipid synthase</t>
  </si>
  <si>
    <t>MSSSCIEDQSIQENPWYRIVNEMLSQADIEINGSRPFDIQVHNPDFFKRALQQGSLGLGESYMDGWWDCERLDIFFQRVLRAGLEKKLPRHFKDTLRVATARLTNLQSKKRAWIVGKEHYDLGNDLFSRMLDSHMQYSCGYWKDAANLEQAQEHKLRMICEKLRLKPGMKLLDIGCGWGGLSAFAARHYGVSVQGVTISAEQQKLAQERCAGLDVTILLQDYRDLHQQFDRIVSVGMFEHVGPKNYPTYFEVVERNLKPDGLFLLHTIGANRSNLSVDPWIDRYIFPNGCLPSIRQIADASESRLIMEDWHNFGADYDRTLMAWYEKFRAAWPVLSEKYSERFERMFSYYLNACAGAFRVRDIQLWQVLFSPRGVDGGLRVPR</t>
  </si>
  <si>
    <t>PL78_5935 chr1</t>
  </si>
  <si>
    <t>ANI29382</t>
  </si>
  <si>
    <t>ribE riboflavin synthase subunit alpha</t>
  </si>
  <si>
    <t>MFTGIVKATAPVVAIDEKANFRTHVIKFPTDMLPELALGASVSHNGCCLTVTKVEGDLVSFDLIKETLRITNLGQLQVGDMVNLERAAKFSDEIGGHLMSGHITCTAEIAKIYTSENNRQIWFRMPSEDLMKYVLHKGFIGIDGISLTIGEVEGKRFCVHLIPETLERTTLGKKRLGQTVNIEIDPQTQAVVETVERILAQRDIAGAAAHLASDMAAKAQS</t>
  </si>
  <si>
    <t>PL78_5940 chr1</t>
  </si>
  <si>
    <t>ANI29383</t>
  </si>
  <si>
    <t>MATE family efflux transporter</t>
  </si>
  <si>
    <t>MQKYLTEVRCLLALAIPVVIASVSQTAMGVVDTIMAGSVSATDMAAVAVGTSIWLPVILFGHGLLLALTPTVAQLNGSGRRDQIAHQIRQGFWLASILSVLIMTLLYHSDHVITRMHNIDPVMAEKAVGFLHAILWGAPGYLFFQVLRNQCEGLSKTKPGMVIGFLGLLVNIPINYIFIYGKFGAPALGGVGCGVATASVYWVMFLMMRWYVTKARSQQDIKLEKGFAPPDWHVMKRLSGLGLPIALALFFEVTLFAVVALLVSPLGIVPVAGHQIALNFSSLMFMLPMSLSVAATIRVGHRLGEGSVAAAQVSAYTAIAVGLCLAMMTAISTVIFREQIALLYNKSPEVVIMASHLMLLAAIYQLSDAVQVIGSGVLRGYKDTRSIFFITFTSYWVLGLPSGYILALTDYVVPAMGPSGFWTGFIIGLTAAAILMTLRIRWLQRQPAEFILQRAAH</t>
  </si>
  <si>
    <t>PL78_5960 chr1</t>
  </si>
  <si>
    <t>ANI29384</t>
  </si>
  <si>
    <t>MKKTKIVCTIGPKTESEEMLTNLLKAGMNVMRLNFSHGDYAEHGQRIKNIRAVMEKTGLKAGILLDTKGPEIRTMKLEGGKDVALVAGQTFTFTTDQSVIGNNQTVAVTYAGFAADLKIGNTVLVDDGLIGMEVIEVTESTVVCKVLNNGDLGENKGVNLPGVSIQLPALAEKDKGDLIFGCEQGVDFVAASFIRKRSDVLEIREHLKAHGGEHIQIISKIENQEGLNNFDEILEASDGIMVARGDLGVEIPVEEVIFAQKMMIEKCNRARKVVITATQMLDSMIKNPRPTRAEAGDVANAILDGTDAVMLSGESAKGKYPLESVSIMATICERTDRVMPSRIESLNDNRKMRITEAVCRGAVETAEKLGAPLIVVATGGGKSAKSVRKYFPTATILALTTNEVTARQLILTKGVIPSVVKEIASTDDFYRIGKEAALASGLAQKGDVVVMVSGALVPSGTTNTSSVHVL</t>
  </si>
  <si>
    <t>PL78_5965 chr1</t>
  </si>
  <si>
    <t>ANI29385</t>
  </si>
  <si>
    <t>murein lipoprotein</t>
  </si>
  <si>
    <t>MNRTKLVLGAVILASTMLAGCSSNAKIDQLSSDVQTLNAKVDQLSNDVNAIRSDVQAAKDDAARANQRLDNQAHAYKK</t>
  </si>
  <si>
    <t>PL78_5970 chr1</t>
  </si>
  <si>
    <t>ANI29386</t>
  </si>
  <si>
    <t>peptidoglycan-binding protein</t>
  </si>
  <si>
    <t>MKRALTLIGMLFATCMAGSITAANATEYPLPPANSRLIGENTTFTVPNDGRPLEAIAADYKIGLLGMLEANPGTDPYLPKPGSVLTIPTQMILPDTPREGIVINLAELRLYYYPKGQDKVIVYPIGIGQLGRNTPIMTTSVSQKIPNPTWTPTANIRKHYLAQGVTLPAVVPAGPENPMGLFAMRLSAGAGEYLIHGTNANFGIGMRVSSGCIRLRPDDIQALFNSVPKGTRVQIINEPIKYSVEPDGKRYVEVHQPLSRTDNDDPQTMPIALSAGVKAFMADGETDTAVVESAIVRRSGMPVLASKGMVASDAAPAAVAPLEASQAEEQTIPKLTQPGPIYSESH</t>
  </si>
  <si>
    <t>PL78_5975 chr1</t>
  </si>
  <si>
    <t>ANI29387</t>
  </si>
  <si>
    <t>sufE cysteine desufuration protein</t>
  </si>
  <si>
    <t>MATLPDKQKLIRNFSRCHNWEEKYLYVIELGAMLPPLSDTERQPENLISGCQSQVWISMTLTLTEQGTIHFAGDSDATIVKGLVAVVFILYQGLTPQQIIDLDVRPYFADLALSQHLTPSRSQGLEAMIRAIRNKASLLV</t>
  </si>
  <si>
    <t>PL78_5980 chr1</t>
  </si>
  <si>
    <t>ANI29388</t>
  </si>
  <si>
    <t>sufS cysteine sulfinate desulfinase</t>
  </si>
  <si>
    <t>MSYPLERIRADFPLLAREVNGQPLAYLDSAASAQKPNAVIERELEFYRSGYAAVHRGIHTLSAEATQAMEQVRCQAAEFIHANSPDEIVFVKGTTEAINLVANSYGRHFLKAGDSIIITEMEHHANIVPWQMLAQERGIEIRVWPITASGELDLSVLPHLIDDTTRLLAMTHVSNVLGTVNPIEQIVATAKAAGLLVLVDGAQAVMHQAVDVQKLGCDFYAFSGHKLYGPTGIGILYGKSELLQQMPPWEGGGAMIKTVSLTEGTTYADAPGRFEAGSPNTAGMMGLGAAMSYLSELGLDNIQRYEHELMAYAVEALQQVEGVIMYGPASRAGVIAFNLGQHHAFDVGSFLDQYGIAIRTGHHCAMPLMQHYGVPSMCRASLAVYTSREDINRLVAGLQRVKRLLG</t>
  </si>
  <si>
    <t>PL78_5985 chr1</t>
  </si>
  <si>
    <t>ANI29389</t>
  </si>
  <si>
    <t>sufD FeS assembly protein</t>
  </si>
  <si>
    <t>MAGLPTNSNNPHQNSATVLQQLSQLVQQGARGGRADSHWQQAQRLGFPTAKHEDWKYTPINHLLEQRFGFAQTQVSSQQLTALALPLDAYRLVFVDGRFDASLSDTEFGVYLVSPLTAASELPAPVQSEVFLHLTESLAQEGTVIRLPAGKQAEKPLYLLHISSGADTELVNTSHYRHHVMLEANTQADIVEHYVSLNDLPHFTGARLTISVGDNAQLSHCKLAFETPQSYHFAHNDVVMGRDARARSYSFLLGAGLTRHNTSAQLNGEGASLSMNSLLLPIGREVCDTRTYLEHNKGYCESRQLHKTVVRERGKAVFNGMIKVAQHALKTDGQMTNNNLLLSKLAEVDTKPQLEIYADDVKCSHGATVGRIDAEQLFYLQSRGISQADAQQMIIFAFAAELTEAMSNETIRKLVMERIAERLAGE</t>
  </si>
  <si>
    <t>PL78_5990 chr1</t>
  </si>
  <si>
    <t>ANI29390</t>
  </si>
  <si>
    <t>sufC FeS assembly ATPase</t>
  </si>
  <si>
    <t>MLSIKNLKVSVEGNEILKGLNLEIKPGEVHAIMGPNGSGKSTLSATLAGREEYEVTAGEVIFKGKDLLALDPEERAGEGVFLAFQYPVEIPGVSNHFFLQTAVNAVRKYREEEPLDRFDFSDFIEEKIELLKMPEDLLTRSVNVGFSGGEKKRNDILQMAALEPDLCILDETDSGLDIDALKIVANGVNSLRNEKRAFIIVTHYQRILDYVKPDFVHVLYQGKIIKSGDFSLVKQLEEQGYGWLTDQQ</t>
  </si>
  <si>
    <t>PL78_5995 chr1</t>
  </si>
  <si>
    <t>ANI29391</t>
  </si>
  <si>
    <t>sufB FeS assembly protein</t>
  </si>
  <si>
    <t>MTRSNVEVPDDVQAWVSDGRYKEGFFTHLATDELAKGINEDVVRAISAKRNEPEWMLEFRLGAYRSWLEMEEPHWLKAHYQSLDYQDYSYYSAPSCGSCDDNCGSQPGAVQQPTDGEDLGTAANDYLTAEVENAFAQLGVPVREGAEVAVDAIFDSVSVATTYREKLAGHGIIFCSFGEAIQEFPDLVRKYLGSVVPAKDNFFAALNAAVASDGTFVYVPKGVRCPMELSTYFRINAAKTGQFERTILIADEDSYVSYIEGCSAPVRDTYQLHAAVVEVILHKNAEVKYSTVQNWFAGTASTGGILNFVTKRALCEGEGSKMSWTQSETGSAITWKYPSVILQGDNSIGEFFSVALTNGYQQADTGTKMIHIGKNTKSTIIAKGISAGHSQNTYRGLVKILPSAENARNFTQCDSMLIGPDSGAHTFPYVEVRNNSAQLEHEATTSKIGDDQLFYCLQRGISEDDAISMIVNGFCKDVFSELPLEFAVEAQKLLAISLEHSVG</t>
  </si>
  <si>
    <t>PL78_6000 chr1</t>
  </si>
  <si>
    <t>ANI29392</t>
  </si>
  <si>
    <t>sufA iron-sulfur cluster assembly scaffold protein</t>
  </si>
  <si>
    <t>MQQDTVGTFSLDDNDWQGVTITDSAAAQIARLMQQDPEVKGLHLGVKQSGCAGFAYVMDMAKNPANDDLVFEHGEAKIFVPLKAMPFIDGTEVDYVREGLNQIFKFNNPKAQHACGCGESFGV</t>
  </si>
  <si>
    <t>PL78_6005 chr1</t>
  </si>
  <si>
    <t>ANI29393</t>
  </si>
  <si>
    <t>MLWKRAATLADLNQVGEGCMVSHLGIEITRIGDNEIEGTMPVDHRTRQPFGLLHGGASVVLAESLGSMAGYLSTECDQQVVGLEINANHLRAVREGVVRGVCRAVHAGRTHQVWQIEIFDQQDRLCCTSRLTTAILGS</t>
  </si>
  <si>
    <t>PL78_6010 chr1</t>
  </si>
  <si>
    <t>ANI29394</t>
  </si>
  <si>
    <t>glcD FAD binding domain protein</t>
  </si>
  <si>
    <t>MIPRISQAPGVLPLVLDFLKALKQHGFTGDTATDYADRLTMATDNSIYQLLPDAVVFPRSTADVTLIGRLAGESTFQSLTFAPRGGGTGTNGQALNTGIVVDMSRHMNRILEINTEQGWVRVEAGVIKDQLNQYLRPHGYFFSPELSTSNRATLGGMINTDASGQGSLVYGKTSDHVLGLRAVLLGGELLDTRALPTAQAEAIAAEESVIGRIYRSVLESCRDNRALILEKFPKLNRFLTGYDLRHVLSDDLQSFDLTRILCGSEGTLAFITEAKLDITRLPKVRRLVNVKYDSFDSALRNAPFMVEAKALSVETVDSKVLNLAREDIVWHSVKELITDVPDKTLLGLNIVEFAGDDRELIDEQMASLCQRLDELMSTQQGGVIGYQICDDLAGIERIYGMRKKAVGLLGNSKGQAKPIPFAEDTCVPPQNLADYIVEFRQLLDSHNLSYGMFGHVDAGVLHVRPALDMCDPQQEMLMKQLSDRIVELTARYGGLLWGEHGKGFRAEYSPGFFGEKLYHELRRIKSAFDPLNRLNPGKICSPLDSDAPMMKVDTSAKRGIKDRQIPLTVRTSFRGAMECNGNGLCFNFDARSPMCPSMKISGNRIHSPKGRATLVREWLRLLSEQGVDPLVLENGLANRRPSLRGLIEKTRHSWRANRGDYDFSHEVKEAMSGCLACKACSTQCPIKIDVPGFRSRFLQLYHTRYHRPLRDYVVAGVESYTPLMAKAPNLFNFFLKQPWVSELSRRSIGMVDLPLLSTPTLKQALSGHYASTMTMEQLEKLSDEERSHHVLIVQDPFTSYYDAQVVADFVRLVEKLGFNPVLLPFSPNGKAQHIKGFLQRFAKTATKTAEFLNRISLLGMPLVGVDPALVLCYRDEYQEMLGERRGHFKVQLVHEWLQTTLPDSPAQPLNDEPWYLFGHCTESTALPASGQQWAGIFSRYGARLENVSVGCCGMAGTYGHESKNLHNSIGIYELSWQQALQKLPEKRCLATGYSCRSQVKRMEGNSLRHPLQALLEIV</t>
  </si>
  <si>
    <t>PL78_6015 chr1</t>
  </si>
  <si>
    <t>ANI29395</t>
  </si>
  <si>
    <t>MNYPQQHRYDLPKLIFGVIFILIMIIASFWVVQPFILGFAWAGMVVIATWPLLIRLQGLLWGRRSLAVVIMTLLLILLFVIPIALLVSSVLENSAPLIKWASSPANLQIPEMAWLKSVPMLGNKLYSSWHTLIAGGGNALMAKVQPYVGETATWFVAQAAHVGRFLLHLTLMVLFSILLYFHGENVALGIRHFAVRLADKRGDAAVILAAQAIRAVALGVVVTALVQGILGGIGLAIAGIPYAMLLTVVMFVCCVAQLGPLLVLVPAVIWLYWSGDNTFGTLLLVWSCVVGTLDGVLRPVLIRMGADLPMILILSGVIGGLLSFGMIGLFIGPVVLAVSYRLVSAWIHEAPEPVEDVAEVAKHLDEL</t>
  </si>
  <si>
    <t>PL78_6020 chr1</t>
  </si>
  <si>
    <t>ANI29396</t>
  </si>
  <si>
    <t>ppsA phosphoenolpyruvate synthase</t>
  </si>
  <si>
    <t>MSNNGRTLRNVLWYNQLGMHDVDRVGGKNASLGEMITNLSELGVSVPNGFATTAEAFNDFLEQSGVNQRIYELLDNTDVDDIAQLANAGAQIRQWVIDTPFHPEFEQAIHEAYQQLADGEPEASFAVRSSATAEDMPDASFAGQQETFLNVQGIDAVMVAIKHVFASLFNDRAISYRVHQGYDHRGVALSAGVQRMVRSDLASSGVMFTIDTESGFDQVVFITAAHGLGEMVVQGAVNPDEFYVHKPTLRNGKPAIVRRNMGSKKIRMVYADSQEHGKQVCIEDVPEDLRNRFALTDKEVESLAHQALLIEQHYGRPMDIEWAKDGHTGKLFIVQARPETVRSNEQVMERYLLNNQSEVLVEGRAIGHRIGSGPVKVIHDISEMDRIQPGDVLVTDMTDPDWEPIMKKASAIVTNRGGRTCHAAIIARELGIPAVVGCGDATDRLREGQKVTVSCAEGDTGFVYQDLLDFSVQSSEVTELPELPLKIMMNVGNPDRAFDFARLPNEGVGLARLEFIINRMIGVHPRALLEFDKQEPALQAEIKALMHGYDDPVEFYVGRLTEGISTLGAAFWPKRVIVRLSDFKSNEYANLVGGAAYEPHEENPMLGFRGAGRYVADSFRDCFALECEAVKRVRNEMGLTNVEIMVPFVRTVAQAEAVVAELAKQGLKRGENGLKVIMMCEIPSNALLADQFLQHFDGFSIGSNDMTQLTLGLDRDSGVVSELFDERNEAVKALLSMAIQAAKRQGKYVGICGQGPSDHADFALWLMEQGIDSLSLNPDTVVQTWMDLGQVKPVTH</t>
  </si>
  <si>
    <t>PL78_6025 chr1</t>
  </si>
  <si>
    <t>ANI29397</t>
  </si>
  <si>
    <t>phosphoenolpyruvate synthase regulatory protein</t>
  </si>
  <si>
    <t>-ERSVFYISDGTAITAEVLGHAVLSQFPVDATTFTLPFVESAARAEAVCQQINEIYQSTGVRPLVFYSIISSEVREIIQRSEGFCQDIVQSLVAPLQDELGVAPQPVLNRTHGLTESNLGKYDARIAAIDYALAHDDGISLRNLDQAQVILLGVSRCGKTPTSLYLAMQFGIRAANYPFIADDMDNLQLPAALKPFQHKLFGLTINPERLAAIREERRENSRYASLRQCRMEVGEVEALFRKNQIRYLNSTNYSVEEISTKILDILGMSRRMF</t>
  </si>
  <si>
    <t>PL78_6030 chr1</t>
  </si>
  <si>
    <t>ANI29398</t>
  </si>
  <si>
    <t>MHKTDELRTARIDSLITPQQLADKLPISSGVANNVTASRKRIEKILTGEDPRLLVVVGPCSIHDLDAAIDYATRLNVLRERYADRLEIVMRTYFEKPRTVVGWKGLISDPTLDGSCQVNLGIELARKLLLSVNELGLPTATEFLDMVTGQYIADLISWGAIGARTTESQIHREMASALSCPVGFKNGTDGNTRIAIDAIRAARAGHMFLSPDKTGQMTIYQTSGNPYGHIIMRGGKQPNYGATDIAAACDSLREFDLPEHLVVDFSHGNCQKMHRRQLEVAEDIGQQIRAGSTAIVGVMAESFLVEGTQKIVAGQPLTYGQSITDPCLNWVDTEHLLAILNDAVNTRF</t>
  </si>
  <si>
    <t>PL78_6035 chr1</t>
  </si>
  <si>
    <t>ANI29399</t>
  </si>
  <si>
    <t>PL78_6040 chr1</t>
  </si>
  <si>
    <t>ANI29400</t>
  </si>
  <si>
    <t>MSRASSTLFRASSLSLAIACAIPSLAYAAPTAPSESAATTETAKKKAVHSSETMTVVATGNPRSSFDAPMMVTVIEGDSPLSQTASTSADMLRRVPGILISGTGRTNGQDVSLRGYNRNGVLTLVDGIRQGTDTGHINSTFLDPMLVKQIEIVRGPAAMLYGSGALGGVISYQTVDAADLLEPGHSSGYRVFGLGATGDHSLGMGASAFGKTDDLDGLISFGTRDVGNLRQSNGFSAPNDEAISNVLAKGTWIIDDNQSLSTNLRYYNNRAREPKNPQTPAASAGNLMTDRSTIQRDAQLSYKLHPQGQNWLDATATAYYSDVNIDTTTRGTGFEGREQKTHGAKLENRTRLFADSAASHLLTYGTEAYRQEQTPSGVTTSFPQAKINFASGWAQDEITLRDLPVTVLAGTRFDSYSASSQSNADVDADKWSSRGAVTVNPTDWLMVFGSYAQAFRAPTMGEIYNDSKHFSMGPFNNYWKPNPNLRPESNATQEFGFGLNFDGVLAENDSLKFKASYFDTQAKDKIEMKVDNLTTTSINIHRAKIWGWDATMDYQTDWFNWNLAYNRTRGKNMDTGGFLDSTNPDTVTSALDIPIASTGFSAGWVATMVERNNIVTRNTKQQAGYGVNDFYISYKGRDQFKGVTTTAVLGNAFDKEYYSPQGIPQDGRNAKLFVSYQW</t>
  </si>
  <si>
    <t>PL78_6045 chr1</t>
  </si>
  <si>
    <t>ANI29401</t>
  </si>
  <si>
    <t>hutX hemin transporter</t>
  </si>
  <si>
    <t>MSAILFTQYEQAKLDNPGKFARDLAEILGISEAELTHARVGHGAERLKVDARTLLTELEAVGVTKSITRNNYAVHEQMGRYQNQSLNGHAGLILNPRELDLRLFLGQWDTVFALREATKHGERFSFQFFDLQGNAVHKVYNTDETDMAAWHALVEKYGTANNPEIVIQPKADSAEVTPNDNHQQIDQEWRAMTDIHQFFQLLKRNNLTRQQAFRAVGDDLAYQVDNSALEQILNAAKEQQNEIMIFVGNGGCVQIFTGQIERVMPHIEKEAPFQEWINVYNRRFTLHLIASTIAESWVTRKPTKDGFVTSLELFAADGTQIAQLFGQRSEGQPEQNQWREQIAAVATKDIAA</t>
  </si>
  <si>
    <t>PL78_6050 chr1</t>
  </si>
  <si>
    <t>ANI29402</t>
  </si>
  <si>
    <t>hemin ABC transporter substrate-binding protein</t>
  </si>
  <si>
    <t>MKNWLLTLTLALPLTSVAADRIVTIGGDVSEITYALGVGSKMVARDSTSLTPVAIRSLPDVGYMRQLNAEGILAMQPTLVLASELAEPSLVLKQLTDSGVKVVTIPGDTTPEAVPEKIALIATAVNQADKGQQLSQTYLQKLASVNTTALPVKMLFVMSHGGVAPMAAGQQTAADAMIRAAGAQNAMQGFNRYRPLSQEGVIASAPDLLLLTTDGVKSLGGLDKVWRLPGLSLTPAGKHKRVLILDDMALLGFGLETPNVLLKIRAAAEQSK</t>
  </si>
  <si>
    <t>PL78_6055 chr1</t>
  </si>
  <si>
    <t>ANI29403</t>
  </si>
  <si>
    <t>MRRYLPPGYALGGLLTLLVLLALGSANMGALTLSFHTLWNSSLDDASWQIWLNIRLPRVLLAIVVGCALATSGAVMQGLFRNPLADPGLLGISSGAALFVAMVIVLPFSIPSVLAFYGHIIAAFIGSVLISLLIFSLSRFGHGNLSRLLLAGIAINALCMAAIGVLSYLSSDQQLRQFTLWMMGSLSQVQWPTLLIAASLVLPACAATLFQARKLNLLQLGDEEAHYLGVNVNRTKLLLLLLSALLVGAAVALSGVIGFIGLVIPHLIRMRLGADHRWLLPGAALGGACLLLTADTIARTLVAPAEMPVGLITSLIGGPYFLWLVLRQPERARG</t>
  </si>
  <si>
    <t>PL78_6060 chr1</t>
  </si>
  <si>
    <t>ANI29404</t>
  </si>
  <si>
    <t>hmuV hemin importer ATP-binding subunit</t>
  </si>
  <si>
    <t>-DNSAYSSHSNQPLLLDAQSLCFSLGGRQLIQDVSLQIRSGEMVAIIGPNGAGKSTLMRLLTGYLPASSGDCHMLGKSLASWPQQQLAKTRAVMRQYSDLKFPFSVEEVVTMGRTPHGKLQEHEAVQQVMEQTGCTSLAKRDYRQLSGGEQQRVQLARVLAQLWQRAPSPRCLFLDEPTSALDLHHQQHSLRLLRQLTQEQPLSVCCVLHDLNLAALYADRILLLHQGRLVAAGTPQDVLHTDILTRWYQADLGVYSHPENQLPQVYLRQ</t>
  </si>
  <si>
    <t>PL78_6065 chr1</t>
  </si>
  <si>
    <t>ANI29405</t>
  </si>
  <si>
    <t>MPDFDNSYGRALPGFYTRLRPTPLKGARLLYHSASLAAELELDDSWFSGDKAKVWAGEQLLPGMDPLAQVYSGHQFGVWAGQLGDGRGILLGEQQLSDGRQLDWHLKGAGLTPYSRMGDGRAVLRSVVREFLASEALHHLGIASSRALTIVTSENPVFREQPERGAMLLRVAESHVRFGHFEHFYYRQQPVQVKQLADYVIARHWPNLADEARPYLAWFTDVVERTARMIASWQTVGFAHGVMNTDNMSILGITMDYGPFGFLDDYQPDYICNHTDHQGRYAFDNQPAVAYWNLHRLGQSLSGLLMAEELQQALDAYEPALMAAYGQQMRAKLGFFTTDKQDNDLLTGLLSLMMKEKQDYTRTFRRLSETEQSSAHSPLRDDFVDRDAFDKWYSQYRTRLQQETIDDAQRQQAMKSVNPKLILRNYLAQQAIELAENDDISALHRLHLALQRPFADNAEYDDLAALPPDWGKHLEISCSS</t>
  </si>
  <si>
    <t>PL78_6070 chr1</t>
  </si>
  <si>
    <t>ANI29406</t>
  </si>
  <si>
    <t>lipopolytransferase</t>
  </si>
  <si>
    <t>MPSLRLFISDSYDPWFNLAVEDCIFRQMSPDQRVLFLWRNDNTIVIGRAQNPWKECNTRRMAEDGIKLARRSSGGGAVFHDLGNTCFTFMAGKPEYDKTVSTQIILNALKTLGIDATASGRNDLVVVTEGGERKVSGSAYRETKDRGFHHGTLLINANLGRLVDYLNPDPKKLQAKGIASVRSRVANLVELIPGIDHEQICRAIEQSYFDYYDERAQAEIISPLALPDLPGFSEQFARQSSWEWNFGQAPAFNHQMDTRFQWGGVEVHLDVLRGSIERSQVFTDSLNPTPLETLAERLPGVAYRPEAVDALCQTLIADFPDSQAELVELRRWLVEELM</t>
  </si>
  <si>
    <t>PL78_6075 chr1</t>
  </si>
  <si>
    <t>ANI29407</t>
  </si>
  <si>
    <t>endopeptidase</t>
  </si>
  <si>
    <t>MRMRFWIFLACLILAGCSSRAPAPSGHLSDPIVVVAQLKEQLRQWQGTPYQYGGMDQRGVDCSGFVYRTFRDRFDMQLPRTTEAQTSLGTKVSRDELMPGDLVFFKTGSGGNGLHVGIYDTNDEFIHASTSKGVIRSSLENVYWKRVYWQARRI</t>
  </si>
  <si>
    <t>PL78_6080 chr1</t>
  </si>
  <si>
    <t>ANI29408</t>
  </si>
  <si>
    <t>4-amino-4-deoxy-L-arabinose-phospho-UDP flippase</t>
  </si>
  <si>
    <t>MKGYGWGIGSVLLVTLAQLLLKWGVIHLPLISWAGMDLQFFTDHLSPLAAVTAGLFGYALSMLCWFFALRYLPLNQAYPLLSISYALVYLAAVTLPWFHESATLLKTLGAAIILFGVWLIHSKPIK</t>
  </si>
  <si>
    <t>PL78_6085 chr1</t>
  </si>
  <si>
    <t>ANI29409</t>
  </si>
  <si>
    <t>MMSYLLLLMVSLLTCAGQLCQKQAAQIWATEQPSRRTHTFRWLATAVLLLGLGMLLWLRLLQHLPLSIAYPMLSFNFVLVTLASRFFFGEAVGLRHWLGIVAIMLGILLMSLPR</t>
  </si>
  <si>
    <t>PL78_6090 chr1</t>
  </si>
  <si>
    <t>ANI29410</t>
  </si>
  <si>
    <t>arnT 4-amino-4-deoxy-L-arabinose transferase</t>
  </si>
  <si>
    <t>MSDALKKGGVALLAVFFAVLYIVPLNGRLLWQPDETRYAEISREMLQQGDWVVPHLLGIRYFEKPIAGYWFNNISQWIFGDNNFAVRFGSVFSIGLSAILVFWLATLMWRNRNTALLASLIYISSLLVFSIGTYSVLDPMITLWLTASMLCFYLTLRAKTSRQKMTAYAFLGLVCAMGFMTKGFLALAVPVIAVIPIVIQQRRTKELLLFGPIAIVSACLLSLPWALAIAQREPDFWHYFFWVEHIQRFAEKDAQHKAPFWYYLPLICLGVLPWLGLLPGALLKGWRERVARPELFFLLSWAVMPFIFFSIAKGKLPTYILPCIAPISLLMAAYAQDCVAKLQMSALKVNGYINLIFGTVCALAVLLIGLGVFSHLVVYAADEKIKVILGTLSFAAWGCVGYFSLRQNARHWRWAAVCPLLFALLVAYVIPQQVINSKLPQYFIQQNRAELEQSRYVLSDGVGVASGLAWELKRSDIIMFSEKGEVNYGLAYPDAADRYVSFEDFPQWLAKARKQGNVSLVLQLSRGETLPESLPAADQVTQNSRMALLWYKQIP</t>
  </si>
  <si>
    <t>PL78_6095 chr1</t>
  </si>
  <si>
    <t>ANI29411</t>
  </si>
  <si>
    <t>4-deoxy-4-formamido-L-arabinose- phosphoundecaprenol deformylase</t>
  </si>
  <si>
    <t>MKRVGLRIDVDTYRGTRDGVPSLLNVLDKHGIQASFFFSVGPDNMGRHLWRLLRPRFLWKMLRSNAASLYGWQILLAGTAWPGKLIAKHLGDVMKETQAAGHEVGLHAWDHQGWQAKVGTWSKAQLKDQIQRGVDALQDSIHGPVSCSAVAGWRADERVLEAKQPFNFSYNSDCRGTRPFRPILPDGSEGSVQIPVTLPTYDEVVGSEVRPQDFNDFILDAILRDSGVPVYTIHAEVEGMSQAAMFENLLVKAQKQGIEFCALSSLLPENRSNLPLGKVVRSAFPGREGWLGCQSEVTNS</t>
  </si>
  <si>
    <t>PL78_6100 chr1</t>
  </si>
  <si>
    <t>ANI29412</t>
  </si>
  <si>
    <t>fmt epimerase-dehydratase family</t>
  </si>
  <si>
    <t>MMKAIVFAYHDIGCVGVNALVEAGYDVQAVFTHTDSPNENHFFSSVARVAADLQLPVFAPEDVNHPLWVEQIREMQPDVIFSFYYRNLLSDEILSLAPQGAFNLHGSLLPRYRGRAPINWALVKGETETGVTLHKMVKRADAGDIAGQRKVAISDTDTALTLHAKMRDAAQALLQDLLPKMKRGPLTLTPQNEADASYFGRRTAADGEIDWVKSARELHNLVRAVTEPYPGAFSHLGQRKLIVWRARPLDIEHQKLPGTVLGTNPLVVACGEGALEIIAGQGESGLYVQGSRLALEMGMVADVRLGVKPLNKKKRRTRVLILGVNGFIGNHLTERLLRDDGYEVYGLDIGSDALGRFMDNPRFHFVEGDISIHSEWIEYHIKKCDVILPLVAIATPIEYTRNPLKVFELDFEENLKIVRDCVKYNKRIVFPSTSEVYGMCDDKEFDEDHSRLIVGPINKQRWIYSVSKQLLDRVIWAYGEKEGLKFTLFRPFNWMGPRLDNLDAARIGSSRAITQLILNLVEGSPIKLVDGGEQKRTFTDINDGIEALFRIIENREGRCDGQIINIGNPTNEASIRELAEMLLASFEKHELRDKFPPFAGMKTIESSAYYGKGYQDVEHRTPSIENARRLLNWQPEIAMQQTVAETLDFFLRSALDDKSIEQDDGKAK</t>
  </si>
  <si>
    <t>PL78_6105 chr1</t>
  </si>
  <si>
    <t>ANI29413</t>
  </si>
  <si>
    <t>undecaprenyl-phosphate 4-deoxy-4-formamido-L- arabinose transferase</t>
  </si>
  <si>
    <t>-SQPEEINKVSIVIPVYNEQESLPALLERTSAACQLLRQPYEIILVDDGSSDNSAEMLTAAAEKPDSCIIAVLLNRNYGQHSAIMAGFNQVSGDLVITLDADLQNPPEEIPRLVSVAEEGYDVVGTVRANRQDSMFRKTASKMINMMIQKATGKSMGDYGCMLRAYRRHIVDAMLHCHERSTFIPILANTFARKTTEIKVHHAEREFGDSKYSLMKLINLMYDLITCLTTTPLRLLSLVGSVIALSGFTLSVLLVALRLIFGPEWAGGGVFTLFAVLFMFIGAQFVGMGLLGEYIGRIYNDVRARPRYFVQKVVESQQAKKTQEEE</t>
  </si>
  <si>
    <t>PL78_6110 chr1</t>
  </si>
  <si>
    <t>ANI29414</t>
  </si>
  <si>
    <t>pseC UDP-4-amino-4-deoxy-L-arabinose-oxoglutarate aminotransferase</t>
  </si>
  <si>
    <t>MENFLPFSVPAIGSEEIAAVTEVLTSGWITTGPKNQQLEREFCQAFGCKHAVAVCSATAGMHITLMALGVGPGDEVITPSQTWVSTLNMIELLGAVPVMVDVDWNTLMASAESIAAAITPKTKAIIPVHYAGAPCDLNSIRQVARQHQIPLIEDAAHAAGTRYGDEWIGQQGTAIFSFHAIKNMTCAEGGLIATDDDVLAEKVRRLKFHGLGVDAFDRELKGRSPQAEVVEPGYKYNLSDIHAAIAVVQLKRLPEINARRQALAERYIQALAGSPLQPLALPDYPHHHAWHLFMVRVDSEQCGISRDQLMAELKALGIGSGLHFRAAHTQKYYRERYPDLTLPNTEWNSARLCTLPLFPDMQDSDVDRVVNALATIIGPRRVTA</t>
  </si>
  <si>
    <t>PL78_6111 chr1</t>
  </si>
  <si>
    <t>MYRSSNGTSPPSSANNDPFECVFTTNQNINEQPELTLAVPISLEISCYLLHMTNFTKVDVPLYVK</t>
  </si>
  <si>
    <t>PL78_6115 chr1</t>
  </si>
  <si>
    <t>ANI29415</t>
  </si>
  <si>
    <t>MVGKLIGNTDYLNIGLGLASEKNRVFGMDKKGQCVTFGRFSAYLHPHQVKRFLVEAQKTEYGVNIKGTKITYNDVIRQAKNLSHNEYEIGGVFDKISNGHRLKSQLIT</t>
  </si>
  <si>
    <t>PL78_6120 chr1</t>
  </si>
  <si>
    <t>ANI29416</t>
  </si>
  <si>
    <t>MQLLLSKGSLRQIFSRGLLPVSHLRQFHLITYELLVAIGFEAPEIAENQDIITLTIDDALQLNLCAIDQEYWILQTSVGMANSLSLEEMIALLNKNRPTDYLWQPVFAFDEKNDVICWLRLPLYGMDIPSLLSIMERFISDACIERIGLDFPL</t>
  </si>
  <si>
    <t>PL78_6125 chr1</t>
  </si>
  <si>
    <t>ANI29417</t>
  </si>
  <si>
    <t>vitamin B12 ABC transporter ATP-binding protein BtuD</t>
  </si>
  <si>
    <t>PL78_6130 chr1</t>
  </si>
  <si>
    <t>ANI29418</t>
  </si>
  <si>
    <t>btuE glutathione peroxidase</t>
  </si>
  <si>
    <t>MTAPIYATQLHTIDHQTTSLKAYQGSVLLVVNVASECGLTKQYAGLEKLYKTYHQQGFEVLGFPSNEFAGQEPGSDEEIQAFCRGTFGVEFPMFSKVEVNGSGRHPLYQHLISAKPQALTPADSEFFQRMSSKGRAPKQIGDILWNFEKFLIGRDGTVIQRFSPDMTPEDPAIIAAIVQALAQH</t>
  </si>
  <si>
    <t>PL78_6135 chr1</t>
  </si>
  <si>
    <t>ANI29419</t>
  </si>
  <si>
    <t>vitamin B12 ABC transporter permease BtuC</t>
  </si>
  <si>
    <t>MQISQTFILLQQHQLRRDRRYLGLLACGMLLALSLALCAGEVWIWPNRWLSADGQLFVWQLRLPRALAVMMVGASLAVAGAIMQSLFENPLAEPGLLGVANGAGVTLVLAVLLGHGLLPVWVLSLSAIIGALVMTSLLLAFARRRRLSNARLLLVGVALGIVCSAVMTWAVYFSTSLDLRQLMYWMMGGFSGIDWRQWLLVLLLLPVVIWLCLQGRILNYMALGEQQARQLGVSLHRWRNLLVLAIGLLVGISVALAGVIGFVGLVIPHILRLTGLTDQRFLLTGCALAGAGVLLLADVIARVALFSAELPIGVVTATLGAPLFIWLLIRVKSVES</t>
  </si>
  <si>
    <t>PL78_6140 chr1</t>
  </si>
  <si>
    <t>ANI29420</t>
  </si>
  <si>
    <t>ihfA integration host factor subunit alpha</t>
  </si>
  <si>
    <t>MALTKAEMSEHLFEKLGLSKRDAKDLVELFFEEVRRALENGEQVKLSGFGNFDLRDKNQRPGRNPKTGEDIPITARRVVTFRPGQKLKSRVENATPKE</t>
  </si>
  <si>
    <t>PL78_6145 chr1</t>
  </si>
  <si>
    <t>ANI29421</t>
  </si>
  <si>
    <t>pheT phenylalanine--tRNA ligase</t>
  </si>
  <si>
    <t>MKFSELWLREWVNPTIGSDELAHQITMAGLEVDGVDDVAGAFHGVVVGEVVECGQHPNADKLRVTKINVGGDRLLDIVCGAPNCRQGLKVAVATVGAVLPGNFKIKAAKLRGEPSEGMLCSFSELGISDDHDGIIELPLDAPIGTDIREYLQLNDKTIEISVTPNRADCLCILGVARDVAVVNQLALTEPDMSPVAATLSDTFPIRVDAPQACPRYLGRVVKGINVKAATPLWMREKLRRCGIRSIDPVVDVTNYVLLELGQPMHAFDVDRIDGEIIVRMAAEAEELTLLDGTKAKLSADTLVIADKQKALAMAGIFGGEHSGVNEATQNVLLECAFFNPLSITGRARRQGLHTDASHRYERGVDPALQHKAMERATRLLIDICGGEAGPIIDVTSEADLPKRATITLRREKLDRLIGHHVPSEQVTDILRRLGCQVTVQCDNWQAVAPSWRFDMEIEEDLVEEVARIYGYNNIPDVPVKADLVMTKHREADLPLKRVKALLVDRGYQEAITYSFVDPKIQALLHPGQEPLILPSPISVDMSAMRLSLLTGLLAAVVYNQNRQQSRLRLFESGLRFVPDNKADLGIRQDVMLAGVIAGNRYDEHWDLARQPVDFYDLKGDLEAILELTGKLSDVQFRAESHSALHPGQSAAIYLAGEHIGFIGVVHPELERKLDLNGRTVVFELLWNKVADRAVPQASEISRFPANRRDIAVVVAENVPAEDILAECKKVGANQVVGVNLFDVYRGKGVAEGYKSLAISLVLQDTARTLEEEEIAATVAKCVEALKQRFQASLRD</t>
  </si>
  <si>
    <t>PL78_6150 chr1</t>
  </si>
  <si>
    <t>ANI29422</t>
  </si>
  <si>
    <t>pheS phenylalanyl-tRNA synthetase</t>
  </si>
  <si>
    <t>MPHLAELVARAKAAVEEAQDVAALDLVRVEYLGKKGHLTLQMTSLRELPAEDRPAAGAVINQAKQEVQEALNARKELLESAVLNARLAQETIDVSLPGRRMENGGLHPVTRTIDRIETFFGELGFSVASGPEIEDDYHNFDALNIPAHHPARADHDTFWFDATRLLRTQTSGVQIRTMQGQQPPIRIIVPGRVYRNDYDQTHTPMFHQMEGLIVDRDISFTNLKGTLHDFLQNFFEEDLQIRFRPSYFPFTEPSAEVDVMGKNGKWLEVLGCGMVHPNVLRNVGIDPEIYSGFAFGMGMERLTMLRYGVTDLRAFFENDLRFLKQFK</t>
  </si>
  <si>
    <t>PL78_6155 chr1</t>
  </si>
  <si>
    <t>ANI29423</t>
  </si>
  <si>
    <t>rplT Ribosomal protein L20</t>
  </si>
  <si>
    <t>MARVKRGVVARARHKKILKQAKGYYGARSRVYRVAFQAVIKAGQYAYRDRRQRKRQFRQLWIARINAAARQSGLSYSRFINGLKKASVEIDRKILADIAVFDKVAFAALVEKAKAALA</t>
  </si>
  <si>
    <t>PL78_6160 chr1</t>
  </si>
  <si>
    <t>ANI29424</t>
  </si>
  <si>
    <t>rpmI ribosomal protein L35</t>
  </si>
  <si>
    <t>MPKIKTVRGAAKRFKKTANGGFKRKHANLRHILTKKATKRKRHLRPKGLVSKNDLGLVVACLPYA</t>
  </si>
  <si>
    <t>PL78_6166 chr1</t>
  </si>
  <si>
    <t>ANI29425</t>
  </si>
  <si>
    <t>translation initiation factor IF-3</t>
  </si>
  <si>
    <t>MDYGKFLYEKSKSTKEQKKKQKVIQVKEIKFRPGTDDGDYQVKLRNLIRFLEDGDKAKITLRFRGREMAHQQIGMEVLNRVRKDLCEDSDLAVVESFPTRIEGRQMIMVLAPKKRQ</t>
  </si>
  <si>
    <t>PL78_6170 chr1</t>
  </si>
  <si>
    <t>ANI29426</t>
  </si>
  <si>
    <t>thrS threonine--tRNA ligase</t>
  </si>
  <si>
    <t>MPVITLPDGSQRHFDKAVSVLDVAMDIGPGLAKACIAGRVNGELVDATDLIESDAQLAIITTKDAEGLEILRHSCAHLLGHAIKQLWPNTKMAIGPTIDNGFYYDVDLEQTLTQEDLDLLEKRMHELADKDYDVIKKKVSWQEARDIFAARGEEYKVAILDENISRDDRPGLYHHEEYVDMCRGPHVPNMRFCHHFKLQKTSGAYWRGDSKNKMLQRIYGTAWGDKKQLNAYLQRLEEAAKRDHRKIGKQLDLYHMQEEAPGMVFWHNDGWTIFRELETFVRMKLKEYQYQEVKGPFMMDRVLWEKTGHWENYAEHMFTTSSENREYCIKPMNCPGHVQIFNQGLKSYRDLPLRMAEFGSCHRNEPSGALHGLMRVRGFTQDDAHVFCTEEQVRDEVNSCIKMVYDMYSTFGFEKIVVKLSTRPEKRIGSDELWTRAEEDLAAALTENGIPFDYQPGEGAFYGPKIEFTLHDCLDRAWQCGTVQLDFSLPGRLSASYIGENNDRQVPVMIHRAILGSMERFIGILTEEYAGFFPTWIAPVQVVVMNITDSQAEYVQEVTKKLQDAGIRVKADLRNEKIGFKIREHTLRRVPYMLVCGDKEIESGKVAVRTRRGKDLGSVDVNVVVDKLLTEIRSRSLHQLEE</t>
  </si>
  <si>
    <t>PL78_6175 chr1</t>
  </si>
  <si>
    <t>ANI29427</t>
  </si>
  <si>
    <t>MSYLFNKKTSRFLAKNMVDDGSYGEIKDSDLIIPTDDEMTIYHATAAPQRKLLGTVKGRPAWVDAPEMTPEEVLAEATSQRSALKAKADSEIEWRQDAVDSGSPEGTEANDLAKWKEYRISLMRLDISTGKSIEWPAMPD</t>
  </si>
  <si>
    <t>PL78_6180 chr1</t>
  </si>
  <si>
    <t>ANI29428</t>
  </si>
  <si>
    <t>Neuraminidase (Sialidase)</t>
  </si>
  <si>
    <t>MNRNDEPKKQPVPFGINGQREAIIPDTPSGDNSASYEKGFPPITMVLKAAGGLPPKGQDMNQILYELSNLLRWFSAGALNTFDADFNEGIGGYPKGAVILGNDAETIFINRLNGNKSNPNTTPTNWFNLSTGYLKTASNLSEIATAGPAAVAAAVANLGLTEAAAAAADALKKSANLSDLASKPASRTNLGLGNSSTRDVALVSDYPIGTADKVVTLPGLVSYALAQSKNLSDVTNAATARNNLGLGNSSTLDVGSAANTVAAGNDTRITGALQKTQNLNDLSDKPQSRVNLGLGNSSTRDVATSAEIPVGTADKVLTLPGLMILFGKINFTGNSFIRIPDRPGGLIIQWGKATGLATGTSFSTVTFPTAFPNYTGSVITTRNYSAAATGAQANQTVRNVTSTTFEVNAADTVVVDLFWVAFGY</t>
  </si>
  <si>
    <t>PL78_6185 chr1</t>
  </si>
  <si>
    <t>ANI29429</t>
  </si>
  <si>
    <t>bacteriophage protein gp32</t>
  </si>
  <si>
    <t>PL78_6190 chr1</t>
  </si>
  <si>
    <t>ANI29430</t>
  </si>
  <si>
    <t>MTTLKTAVPGVTITETGLLVPDIADVLSGRLTDLDAAMGGGTSQPLSSPQGQISQSDTEIIATNYDALLCLFNQINPDYATGRFQDGIGSIYFMERIAAQGTIVTATCTGGVGRHIPAGSTAMDESGYIYQSINGASIGSSGHVDIQFQNQTTGPIPCGVGELNQIYSTGLSGWDAVRNDAAGVVGVDVESRVAFETRRKQSVSRNGRNTDAAMLAALLSTDGVLDAYVWSNRTDATVNSGATNFPVLRHSVYACVYGGVDADVAEAIFTTKNPGANLNGNATFTVEDKENYNAPYPQYIIQWQKATPLRIYFKVEIETNENLPSDISSQIKSMVETVFNGGYDGITKARIGGRINSGTYYAPIISISPDYVNISSISISGNGVDFSQSLTAGIDQIPTIQQADIEVTLM</t>
  </si>
  <si>
    <t>PL78_6195 chr1</t>
  </si>
  <si>
    <t>ANI29431</t>
  </si>
  <si>
    <t>MTYRTLMLDPDTWDLTLDGNGNIAIADSGYAVAQDVASACLVFSGECYYDNTLGIPWKEEVLGSRPSAGYIAKKMESEAKKLPIVSQAIANVFFDKNTRKTRGAILVTDRDGNQSQVIL</t>
  </si>
  <si>
    <t>PL78_6200 chr1</t>
  </si>
  <si>
    <t>ANI29432</t>
  </si>
  <si>
    <t>phage baseplate protein</t>
  </si>
  <si>
    <t>MHENLFTPTNAQASNAESFSYAFERLMTGLFFIEIVKVKGVRGTAPNLVVDVLPLVSRTDRSGSMIPNSTIYNIPVFRLQRGSSAIIMNPVIGDIGMIAVCDRDNSVARANLSQSVPGSNRTHSKSDALYLGGFLNGHPTQFIEFADSELNITSPNPVNITCSKANITAPDGVEMTTPLMHVTGNITAGGNITDNAGTQSASLKELRDKYNAHDHDVVNVQGGSSTITSNTTDNQV</t>
  </si>
  <si>
    <t>PL78_6205 chr1</t>
  </si>
  <si>
    <t>ANI29433</t>
  </si>
  <si>
    <t>MYKQHSLRFDFTNLTSSFDSSGNNKISINNVKAVVSLNAVVGRTGTSADISIYGLGLDMLAALSGRADGNMLDTQRINVEIFADDSVVFSGGMTSSVANMNAAPDSNLMISATANADLQNMPASPFSVNGAQKLTDVINSICSAAGYRASFNKMNGMTTSGSPYFEGSVFDQLHQICVDYGVAMSATPPQKVEFWPEKNTRDEIIPLISKEYGLIGYPIFSSGGIMFQTQYSSLLVIGRFIEMETELPNASGKYQLSTVRHELSSWVSGGAWHSVCTAYRTNEARAEAQNKNA</t>
  </si>
  <si>
    <t>PL78_6210 chr1</t>
  </si>
  <si>
    <t>ANI29434</t>
  </si>
  <si>
    <t>MMTVSIEPMKSQEFSVQLGGQQCNIRLIQRTSAIYMDLTVDGNPIMQGVPCYFGNRMVRYSYLGFKGDLLFLDSVGQNDPQWEGLGSRFQLFYLEEADIV</t>
  </si>
  <si>
    <t>PL78_6215 chr1</t>
  </si>
  <si>
    <t>ANI29435</t>
  </si>
  <si>
    <t>MASIQPIGRAQITNAPVESGKYQSINKVKDPSRVRCSIIISGMTGFTGTIPNIFDLTFTSQSDTLKTIKDMLATTGIYDIETPKETLESYDLVGHSYEVTHQQGVTLLVVYLDFQEVMQQMEVSLSGSQSNTKLTNDQKSLSNSGVGASTLNPAGAKQSTVNELSKAWSGLKSSVSEIVSNVDQTITTGFQSALDTVNKPVLEVVSSATQKAAELTKEIAEATKP</t>
  </si>
  <si>
    <t>PL78_6220 chr1</t>
  </si>
  <si>
    <t>ANI29436</t>
  </si>
  <si>
    <t>type II toxin antitoxin system</t>
  </si>
  <si>
    <t>MQPIEVSINPQTKNEYFDDVFGRFPGLESALLRDFAVYKTTSKVPEYFGRDVAYTQPHGAYKAGLMHIHLCFPPKKFPSNKPQADRACRKGDPANDACLVYVQGELYENRYSLIAIMHPNAHEKGRDTQIMSYLSRVAQDFVDKN</t>
  </si>
  <si>
    <t>PL78_6225 chr1</t>
  </si>
  <si>
    <t>ANI29437</t>
  </si>
  <si>
    <t>MNFFSVAKFAMLSAAMPQPAASAQMFAISPVPTVGRTGEIEVPLDLMAKFASELAAGKAVVESLTEQANAFYLKLLELSNDSTDKARSALKCQDLSEFEACEMFMRAFEITLKKVADDSSLPSFVSSEMNAYWRKVAKARSIVTKVNSYVKQLTQDAVTFESDIDLQGLRYLADYTTEKLGSKSFH</t>
  </si>
  <si>
    <t>PL78_6226 chr1</t>
  </si>
  <si>
    <t>MQKAHLSGLCCVLLRQLMGRIRKTAQGNYYENPINNLIFTGVHFLRKCFRK</t>
  </si>
  <si>
    <t>PL78_6230 chr1</t>
  </si>
  <si>
    <t>ANI29438</t>
  </si>
  <si>
    <t>MKTRLITLSLLVFIFSGNASENKEDIKSLVDEMRQYITKGASSPFDACKSIASSMVSKYGPRLSELGKTPSEVRDSSLAICLDALSQVETAQSQGEISMWKTAALKNIDMQFKNDSRGPVPKEYLIDSIDKSSKLATLLFLSMHADDRQ</t>
  </si>
  <si>
    <t>PL78_6235 chr1</t>
  </si>
  <si>
    <t>ANI29439</t>
  </si>
  <si>
    <t>-ILEELAYKVTVRTEEFLSGKKKVERGAKDLKEAIEGLTAAIEKSTTSSMSKTTKETDKASAAVKGLSMAFSGLLGLSTRFLAVGGVMTAVAIGIHRAFESTAESIVRASNMGRMLGTSASNVLGTQYGFSRIGQNGGAFLGSQMSAKMALANLEDPTIFGGLTPEAQNLLTTGARTGVDIHKLGGKSEDALAEFQKYGKGHSEKQLMQTLAAFGYDPNLAGDIKNGKAVQMVSEEEKRWKMTKEQEEAQRNILATTKALDSQFAQVKQDLMATFGPEVLKAEQEFLEWLKDNKGDIIGFFKGLGNGIDGFIKAVGGAGNALGILAAMALLSGKSVGGVAAVALLGQMVQDQYKDVPDEQRPFVFQQHFLERFLGIDYDDPNKDTPTNKSGKNRPDRNLNPLNIMTKGNAGMDSGGFAKYTDEDSGWKAARNQLSTYYTRDKLDTISGIITKWAPPPKKPGDHKNNTAAYIAQVSKAMGVGANDKLDLSDPSVMASLSAYMAKHEGYSNWKNGLDYGNAAKSQYAGYYQTQQQLANGVGRANTPSQNVVNNYNSQNIGEVKVTATTEQASKLAEGFKEMNSRSSTNQAFSSAVK</t>
  </si>
  <si>
    <t>PL78_6240 chr1</t>
  </si>
  <si>
    <t>ANI29440</t>
  </si>
  <si>
    <t>MSRKQITYIVEDEGRDKGKEFLITEMSAWDADELAQDIFRSMGESNFSGIPADVIAMGCAGLATVGINVLCAASPEVSRNLRDRLMSTVQIVITHDGNKQTREVKSIDFEEVSTIRTLMDKVFGVNFDFLTIAAA</t>
  </si>
  <si>
    <t>PL78_6245 chr1</t>
  </si>
  <si>
    <t>ANI29441</t>
  </si>
  <si>
    <t>MPIDITSANSKLRIIVPSFYPGGFDVDDYAAEDMFDTGALQNAEDMMSADGKYHAGFIFNPTELTITLMATSNAAQLIGDWYAAERTAVAKFACNAVLTIPALNIKYNFVNGVLYTWTPTPPGKRVLQPRPAIFHFESCTPSAA</t>
  </si>
  <si>
    <t>PL78_6250 chr1</t>
  </si>
  <si>
    <t>ANI29442</t>
  </si>
  <si>
    <t>MSKIPLSRDFKITPSTVNAAGTALDVYGLLLSDNELLPVGKVSEFTSAADVGAAFGTTSKEYLAASLYMSGYDNATVRPGAVLFGRLVQEPVAGWLLSGSFKGVKIAALQGVTGTITLMLDGASKTSTSLNLSAVTSFTDAAAAIATAFGSGVEVDWLPVQSRFIIRSATTGANSEVSQAVPGAAATALKLTADTAATTSPGAAATSITDTMGAIVNQNQDWVMTASVVDLTDEQKEELCAWVSASNNRYAYSMYDTSEDATVANNESCFVQSVVIANGYENVFPVYGSYLYSVLALAYSASLNFNRTNGRVSYKFRAFAGIAPNVTDNATAAALESNGYNFYGAYGQNKTMANYVSNGAITGKFLWLDSFISQVWINANLVAAFANLFTNNSSYAFNAGGYASISAAVIDVATNAINFGAIRAGVTLDQAQINIVNDAVGTDISNVLYTQGWFFFIPQQTGASRTERSLDGAIFYYVDGQLIQSIDMTSTNIL</t>
  </si>
  <si>
    <t>PL78_6255 chr1</t>
  </si>
  <si>
    <t>ANI29443</t>
  </si>
  <si>
    <t>MNDMTIDNVIDVLADFAEQFIGKCEQAQANRVPMDKGQFCILTPLRFKRHSTSREIKKDTGSPTTSAIGFTEVRQAEIQVDIYGSNAGDRAIALETLFRTGYAYDAIKAIDSRVAPLYSTEAIQAPMINAENQWQERYMLTVSLQVHITIDVKQDYFDAVNFSIEQADKATQ</t>
  </si>
  <si>
    <t>PL78_6260 chr1</t>
  </si>
  <si>
    <t>ANI29444</t>
  </si>
  <si>
    <t>MNLHRIVKPAINRVNPFISALVRRSDGFTMGEGRKQVPKYLPEAPVTIQLQPLSPGDLKHVDGLNISGLLKSIHVDGNFYGVNREKVLGGDLFIIGSEEWLVIEPLELWPDWCRLLVQLQVTP</t>
  </si>
  <si>
    <t>PL78_6265 chr1</t>
  </si>
  <si>
    <t>ANI29445</t>
  </si>
  <si>
    <t>MAGKISDFLNNIEKQLSSKQVKAGFIDGATYPDGTSVAMVAAINEYGNPGNNQPPRPFFRNAISEKSGDWAETVSRGIRAGIDTTQVLEVVGAQIKGDIQESIATLMEPKLSDVTLHIRKTRKVLPNQSDKPLVDTKEMIGDVNYEVGEIEPSSDS</t>
  </si>
  <si>
    <t>PL78_6270 chr1</t>
  </si>
  <si>
    <t>ANI29446</t>
  </si>
  <si>
    <t>MAIVVLDITKFRAMFPEFSNVTDEQLPYLFEQATDYLNNSEFSLVDDAVKRERLLYLLMAHLAYMRFGDDKGNGGSGMVGRLSSASEGSVSVSSEAGVVEFRYMWYTQSPYGMDYWQATKVYRMANYYPGS</t>
  </si>
  <si>
    <t>PL78_6275 chr1</t>
  </si>
  <si>
    <t>ANI29447</t>
  </si>
  <si>
    <t>MASKSNMYVIGCKLPSGISFRHGDKVITLAGANSSALVNGFGITNDVPAEAWDEFAKVHQDSKFIRNGIIFAVSDEKSAKDASRENAKVKTGFEQASKETAGVTEDKEE</t>
  </si>
  <si>
    <t>PL78_6280 chr1</t>
  </si>
  <si>
    <t>ANI29448</t>
  </si>
  <si>
    <t>MPQLTQADFAAFKAEAESRGIYLPSSVTKFAMDADVQPSLPANGGIPAIVSTFIDPEIVRTIFAKQKAADILGEKKKGSWAQDTLMIQRIEQSGDVVAYDDYSEQGGNQVTSQWENRQVYRYQTMVIYGELEQERYGLAMLPYVAEKQRAAAWTLNQAQNKFYFYGVSGLLNYGILNDPDLPAPITPATVDGKVLWKDKQVIDIYNDILALYADLIARTKGVVGDGVDMASPLVLAMSPNASVWFKRANEIFGNTVEKMVKDTFTNLRIEIAPQYDTDAGDLVQMFVETAQGQDAGYCAYSEKLRAHPVITMTSSWKQKHSGTTYGAVITQPTLFAQMLGV</t>
  </si>
  <si>
    <t>PL78_6285 chr1</t>
  </si>
  <si>
    <t>ANI29449</t>
  </si>
  <si>
    <t>MSFQKSVNIYSGVGQAGQPASTTPIIAAAGGPGAFQAGTDGLVMARFAWRNSTNPLRLDNSGTGKPVGFIYNNANATIGYLQSNSMTISAGREASPIVGGDFWAIAATVATVGQKVFAVLADGTLKTDDAGATVSGAVETDWYVASPAAVGDLLIISTWSKA</t>
  </si>
  <si>
    <t>PL78_6290 chr1</t>
  </si>
  <si>
    <t>ANI29450</t>
  </si>
  <si>
    <t>MKDVKFAFDKASVRRYDVDGMLHVELTPISKANVCVYYGKEIPDWEALGLNPDKAYRLLRDPEELRKAAPTFNNKPVLDTHIAVSVIDPPKEHIIGSTGTDAVYEAPYLKNSMGIYDINSIIGVENKQQREISSSYRYRLDMTPGEYEGEPYDGVMRDIVCNHVAIVPSGRAGPDVFVYDSLPTGLKLMSKIKQLMSIFKPLMANDADPEAVKKAEEDVEKLIKDDEKDPKTAKDEMTDEEKEKLAKDEAEQAEKDKLAKDEADRADKEKMANDSKLAMDSAIKAVEARAAALRQAERDVRPVVGDLACDSADEVYRTALKQMGCADHATLPSAALQSVFKAYSRPAMANDAAPISHDSRANVKNFFEGK</t>
  </si>
  <si>
    <t>PL78_6295 chr1</t>
  </si>
  <si>
    <t>ANI29451</t>
  </si>
  <si>
    <t>head morphogeneis protein SPP1 gp7</t>
  </si>
  <si>
    <t>MNRKPKKSRSLRAVNYNAGNIIWYRRELLAVIREMNDDVKKQIVPIFEDNPLAMDANPVQLLRSALRALSRKWVERFIKMALPTAESVTNKTGEAVDRSLLAAARKDSMTINMQWTEAMLEKREAIISENVALIRSIPEKYFTEVESMVFRSVAKGGDRKGLADEMEANFGKRHGITRRRAEFIARDQVRKATSALSNARQQAAGIKRGIWLHSGGGSEPRKKHVHANGKEFDLDKGLPIGDKGQHVLPGEEPNCGCVWKPVLPF</t>
  </si>
  <si>
    <t>PL78_6300 chr1</t>
  </si>
  <si>
    <t>ANI29452</t>
  </si>
  <si>
    <t>MTRKKAVRTAQAVQAPRRELAKITNAHLDAASAANGEKPFAEFKRYEPLPGVIPEDKEESALAMDSTPYDVINGMFIGGEYSGFRGYPILAAMSQQVEYANMHTIMADEMTRNWIEVKSTKEGDPDIDLMDKALTKYDIKRLIHEAVRQDSEYGVAHIFIDVGADDLENEKPLFLDPRKITKGSLKGFRCVDPNWVYPAMYNSNKPLRPDFYKPQAWFVMGDTVHESRFIDIVSRPVPDILKPSYNFGGLSLTQLMEDYVVDWRDAKKNVIKILRTLRMRALKTDMDARLEIPGEFDKRIKMFTKYQDNFGIWALDTEEDLIHMQTSLSELSSILSNYQEQLCIPSRTTNLKMFGNAPAGLNASGDAEIETWHETISGSQELDYRRAIENIFKIIQLSEFGELKPDIYFEFKPLDEVSDDDRANTNKTRVETVVAAADSMLINSEEARDALKSIEGAGFENLKGDYEPETEEE</t>
  </si>
  <si>
    <t>PL78_6305 chr1</t>
  </si>
  <si>
    <t>ANI29453</t>
  </si>
  <si>
    <t>MANPHFKPFAESAPYKIAYGGRGSGKSYFFAELAVEVARRINTVILCTREFQGSISDSVHKLLCETIDRLGYSTEFEIQKNTIIHLATGASFVFSGIKNNVTKIKSIQGVGICWVEEAEAVTKDSWDVLIPSIRGDKHSEIWVSFNPKNILDDTYQRFIVRPPAGAIVLKANYNDNPHFHDSPLPAQMAECKERDYDLYLHIWEGEPVADSDLAIIKPSWIAAAIDAHKLIGFAPSGRKRVGFDVADEGEDSNATTLAHGSVVMDCQQWNKGDVITSSDRVKNYAESVTASEIVYDSIGVGAGVKAHLRRVCAIPSSGFNAGAAVFKPDAKYAEGKTNKDMFSNIKAQAWWGVRDRFFNTWRVVKHLEANPNDKEFIKQFSDDQLISLSSGIKQLEYLKAELSRPWVDYDNNGRVKVESKKDMKKRGIPSPNMADSLIMAFAPAHKPFNIPDEILQ</t>
  </si>
  <si>
    <t>PL78_6310 chr1</t>
  </si>
  <si>
    <t>ANI29454</t>
  </si>
  <si>
    <t>terminase</t>
  </si>
  <si>
    <t>MASLTQKQETFCQAYIETGNASEAYRTAYAADKMKPETINRKAKESLDNGKITARIAELQGEIKQRHHVTVDSLIRELEEARKSALAAETPQSSAAVAATMGKAKLTGLDKVIVELSGGVKVEHKSIKDIFDG</t>
  </si>
  <si>
    <t>PL78_6315 chr1</t>
  </si>
  <si>
    <t>ANI29455</t>
  </si>
  <si>
    <t>MVTDKTEFARVVPEIIQDKASDWLLGKLDEELDALRDLGASGVDITQILPGSIRGAKFRAELIRETFITQYSDEK</t>
  </si>
  <si>
    <t>PL78_6316 chr1</t>
  </si>
  <si>
    <t>PL78_6320 chr1</t>
  </si>
  <si>
    <t>ANI29456</t>
  </si>
  <si>
    <t>DNA-binding protein, KilA-N domain</t>
  </si>
  <si>
    <t>PL78_6325 chr1</t>
  </si>
  <si>
    <t>ANI29457</t>
  </si>
  <si>
    <t>MKQVDESIDKSPLSGKSAKEMIEHFKKYNFVDDHGHRLDMCLDFTDLIEMAVS</t>
  </si>
  <si>
    <t>PL78_6326 chr1</t>
  </si>
  <si>
    <t>MIRQPVSSSNLHSVGYDSASSTLEIAFLGGGIYQYSRVPASIHTSLMNAPSKGQYFDAHIKKAGYPYRKVG</t>
  </si>
  <si>
    <t>PL78_6330 chr1</t>
  </si>
  <si>
    <t>ANI29458</t>
  </si>
  <si>
    <t>PL78_6335 chr1</t>
  </si>
  <si>
    <t>ANI29459</t>
  </si>
  <si>
    <t>PL78_6340 chr1</t>
  </si>
  <si>
    <t>ANI29460</t>
  </si>
  <si>
    <t>PL78_6341 chr1</t>
  </si>
  <si>
    <t>MKSNVWHELAKAPRRSYLGKLQRITPVQDRWVRSVLNMWGQAVGGDTAPTGSCGVIGRLMIVSAWDENKGASIVKTVEDLHKLGYRGTELFQKAKEIINPRNSFSNLFARANEGEEAAFVDQVVLKAFTQSNPIRAVAIQYYCERKDMQEIACYLNRVHAPHLTLKQCIDRIRWCREIFNATLFHLLRSEVEKENLLIAA</t>
  </si>
  <si>
    <t>PL78_6350 chr1</t>
  </si>
  <si>
    <t>ANI29461</t>
  </si>
  <si>
    <t>protein ninG</t>
  </si>
  <si>
    <t>MIAKLPKSRNCKVCKTRFKPAAIYEWWCCEEHKIEYAVLVMKERRKQNYDNEIKQRQERQKEDRKQLKVRRINAHPKTYWIKQAQQAVNAFVRARDSNLPCVSCGTTSAAQWDAGHYRTTAAAPQFRFDPRQIHKQCSVCNQHKSGNIVPYRVELIKRIGIETVEAIENNHERSSYSIEELKSIRDYYRLELKKLKLLQEAA</t>
  </si>
  <si>
    <t>PL78_6351 chr1</t>
  </si>
  <si>
    <t>MTQLPQSVCVYCFLMLNKGETYAHQKCVDKAAKEAGNDSQAPEESKL</t>
  </si>
  <si>
    <t>PL78_6355 chr1</t>
  </si>
  <si>
    <t>ANI29462</t>
  </si>
  <si>
    <t>serine/threonine protein phosphatase</t>
  </si>
  <si>
    <t>MPDIYQKINGADYRRIFVVGDIHGCLNKLDEKLLSVDFDESKDLLISVGDLIDRGSQNVECLDLITQPWFRAVRGNHEQMAIDALDGKYGMAECWVANGGMWFFCLDPDQKLLATSLINQAAALPLVIEVTTDSGKYVVAHADYPGNEYYYGKPVSEELVIWNRDRVGDAMDGLGAEITGAKQFIFGHTPMSKPSQFKNQFYIDTGAVFGRELTVIQIQGEQA</t>
  </si>
  <si>
    <t>PL78_6356 chr1</t>
  </si>
  <si>
    <t>prophage protein NinE</t>
  </si>
  <si>
    <t>MRQRQSSIVFALDNLIFRKTSRTKPKPPIPASEIPTYDAIYPLLAKRWLRLRSRKNA</t>
  </si>
  <si>
    <t>PL78_6360 chr1</t>
  </si>
  <si>
    <t>ANI29463</t>
  </si>
  <si>
    <t>prophage protein NinB protein</t>
  </si>
  <si>
    <t>MTKHTYLLRNTQVRDNAIAAIRSVPLDEKKPIEVLIQEKKRSNDQNRKMWPLLHDLSKQVLWFGEKYDEADWKDLITAMVAKAKNQDQRTAPGIGGGVVMFGQRTSKMRVSEMVEVIEAIYWFGTEQGVIFSDASKLEIEWANRWGNTPCDKGKAA</t>
  </si>
  <si>
    <t>PL78_6390 chr1</t>
  </si>
  <si>
    <t>ANI29467</t>
  </si>
  <si>
    <t>MDKHIEELSKPVAWTDAEELQDMERGYSGYLFKINPDDRNIDPHRQIMLYSQEYVDSLLAKLEAAEKEISDWRSVAGAAAQDDADWHKLADTDNEIICKLANALIGADERAKRAEKKLADLEFADYRIWHGAACHNGMKVISLENENAELKQRAEAAEARLLVPDGWNVLGPTYPAPYTPVLVAMNGVVQHITYQIEEGDNGDYWQPVNNEDDDGAPINQFQHWKPLPTAPVYPVEGGE</t>
  </si>
  <si>
    <t>PL78_6395 chr1</t>
  </si>
  <si>
    <t>ANI29468</t>
  </si>
  <si>
    <t>PL78_6400 chr1</t>
  </si>
  <si>
    <t>ANI29469</t>
  </si>
  <si>
    <t>MRITITAPDSGCIEFATRALNAFIKGRGNGEFPHPSGAISNSFFGAECTEKPSGNYSIKCWRIPTNIAEAA</t>
  </si>
  <si>
    <t>PL78_6401 chr1</t>
  </si>
  <si>
    <t>MLIGFVLLVSSCGLDACEALPVSDDIYPTQTECQNVSALIKERRPATVLICGEVRR</t>
  </si>
  <si>
    <t>PL78_6405 chr1</t>
  </si>
  <si>
    <t>ANI29470</t>
  </si>
  <si>
    <t>MPDDIDNASALEQHNIDTAIANRPKPTMTFTGRCHFSECRRAITRGLFCDADCRDDHEIDERRKRNAA</t>
  </si>
  <si>
    <t>PL78_6410 chr1</t>
  </si>
  <si>
    <t>ANI29471</t>
  </si>
  <si>
    <t>MSDYQLIYCDPPWQYSNKASNGAANNHYGTMTLAELKRLPVWSMSAPDAVLAMWYTGNFNQEAQEVAESWGFQARTMKGFTWVKLNQLAEEHINKALAAGEVQDFYDFLTLLNDQSRMNGGNYTRANTEDVLIAVRGRGLERLNASIKQVVYSPLGHHSEKPWEVRNRLEMLYGDVKRIELFSRKELQGWDTWGNECGQSIQLIPGRAEAI</t>
  </si>
  <si>
    <t>PL78_6415 chr1</t>
  </si>
  <si>
    <t>ANI29472</t>
  </si>
  <si>
    <t>PL78_6420 chr1</t>
  </si>
  <si>
    <t>ANI29473</t>
  </si>
  <si>
    <t>MQEVEKFIKIKEYAAILRISAGTIYKNPLKFHMFKVGDRWRANLDSLKKFEQQAANDNNVIRLAVVGGKEKKKCRSTKEVKCTGSMSQRQTEQELDALLAPMKSQKRRDCTTR</t>
  </si>
  <si>
    <t>PL78_6425 chr1</t>
  </si>
  <si>
    <t>ANI29474</t>
  </si>
  <si>
    <t>MYWIDVSAPDGTRIRRSSGTDEKSKAQRLHDKIKHELWAVANLDKRPEKLFEDLMVLALRDAEGQSSFTNKQIYARYWLSVFGGRLISSISGEEITDNLPTHNLMTRKRLANATRNRYRSFIMRGFSLADKSGWLDREPYVQSLREPKVRIRWIEKSEAKCLIDNLRHDWMKHVCSFALLTGARLGEILSLKWRDVDLGRRVAVVTADNAKSGRARPLPLNDDAVAIMRKIPIDNEFVFSADGAKEGYINRTDFDRAMLLSGIEDFRFHDLRHTWASWHVQSGTPIMVLKELGGWEKLEMVNKYAHLSGEHLSKFSGIVTFLAHDAGSGENANRISLVS</t>
  </si>
  <si>
    <t>PL78_6430 chr1</t>
  </si>
  <si>
    <t>ANI29475</t>
  </si>
  <si>
    <t>queA S-adenosylmethionine:tRNA ribosyltransferase-isomerase</t>
  </si>
  <si>
    <t>MRVADFSFELPESLIAHYPQPQRSGCRLLSLDGPSGELTHGIFTDLLDKLEAGDLLVFNNTRVIPARLFGRKASGGKLEVLVERVLDDHRVLAHVRASKAPKPGAELLLGDNESIRATMLARHDTLFELRFDEEQDVFSILNAIGHMPLPPYIDRPDEDADRELYQTVYSERPGAVAAPTAGLHFDEPLLAALREKGIEMAFVTLHVGAGTFQPVRVESIEEHIMHSEYAEVPPEVVDAVLACKARGKRVVAVGTTSVRSLESAAKACENGLIAPFFGDTRIFIYPGYQYQVVDALVTNFHLPESTLIMLVSAFAGYKNTMNAYQQAVAEQYRFFSYGDAMFISRNPLAPQETVNQ</t>
  </si>
  <si>
    <t>PL78_6435 chr1</t>
  </si>
  <si>
    <t>ANI29476</t>
  </si>
  <si>
    <t>ACP phosphodiesterase</t>
  </si>
  <si>
    <t>MNFLAHLHLASLSDSSLLGNLMADFVRGNPQHDYSQEVVAGIMMHRRVDVMTDTLPQVKQARLYFSTDFRRVAPITLDVLWDHFLARHWDELVPDIALPAFILQAQQQIIPQLPHTPERFQNLNAYLWPERWLERYAELPFIANVLQGMANRRPKLSALAGSFYDIEQHYQPLEQVFWQFYPQMMHKAQHKQI</t>
  </si>
  <si>
    <t>PL78_6440 chr1</t>
  </si>
  <si>
    <t>ANI29477</t>
  </si>
  <si>
    <t>ahpC peroxiredoxin</t>
  </si>
  <si>
    <t>MVLVTRQAPDFTAAAVLGNGEIVENFNLKKHLNGKPAVLFFWPMDFTFVCPSELIAFDHRYEEFQKRGVEVVGVSFDSEFVHNAWRKTPIENGGIGEVKYAMVADIKREIQQAYGIEHPDAGVALRGSFLIDKNGVVRHQVVNDLPLGRNIDEMIRMVDALQFHEEHGDVCPAQWEKGQEGMGASPDGVAKYLSKNASKL</t>
  </si>
  <si>
    <t>PL78_6445 chr1</t>
  </si>
  <si>
    <t>ANI29478</t>
  </si>
  <si>
    <t>ggt gamma-glutamyltransferase</t>
  </si>
  <si>
    <t>MLLKKWTMPLTVVALLVSGNLHAASMPAVEAKNGMVVSSQHLASQVGVDILKMGGNAVDAAVAVGYAQAVVNPCCGNIGGGGFMTIHLADGTDTFINFRETAPAAASADMYLDKDGKVTKDASLYGYLASGVPGTVLGMDSAQKKYGKLTRKQVMEPAIRLAREGFILTRADTDILDTTTKRFREDPESARIFLRKDGSPFEPGDRLVQTDLANTLEAIAEKGPDAFYQGKIPQAVEDASKKGGGILTAADFANYRITETAPVTCSYRGYKFVSAPPPSSGGVTLCETLNILEGYDVKSMGFNSAAYIHTLTEAMRHAYMDRNTFLGDPEFVKNPIDRLLSKSYADEIRKQIVPGKATPSENVQPGRQPHEKPETTHYSIVDHEGNAVSTTYTVNGRFGAVVIAPGTGFFLNDEMDDFTVKVGEQNLYGLVQGATNAIAPGKRPLSSMSPTLVTKDGQIYMVLGSPGGSRIITIILQTALNIIDHGMAPQEAVDAPRIHHQWLPDEVYYEQRGVSADSLKILKEMGYKMVEQSPWGAAELILVGLPNVAGVSPANSGNDSAVSGKVREGYLYGANDVRRPAGAAIGY</t>
  </si>
  <si>
    <t>PL78_6450 chr1</t>
  </si>
  <si>
    <t>ANI29479</t>
  </si>
  <si>
    <t>fabG short-chain dehydrogenase</t>
  </si>
  <si>
    <t>MSATKKTALIIGASRGLGLGLVDELNQRGWSVTATTRQHAKETGANHSRWLVLDINQPASIEAFLPQIAGQQFDLIFVNAGVAGPEHESALKATPEEILALFQTNTVSPIRIAEHLLPYRKPHNSVLAFMSSQLGSITSNESGHKPLYSASKAALNMMTRHLVAETADNSLTVLSFHPGWVKTDMGGDAAPLTISTSVRGVVDQVEKLAGKGGHAFIDYQGRALPW</t>
  </si>
  <si>
    <t>PL78_6455 chr1</t>
  </si>
  <si>
    <t>ANI29480</t>
  </si>
  <si>
    <t>treS maltodextrin glucosidase</t>
  </si>
  <si>
    <t>MLSGWHLPVPPYIHLRDDTLHISLWLQGDDLPEQVFLRCEPDNEEWLLTMKGRDHDGFRRYRGTLPLREGQPTRRYCFKLLWADRQQWFSPLGFSVVPPAQLAQFAVDVPDSGPDWVADQIFYQIFPDRFASSQGSHCVQNGSYFHYAADCPVARREWDEPLEDIHASSTFYGGDLAGICQKLPYLQNLGVTALYLNPIFTAPSVHKYDTQDYYQVDPYLGGNEAFLQLREKTHSAGIKLVLDGVFNHTGDSHIWFDRHQQGTGGACHDVESVYRDWFNFYPDGQALDWKGNRSLPKLNFAADGVVNQIYQADDSVVRHWLRPPYSIDGWRLDVVHMLGEQGGAKGNLRHLAGIYQAAKQENPQAYILGEHFGDARNWLQAGVEDSAMNYMGFALPVRAFLAGVDVAAHPITLDAAECVQWMDGYRTGLSHNCQLRLFNQLDSHDTARFMSLLKGDQSRMKMALGWLFSWIGVPCLYYGDEVGLDGENDPFCRKTFPWDENQWDRQLLELSQRMIALRRESIALRRGGCQVVFASGDSLVFVRTYRQERVLIALQRGQGAEISLPESPLLNVENWRREEGDSQLMLNAQNVNLQLAGESFSLWRGVGKY</t>
  </si>
  <si>
    <t>PL78_6460 chr1</t>
  </si>
  <si>
    <t>ANI29481</t>
  </si>
  <si>
    <t>adenylyltransferase</t>
  </si>
  <si>
    <t>MGVADYLDKIIDWANKRSDITALILTGSLARQDRMIDELSDIDIEIIAERPQDLLKNSDWIGEIGDILTYLPLDPDENQAWATRLVFYRDGTKVDFTLADSTRLQTMIDAATLDSLYQRGYRALLDKNGVASQLPAASGISQQPPLPTQKQFQASVEEFWFEAAHIPKYLYRGELWTVKLRDWTMKELLLQMMEWQALAKSTSDVDTWHQGSHMPQWLAPHIWQELHQTFGQFDADSARQAFYASIQLYSQLARKVAESLSLKYPQQVEDGVLSLCKKIEKLPKTNRTH</t>
  </si>
  <si>
    <t>PL78_6465 chr1</t>
  </si>
  <si>
    <t>ANI29482</t>
  </si>
  <si>
    <t>MELPVKNKLKRGLTTRHIRFMALGSAIGTGLFYGSADAIKMAGPSVLLAYLIGGIVAFIIMRALGEMSVNNPQASSFSRYAQDYLGPMAGYITGWTYCFEILIVAIADVTAFGIYMGVWFPDVPHWIWVLSVVLIIGAINMMSVKVFGELEFWFSFFKVATIIIMILAGIGIIVWGIGNGGQPTGIHNLWTNGGFFSNGFVGMMLSLQLVMFAYGGIEIIGITAGEAEDPKKSIPKAINSVPWRILVFYVGTLFVIMSIYPWNQVGTHGSPFVLTFQHLGITIAAGILNFVVITASLSAINSDVFGVGRMLNGMAEQGHAPKVFGAISKRGVPWVTVLVMMGAMLIAVYLNYIMPENVFLVIASLATFATVWVWIMILCSQIAFRRSLTKDQVKALDFPLRGGVFTSVAGIIFLLFIIGLIGYFPTTRISLYVGLIWVALLLAGYYLKVRFQKKQAASVALSK</t>
  </si>
  <si>
    <t>PL78_6470 chr1</t>
  </si>
  <si>
    <t>ANI29483</t>
  </si>
  <si>
    <t>brnQ branched-chain amino acid ABC transporter substrate-binding protein</t>
  </si>
  <si>
    <t>MSHRLSSKDILALGFMTFALFVGAGNIIFPPMVGLQSGEHVWIAALGFLITAVGLPVITVIALARVGGGIDALSSPIGRTAGLVLATVCYLAVGPLFATPRTATVSFEIGIAPLTGDGPLPLFIYSLIYFALVIGISLYPGRLLDTVGHILAPLKIAALAILGVAAVLWPAGPQIPATEIYQQVPFSSGFVNGYLTMDTLGAMVFGIVIVNAARSRGVVSSGLLTRYTIWAGLIAGVGLTLVYLSLFKLGGSSGTLVPDAQNGAVILHAYVQHTFGGLGSMFLAALIFIACMVTAVGLTCALAEFFSQYLPLSYRALVFILGIFSMLVSNLGLSHLIQISIPVMTAIYPPCIVLVILSFTLRWWRNASRIVAPTMLVSLLFGILGGIKTSTFAHFLPAWTEQLPLAGQGLSWLPPSLLILVVVAVYDRICGRQRVTAKQ</t>
  </si>
  <si>
    <t>PL78_6475 chr1</t>
  </si>
  <si>
    <t>ANI29484</t>
  </si>
  <si>
    <t>metE methionine synthase</t>
  </si>
  <si>
    <t>MQRTTPAFRADVVGSLLRPAALKQARQQRLNGDISASQLREIEDNEIRYIVAKQQEAGLQLVTDGEFRRAWWHFDFFEGLEGVEGYDVEQGIQFNGVQTRARSIKVVGKLGFKSHPMLEDFLFLQSIAGNSVAKMTIPSPSVLHFRGGRNAIDKQVYPDLTAYFDDLAQTYRDAIQAFYDAGCRYLQLDDTVWAYLCSDDQQRQIRERGEDPEQLAQIYAQVLNKALAGKPADLTIGLHVCRGNFRSTWISEGGYEPVAKILFGTVNVDAFFLEYDTERAGGFEPLRFIKPGQQQVVLGLITSKNGTLEQPQAVKERIAEAAKFVDIEQLCLSPQCGFASTEEGNSLTEQDQWKKLRLVVDIANDIW</t>
  </si>
  <si>
    <t>PL78_6480 chr1</t>
  </si>
  <si>
    <t>ANI29485</t>
  </si>
  <si>
    <t>MMKWSKTALLGAMLWVSTPVFAQAPVGMLSGNLSSVGSDTLANLMSLWAEDFNHQYPSINLQIQAAGSSTAPTALAAGAAQLGPMSRPMKAAEIAAFVQRYGYPPLAVPVAVDALVVLVHQDNPLVGLSLSQLDAIYSQNQLCGDNKPVNLWADLGLKGPWAGRSLQRYSRNSASGTYGYFKQRALCGGDFRSQVNELPGSASVVQAVATSLNSIGYASIGFRASGVRLLPLSVSGQDYVMPTAENVRNGRYPLSRYLYIYVNKAPDKPLEPLTAAFLQRILSPEGQELVSRDGYLPLSQESLKKARSALGFTH</t>
  </si>
  <si>
    <t>PL78_6485 chr1</t>
  </si>
  <si>
    <t>ANI29486</t>
  </si>
  <si>
    <t>phoR phosphate regulon sensor protein</t>
  </si>
  <si>
    <t>-LERLSWKRLAIELALFCLPALLLGLFIGYLPWLLLVSVLAALIWNFYNQLKLSHWLWLDRSMTPPAGRWSWEPLFYGLYQMQLRNRRRRRELALLIKRFRSGAESLPDAVVMTTVEGNIFWCNGLAQNLLGFRWPEDNGQHILNLLRYPEFTHYLQQQEFSRPLTVQLNNGHYVEFRVMPYSEGQLLMVARDVTQMRQLEGARRNFFANVSHELRTPLTVLQGYLEMMHDQELDAALRGKALNTMQEQTKRMDGLVKQLLTLSKIEAAPNVDMNERVDIPLMLKLLQHEVQALSSGRHEITFRVNEQLKVFGNEDQLRSAVSNLVYNAVNHTPTGTKIEVCWQLTPQGAQFQVSDNGPGIGPEHVPRLTERFYRVDKARSRQTGGSGLGLAIVKHALSHHDARLEVMSEIGLGTRFVFTLPKRLIVPTVLAENAVKT</t>
  </si>
  <si>
    <t>PL78_6490 chr1</t>
  </si>
  <si>
    <t>ANI29487</t>
  </si>
  <si>
    <t>MARRILVVEDEAPIREMVCFVLEQNGYQPLEAEDYDSAVTRLSEPFPDLVLLDWMLPGGSGIQFIKHMKREAMTRDIPVMMLTARGEEEDRVRGLEVGADDYITKPFSPKELVARIKAVMRRISPMAVEEVIEMQGLSLDPSSHRVMANEKALDMGPTEFKLLHFFMTHPERVYSREQLLNYVWGTNVYVEDRTVDVHIRRLRKALESEGHDKMVQTVRGTGYRFSTRY</t>
  </si>
  <si>
    <t>PL78_6495 chr1</t>
  </si>
  <si>
    <t>ANI29488</t>
  </si>
  <si>
    <t>sbcD DNA repair exonuclease SbcCD nuclease subunit</t>
  </si>
  <si>
    <t>MRIIHTSDWHLGQYFFTKSRAAEHQAFLRWLIQKVEEHQVDALIVAGDIFDTGSPPSYARELYNRFVVDLQPTGCQLVVLGGNHDSVATLNESRELLAYLNTKVIAHASNDLEQQVFILHDREDQPGAILCAIPFLRPRDLIASQAGESGSQKQLALQEAIAAHYQQLYQTAVNLRKRLALPLPIIATGHLTTVGVSTSDSVRDIYIGTLDAFPAQAFPPADYIALGHIHRAQQVAKSEHIRYSGSPIPLSFDELNKEKSVFLVEFSGQSLAGVETLTVPQWQPMQLIKGDLRQIEQQLAAFSQLSGPPVWLDIEVATQDYLSDIQRRIQALTENLPVEVVLLRRSKEQRQNSIHQQEKETLNELSVSDVFERRLALETELTEQRQQKMREMFQQVVDEVTLNADAREE</t>
  </si>
  <si>
    <t>PL78_6500 chr1</t>
  </si>
  <si>
    <t>ANI29489</t>
  </si>
  <si>
    <t>ATP-dependent dsDNA exonuclease</t>
  </si>
  <si>
    <t>MKILSLRLKNINSLQGEWKIDFTAEPFASNGLFAITGSTGAGKTTLLDAICLALYHQTPRIKVSPSQNELMTRHTAESLAEVEFEVKGVSYRAFWSQRRAKNSPEGNLQAPKVELALCADGKILADKVGDKLSLIASITGLDFGRFTKSMMLSQGQFAAFLNADANDRAELLEELTGTEIYGRLSEQVFEKHKQAKAELDALYLRANGIELMNEEQRQDLQQQLDALHQQEQQFSVELLNLQNQVAWITVLRQLQHNVQQYAQQHLQVEEEYQRVQPDLQRLARSEPAEKLRPLQQERDRCLQDWQQAQQHIATLKQLQQQQQLQLSPLTLALEQATSAQLQHAERQREKETLIEQHIIPLDNHIAAQRKTLSQLDEDKLQQQNKTQKSQQQLEQDERLLMETHQGLQQLADYIQQNTHHQHWEKHLPLWKEQFRQQHSQRQQLADNQQILQQQAAQIVELQQKFAVLSAQGVQQQAALAQATMQADASKQQLEALEKQQPQAQLRQRLAELGEQRNTRQRLAALSPLALQLQAQHQKNQQYLLDQNQKLVQLEQQLIEKRQQYAQQKQHLADLETLWDREKQIVTLAAERAKLQSGKACPLCGSLEHPAIAEYQAVKPSETALRVEALRAQVDELSKTGSGLKAEKENLQQQKSRLEQELRQSGLQLAEHQQNWLALTARLALNFTLDEPAQLTAWLEQQEQEEQEYQQKLSEFERLNQQYQRAKDALVQAEQNQQKNLSEVGLQQQRLQNIQQSQQQLQQTDQRQQDEYRLQQQDFLNTLINLDLQQPEPEQQTEWLDLREYEWLRWKQNQQNQQQLVLQQKTLETRIESERQRQKEYRDQLLNIEQKLSQANRALQQYIHQRQELFGDKVVADERQKLRTEQQQIELAQKAANEALQQLQSQLSRLGGELAQLEQQLQQYQQKATQTQAEFQQALAASEFDTEVAFAAALLDEGQRHSLLQLQQQLNERLQEAVIRLQQANDSLNQHLKHCPSGISPHSDLSERKGIAEQMALQLKANTLRQGELRNQLESDTHRRASQSALFEQIEHNQQQYDDWNYLNQLIGSKEGDKFRKFAQGLTLDHLVYLANNQLNRLHGRYLLQRKTNDALELLVVDTWQADAIRDTRTLSGGESFLVSLSLALALSDLVSHKTSIDSLFLDEGFGTLDAETLDTALDALDSLNATGKTIGVISHVEAMKERIPVQIKVKKINGLGISRLDNAFAVN</t>
  </si>
  <si>
    <t>PL78_6505 chr1</t>
  </si>
  <si>
    <t>ANI29490</t>
  </si>
  <si>
    <t>fructokinase</t>
  </si>
  <si>
    <t>MRIGIDLGGTKIEVIALANDGRELFRKRIETPRHDYHQTLSAIAGLVTDAEVATGEKGSVGVGIPGTLSPFSGKVKNANSVWLNGQTLDRDLSDLLARPVRLANDANCLAVSEATDGAGAGKHLVFAAIIGTGCGSGIAIGGRVHSGGNGIAGEWGHNPLPWQDEDEQRYQLEVPCYCGKKGCIETFVSGTGFAMDYFRLSGNLLKGHEIITLVEQGDVIAEQAMQRYEQRFAKSLAHVINLFDPDVIVLGGGMSNVDRLYRTLPDLIRPWVFGGECETPIHKAIHGDSSGVRGAAWLWPQQ</t>
  </si>
  <si>
    <t>PL78_6510 chr1</t>
  </si>
  <si>
    <t>ANI29491</t>
  </si>
  <si>
    <t>recombination-associated protein RdgC</t>
  </si>
  <si>
    <t>MLWFKNLMVYRLSREVSLSADEMEKQLSALSFTPCGSQDMAKTGWVPPMGSHSDALTHTVNGQIIICARKEEKILPSPVIKQELQAKIERLEGEQHRKLKKTEKDSLKDEVLHSLLPRAFSRFNQTFLWIDTVNDLIMVDAASAKRAEDTLALLRKSLGSLPVVPLTLENPIELTLTEWVRSGELPAGFALMDEAELKAILEEGGIIRCKKQALVSDEIAVHIEAGKLVTKLALDWQERVQLVLSDDGSLKRLKFSDTLREQNDDIDRDDFAQRFDADFILMTSELAALIKNLIEALGGEAQR</t>
  </si>
  <si>
    <t>PL78_6515 chr1</t>
  </si>
  <si>
    <t>ANI29492</t>
  </si>
  <si>
    <t>MLKFNEYFTGKVKSIGYDSSSIGRASVGVMEEGEYTFSTAQPEEMTVITGALKVLIPGSPDWQVFMPGETFYIPGQSEFNLQVAEASAYLCKYLS</t>
  </si>
  <si>
    <t>PL78_6516 chr1</t>
  </si>
  <si>
    <t>MQVKFTLSRNVKSFSRHKHLPVRRAWDQDFQCPSNYRHFLGLGGTKSVFPFFHYPNARAPNAATVITDGLHFPGKIFIKFQHSLAPAS</t>
  </si>
  <si>
    <t>PL78_6520 chr1</t>
  </si>
  <si>
    <t>ANI29493</t>
  </si>
  <si>
    <t>MNASLATLTLGQAPRSDIMPLLSQYLPSDEVIHIGLLDGLDWKQVEEQYQPIERGDHVLVSRLSDGTQVSLAASKVERGLQQKIEQLEAQGCRIILLLCTGQFHHLKTREALLLEPDRIIPPLIAAIVSDHQVGIVVPLSEQIEQQAAKWEMLASPPCFAIASPYLADEQALEQAAQTLLQQGAQVVVLDCIGYHQKHRDFLQRRLGIPVLLSNVLVAKLAAELIM</t>
  </si>
  <si>
    <t>PL78_6525 chr1</t>
  </si>
  <si>
    <t>ANI29494</t>
  </si>
  <si>
    <t>MSLQQTLRVFEMIDSAHVSGQDIVELFVDYSGVKASTVRATGPKGSTDFVRIEIAGSAGKTLGGTAPTLGIIGRLGGIGARPERIGVVSDADGAIAAIASALKLAEMRSKGDILAGDVVITTHICPNAPTRPHDPVDFMDSPIDDITMNDNEVMLEADAILSIDTTKGNRIINYKGYALSPTVKQGYILRVAEDLLRIMEMTSGSHAVTFPITIPDITPYGNGVHHLNSIMQPSTATSAPVVGVAICTQSVVPGCGTGASHETDIALAVKFAVEVAKEFGRGTCQFYDESEYARLIALYGSLIHLQQRHPEHGEAAL</t>
  </si>
  <si>
    <t>PL78_6530 chr1</t>
  </si>
  <si>
    <t>ANI29495</t>
  </si>
  <si>
    <t>MEQTSGNQLRDIGTLVVMIFLSSIGAIIGVQLITTLGVTPNTSIIGALFAMLLARIPLKFFQRYRSIHTQNLAQTVISSATFGAANSLLMPIAVPYVMGQPELILPMFCGVAAAMLLDAYLLYRLFDTKIFPAENAWPPGVAAAEAIKAGDKGGRHAWLLVVGVGIGVVGAIFKIPMAAFGTAFIGNIWALSMFGVGLLIRAYIEPLIGFDINANYIPHGVMVGAGFVALIQVIQVIRSKKVSDKKNYTQPATEVRKALGIGAVGYVVIAALLALAGGLYSDMSTGMLIGFIFYAAFAAFIHELIVGIAAMHSGWFPAFAVALITLIVGILIGFPPLALCILTGFTAATGPAFADMGFDLKAGFILRGYGKDLKQELIGRKIQLFAALIAFVIAIPVVWFTHMGYFAQDLVPPMARVYAKTIEAGAQPGIAFSLMIWAIPGAIIQLIGGPKRQLGILLATGLLINNALAGWAVVLGIALRILITKCWGEKGRTPMQIMAAGFIAGDALYNFFSSILSSKGK</t>
  </si>
  <si>
    <t>PL78_6535 chr1</t>
  </si>
  <si>
    <t>ANI29496</t>
  </si>
  <si>
    <t>IclR family transcriptional regulator</t>
  </si>
  <si>
    <t>MSTLENASAVLKLFSKQNVMHAHPGISFSDVINQLGLAKSTTSRLLMTMESEGLLERDPDTRLYHIGRLLLSISSQYLSTPLVDMAASMMIKLSQITRCTGYISALDGQEIMVLRMFQGQQFLPVVTPVGTRSPAAETSVGRAILARQSDDEVREHFGSYKPRSANAPQNLAALLDKLATARQVGWTFARNETLQGVSSIATNISNKHRSETIGLCLSFPSSDEPPFYPSEYVEALISTTRLLAEKLNDDYWLKNNNL</t>
  </si>
  <si>
    <t>PL78_6540 chr1</t>
  </si>
  <si>
    <t>ANI29497</t>
  </si>
  <si>
    <t>cmk shikimate kinase</t>
  </si>
  <si>
    <t>MVVTGFLMHKPYPENLMQKDDQAMTRTIFMVGARGAGKTTIGKALAQALGYQFIDTDLFMQQSSQLTVAEVVAKEGWKGFRLRESLVLQEVTVPKTVVATGGGAVLAAENRAFMRRQGIVIYLRAPADILAERLAEEPEDAQRPSLTGKPIAEEIQDVLAVREAMYQEVAHYVLNASQAPQSVVQQILELLADATVK</t>
  </si>
  <si>
    <t>PL78_6545 chr1</t>
  </si>
  <si>
    <t>ANI29498</t>
  </si>
  <si>
    <t>hydroxamate-type ferrisiderophore receptor</t>
  </si>
  <si>
    <t>MKISDIRRLPWLGLPLLVAMPAAQAETAPHSEKTKMVVIGQLSEEDSDSYQPTTSTTGTRTSTNLLNVPQAVNVVAPQVLRDQAVRNIDEALYNVSGITQSNTLGGTQDALMKRGFGDNRDGSILRDGVRSAQARNFTPTTERVDVLKGPASMLYGMGEPGGVINVITKKPQLAQRTHVEGWGSSFNGGGGQLDVTGPLGQSGFAYRMIVDHDETDYWRNFGRNRQTVIAPSLMWYGETTTVRLAYEHMEYLTPFDRGTIIDSRTGKPVDTPRKRRFDEPFNATRGDQDNITLQIDQVLNDSWKGSLTYAYNRNRYSDNQARALSLNENTGVLTRQADATASAVSRAQAVQATLNGDLIWGSVSHQVLVGFDYEDNRTYRSDMIRGKKNSDFNIYDPIYGLMQPSTQVSAKDSDQRENLKSYGWFAQDSIELGDKWILLAGLRYDSFDVFAGKGRPFIINTQSSDSKLIPRTGVVYKLTPEVSLYGSYSESFKPNSSIATQIGELPPEQGQSWEVGSKVEMVNGVTGTLALFDIAKRNVMVNELIGTETVTRTAGRVRSQGVELDVAGQLTDSVSAVATYAYTDARVTEDPKNKGNQMANVARNSASLFLTKEMGSTGLYGGDDLRVGAGVRYVGKRAGDAANSFTLDDYTVADAFIAYTLPIQDYRVKWQLNVKNLFDTTYYPSSGNRYRVAIGEPRQFVLRASVDF</t>
  </si>
  <si>
    <t>PL78_6550 chr1</t>
  </si>
  <si>
    <t>ANI29499</t>
  </si>
  <si>
    <t>periplasmic binding protein</t>
  </si>
  <si>
    <t>MGRQVVVPENPQRIILGESRMLYTLALLEEGNPAQRIIGWPGDLAYYDAQSWQQYVEKFPDIEKVPIIAQGNIRQINVEKIIELHPDVVVLPRYAKNDADEEVMLSGLSKAGIPVVYVDLRVDMLNNTVPSIRLLGELLNRQARAEQFITFYQQHMQVIQQRLAQHQGPKPTVMLQLHLGRRESCCTTASRGSLGDLIDFAGGDNIARSRIKTVYGELNPETILMANPDVYIATGMAGPTGKRLSSLQLGPMVSASQAQHSFQQLMAGQPIISHLNAVQQHRAYSMWHNFYLSPYHVVAVEMFAKAFYPDLFADIDPQKTFQQLYEQFLPLTFSGTYWSNLNNENQ</t>
  </si>
  <si>
    <t>PL78_6555 chr1</t>
  </si>
  <si>
    <t>ANI29500</t>
  </si>
  <si>
    <t>MVVYPDLMGQAMLNTVRRNFKSQFSYIQRFIASPRTVGTLAPSSPWLCQTMLNQVEWMPAMTIAELGAADGVLTRRILSRMEKDARLQAYEIQSHFIDELNKIDDPRLQVAARSAELLDLHYDAIFCCLPLLSIPTKISMKILQQTQQRLRQRNGSLILFQYSHLSEPLLSRYFTWKKMRVVRNFPPALVYICQPREPC</t>
  </si>
  <si>
    <t>PL78_6560 chr1</t>
  </si>
  <si>
    <t>ANI29501</t>
  </si>
  <si>
    <t>MKLLTFITAAFIASASFSSLAAQEVNREQASQLQAMGVVSVSGISGSPSDVEAALNAKAVADGASHYRVIGISSPGDSSYYTASAEIYR</t>
  </si>
  <si>
    <t>PL78_6565 chr1</t>
  </si>
  <si>
    <t>ANI29502</t>
  </si>
  <si>
    <t>MVILRELASEELDAYRHFFIGEYAEDLSANCGYSQDKARHQAHLSFVQSLPDGINTIGNKIYRIENNYRLVGYLWYGLNDGGASVYIKDFCILPEFQRQGFGKASLQALEAELVTQGIFEIKLRVAADNPRAKKLYEQLEFTVTGFNMVKTLNKP</t>
  </si>
  <si>
    <t>PL78_6570 chr1</t>
  </si>
  <si>
    <t>ANI29503</t>
  </si>
  <si>
    <t>MMGISEEEHIRRLTNEKNSVGHTAKWIAIISAVYFIIMLFYQQEMGVLTLAGGIFVVSFTIWFKKRQKVKSYRNQLQHLDGE</t>
  </si>
  <si>
    <t>PL78_6575 chr1</t>
  </si>
  <si>
    <t>ANI29504</t>
  </si>
  <si>
    <t>flagellar brake protein</t>
  </si>
  <si>
    <t>PL78_6580 chr1</t>
  </si>
  <si>
    <t>ANI29505</t>
  </si>
  <si>
    <t>proA gamma-glutamyl phosphate reductase</t>
  </si>
  <si>
    <t>MLEEMGKAAKQASWQLGVLSTAQKNKALMAMAALLETESDEILQANEQDMAAARASGMSEALLDRLLLTPARLAAIANDVRDVCRLSDPVGQIMDGRLLDSGLKLERRRVPLGVIGVIYEARPNVTIDVASLCLKTGNAVILRGGKETHHTNQAMVKVIQRALEQSGLPAAAVQAIESPDRALVNALLRLDRYVDMLIPRGGAGLHKLCREQSTIPVITGGIGVCHTFVDADVDFAKALTVIENAKAQRPSACNSLETLLVHRDIAAAFLAALSSKMESAGVTLHASEQAMPYLLAGPAKVVPVEEANYDDEWLALDLNVHVVADIDAAIEHIRQHGTRHSDAILTRLLSSAEHFVREVDSSAVYVNASTRFTDGGQFGLGAEVAVSTQKLHARGPMGLEALTTYKWIGYGDDLIRS</t>
  </si>
  <si>
    <t>PL78_6585 chr1</t>
  </si>
  <si>
    <t>ANI29506</t>
  </si>
  <si>
    <t>proB Glutamate 5-kinase</t>
  </si>
  <si>
    <t>MSGSQTLVVKLGTSVLTGGSRRLNRAHIVELVRQCAQQHAKGHRIVIVTSGAIAAGREHLGYPELPATIASKQLLAAVGQSRLIQLWEQLFSIYGIHVGQMLLTRADLEDRERFLNARDTMNALLDNRIVPVINENDAVATAEIKVGDNDNLSALAAILAGADKLLLLTDQAGLYTADPRNNPAAELIRDVHGIDDALREIAGDSVSGLGTGGMATKLQAADVACRAGIDVIIAAGAQPDVIRDVIDGTPVGTRFHALETPLENRKRWIFGAPPAGEITVDDGAVAAIMARGSSLLPKGIRSVKGDFSRGEVIRIRNLSGRDLAHGVSRYNSDALRMLAGHHSQQISEILGYEYGPVAVHRDDMIISL</t>
  </si>
  <si>
    <t>PL78_6590 chr1</t>
  </si>
  <si>
    <t>ANI29507</t>
  </si>
  <si>
    <t>sigma factor-binding protein Crl</t>
  </si>
  <si>
    <t>MTISSAHPKSKLMKRFAALGPYLREGQCQNDRFFFDCLAVCVNVKLAPEKREFWGWWIELESKDSCFTYVYQLGLFNTEGSWKEQKIKDPEVQEKLETTLRGFHKRLHEMLKTMDLTLEPAKDFGEQPIKLSA</t>
  </si>
  <si>
    <t>PL78_6595 chr1</t>
  </si>
  <si>
    <t>ANI29508</t>
  </si>
  <si>
    <t>frsA fermentation/respiration switch protein</t>
  </si>
  <si>
    <t>MEAIVTMAQANLSEILFKPKFKHPETSTLVRHAHCNQTMNIHSALDGDTTCHWYRMINRLMWTWRGVDPLEIEEVLARIAMSNAEHSDNELLDTVVGYRNGNWIYEWSHQGMMWQQKAMEETDPLAAGQYWLNAANMYSIAGYPHLRGDELAEQAEILSNRAYEEAAKYLPFTLKELSFPIQDGGTLTGFLHMPTIGSAPFPTVLMCGGLDMLQSDYHRLFRDYLAPAGIAMLTIDMPSVGSSSRWKLTQDTSYLHQQVLQALPTIPWVDHQRVSLFGFRFGANVAVRLGYLEPQRLRGVACVGPIVHHLLCDSNSQSRVPDMYMDVLASRLGMADASDDTLKTELNRFSLKTQGLLGRRCHTPMLAGYWENDPFSPKEDAKLIVSSSVDGKLLSIPSTPLYDSFHRALLQTCDWLKDKMR</t>
  </si>
  <si>
    <t>PL78_6600 chr1</t>
  </si>
  <si>
    <t>ANI29509</t>
  </si>
  <si>
    <t>hpt Hypoxanthine phosphoribosyltransferase</t>
  </si>
  <si>
    <t>MSEKYVVTWDMLQIQARKLAQRLLPAEQWKGIIAVSRGGLVPGAILARELGIRHVDTVCISSYDHNNQRELTVLKRAEGDGEGFIVIDDLVDTGGTAKAIREMYPKAHFVTIFAKPAGRPLVDDYVVDIPQDTWIEQPWDMAVTFVEPLGGK</t>
  </si>
  <si>
    <t>PL78_6605 chr1</t>
  </si>
  <si>
    <t>ANI29510</t>
  </si>
  <si>
    <t>pepD aminoacyl-histidine dipeptidase</t>
  </si>
  <si>
    <t>-SELSKLSPQPLWDIFAKICSIPHPSYHEEELAQYIVAWAKEKGLHAERDQVGNILLRKPATKGMENRKPVALQAHLDMVPQKNNDTVHDFTKDPIQPYIDGEWVKARGTTLGADNGIGMASALAVLSDDSVEHGPLEVLLTMTEEAGMDGAFGLQPNWLNADILINTDSEQEGEIYMGCAGGIDFITTLPLQREAVPAGYQTLKLIVKGLKGGHSGADIHLGLGNANKLLARFLFEHEAELGLRVLDLNGGTLRNAIPREGFAILAVAADKVDHLKTLTQDYLDILKNELSAVEKNLTVVLEPVSSAAKALTADTQHRLLALLNATPNGVIRMSDEVKGVVETSLNVGVVTMEEDKAEIMCLIRSLIDSGKDYVVSMLTAVGQLAGAQTTPKGGYPGWQPDANSPVMHLVRETYEKLFNKTPNIMVIHAGLECGLFKKPYPEMDMVSIGPTMTGPHSPDEQVHIESVGQYWQLLTALLKAIPKRA</t>
  </si>
  <si>
    <t>PL78_6610 chr1</t>
  </si>
  <si>
    <t>ANI29511</t>
  </si>
  <si>
    <t>DNA polymerase IV</t>
  </si>
  <si>
    <t>MAFFTVYLYSCLLPMGVRVRKIIHVDMDCFFAAVEMRDDPSLRDIPLAIGGSADRRGVISTANYPARRYGVHSAMSTAMALKLCPHLKVIPGRMAAYKEASLHIREIFARYTLLIEPLSLDEAYLDVSESQVFSGSATLIAQQIRQSIHEELGLTASAGIAPIKFLAKIASDINKPNGQYVITPDQIQPFLQTLPLNKIPGVGKVTAKRLQELGLTHCVDVQNYPLADLLKTFGKFGRVLWERCHGIDERSISPDRLRKSVGVERTLAQDIHHWEECVEIIEKLFPELEARLAKVRPDLQIARQGVKLKFQDFQQTTQEHVWPELNKVDLLRIAKQVWDERRADRGVRLVGLHVSLLDPQIERQLLLNWE</t>
  </si>
  <si>
    <t>PL78_6615 chr1</t>
  </si>
  <si>
    <t>ANI29512</t>
  </si>
  <si>
    <t>glycerophosphodiester phosphodiesterase</t>
  </si>
  <si>
    <t>MASILILFSLQVMSSPSANEPPKIVAHRAGTGDAPENTLPAIKKSLENGADAIWITLQLTKDDVPVLYRPSDLKELTNVSGKVRDYTNKQLSTVNAAKFYNEKNKTAFSANIPTLEEVLKLKYVLEDYPNVMFYLDIKSPDAENLAQPFAQALQKVLKETNSFERTRVYSTDKLYLNAIDQMNKDAGRKEQIQRFESRDETRDALVDITLGHQCKLPVDKKERWYGLEMKRNVELVVVEKFTLGEGRSHSNTVLTWDKSAIDCFRSKGKAYIIFFGINTAQDYEKAKELGADAVMVNSPKEFKKIVNEKK</t>
  </si>
  <si>
    <t>PL78_6620 chr1</t>
  </si>
  <si>
    <t>ANI29513</t>
  </si>
  <si>
    <t>MLTVFLASFVFFLLVIGGMSIGYVVKRKTLQGSCGGIATLGMEKVCDCPEPCDSRKKRMEKEAARQKKLDQFRIL</t>
  </si>
  <si>
    <t>PL78_6625 chr1</t>
  </si>
  <si>
    <t>ANI29514</t>
  </si>
  <si>
    <t>thiamine biosynthesis lipoprotein</t>
  </si>
  <si>
    <t>-HRKIILWLALLMGVLLLAGCGPEQVNLTGKTMGTYYSIKYVSDTSRSSPEQLQKEVDRILEVVNNQMSTYRPDSELSRFNQSREINKPFPVSAATAKVVQEAIRINRLTDGALDVTVGPLVNLWGFGPEGRPDKVPSAEELEKRRGWVGIDKLAVEGNALIKRVPELYVDLSSIAKGYGVDVVAEYLQSQNIKNFMVDIGGEVRTRGNNGENKPWRIAIEKPGAGVDQSAQEIIEPGRMSLATSGDYRNYFEENGVRYSHTIDPATGRPINHRLVSITVLNPSCMTADGLSTGLDVLGPEKGLALANLLGIPVFMIVKTDKGFEERYSEAFEPYLQNRS</t>
  </si>
  <si>
    <t>PL78_6630 chr1</t>
  </si>
  <si>
    <t>ANI29515</t>
  </si>
  <si>
    <t>nqrF translocating NADH-quinone reductase subunit F</t>
  </si>
  <si>
    <t>MEIILGVVMFTLIVLALTVMILVAKSKLVNTGDIQVEINGDMEKSFTAPAGDKLLNVLSGHGIFVSSACGGGGSCGQCRVTIKEGGGDILPTELSHISKREAKEGCRLACQVSVKQNLKIDLPEEIFGVKKWTCEVISNDNKATFIKELKLKIPDGDVVPFRAGGFIQIEAEPHTVKYADFDVPEEYRGDWDKFNLFRFESVVTEPTVRAYSMANYPEEHGIIMLNVRIATPPPNMPDAPPGIMSSYIWSLKPGDKVVISGPFGEFFAKDTDAEMVFIGGGAGMAPMRSHIFDQLKRLHSKRKISFWYGARSKREMFYEEDFNQLQEENENFTWHVALSDPQPEDNWTGYTGFIHNVLLENYLKNHPAPEDCEFYMCGPPMMNAAVIKMLKDLGVEDDNIMLDDFGG</t>
  </si>
  <si>
    <t>PL78_6635 chr1</t>
  </si>
  <si>
    <t>ANI29516</t>
  </si>
  <si>
    <t>nqrEtranslocating NADH-quinone reductase subunit E</t>
  </si>
  <si>
    <t>PL78_6640 chr1</t>
  </si>
  <si>
    <t>ANI29517</t>
  </si>
  <si>
    <t>nqrD translocating NADH-quinone reductase subunit D</t>
  </si>
  <si>
    <t>MADSKEIKRVLFGPLFDNNPIALQILGVCSALAVTTKLETALVMTLAVTLVTAFSSFFISLIRNHIPNSVRIIVQMVIIASLVIVVDQILRAYAYEISKQLSVFVGLIITNCIVMGRAEAYAMKSPPIESFMDGIGNGLGYGVILVLVGFVRELIGSGKLFGVTVLETVQNGGWYQPNGLFLLAPSAFFIIGMLIWGLRTLKPAQIEKE</t>
  </si>
  <si>
    <t>PL78_6645 chr1</t>
  </si>
  <si>
    <t>ANI29518</t>
  </si>
  <si>
    <t>nqrC translocating NADH-quinone reductase subunit C</t>
  </si>
  <si>
    <t>-ASDKPRNNDTIGKTLMVVVLLCLVCSVVVSGAAVGLKSKQQEQRLLDKQRNILDVAGLLQPKMDAEQVKQEFSARIEPRLLDLQSGDFVKTDPTSFDRSQALRDDSQSIALTAAQDKAGIKRRANLVEIYLVRNEEGQTSKIVLPVYGSGLWSMMYAFVAVDNDGKTVRGISYYDQGETPGLGGEVENPIWRSQWVGKRLFNEQGEPAIRVVKGRADANDPYAVDGLSGATLTSNGVQNTFDFWLGENGFGPFLKKVREGALKNG</t>
  </si>
  <si>
    <t>PL78_6650 chr1</t>
  </si>
  <si>
    <t>ANI29519</t>
  </si>
  <si>
    <t>nqrB translocating NADH-quinone reductase subunit B</t>
  </si>
  <si>
    <t>MGLKSFFEKIEHHFESGGKLEKYYPLYEATASIFYTQGKVTPGASHVRDAIDLKRMMILVWLAVFPAMFWGMYNVGQQAIPALNHLYSGAELQQVIAADWHYRLAEMLGASLAPDASWISMMTLGAVYFVPIYAVVFLVGGFWEVLFAIIRRHEINEGFFVTSILFSLIVPPTLPLWQAALGISFGVVIGKEIFGGTGRNFLNPALAGRAFLFFAYPAQISGDLVWNAADGFSGATPLSQWSVNGSHSLMNMVTGQPISWMDAFMGNIPGSIGEVSTLMILIGGAIIMFGRVASWRIVAGVMIGMIATAFLFNWIGSTTNPLFAMPWYWHLVLGGFAFGMIFMATDPVSASFTNKGKWWYGGLIGVMCVLIRVVNPAYPEGMMLAILFANLFAPLFDYVVVQANIKRRKARGE</t>
  </si>
  <si>
    <t>PL78_6655 chr1</t>
  </si>
  <si>
    <t>ANI29520</t>
  </si>
  <si>
    <t>nqrA translocating NADH-quinone reductase subunit A</t>
  </si>
  <si>
    <t>MIKIKKGLDLPIAGAPAQVIQEGPVIHHVALLGEEYVGMRPSMLVQEGERVKKGQALFEDKKNPGVFFTSPAAGKISAINRGERRVLQSVVIEIEGDDSVSFNRYDAAELNQLSAEQVQQNLLASGLWTALRTRPFSKTPQPGTKPRAIFVTAMDTQPLAADPQAIIATQIDAFNHGLSVLTRLTEGKVHVCHGAGEIIRGQNNGQITYNEFSGPHPAGLVGTHIHFLEPVSMTKTVWHIGYQDVIAIGKLFVEGELYTDRVIALAGPQVKEPGLLRTRLGASLTELTAGKLKAGDNRIISGSVLSGTAASATHGYLGRFHQQVSVVLEGRDKELFGWIMPGKDKFSITRTTLGHFFKRKRFAFSTGLNGGERSMVPIGNYERVMPLDILATHLLRDLLAGDTDSAQALGALELDEEDLALCTFVCPGKYEYGPVLRDILTKIEQEG</t>
  </si>
  <si>
    <t>PL78_6660 chr1</t>
  </si>
  <si>
    <t>ANI29521</t>
  </si>
  <si>
    <t>transpeptidase</t>
  </si>
  <si>
    <t>MGKIALLLAMIICLPAVSLTSSASEPVAVTNALKQQLLGSPVYIQIFKEERTLELYARLQGEYRLVRSYQICNFSGGLGPKRREGDFKSPEGFYSIDTRHLKPDSKFYRAINIGFPNDFDKSQGYSGKYLMIHGDCKSIGCYAMTDNYMDEIFNYVQTAFMNGQSKVDISIYPFRMTEQNMQRHRNSSDINFWRQLQPGYAYFAKNRMPPLVGVINGQYVINRPLMSSAPASEYALTKTE</t>
  </si>
  <si>
    <t>PL78_6665 chr1</t>
  </si>
  <si>
    <t>ANI29522</t>
  </si>
  <si>
    <t>egtC glutamine amidotransferase</t>
  </si>
  <si>
    <t>MCELLGMSANVPTDICFSFTGLVQRGGGTGPHKDGWGITFYEGHGCRTFKDPQPSFNSPIARLVQDYPIKSCAVISHIRQANRGEVALENTHPFTREMWGRNWTYAHNGQLKGYRQLETGTFRPIGQTDSEYAFCWLLNQLAKRYPRTPGNWPAVFRFIATLSEQLRAKGVFNMLLSDGRFVMAYCSTNLYWITRRAPFGKATLLDQDVEIDFQQQTTPNDVVSVIATQPLTGNETWHKIAPGEFALFCFGERVL</t>
  </si>
  <si>
    <t>PL78_6670 chr1</t>
  </si>
  <si>
    <t>ANI29523</t>
  </si>
  <si>
    <t>gmhA phosphoheptose isomerase</t>
  </si>
  <si>
    <t>MYHDLIRSELNEAADTLANFLSDDANIDAIQRAAILLADSFKAGGKVLSCGNGGSHCDAMHFAEELTGRYRENRPGYPAIAISDVSHMSCVSNDFGYDYVFSRYVEAVGREGDVLLGISTSGNSGNIIKAIEAARAKGMKVITLTGKDGGKMAGTADIEIRVPHFGYADRIQEIHIKAIHILIQLIEKEMVKA</t>
  </si>
  <si>
    <t>PL78_6675 chr1</t>
  </si>
  <si>
    <t>ANI29524</t>
  </si>
  <si>
    <t>fadE acyl-CoA dehydrogenase</t>
  </si>
  <si>
    <t>MMVLSIVALLVLIGVLFYHRVNLHLSSLLLLVYTAALGALQVWSFWALLPLVIVLLPLNLTPLRRSLFSAPALRTFSKIMPAMSRTEKEAIDAGTTWWEGDLFQGKPDWKKLHNYPKPQLTAEEQAFIDGPVEEACRLANDFQITHELADLPPELWAYLKEHRFFAMIIKKEYGGLEFSAYAQARVLQKLSGVSGILAITVGVPNSLGPGELLQHYGTTEQKDHYLPRLARGEEIPCFALTSPEAGSDAGAIPDTGTVCMGEWQGKQVLGMRLTWNKRYITLAPIATVLGLAFKLSDPQHLLGETVDLGITCALIPTNTPGVEIGHRHFPLNVPFQNGPTRGNDIFVPIDYIIGGPKMAGQGWRMLVECLSVGRGITLPSNATGSLKSVAMGIGAYAYIRRQFKISIGKMEGIEEPLARIAGNAYVMDAAATLITSGIMLGEKPAVLSAIVKYHCTHRGQRAVMDAMDIAGGKGICLGESNFVARSYQGAPIGITVEGANILTRSMIIFGQGAIRCHPYVLAEMAAAQSNDVNAFDSALFGHLGHVGSNKVRSFWLGLTNGRTSHAPVSDSTRRYYQQLNRLSANLALMSDVSMGVLGGSLKRRERISARLGDILSQMYLATATLKRYEDEGRQKEDLPLVHWGVQDALYQAEQALDDLLRNFPNRFIAGVMRIGIFPFGCVHRAPSDRLDHQLAQLLQVPSATRSRIGRGQYLTPSEFNPVGLLEAALQDVIAAEPIHKRLSKEAGKNLPFTRLDQLAKRALAEGKISAEEANVLIKAEASRLRSINVDEFEPEALATQSPVKQPDRPRQTEAA</t>
  </si>
  <si>
    <t>PL78_6680 chr1</t>
  </si>
  <si>
    <t>ANI29525</t>
  </si>
  <si>
    <t>mtnK methylthioribose kinase</t>
  </si>
  <si>
    <t>MSGYHTFTAADAVAYARQYGRIAEPHTLVSADEIGDGNLNLVFKIRDETGRSRVVVKQALPYVRCVGESWPLTLDRARIEAETLLTHSQFCPEHTVKILHHDAELAVMVQEDLSDHHIWRHELVKGRHYPQAASQLGEYLGQTLFHTSDFYQSAQSKKAAVIRYTNPELCQITEDLFFTDPYHDHERNNFDAALLPEVLALRQDNGLKLAVASLKHRFLSKAEALLHGDIHSGSIFVAEGKLKAIDAEFGFYGPIGFDIGTALGNVLLNYCGLPGLTGPRDAAAGREQRLDDIREIWQAFATRFLTLCAEKTQDQALKTAGYAEYFLRQVWNDAVGYCGTELIRRTIGLAHVADLDSIEDDGMRLACQRQALSLGRTLILAAVHIDNVGELIARIRQNG</t>
  </si>
  <si>
    <t>PL78_6685 chr1</t>
  </si>
  <si>
    <t>ANI29526</t>
  </si>
  <si>
    <t>mtnA methylthioribose-1-phosphate isomerase</t>
  </si>
  <si>
    <t>MPTLNTTSLKIRDNQLWILDQQALPQRQIWRLADDVESLVEHILTLRVRGAPLIGLSASLLLALLAERGLSQAQLEQALITLRESRPTAVNLMNNLARMQQALLRPDWVNSMMKEALRLLDEDRILCDSIANHGAALVKSGSRLLTHCNTGGLATVGVGTAIGVILRAHQQGKIDNVWVDETRPLLQGGRLTAWELGELGIPYRLICDSMAATLMAQGQVDSIWVGADRIAANGDVANKIGTYSLAVLAHYHHIPFYVAAPHTTVDPQCPNGAAIPIEQRATSEVTGVSGSFGECHWAPQDAQVYNPAFDVTPATLISGWVLDSGVITPQQVQAGFFQPE</t>
  </si>
  <si>
    <t>PL78_6690 chr1</t>
  </si>
  <si>
    <t>ANI29527</t>
  </si>
  <si>
    <t>acireductone dioxygenase</t>
  </si>
  <si>
    <t>MSALTIFSDEQPEQPIWQSTDATAIQKQLASIGVRFERWRADRALGGNPSPEAVIAAYQHEIDRLVAEKGYQSWDVISMRPDNAQRETLRQKFLSEHTHGEDEVRFFVEGAGLFCLHLEGKIFQILCEKNDLISVPADTRHWFDMGSAPNFTAIRVFDNPEGWVAHFTGDKIADAYPRLD</t>
  </si>
  <si>
    <t>PL78_6695 chr1</t>
  </si>
  <si>
    <t>ANI29528</t>
  </si>
  <si>
    <t>mtnC haloacid dehalogenase</t>
  </si>
  <si>
    <t>MIQAIVTDIEGTTSDIRFVHQVLFPYARARLADFLRQHASEEDVTVLLADLRREIGQPDADIETLISVLFGFMDEDRKSTALKALQGIIWRTGYQNGDFRGHLYPDVAPQLANWQHQGVKLYVYSSGSVEAQQLLFGYSDAGDLQPLFSGYFDTRVGAKREVSAYQNITEHLAVAPHDILFLSDIRQELDAAQQAGWQTCQLIRDLPDAESHHRQVNCFDQIVLEEFAS</t>
  </si>
  <si>
    <t>PL78_6700 chr1</t>
  </si>
  <si>
    <t>ANI29529</t>
  </si>
  <si>
    <t>mtnB methylthioribulose-1-phosphate dehydratase</t>
  </si>
  <si>
    <t>MAKQTQLEALLAACHWIGGKGWCPATGGNMSLRADSEYALVSESGKDKGRLTAKDFLSVDIATNHVPSGRTPSAETGLHTLLYRLYPDVSVVLHTHSVNATVLSRVEKSDGLVLQGYEMQKSLSGQKSHLDTVVIPIFDNDQDISALAERVAGRAALAPLRYGFLVRGHGLYCWGNSVAEARRHLEGLEFLFQCELQRRLLEVK</t>
  </si>
  <si>
    <t>PL78_6705 chr1</t>
  </si>
  <si>
    <t>ANI29530</t>
  </si>
  <si>
    <t>methionine aminotransferase</t>
  </si>
  <si>
    <t>MSTLSLIPDSKLPAQGTTIFTQMSALAHQHQAINLSQGFPDFAGPEYLKQRLAYHVNQGANQYAPMTGVAALREAIADKTAAVYGWRPHADSEVTVTTGASEALFAAITALVRTGDEVICFDPSYDSYAPAIKLAGGEVKRIALQPPAFNTHWAEFSDLLTERTRLVIVNTPHNPSATLWRAADFEQLWQAIADRNIYVISDEVYEHICFAAEGHASVLAHPQLRQRAVAVSSFGKTFHMTGWKVGYCIAPAAISAEVRKIHQYLTFSVCTPIQLALADMLNAEPEHWQQLPDFYRARRDRFVQALAASRLKILPSEGTYFLLVDYSAVSDLNDVDFCLWLTEKIGVAAIPLSVFCEAPFPHQLIRLCFAKQEATLDAAAERLCQL</t>
  </si>
  <si>
    <t>PL78_6710 chr1</t>
  </si>
  <si>
    <t>ANI29531</t>
  </si>
  <si>
    <t>aguB carbon-nitrogen hydrolase</t>
  </si>
  <si>
    <t>MSTLKLTLLQQPLVWLDAEANLRHFAKLLEDIHQRDVIILPEMFVSGFAMNAAEFALPEAEILDWLRHWAGKTNALLGGSVALQTPEGAVNRFLLVKPSGEIHFYDKRHLFRIAGEHHHYQAGKRRKVVEWRGWRILPQICYDLRFPVWSRNQQDYDLAIYVANWPAARAKHWQKLLPARAIENQVFVAGCNRVGEDDNGHSYQGDSVIIDPQGEILSSAPLHERARLDATLSLAALSDYRERFPAWRDADDFLLHH</t>
  </si>
  <si>
    <t>PL78_6720 chr1</t>
  </si>
  <si>
    <t>ANI29532</t>
  </si>
  <si>
    <t>dnaQ DNA polymerase III subunit epsilon</t>
  </si>
  <si>
    <t>MIPTPTRQIVLDTETTGMNKLGVHYEGHRIIEIGAVEVINRRLTGRNFHVYVKPDRLVDPEAYGVHGISDEFLADKPTFADIAPEFLEFIRGAELVIHNAAFDIGFMDYEFRMLQQGIPNTDTFCTITDSLLLARRLFPGKRNNLDALCDRYLIDNTKRTLHGALLDAEILAEVYLAMTGGQTSLSFSMEGDQNQSDSTDDIQRIVRPASGLKIIYASDEELEAHNQRLDLVQKKGGSCLWRASAEDETAVNAG</t>
  </si>
  <si>
    <t>PL78_6725 chr1</t>
  </si>
  <si>
    <t>ANI29533</t>
  </si>
  <si>
    <t>ribonuclease HI</t>
  </si>
  <si>
    <t>MTKQVEIFTDGSCLGNPGPGGYGAILRYKQHEKTFSEGYRLTTNNRMELMAAIVALEALTSPCEVTLSTDSQYVRQGITQWIHNWKKRGWKTADRKPVRNVDLWKRLDAAISDHKVQWEWVKGHAGHPENERCDVLARDAANAPTQEDTGYNPD</t>
  </si>
  <si>
    <t>PL78_6730 chr1</t>
  </si>
  <si>
    <t>ANI29534</t>
  </si>
  <si>
    <t>Ubiquinone/menaquinone biosynthesis C-methylase UbiE</t>
  </si>
  <si>
    <t>MKPAQTRQKIPAPASWAELPWGEYYRAAIEQQLQPWWPKIFGFHLLKIGQLSAEIASESCAVSHQVNVGDKGSNMQVLASPYQLPFAEKSVDACLLSHTLAYSTDPHRILREADRVLINDGWLVISTFNPLSLLGVGKLLPVIRRRQPYASRMFTQMRLLDWLSLLNYEVMHESSFHVLPWHKQGGRFISTHLHALGCISLIVARKRTIPLTFNPMKMGSRKPWLSRTVGATKSYRNRP</t>
  </si>
  <si>
    <t>PL78_6735 chr1</t>
  </si>
  <si>
    <t>ANI29535</t>
  </si>
  <si>
    <t>gloB hydroxyacylglutathione hydrolase</t>
  </si>
  <si>
    <t>MNLISIPAFQDNYIWLLVNPLQRCLIVDPGEAAPVLSELKEKGWIPEGILLTHHHHDHVGGVTEILQNFPNIPVYGPQETAHKGATNIVKDGDSLSLCGQIFSVIAVPGHTLGHIAYYSAPYLFCGDTLFSGGCGRLFEGSPQQMYASIQRLAQLADETLICSAHEYTLSNLNFARAVLPQDRDIETYQQQIKQLRAKNHSSLPSKLQLERKINVFLRCDDIDLQRNLGIDLPPNDLSLIFAELRARKDSF</t>
  </si>
  <si>
    <t>PL78_6740 chr1</t>
  </si>
  <si>
    <t>ANI29536</t>
  </si>
  <si>
    <t>mltD lytic murein transglycosylase</t>
  </si>
  <si>
    <t>MKTKAIFLASVLLVGCQASRQDVQVPVQHAQSLSSAGQESEAGKYTDSAREGSARWLESDTGVAQNDLWNFISDELKMKVQDNALIREQKRKYLKNKSYLHDVTLRAEPYMYLIVEQIKQRKMPMELVLLPIVESAFDPHATSSANAAGLWQIVPSTGRNYGLKQNQWYDGRRDVVASTKAALDMMERLNKMFNGDWLLTIAAYNSGEGRVMQAVKANKAKGKPTNFWALSLPRETSIYVPKMLALSDIIKNSKKYGIKLPETNENRALARVDVGQQIELTQAAEMAGMSLTKLKAYNSGYKRNVTAPNGPHYIMLPKTHAEQFKDSLADTDIVVSKSTQVANNTKTSASGSQYKVRPGDTLSTIAKRLNIKTSDLQSWNNLRTSSTLKVGQTLQLASNTASKSITYQVRKGDSFASIAKRHGVNTNDVMRWNSVVSKANSLQPGLKLTLYVNGQKAPDA</t>
  </si>
  <si>
    <t>PL78_6745 chr1</t>
  </si>
  <si>
    <t>ANI29537</t>
  </si>
  <si>
    <t>endonuclease-exonuclease-phosphatase family member</t>
  </si>
  <si>
    <t>MGKSVPKKTYAMRYVAGQPVEQIFPGSASQLGQGLPPGVPLPTSERLRIMVWNIFKQQRPDWLSVLRGFGRDAQLMLLQEAQTTPELVRFATSNFQAADQVPAFALPQHPSGVMTLAAAHPVYCCPLREREPLLRLAKSALVTVYPIHDGRLLMVANIHAVNFSLGVDVYSKQLEPIGEQISMHRGPVILAGDFNAWSRQRIRALLKFARSQGLQEVEFQADNRSRAFGRPLDYVFYRELKVADAEVMVTRASDHNPLLVEFKP</t>
  </si>
  <si>
    <t>PL78_6750 chr1</t>
  </si>
  <si>
    <t>ANI29538</t>
  </si>
  <si>
    <t>MFS sugar transporter</t>
  </si>
  <si>
    <t>MPLALLALTISAFAIGTTEFVIVGLVPTIAEQLNVSVPSAGLLVSIYALGVAIGAPVLTALTGRIPRKTLLIGLMILFTLGNVLAWQAPGYESLIVARLLTGLAHGVFFSIGSTIATGLVPKEKAASAIAIMFGGLTVALVTGVPLGTFIGQHFGWRETFLAVSLIGAVAIVASVILIPSNIPNKASAGLKQQLQVLTHPRLLLIYAITALGYGGVFTMFTFLAPMMQELAGFSAPAVSWILLAYGVSVAIGNIWGGKLADRYGAVPALSFIFTALAALLFIFQFTASHSIAALITLMAMGIFAFGNVPGLQVYVVQKAEEYTPHAVDIASGLNIAAFNVGIALGSLIGGQIVSQWELAQTPWVGGVIVIGALALIRVSGRLDKRHFRPAIAS</t>
  </si>
  <si>
    <t>PL78_6755 chr1</t>
  </si>
  <si>
    <t>ANI29539</t>
  </si>
  <si>
    <t>MKANSDELITFVTVVECGSFSRAAEQLEQANSVVSRTVKKLETKLGVTLLNRTTRQISLTQEGEHYFRRTQAILREMALAENELLDNPLNPRGLLRIDASTPVILHMLAPLVASFRVRYPLMALSLVSSETFINLIERKVDIAIRVGTLQDSTLRARKLMNSYRHIVASPAYLQRYGTPRTAAELQQHVCLGFNDLPALNRWPLLAHDGQLLEINSDVSSNNGETQRRLCLEGNGVACLSDFMIQKDIDRGDLVPILKDLTIPVVMPINAVYYSDQAVSSRLRCFIDFVTERLAENSNEATT</t>
  </si>
  <si>
    <t>PL78_6760 chr1</t>
  </si>
  <si>
    <t>ANI29540</t>
  </si>
  <si>
    <t>dkgB</t>
  </si>
  <si>
    <t>MSIPAFGLGTFRLQDQVVIDSVSTALKLGYRAIDTAQIYENEAAVGQAIAESGVKREELFITTKIWIANLSTEKLIPTLRESLQKLKTDYVDLTLIHWPSPKNEVPVAEFMAELLKAKELGLTRQIGVSNFTIDLMQQAIDAVGAEAIATNQIELSPLLQNAKVVKFARQHGIAITSYMTLAYGKALQEPVIQQMAKLRNATPAQVILAWAMQLGYSVIPSSTKEANLASNLLAQELKLTDENMAQMAALDRNERLVSPEGLAPDWD</t>
  </si>
  <si>
    <t>PL78_6790 chr1</t>
  </si>
  <si>
    <t>ANI29541</t>
  </si>
  <si>
    <t>purH phosphoribosylaminoimidazolecarboxamide formyltransferase</t>
  </si>
  <si>
    <t>MQQRRPIRRALLSVSDKAGIIEFAEALSQRGIELLSTGGTARLLADAGLPVTEVSDYTGFPEMMDGRVKTLHPKIHGGILGRRDQDDAIMAEHDIQPIDMVVVNLYPFAQTVARPDCSLEDAVENIDIGGPTMVRSAAKNHKDVAIVVKSSDYAAIITELDNNDGSLTYPTRFNLAIKAFEHTAAYDSMIANYFGSMVPAYHGDTEQPAGRFPRTLNLNYIKKQDMRYGENSHQQAAFYIEEEVKEASVATAEQRQGKALSYNNIADTDAALECVKEFSEPACVIVKHANPCGVAIGDSILAAYNNAYKTDPTSAFGGIIAFNRELDAETAQAIISRQFVEVIISPSVSADALKLLATKQNVRVLTCGQWQGRSVGLDFKRVNGGLLVQDRDLGMVTEADLRVVSKRQPTAQELRDALFCWKVAKFVKSNAIVYARDNMTIGIGAGQMSRVYSAKIAGIKAADEGLQVAGSAMASDAFFPFRDGIDAAAAVGITCVIQPGGSIRDDEVIAAADEHGIAMIFTDMRHFRH</t>
  </si>
  <si>
    <t>PL78_6795 chr1</t>
  </si>
  <si>
    <t>ANI29542</t>
  </si>
  <si>
    <t>purD phosphoribosylamine glycine ligase</t>
  </si>
  <si>
    <t>MNILIIGNGGREHALGWKAAQSPLADKIYVAPGNAGTALEPRLENVDIAATDIASLVAFAKSHDIGLTIVGPEAPLVIGVVDAFREAGLTIFGPTQAAAQLEGSKAFTKDFLARHDIPTAFYQNFTEIEPALAYVRKIGAPIVIKADGLAAGKGVIVAMTLEEAETAVHDMLAGNAFGDAGHRIVVEEFLDGEEASFIVMVDGENVLPMATSQDHKRVGDGDTGPNTGGMGAYSPAPVVTDEIHQRVMDQIIWPTVRGMAAEGNVYTGFLYAGLMISAEGQPKVIEFNCRFGDPETQPIMLRMRSDLVELCLAGAQGKLNQKTSDWDERPSLGVVLAAGGYPAEYRQGDVIHGLPQQEIAGEKVFHAGTRLAGNNDVVTNGGRVLCVTALGKDVADAQQRAYQLASDIHWEGSFCRKDIGYRAIARGK</t>
  </si>
  <si>
    <t>PL78_6800 chr1</t>
  </si>
  <si>
    <t>ANI29543</t>
  </si>
  <si>
    <t>MTLGFAIGLSACSSHSDSPQFSASGYIADSGVVRIWRQDDSQQHPQVIMSVYSPYQGGVTRVAFYEYQHGILRQIRRNDIGQNPETIQLRFDEQGAVSFMQRQLASRRELLTADEIAFHQFEAKRILELSTTLRAGNVDLIQGRLQNGVLTSCSGSVQRPKFEDYAQAWLAKRASNTQQPLGVAWLNAPEGQELLLVANEDFCRWEPEPGSL</t>
  </si>
  <si>
    <t>PL78_6805 chr1</t>
  </si>
  <si>
    <t>ANI29544</t>
  </si>
  <si>
    <t>ihfA DNA-binding protein</t>
  </si>
  <si>
    <t>MNKTQLIDVIADKADLSKTQAKAALESTLAAITESLKEGEQVQLVGFGTFKVNHRNERTGRNPQTGKEIKIAAANVPAFVSGKALKDSVK</t>
  </si>
  <si>
    <t>PL78_6810 chr1</t>
  </si>
  <si>
    <t>ANI29545</t>
  </si>
  <si>
    <t>Dienelactone hydrolase</t>
  </si>
  <si>
    <t>MLRNPIHLRLEKLESWQHLTFMACLCERMYPNYQKFCLETEFGDPAVYRRILDLIWETLVVKDAKVNFDSQLEKLEEAIPSADDYAIYGVYPAIDACIALGEAIHSRLSGETLEHAIAISETSIRTVAMLEMTQAGKEMTDEELKVLPAVEEEWDIQWEIFRLLADCEERDLDLIKGLRSDLREAAVSNIGINLTQ</t>
  </si>
  <si>
    <t>PL78_6815 chr1</t>
  </si>
  <si>
    <t>ANI29546</t>
  </si>
  <si>
    <t>MIRALLKNKWIFSLLFFAETALSADLLDKVLRETIVYQSVIEASSGKTFTIRINLYQPAGNGPFPLVILNHGIDPDGNQNERTRFHVAAREFVKRGYVVMAPQRFGFGGSEGPFDIVPCQPDSYASRSLQELNATLSHARQLPYVDNEKIIIAGHSVGGLITMKAGEQEMQGVKGLINMAGGYKWPDCDWKTPLRATMQQAGHSSLPSLWVYTENDSLFSIELGRAMFESYRENWLKTNGAHEVMPRFVALKPFANEGHAFFQWQDGVQFWWPPVELFLTELGLPTAIVTDITAPSRTEASGFASINDVESVPFSERNKESGQEAYKQFLDAKSPRAFALSEDGDSWGWFNRQNNVLEDALELCNNNTLKACRIYANDGDVVW</t>
  </si>
  <si>
    <t>PL78_6820 chr1</t>
  </si>
  <si>
    <t>ANI29547</t>
  </si>
  <si>
    <t>endonuclease V</t>
  </si>
  <si>
    <t>PL78_6825 chr1</t>
  </si>
  <si>
    <t>ANI29548</t>
  </si>
  <si>
    <t>hemE uroporphyrinogen decarboxylase</t>
  </si>
  <si>
    <t>MNELKNDRYLRALLRQPVDVTPVWMMRQAGRYLPEYKATRAQAGDFMALCKNAELACEVTLQPLRRYPLDAAILFSDILTIPDAMGLGLYFETGEGPRFQSPITCRADVEKLPIPDPEQELGYVMNAVRTIRRELAGQVPLIGFSGSPWTLATYMVEGGSSKAFTKLKKMMYAEPATLHLLLDKLADSVILYLNAQIKAGAQSVMVFDTWGGVLTGRDYLEFSLQYMHKIVAGLIRENDGRRVPVTLFTKGGGQWLEAMAATGCDALGLDWTLDIAEARRRVGDKVALQGNMDPSVLYAPAARIQQEVSSILAGFGHGEGHVFNLGHGIHQDVPPEHAGVFVEAVHNLSRQYHV</t>
  </si>
  <si>
    <t>PL78_6830 chr1</t>
  </si>
  <si>
    <t>ANI29549</t>
  </si>
  <si>
    <t>nudC NADH pyrophosphatase</t>
  </si>
  <si>
    <t>MELQLTGEEHGWWIVSHENKLWLPKGELPYGSAALWSLQGKTARQIGEWQGQAVWLIRQLMSSEMGSVRQLLDVDRGLFQLAGRGVQLAEFYRSHRFCGYCGHQMHASRTEWACLCNHCRERYYPQIAPCVIVAIRRGEEILLAQHVRHRGGIHTVLAGFVEVGETLEQATAREVMEESNIRIKNLHYVTSQPWPFPHSLMIAFMAEYDSGELRHDPKELLNANWYRYDQLPLLPPPGTVARRLIEDTVALCRTEQDS</t>
  </si>
  <si>
    <t>PL78_6835 chr1</t>
  </si>
  <si>
    <t>ANI29550</t>
  </si>
  <si>
    <t>regulator of sigma D</t>
  </si>
  <si>
    <t>MLNRLESLTQRVGGSNELIDQWLHARKELLVSYCTVIGIKPLKEKHTPLNQKALENFCHNLVDYLSSGHFHIYDRIIKQAEGASSPKMALATKFYPALKDNTQTIMAFHDRYTDNEIDQDSCFEFHQALSDIGEALDARFTLEDKLIQLAAESWEAAHPAATEDPKN</t>
  </si>
  <si>
    <t>PL78_6840 chr1</t>
  </si>
  <si>
    <t>ANI29551</t>
  </si>
  <si>
    <t>thiC thiamine biosynthesis protein</t>
  </si>
  <si>
    <t>MSNNTHASPLAASAKPKARPRKEQREDAQQFINTLQGVSFPNSQRIYLQGSRSDIQVPMREIQLSPTLIGGGKDDPRYEDNEAIPVYDTAGPYGDPQAKLDVHAGLPKLRDSWIADRQDTEMLEGVSSGFTQQRLADEGLDHLRFEHLPRPKKAIAGKCVTQLHYARAGIVTPEMEFIAIRENMGRERIRGEVLRHQHPGQAFGAHLPENITPEFVRQEVAAGRAIIPANINHPESEPMIIGRNFLVKVNANIGNSAVTSSIEEEVEKLVWSTRWGADTVMDLSTGRYIHETREWILRNSPVPIGTVPIYQALEKVNGVAENLTWEMFRDTLLEQAEQGVDYFTIHAGVLLRYVPMTAKRLTGIVSRGGSIMAKWCLSHHQENFLYQHFREICQICAAYDVSLSLGDGLRPGSIQDANDEAQFAELHTLGELTKIAWEYDVQVMIEGPGHVPMQMIRRNMTEELEHCHEAPFYTLGPLTTDIAPGYDHFTSGIGAAMIGWFGCAMLCYVTPKEHLGLPNKEDVKQGLITYKIAAHAADLAKGHPGAQIRDNAMSKARFEFRWEDQFNLALDPETARAYHDETLPQESGKVAHFCSMCGPKFCSMKISQEVRDYAAAQEAEAQKIQIQPSLETQQSGMEQMSAEFRSRGSELYHSASIRQVEVNDEQA</t>
  </si>
  <si>
    <t>PL78_6845 chr1</t>
  </si>
  <si>
    <t>ANI29552</t>
  </si>
  <si>
    <t>thiE thiamine phosphate pyrophosphorylase</t>
  </si>
  <si>
    <t>MNKPDAPFATTENRLGLYPVVDSLEWIERMLEAGVTTLQLRIKDATDMQVEDDIAAAIALGKRYQARLFINDYWQLAIKYGAYGVHLGQEDLEIADLPAIQRAGLRLGVSTHDEQELALARELRPSYIALGHIFPTETKHMPSSPQGVAALTRQVAKTSDFPTVAIGGITMERVPQVVASGVGSVAVVSAITRAENWQHTTAELLRLVEGKETIHAL</t>
  </si>
  <si>
    <t>PL78_6850 chr1</t>
  </si>
  <si>
    <t>ANI29553</t>
  </si>
  <si>
    <t>thiF molybdopterin-synthase adenylyltransferase</t>
  </si>
  <si>
    <t>MPYEQLNDQDFLRYSRQLLLEDIGPEGQQKFKQSSVLIVGLGGLGSPAALYLAAAGVGKLWLADDDTLDISNLQRQVLYCTTDIGQSKAQLAQRRLQNLNPQIETISLDRRLAGSDLADAVAAADLVLDCCDNMATRHQVNAACVQAGKPLISGSAVGFSGQLLIIEPPYANGCYACLYPGKETQQRNCRTAGVLGPVVGVIGTLQALEAIKMLAGMPSALSGKLRLFDGKQQSWSTLRLSKACHCQICGEAQ</t>
  </si>
  <si>
    <t>PL78_6855 chr1</t>
  </si>
  <si>
    <t>ANI29554</t>
  </si>
  <si>
    <t>thiS thiamine biosynthesis protein</t>
  </si>
  <si>
    <t>PL78_6860 chr1</t>
  </si>
  <si>
    <t>ANI29555</t>
  </si>
  <si>
    <t>thiazole synthase</t>
  </si>
  <si>
    <t>MLKIADTTFTSRLFTGTGKFATPALMLDALRASESQLVTMAMKRVDLKSGNDAILAPLQQLGIRLLPNTSGAKTAEEAVFAARLAREALGTHWIKLEVHPDVKYLLPDPVETLKAAEILVKDGFVVMPYCGADPVLCKRLEEVGCAAVMPLASPIGSNLGLLTRDFLRIIIEQAKVPVVVDAGIGAPSHALEAMELGADAVLVNTAIAVAQSPVRMAQAFKLAVEAGTLARLAGLGPRQQQASATSPLTAFLSQSEERHNA</t>
  </si>
  <si>
    <t>PL78_6865 chr1</t>
  </si>
  <si>
    <t>ANI29556</t>
  </si>
  <si>
    <t>thiH thiamine biosynthesis protein</t>
  </si>
  <si>
    <t>MPEDFRHRWQQLDWDDISLRINSKTARDVERALNSSKPDREDLMALISPAALAYLEPMAQKAQQLTRQRFGNTVGFYVPLYLSNLCANDCTYCGFSMSNRIKRKTLDEEEIIRECEAIKALGFEHLLLVTGEHQTKVGMDYFRQHLPTIRGRFSSLMMEVQPLEEEEYAELKTLGLDAVMVYQETYHTATYHQHHLRGQKQDFHWRLATPDRLGRAGIDKIGLGALIGLSHNWRTDCYMLAEHLFYLQQTYWQTRYSISFPRLRPCAGGIEPASLMSESQLVQLICAFRLFAPDVELSLSTRESPFFRDHVIPVAINSVSAGSKTQPGGYADDEHPELEQFAPHDNRSPQQVAQALIQTGLQPVWKDWDRYLGRSLSSLGSTPID</t>
  </si>
  <si>
    <t>PL78_6870 chr1</t>
  </si>
  <si>
    <t>ANI29557</t>
  </si>
  <si>
    <t>MNRKNWMGKLGNSMLLSNVSIPGTNNSAVFFPFMTPTGQIQTQLWDIDIQLNNGIRFLDIRCRLVEDVLALYHSNVYLNQNLSDVLASCLVFIKNNPTEFIMLSIKQEGSNEIFNDVLLKSYLVAYIDYFFIENRIPSIEEIRGKIILLRRYQGGEQGINIMPWEDNKTFVIDNGYCKVHVQDEYSDYTVLSIINKRKPINDLIELAKSKRDDEIYINYTSIGGYLVTPFIGANGFTDYDGINKWFSIEYKYRTKSYLGIIVSDCVDAQEGEIIDTVINANF</t>
  </si>
  <si>
    <t>PL78_6875 chr1</t>
  </si>
  <si>
    <t>ANI29558</t>
  </si>
  <si>
    <t>phosphatidylinositol diacylglycerol-lyase</t>
  </si>
  <si>
    <t>MIGATNNWIGLVDESRFLSELSIPGTHDSAAYTHHPISFGYVQTQRWNIREQLDHGIRFLDIRCRLIENVLTLHHGSVYLGLNFGDILATCIKFLSDNPTEFIILSVKKEYTEKDSTMPFHKVMSERYIKNHNDFFFIKNKIPTVKEIAGKIVLFRRYYGGDLGINATQWKDNDTFTIKNRNYNIYIQDKYSGYNFSNFDNKREYVAKLIKRARVREKNALYINFTSLSDVTVTPKLGAVGNVFIHGLNKWFADEYRKCKTCQLGIIVSDFVDTNNAAMMNIILRSNFDID</t>
  </si>
  <si>
    <t>PL78_6880 chr1</t>
  </si>
  <si>
    <t>ANI29559</t>
  </si>
  <si>
    <t>rpoC DNA-directed RNA polymerase subunit beta</t>
  </si>
  <si>
    <t>-KDLLKFLKAQTKTEEFDAIKIALASPDMIRSWSFGEVKKPETINYRTFKPERDGLFCARIFGPVKDYECLCGKYKRLKHRGVICEKCGVEVTQTKVRRERMGHIELASPTAHIWFLKSLPSRIGLLLDMPLRDIERVLYFESYVVIEGGMTNLERRQILTEEQYLDALEEFGDEFDAKMGAEAIQALLKNMDLEAECEILREELNETNSETKRKKLTKRIKLLEAFVQSGNKPEWMILTVLPVLPPDLRPLVPLDGGRFATSDLNDLYRRVINRNNRLKRLLDLAAPDIIVRNEKRMLQEAVDALLDNGRRGRAITGSNKRPLKSLADMIKGKQGRFRQNLLGKRVDYSGRSVITVGPYLRLHQCGLPKKMALELFKPFIYGKLELRGLATTIKAAKKMVEREEAVVWDILDEVIREHPVLLNRAPTLHRLGIQAFEPVLIEGKAIQLHPLVCAAYNADFDGDQMAVHVPLTLEAQLEARALMMSTNNILSPANGEPIIVPSQDVVLGLYYMTRDCVNAKGEGMVLNGSKEAERVYRAGLASLHARVKVRISEEIRTAEGETVSQTSIIDTTIGRAILWMIVPKGLPYSIVNQPLGKKAISKMLNTCYRILGLKPTVIFADQIMYTGFAYAARSGASVGIDDMVIPEAKAGIIEEAETEVAEIQEQFQSGLVTAGERYNKVIDIWAAANERVAKAMMDNLSVEDVINSKGEVEQQVSFNSIFMMADSGARGSAAQIRQLAGMRGLMAKPDGSIIETPITANFREGLNVLQYFISTHGARKGLADTALKTANSGYLTRRLVDVAQDLVVTEDDCGTHNGIVMTPVIEGGDVKEPLRDRVLGRVTAEEVLKPGTADILVPRNTLLDEKWCDLLEENSVDSVKVRSVVSCETDFGVCANCYGRDLARGHIINKGEAVGVIAAQSIGEPGTQLTMRTFHIGGAASRAAAESSIQVKNKGTLKLSNAKFVMNAAGKLVITSRNTELKLIDEFGRTKESYKVPYGAVMGKGDGAEVQGGETVANWDPHIMPVVTEVSGFIRFADMIDGQTITRQTDELTGLSSLVVLDSAERTGSGKDLRPALKIVDAKGDDVLIPGTDMPAQYFLPGKAIVQLEDGIQIGAGDTLARIPQESSGTKDITGGLPRVADLFEARRPKEPAILAEISGIISFGKETKGKRRLVISPLDGSDAYEEMIPKWRQLNVFEGEVVERGDVVSDGPESPHDILRLRGVHAVTRYITNEVQEVYRLQGVKINDKHIEVIVRQMLRKGTIVDAGGTDFLEGEQAEMSRVKIANRKLAAEGKIEATFTRDLLGITKASLATESFISAASFQETTRVLTEAAVAGKRDELRGLKENVIVGRLIPAGTGYAYHQDRMRRKAQGETPVVPQVSADEATANLAELLNAGFGNSKD</t>
  </si>
  <si>
    <t>PL78_6885 chr1</t>
  </si>
  <si>
    <t>ANI29560</t>
  </si>
  <si>
    <t>rpoB DNA-directed RNA polymerase subunit beta</t>
  </si>
  <si>
    <t>MVYSYTEKKRIRKDFGKRPQVLDIPYLLSIQLDSFQKFIEQDPEGQHGLEAAFRSVFPIQSYSGNSELQYVSYRLGEPVFDVKECQIRGVTYSAPLRVKLRLVIYEREAPEGTVKDIKEQEVYMGEIPLMTENGTFVINGTERVIVSQLHRSPGVFFDSDKGKTHSSGKVLYNARIIPYRGSWLDFEFDPKDNLFVRIDRRRKLPATIILRALNFTTEQILDLFFDKVVFEIRDNKLQMELVPERLRGETASFDIEANGKVYVEKARRITARHIRQLEKDGVDRIEVPVEYIAGKVVAKDYIDENTGELICAANMELSLDLLAKLSQAGHKRIETLFTNDLDHGAYISETLRVDPTSDRLSALVEIYRMMRPGEPPTREAAENLFENLFFSEDRYDLSAVGRMKFNRSLLRDEIEGSGILSKEDITEVMKKLIDIRNGKGEVDDIDHLGNRRIRSVGEMAENQFRVGLVRVERAVKERLSLGDLDTLMPQDMINAKPISAAVKEFFGSSQLSQFMDQNNPLSEITHKRRISALGPGGLTRERAGFEVRDVHPTHYGRVCPIETPEGPNIGLINSLSVYAQTNEYGFLETPYRRVRDGVVTDEINYLSAIEEGNFVIAQANSNLDEDGRFIEDLVTCRSKGESSLFSRDQVDYMDVSTQQVVSVGASLIPFLEHDDANRALMGANMQRQAVPTLRADKPLVGTGMERAVAVDSGVTSVAKRGGTVQYVDASRIVIKVNEDEMYPGEAGIDIYNLTKYTRSNQNTCINQMPCVNLGEPIERGDVLADGPSTDLGELALGQNMRVAFMPWNGYNFEDSILVSERVVQEDRFTTIHIQELACVSRDTKLGPEEITADIPNVGEAALSKLDESGIVYIGAEVTGGDILVGKVTPKGETQLTPEEKLLRAIFGEKASDVKDSSLRVPNGVSGTVIDVQVFTRDGVEKDKRALEIEEMQLKQAKKDLTEELQILEAGLFARIHAVLVSGGIEADKLSKLPRDRWLELGLTDEDKQNQLEQLAEQYDEMKSEFEKKMDAKRRKITQGDDLAPGVLKIVKVYLAVKRQIQPGDKMAGRHGNKGVISKINPIEDMPYDENGTPVDIVLNPLGVPSRMNIGQILETHLGMAAKGIGEKINAMLKKQEDVAKLREFIQKAYDLGDNVCQKVDLNTFTDDEVMRLAENLKKGMPIATPVFDGAKETEIKELLKLGGLPTSGQITLFDGRTGEQFERQVTVGYMYMLKLNHLVDDKMHARSTGSYSLVTQQPLGGKAQFGGQRFGEMEVWALEAYGAAYTLQEMLTVKSDDVNGRTKMYKNIVDGDHRMEPGMPESFNVLLKEIRSLGINIELEEE</t>
  </si>
  <si>
    <t>PL78_6890 chr1</t>
  </si>
  <si>
    <t>ANI29561</t>
  </si>
  <si>
    <t>rplL 50S ribosomal protein L7/L12</t>
  </si>
  <si>
    <t>MSTITKDQILEGVAALSVMEIVELISAMEEKFGVSAAAVAAGPAAAAEVVEEKTEFDVILKAIGANKVAVIKAVRGATGLGLKEAKDLTESAPAALKEGVSKDDAEALKKALEEAGAEVEIK</t>
  </si>
  <si>
    <t>PL78_6895 chr1</t>
  </si>
  <si>
    <t>ANI29562</t>
  </si>
  <si>
    <t>rplJ 50S ribosomal protein L10</t>
  </si>
  <si>
    <t>MALNLQGKQAIVAEVKEVAKGALSAVVADSRGVTVDKMTELRKAGREAGVHMQVVRNTLLSRAVEGTPFECLKDTFVGPTLIAFSSEHPGAAARLFKDFAKANAKFEVKAAAFEGELIPAAQIDRLATLPTYEEAIARLMGTMKEAAAGKLVRTLAALRDQKEAEAA</t>
  </si>
  <si>
    <t>PL78_6900 chr1</t>
  </si>
  <si>
    <t>ANI29563</t>
  </si>
  <si>
    <t>rplA 50S ribosomal protein L1</t>
  </si>
  <si>
    <t>MAKLTKRMRVIRDKVDVTKQYDINEAVALLKELATAKFVESVDVAVNLGIDARKSDQNVRGATVLPHGTGRSVRVAVFAQGANAEAAKEAGAELVGMDDLADQIKKGEMNFDVVIASPDAMRVVGQLGQILGPRGLMPNPKVGTVTPNVAEAVKNAKAGQVRYRNDKNGIIHTTIGKVDFDADKLKENLESLVVALKKAKPATAKGVYIKKISLSTTMGAGVAIDQSGLTAVVN</t>
  </si>
  <si>
    <t>PL78_6905 chr1</t>
  </si>
  <si>
    <t>ANI29564</t>
  </si>
  <si>
    <t>rplK 50S ribosomal protein L11</t>
  </si>
  <si>
    <t>MAKKVQAYVKLQVAAGMANPSPPVGPALGQQGVNIMEFCKAFNAKTESIEKGLPIPVVITVYSDRSFTFVTKTPPAAVLLKKAAGIKSGSGKPNKDKVGKVTVAQVREIAETKAADMTGADVDAMMRSIEGTARSMGLVVEG</t>
  </si>
  <si>
    <t>PL78_6910 chr1</t>
  </si>
  <si>
    <t>ANI29565</t>
  </si>
  <si>
    <t>nusG transcription antiterminator protein</t>
  </si>
  <si>
    <t>MSEAPKKRWYVVQAFSGFEGRVAQSLREHIKLQGMEELFGEVMVPTEEVVEIRGGLRRKSERKFFPGYVLVQMVMNDASWHLVRSVPRVMGFIGGTSDRPAPISDKEVDAIMNRLQQVGDKPRPKTLFEPGELVRVSDGPFADFNGVVEEVDYEKSRLKVSVSIFGRATPVELDFSQVEKG</t>
  </si>
  <si>
    <t>PL78_6915 chr1</t>
  </si>
  <si>
    <t>ANI29566</t>
  </si>
  <si>
    <t>secE preprotein translocase subunit</t>
  </si>
  <si>
    <t>MSANTEAQGSGRGLEAVKWLVVAVLLVAAIVGNYYYRDFSLPLRALAVVVIIAVAGAVALMTVKGKATVAFAREARTEVRKVIWPTRQETLHTTLIVAAVTAVMSLILWGLDGILVRLVSFITGLRF</t>
  </si>
  <si>
    <t>PL78_6920 chr1</t>
  </si>
  <si>
    <t>ANI29567</t>
  </si>
  <si>
    <t>MSKEKFERTKPHVNVGTIGHVDHGKTTLTAAITSVLAKTYGGNARAFDQIDNAPEEKARGITINTSHVEYDTPSRHYAHVDCPGHADYVKNMITGAAQMDGAILVVAATDGPMPQTREHILLGRQVGVPYILVFLNKCDMVDDEELLELVEMEVRELLSQYDFPGDDTPVIRGSALRALEGEPEWEAKIIELAEALDSYIPQPERAIDKPFLLPIEDVFSISGRGTVVTGRVERGIVRVGEEVEIVGIIDTIKTTCTGVEMFRKLLDEGRAGENVGVLLRGTKRDDVQRGQVLAKPGSIKPHTKFESEVYILSKDEGGRHTPFFKGYRPQFYFRTTDVTGTIELPEGVEMVMPGDNIQMIVNLIAPIAMDDGLRFAIREGGRTVGAGVVAKVIE</t>
  </si>
  <si>
    <t>PL78_6945 chr1</t>
  </si>
  <si>
    <t>ANI29568</t>
  </si>
  <si>
    <t>MKIVLLNAATLPIYRNELALLLIDAVTHGASIGYSSQHLPAEEAEQYFHSLRPAIATRELMLWIARDESGVIGTVQLSLCQKDNGLNRAEVQKLLVHSRCRRVGIGQKLMHEVEETAYQLHRGLLYLDTQTGSSAESFYKAQGYRCIGEIPDYACTPSGSYHPTSIYYKRLFAANQSYSSIVGQIAHPSGVKNIHGAINSLN</t>
  </si>
  <si>
    <t>PL78_6950 chr1</t>
  </si>
  <si>
    <t>ANI29569</t>
  </si>
  <si>
    <t>coaA pantothenate kinase</t>
  </si>
  <si>
    <t>MTKREQSLATPYLQFDRTQWAALRDSVPLTLTEEEIVNLKGINEDLSLEEVAQIYLPLSRLLNFYISSNLRRQAVLEQFLGTDGQRIPYIIGIAGSVAVGKSTTARLLQALLSRWPEHRSVELITTDGFLHPNKVLNERGLMKKKGFPQSYDMHNLVKFVSEVKSGASEVTAPVYSHLIYDVVPDGNKTIKQPDILILEGLNVLQSGMDYPHDPHHVFVSDFVDFSIYVDAPEELLQNWYINRFLKFRQGAFSNPNSYFHNYAQLPETEAIKIATQLWKEINGLNLKQNILPTRERASLIMTKSANHAVESVRLRK</t>
  </si>
  <si>
    <t>PL78_6955 chr1</t>
  </si>
  <si>
    <t>ANI29570</t>
  </si>
  <si>
    <t>biotin-acetyl-CoA-carboxylase synthetase</t>
  </si>
  <si>
    <t>-KDTTVPLRLIGMLADGAFHSGEQLGETLGMSRAAINKHVQTIREWGLDVFTVPGKGYSLPEPIQLLNADAIATYLPEGKVSVLPVVDSTNQYLLDRINELQSGDACVAEYQQAGRGRRGRHWVSPFGANLYLSMFWRLEQGPAAAMGLSLVVGIVMAEVLRKLGAADVKVKWPNDLYLNDKKLAGILVELTGKTGDAAQLVIGAGINLSMRESSNNVISQDWINLQEAGVSIDRNKLTAELLSELRRAVIKFENEGLGAFISRWRELDNYLDRPVKLIIGNQEIFGIARGIDQQGGLLLEQDGDVKPYIGGEISLRGVNP</t>
  </si>
  <si>
    <t>PL78_6960 chr1</t>
  </si>
  <si>
    <t>ANI29571</t>
  </si>
  <si>
    <t>murB UDP-N-acetylenolpyruvoylglucosamine reductase</t>
  </si>
  <si>
    <t>MLTPAAPLKNLNTFALSAYATQVVSVESVSALTAAWNEAKASNQPVLLLGKGSNVLFIEDFSGTVLLNRIKGIQCREDDTAWYLHVGAGENWHQLVCYSLQQQMAGLENLALIPGCVGSAPIQNIGAYGVELQKVCEYVDLLDLNTGEVRRLLAEDCAFGYRDSIFKHRYGEGFAIVAVGIKLNKDWKPTLGYGDLTRLNPSTVTAREIFDSVCAMRRSKLPDPNVTGNAGSFFKNPIVSAEKAAEILRTYPTAPHYPQADNSVKLAAGWLIDQCSLKGHRIGGAAVHQQQALVLINLDDASSQDIVDLASHVRQQVALKFAVWLEPEVRFIAASGEVNAVESLS</t>
  </si>
  <si>
    <t>PL78_6985 chr1</t>
  </si>
  <si>
    <t>ANI29572</t>
  </si>
  <si>
    <t>protoporphyrinogen oxidase</t>
  </si>
  <si>
    <t>MKALILYSSRDGQTQAISSYMANELSAMVNCDVQDLALVGNIDLGQYQQVMIGASIRYGHFDKVLTKFITQHLEQLNTMPSAFFAVNLTARKPEKRTPQTNSYVRKFLASSPWQPTLCGVFAGALRYPRYRWFDRVMIQLIMRMTGGETDTSKEVEYTDWQQVSSFAREFSQMQYKK</t>
  </si>
  <si>
    <t>PL78_6990 chr1</t>
  </si>
  <si>
    <t>ANI29573</t>
  </si>
  <si>
    <t>potassium transporter</t>
  </si>
  <si>
    <t>MHFRAITRIVGLLVILFSGTMFIPGLVALIYRDGAGRAFSQTFFVALVIGLFLWLPNRKQKHELKPREGFLIVVLFWTVLGSVGALPFLFSERPNLSVTDAFFESFSGLTTTGATTLVGLDSLPKAILFYRQMLQWLGGMGIIVLAVAILPILGVGGMQLYRAEMPGPLKDNKMRPRIAETAKTLWLIYVLLTIACALSLWGAGMSVFDAISHSFSTIAIGGFSTHDASIGYFASPTINTIIAIFLLISGCNFGLHFAVLSGRSLKVYWRDPEFRMFIFVQLTLVVVCTLVLWQHSVYKSGLETLNQAFFQVVSMATTAGFTTDSIAKWPLFLPILLLCSAFIGGCAGSTGGGLKVIRILLLYLQGSRELKRLVHPNAVYTIKLGRRALPERILEAVWGFFSAYALVFIISMLAIIATGVDEFSAFAAVTATLNNLGPGLGVVADNFTSMNAAAKWILVITMLFGRLEVFTLLVLFTPTFWRE</t>
  </si>
  <si>
    <t>PL78_6995 chr1</t>
  </si>
  <si>
    <t>ANI29574</t>
  </si>
  <si>
    <t>YigZ family protein</t>
  </si>
  <si>
    <t>MQPFLIPAASVSVTEEIKKSRFITLLAHTNGVNEAKAFIQQIKEEHPTARHHCWAFVAGAPTDSQQLGFSDDGEPSGTAGKPILAQLMGSHIGEITAVVVRYYGGIKLGTGGLVKAYGSGVQQALKQIEVKYKVPQVEYTLLCDYAQLAMVESLLQQVDGQILQGNYGAQVNLRLSLPATQASQVGEKLRDLSRGSLQLTPISQ</t>
  </si>
  <si>
    <t>PL78_7000 chr1</t>
  </si>
  <si>
    <t>ANI29575</t>
  </si>
  <si>
    <t>Xaa-Pro dipeptidase</t>
  </si>
  <si>
    <t>METLASLYNEHLSTLQQRTREVLERNQLDALLIHSGELQRIFLDDRDYPFKANAQFKAWVPVTEVPNCWLWVDGVNTPKLWFYSPVDYWHCVEPLPDSFWTKSIEIFPLTKADDIAGLLPQQRQRVAYIGYAQERARGLGISMENINPKPVLDYLHYHRSYKTDYELACMREAQKTAVVGHRAAHEAFLSGMSEFDINLAYLMATGHRDTDVPYDNIVALNEHAAVLHYTKLQHQPPAEMRSFLMDAGAEYNGYAADLTRTYAANGKSDFAALIKDLNAEQLALIGTIKSGVRYTDYHLQMHQRLAKLLRTHKLVVDISEEAMVEQGLTCPFLPHGLGHPLGLQVHDSAGFMQDDTGSHLAAPSKYPYLRCTRILEPRMVLTIEPGIYFIESLLAPWRSGEFSKHFNWERIDAMKPYGGIRIEDNIVIHEKRVENMTRDLNLA</t>
  </si>
  <si>
    <t>PL78_7005 chr1</t>
  </si>
  <si>
    <t>ANI29576</t>
  </si>
  <si>
    <t>fadB multifunctional fatty acid oxidation complex subunit alpha</t>
  </si>
  <si>
    <t>MLYQSETLQLHWLENGIAELVFDAPGSVNKLDTKTVASLGEALGVLEKQTELKGLLLRSNKAAFIVGADITEFLSLFNAPPEKLHEWLVFANNTFNRLEDLPVPTLSAITGYALGGGCECVLATDFRIASPEARIGLPETKLGIMPGFGGSVRLPRLLGADGALEIIAAGKDVNAAEALKIGLVDAVVTQEKLIPAALSMLNQAIAGKLDWQAARRPKLEPLKLNSTEAAMCFTIAKGMVMKVAGKHYPAPITAVKTIEAAAKFGREEALKLETNSFVPLAGSDVARALVSIFLNDQYVKGKAKKLTKGITAPKQAAVLGAGIMGGGIAYQSALKGVPVIMKDISEKSLDLGMNEAAKLLNKQLERGKLDGLKMAKTLATIHPTLDYAGIERAQIIVEAVVENPKVKAAVLSEVEGLIGEETVLASNTSTIPINELAKSLKRPENFCGMHFFNPVHRMPLVEIIRGEKTSEKTIATVVAYATQMGKTPIVVNDCPGFFVNRVLFPYLYGFGMLVRDGVDFRQIDKVMEKQFGWPMGPAYLLDVVGIDTAHHAQAVMALGFPERMGKDYRDAIDVLFENQRYGQKNGIGFYRYTQDAKGKPRKENDDAIDGLLAPVSQPRHTLSDEEIIARAMIPMINEVVRCLEEGIIASPAEGDMALVYGLGFPPFHGGVFRYLDTLGTTKYVEMAQRYADLGALYHVPAGLRAKAERNETYYPVAATLPDISTDQPA</t>
  </si>
  <si>
    <t>PL78_7010 chr1</t>
  </si>
  <si>
    <t>ANI29577</t>
  </si>
  <si>
    <t>fadA acetyl-CoA C- acyltransferase</t>
  </si>
  <si>
    <t>MENVVIIDAVRTPMGRSKGGAFRNVRAEDLSAHLMRAVLSRNPALNAGEIDDIYWGCVQQTLEQGFNIARNASLLAEIPHNVAAVTVNRLCGSSMQALHDGARAIMVGDAQICLIGGVEHMGHVPMNHGVDFHPGMGRSVAKAAGMMGLTAEMLAKIHQISREDQDQFAVRSHQRAEAATRSGAFAKEIVPTNGHDADGVLKRFDYDEVIRPETNLASLAGLRPAFDPVNGTVTAGSSSALSDGASAMLIMSESRAKSLGLKPRARIRSMAVVGCDPSIMGYGPVPASQLALKRAGLRIQDIDLFELNEAFAAQALSCVKGLGLRESMDDKVNLNGGAIALGHPLGCSGARISTTLLNLMERRDAQFGLATMCIGLGQGIATVIERV</t>
  </si>
  <si>
    <t>PL78_7015 chr1</t>
  </si>
  <si>
    <t>ANI29578</t>
  </si>
  <si>
    <t>fre FMN reductase</t>
  </si>
  <si>
    <t>MTTLSCKVTSVEAITDTVYRVQLVPESAFSFRAGQYLMVVMDERDKRPFSMASTPLEQAYIELHIGASELNLYAMAVMDRILKEKTLDVDIPHGEAWFREGSERPMILIAGGTGFSYARSILLAALAEKPNREVSIYWGGRESKHLYDLSELEALSIKYPQLKVIPVVEQPEDEWRGRTGTVLSAVLQDYGSLAEQDIYIAGRFEMAKIARERFCAERGAQEAHIYGDAFAFI</t>
  </si>
  <si>
    <t>PL78_7020 chr1</t>
  </si>
  <si>
    <t>ANI29579</t>
  </si>
  <si>
    <t>3-octaprenyl-4-hydroxybenzoate decarboxylase</t>
  </si>
  <si>
    <t>MAHPVAAIMIIMKYRDLRDFLSLLEQRGELKRITQPIDPYLEMTEIADRTLRAGGPALLFENPKGYEMPVLCNLFGTAKRVAMGMGQEDVSALRDVGKLLAFLKEPDPPKGFRDLFDKLPKFKQVLNMPTKRLSSAPCQEQIWQGDDVDLSRIPVMHCWPEDAAPLVSWGLTITRGPHKERQNLGIYRQQVLGKNQLIMRWLSHRGGALDYQEWCEAHPGERFPVSVALGADPATILAAVTPVPDTLSEYAFAGLLRGHKTEVVKCISNDLEVPASAEIVLEGYIEQGHIAPEGPYGDHTGYYNEIDSFPVFTVTHITQRRDAIYHSTYTGRPPDEPAVMGVALNEVFVPILQKQFPEIVDFYLPPEGCSYRLAVVTIKKQYAGHAKRVMMGVWSFLRQFMYTKFVIVCDDDINARDWNDVIWAITTRMDPARDTVLIENTPIDYLDFASPVSGLGSKMGLDATNKWPAETPREWGRPIKMDEQVRTRVDAIWDELAIFSDKEPER</t>
  </si>
  <si>
    <t>PL78_7025 chr1</t>
  </si>
  <si>
    <t>ANI29580</t>
  </si>
  <si>
    <t>Catalase</t>
  </si>
  <si>
    <t>MRKVSFSLLSCLITFGCLPSVSGAVPQEITAEQMVNALNDVFGRHSKQRASHAKGFCFSGKFIASGEGTELSQADLLRKNEQSDVVGRFSIGGGNPKAADNAKNLRGLAFELVNTKHSRWQLVMISSPFFFARTPQEFIEFLKVRTPDPETGKPNPERLNTFNQSHPHTLRQAQYVASQPVPASYATIPYWGGSTFITYKDQSQYAVRWRMEPVEGRQGLSDEQAKAKSPDFLQEELRQRLAKGPIEYDLYAIVAQKGDNLIDPTQSWPAERREVNMGRLFIETVTDQQCDKKVFIPTVLPQGIRVSDDPTLAVRAEAYLISTSRRQ</t>
  </si>
  <si>
    <t>PL78_7030 chr1</t>
  </si>
  <si>
    <t>ANI29581</t>
  </si>
  <si>
    <t>dipeptidase E</t>
  </si>
  <si>
    <t>MELFLLSNGKVSGDAELLGYAKDRIRVMLTSRKITSAVLIPYALIRSDFDQRAQELEKTLGITVTSIHHAADPVAAIGEAECILISGGNTWMLNQMLHEKGLIVPIQRVVRERNVPYVGWSAGCNVATPSIRTTNDMPVRNSVVLPSLGLFPLQINPHYIDAHISGHMGETRDERLAEFCAVNPGERVVALREGSLLHVSGNELSYFSVLDKGFKVFHHGEEPQEYHDTRPLADWVPFYCQ</t>
  </si>
  <si>
    <t>PL78_7035 chr1</t>
  </si>
  <si>
    <t>ANI29582</t>
  </si>
  <si>
    <t>rfaH transcription termination factor nusG</t>
  </si>
  <si>
    <t>MESWYLLYCKRGQILRAKEHLERQQVVCQTPIAAVEKIIRGKRKVVDEPLFPNYLFVKFDPECIHTTTISSTRGVSNFVRFGAGPVVVSDSIIQALLNYSQEVIIDPDTPASGDKVQITEGIFEGLQAIYAEPDGETRSMLLLKILNKEVSQSLSNNQFEKI</t>
  </si>
  <si>
    <t>PL78_7040 chr1</t>
  </si>
  <si>
    <t>ANI29583</t>
  </si>
  <si>
    <t>delta-aminolevulinic acid dehydratase</t>
  </si>
  <si>
    <t>MSYAFPGTFPGRRMRRVRRHDFSRRLVAENQLTVNDLIYPVFVMEGTNRQEAVPSMPGVSRMTIDLLVKEAEAVAKLGVPVLSLFPVIESSFKSLHAEEAYNPDGLVQRAVRALKDAVPELGLLTDVALDPYTTHGQDGIIDEDGYVINDITKDILVRQALSHAEAGAEIVAPSDMMDGRIGAIRDCLEAQGLINTQIMAYSAKYASCYYGPFRDAIGSSGNLKGGNKKTYQMDPANSDEALQEIAQDLQEGADMVMVKPGMPYLDVVRRVKDTFGVPTFAYQVSGEYAMHMAAIQNGWLQEKPAVMESLLCFKRAGADGVLTYFAKQVAQWLHDEHMQR</t>
  </si>
  <si>
    <t>PL78_7045 chr1</t>
  </si>
  <si>
    <t>ANI29584</t>
  </si>
  <si>
    <t>DNase TatD</t>
  </si>
  <si>
    <t>MFDIGVNLTSTQFAKDRHQVVERAKEAGVAGLLITGTSAEESHEAALLAAQYPDYCWSTAGVHPHHASSWNASVEQQIHALAASPSVVAVGECGLDFNRNFSTPVEQETAFTAQLALAAELSLPVFLHCRDAHHRFVHLLSPWLEKLPAAVVHCFTGSASELDDCLSLGLSVGMTGWVCDERRGLELRALLPRIPAERLLLETDAPYLLPRDLHPKPASRRNEPCFLPHIVRQVAAWREEDPEWLGQKTAENARRVFRLV</t>
  </si>
  <si>
    <t>PL78_7050 chr1</t>
  </si>
  <si>
    <t>ANI29585</t>
  </si>
  <si>
    <t>tatC twin-arginine protein translocation system subunit</t>
  </si>
  <si>
    <t>MAVDDTQPLISHLIELRKRLLNCIITVLVVFLALVYFSNDIYQLVSAPLIKQLPQGASMIATDVASPFFTPIKLTMMVSVFVAAPMILYQVWAFIAPALYKHERRLMAPLLVSSSLLFYLGMAFAYFIVFPLAFGFFAKTAPEGVMIATDINNYLSFVMALFMAFGISFEVPIAIILLCWSGVTSPEDLKKKRPYVLVGAFVVGMLLTPPDVFSQTLLAIPMYLLFEVGVFFARFYVGKQRRPVTEEEDEDEEDQPKAP</t>
  </si>
  <si>
    <t>PL78_7055 chr1</t>
  </si>
  <si>
    <t>ANI29586</t>
  </si>
  <si>
    <t>tatB translocase</t>
  </si>
  <si>
    <t>PL78_7060 chr1</t>
  </si>
  <si>
    <t>ANI29587</t>
  </si>
  <si>
    <t>tatA preprotein translocase subunit</t>
  </si>
  <si>
    <t>MGGISIWQLLIIAVIVVLLFGTNKLRTLGSDLGASIKGFKKAIGDDTQTPTNVEKTSNDADFTTKTITDKQPEVKAEESKSQNKEQV</t>
  </si>
  <si>
    <t>PL78_7065 chr1</t>
  </si>
  <si>
    <t>ANI29588</t>
  </si>
  <si>
    <t>ubiB kinase</t>
  </si>
  <si>
    <t>MTPGELRRLYLIIRVFLSYGLDELIPKIRLTLPLRIGRYLFFWIPNRHKDKPLGERLRLALQELGPVWIKFGQMMSTRRDLFPPVIADQLALLQDRVAPFDGALARKHIELAMGGPLETWFDDFEQEALASASIAQVHTARLKENGQEVVLKVIRPDIRPIIKADVRLMYRLAGWVPKLLPDGRRLRPREVVREYEKTLLDELNLLREAANAIQLRRNFEDSPMLYVPEIFSDYCRESVLVMERIYGIPVSDIAALESQGTNMKLLAERGVQVFFTQVFRDSFFHADMHPGNIFVSYEHPENPRYIGIDCGIVGSLNKADKRYLAENFIAFFNRDYRRVAELHVDSGWVPRDTNVEDFEFAIRTVCEPIFEKPLAEISFGHVLLNLFNTARRFNMEVQPQLVLLQKTLLYVEGLGRQLYPQLDLWTTAKPFLESWLRDQVGIPAVIRALKEKAPFWAEKFPELPELVYDSLQQHKLLQQSVDKLTTQMQGQQQRQGQSRYLFGVGATLLVSGTIFQLSGATEISIGLLVAGALAWVIGWRRTSS</t>
  </si>
  <si>
    <t>PL78_7070 chr1</t>
  </si>
  <si>
    <t>ANI29589</t>
  </si>
  <si>
    <t>ubiquinone biosynthesis protein UbiJ</t>
  </si>
  <si>
    <t>MLLKPMLLKPMLLKPMLLKPMLLKPILLTPLITAALETALNSLLFRDRGMKAARSRLSSKVLRVELHELNQPLVLVFSDAQVDVVSAWEGNADCTVKTGIAVLSKLRDRQQLSPLMRSGELIVDGDIQVVQQLVALLDLAEWEPAEWLAPYIGDIAAETIGQTLRKGGKFLVSRFQQQQAYLAEVLTEEWKLAPAPLEIVWFNEEVDAIKRDVDAFDARLAKMEAKR</t>
  </si>
  <si>
    <t>PL78_7075 chr1</t>
  </si>
  <si>
    <t>ANI29590</t>
  </si>
  <si>
    <t>ubiE ubiquinone biosynthesis methyltransferase</t>
  </si>
  <si>
    <t>MVDQDKETTHFGFRTIAKEEKEGMVAEVFHSVAAKYDLMNDLMSFGIHRIWKRFTIDCSGVRRGQRVLDLAGGTGDLTAKFSRLVGEQGLVVLADINESMLRMGREKLRDSGILGNVSYVQANAEALPFPDNYFDCITISFGLRNVTEKEKALRSMFRVLKPGGRLLVLEFSKPLLEPLTKVYDAYSFHILPKIGGMVVNDADSYRYLTESIRMHPDQETLKDMMVDAGFENVTYTNLTGGIVALHRGFKF</t>
  </si>
  <si>
    <t>PL78_7080 chr1</t>
  </si>
  <si>
    <t>ANI29591</t>
  </si>
  <si>
    <t>DNA recombination protein RmuC</t>
  </si>
  <si>
    <t>-DTSIFWGLSGCVMGGLLGWLIASLRFQQRNTQRETELRLLEQSLQQSQQDLVQQEETQRRKEQQLQENALELRSLHSQLAAGSEKLQQLNHWRNECEQLNQELRAQREVNSAQEAELREVTIRLEETRLAAEEKQRLLMNSEQRLTTQFENLANRIFEQTGRRADEQNKQSLDKLLLPLREQLDGFRRQVQDSFGQEARERHTLTHEIRSLQQLNAQMAREALNLTKALKGDNKTQGNWGEVVLGRVLEASGLRDGYEYQTQVSVNLEGNSRMQPDVIVRLPQGKDVVIDAKMSLVAYERYFNSDNDTERTQALNEHISSLRNHIKQLGRKDYQQLPGLRTLDYVLMFIPVEPAFLVAIDRQPELITEALQHNIMLVSPTTLLVALRTITNLWRYEHQSQNAQHIAERAGKLYDKLRLFVDDMESIGQSLDKAHISYRQAMNKLAQGRGNLIGQVESFRALGVEVKKPISPSLAARAIAEHDPEGDLALSNDEAESSLQDDSTSLKYQN</t>
  </si>
  <si>
    <t>PL78_7085 chr1</t>
  </si>
  <si>
    <t>ANI29592</t>
  </si>
  <si>
    <t>cytochrome ubiquinol oxidase</t>
  </si>
  <si>
    <t>PL78_7090 chr1</t>
  </si>
  <si>
    <t>ANI29593</t>
  </si>
  <si>
    <t>carbon starvation protein CstA</t>
  </si>
  <si>
    <t>MQHAITFVIATVCILTICYRLYGIFFVRKVLQVDDTEITPSHTFEDGKDYVPTKKWVNFGSHFAAIAAAGPLVGPVLAAQYGYLPGFLWLLIGCVIGGAVHDTVVLFASMKHQGKSLSEVAKSELGPIAGWCTGLAMLFIITITMAGLSMVVVHALERNPWGAFAVFMTIPIAICVGLWERMTGSMRGASYVGIAAIMVCVFVGPYIEGTWLGEWLTLKANTVSIILPLYAFFATALPVWMLLTPRGYLSSFMKIGVFGALIIGVVFINPEIQFPAVTQFIHGGGPVLAGPVWPFISITIACGAISGFHAFIGSGTTPKQIDKWSDILPVGFGAMLAECMVGVMALIAATSLHPADYFAINSSAEAWGALGMDVVNLPTLSQEIGLDLYGRTGGAVTLAVGMTDIFIRVPWFSSLAAYFFQFVVMFEAVFILTAVDSGTRVARYLLQDFLGDIWAPLKRTDWLPGTLACSVIACALWGYLLNSGDINSVWALFGVSNQLMASVGLIIGATIILRLATKRIYMLTCIIPLAYLFVTVNYAGYWMIRHVYFNSAASGYNLFNGIISIIMMTLGVIILIAALRKWRELWTRRSAEMSKRSVTANA</t>
  </si>
  <si>
    <t>PL78_7095 chr1</t>
  </si>
  <si>
    <t>ANI29594</t>
  </si>
  <si>
    <t>tyrosine/serine phosphatase</t>
  </si>
  <si>
    <t>MTTPFTQHPSLVPLDGGINFRDFGGYLAADGRRVKRGLLFRSGSLDRLSEKDRTFLHKRAVGHILDYRDADEVQAKPDILWQGATYHHFPANPLSTDVNANLDKLSNETLAEFDARSFMLELYRRLPFNNSAYRQLVHLLRNSEGTGVVQHCAVGKDRTGVGSGLVLFALGADEATVLEDYLLTETTLAPFRELMLSELAKKLHDNALNQFAYVLSAREEFLHTALTSINDRYGNRDNWLLQEFGLGRAEREQLQSYYLE</t>
  </si>
  <si>
    <t>PL78_7100 chr1</t>
  </si>
  <si>
    <t>ANI29595</t>
  </si>
  <si>
    <t>udp uridine phosphorylase</t>
  </si>
  <si>
    <t>MSKSDVFHLGLTKDDLKGATLAIVPGDPQRVEKIAKLMDNPVHLASHREFTSWRAELDGKAVIVCSTGIGGPSTSIAVEELAQLGVRTFLRIGTTGAIQPNINVGDVLVTTGAVRLDGASLHFAPMEFPAVADFACTTALVEAAKSIGATTHIGVTASSDTFYPGQERYDTFSGRVVSRFRGSMEEWQAMGVMNYEMESATLLTMCASQGLRAGMVAGVIVNRTQQEIPNAETMQKTESHAVKIVVEAARRLL</t>
  </si>
  <si>
    <t>PL78_7105 chr1</t>
  </si>
  <si>
    <t>ANI29596</t>
  </si>
  <si>
    <t>dienelactone hydrolase</t>
  </si>
  <si>
    <t>MKTDPLITLRQTAGKFTPAVNPLASSVIHTDKKGIQAGDTTIPSQGDLLPAYLAKPAQHNGPCPVVIVVHEIFGVHEHIRDICRRLAKQGYLAIAPELYFRQGDASEYNDMRPLVSQLVNKIPDRQVLVDLDHTVNWASRHGGDISKLAITGFCWGGRIAWLYAAHNPQLKTAVAWYGKLIGDKSLNSPKHPVDIAINLSAPVLGLYGGQDSGISQDQIETMRHALRAANADAEIIVYPEAGHAFNADYRPNYNAEAAQDAWQRMLDWFARHGVNAHKPVDDAS</t>
  </si>
  <si>
    <t>PL78_7110 chr1</t>
  </si>
  <si>
    <t>ANI29597</t>
  </si>
  <si>
    <t>metE 5-methyltetrahydropteroyltriglutamate homocysteine methyltransferase</t>
  </si>
  <si>
    <t>MAILNHTLGFPRVGLKRELKKAQESYWAGNITQEELLNVGRELRARHWQQQQQAGVDLVPVGDFAWYDHVLTTSLLLGNVPARHQNADGSIDLDTLFRIGRGRAPTGKPAAAAEMTKWFNTNYHYMVPEFQQGQEFKLGWTQLLDEVDEALALGHKIKPVLLGPITYLWLGKVKGEQFDRLTLLKDILPVYQQVLAELAKRGIEWVQIDEPALVLELPKEWRDAYQPAYQSLQGQVKLLLTTYFDSIGHNLDTIRALPVQGLHVDVVAGKDDIATLNEKLPKDWLLSLGVINGRNVWRADLSTWFERLQPLVGSRQLWLGTSCSLLHSPIDLSEETRLDAEVKNWFAFALQKCAELSLLTKALNAPDEEKLVKLANYSAPIRARQSSRRVHNPHVEQRLAAITPKDSERQNPYPQRAEAQRKRFNLPAWPTTTIGSFPQTTEIRGLRLDFKQGRLDGKNYRTGISEHIKQAIAEQERLGLDVLVHGEAERNDMVEYFGEHLDGFVFTQNGWVQSYGSRCVKPPVIIGDISRPEAITVEWAQYAQSLTDKPVKGMLTGPVTILCWSFPREDVSRETIAKQIALALRDEVEDLEKAGIGIIQIDEPALREGLPLRRAEWQAYLDWAVDAFKLNAAVAQDDTQIHTHMCYCEFNDIMDSIAALDADVITIETSRSDMELLESFEDFDYPNEIGPGVYDIHSPNVPSVEWIEALLRKAAQRIPAERLWVNPDCGLKTRGWPETRQSLANMVLAAQRLREEQA</t>
  </si>
  <si>
    <t>PL78_7115 chr1</t>
  </si>
  <si>
    <t>ANI29598</t>
  </si>
  <si>
    <t>MGFFAGLQCLFDLRQDLLGQLQENFSLSSETQRLAFTYKQTEPQTLLQITELM</t>
  </si>
  <si>
    <t>PL78_7120 chr1</t>
  </si>
  <si>
    <t>ANI29599</t>
  </si>
  <si>
    <t>regulator LysR</t>
  </si>
  <si>
    <t>MIELKHLRTLQALRNTGSLAAAATQLHQTQSALSHQFSDLEQRLGFRLFVRKSQPLRFTTQGEILLQLAEQVLPQIKQALQTCKEPHQTALRIAIECHSCIQWLTPALDNFHQNWPQVAMDFKSGVTFDPQPALQQGELDLVLTSDILPRSGLHYSPMFDFEVRLVLSPDHPLAAKARIEPEDLTDETLMIYPVQRQRLDIWRHFLQPAGVSPALKNVDNTLLLIQMVSARMGIAALPHWVVESFERQGLVVTKTLGEGLWSRLYAAVRDGEQRQPVTEAFIRSARQHACAHLPFVKNAERPNAGVPTERPLSPSHQ</t>
  </si>
  <si>
    <t>PL78_7125 chr1</t>
  </si>
  <si>
    <t>ANI29600</t>
  </si>
  <si>
    <t>Permease of the drug/metabolite transporter (DMT) superfamily</t>
  </si>
  <si>
    <t>-LLLVITTILWAFSFSLIGEYLAGQVDSWFSVLMRVGLAAVVFLPFIRWKNIQGRVIALYMAVGAIQLGIMYLFSFRAYLYLSVPEFLLFTVMTPLYVTLIYDLLRGQRLRWGYALSALLAVVGAAIIRYDHLSEHFWLGLALVQAANVCFAIGQVGYKRLMEVHPIPQHTAFSWFYLGALLVAVVAWFAFGNANKLPTTELQWGVLIWLGVGASALGYFMWNYGATQVDAGTLGIMNNVHVPAGLLVNLAIWQEKPHWPSFIIGGTVIMASLWVHRRWVAPHSLQKVDERKRADAPNE</t>
  </si>
  <si>
    <t>PL78_7130 chr1</t>
  </si>
  <si>
    <t>ANI29601</t>
  </si>
  <si>
    <t>MRQIHFLLGALLLPTVVLAQNSLTPTPLEQQQRVLNQQSELHQQQRTLINQQQEQRRLQQQYQYSQDQRRLLQPTPVAPIAPPADPFKRTTPTVPSIQPVKPAQ</t>
  </si>
  <si>
    <t>PL78_7135 chr1</t>
  </si>
  <si>
    <t>ANI29602</t>
  </si>
  <si>
    <t>MPAFIFSLWHQILLSMPLFVLLVLGYGLVRIGKWTSNITDGLTRFVFSLALPAMLFRMMSNFADRPAVDARLLIAFFGSCLLVFILGRIIGRRVFKLDGVSGSVFALGGIFSNNVMLGLPIATLMLGEESIPAVALVLVFNGLILWTLVTVSVEWARNGSLTVQGFAKTARSVLTNPLIIGIISGTLFSLTGWKLPPMIDQPVSMLGQVAPPLSLVVLGMGLAEYRVSDGWRISSAMCFLKLIVQPLAVWVLAWAMGLPPLETQVVVLLGSMATGVNVYLMSRQFNALTGPAAASLVMSTALAAITTPLILTLMGVRI</t>
  </si>
  <si>
    <t>PL78_7140 chr1</t>
  </si>
  <si>
    <t>ANI29603</t>
  </si>
  <si>
    <t>ugpQ glycerophosphodiester phosphodiesterase</t>
  </si>
  <si>
    <t>MNINWPYPPIVAHRGGGSLAPENTLAAIDVGARHGHKMIEFDAKLSQDGQIFLLHDDTLERTSNGWGVAGDLPWDKLVQLDAGNWFSSAFKDERLPLLSEVAARCAEHGMAANIEIKPTTGVEAYTGRVVALAARLLWEGQAIPPLLSSFSVTAQEAAQEAAPELPRGLLLDEWDENWFELTRRLNCVSLHINHKQLTAERVALLKAAGLHILVYTVNKPERARVLLDWGVDCICTDRIDLIAVDFAER</t>
  </si>
  <si>
    <t>PL78_7145 chr1</t>
  </si>
  <si>
    <t>ANI29604</t>
  </si>
  <si>
    <t>ugpC glycerol-3-phosphate transporter ATP-binding subunit</t>
  </si>
  <si>
    <t>MACLKLQAVSKSYDGVTPVIKTIDLDVADGEFIVMVGPSGCGKSTLLRMVAGLEATTSGDIYIDNRRVTNLEPKDRGIAMVFQNYALYPHMSVYDNMAYGLKIRGFGKEQIRQRVDEAARILELEPLLQRKPRELSGGQRQRVAMGRAIVREPAVFLFDEPLSNLDAKLRVQMRLELQQLHRRLKTTSLYVTHDQVEAMTLAERVIVMNKGVAEQIGTPSEVYKRPASLFVASFIGSPAMNLLAGSVSANGEQFLLNDGTCIPLEHAKPEWADRRLTLGIRPEHIQLSTLEQGGVALNLLTLELLGADNLAHGRWDGQGVIARLSHENMPDVGSTLYVTLPAQALHFFDTESGLRME</t>
  </si>
  <si>
    <t>PL78_7150 chr1</t>
  </si>
  <si>
    <t>ANI29605</t>
  </si>
  <si>
    <t>glycerol-3-phosphate transporter membrane protein</t>
  </si>
  <si>
    <t>MIENRRGLDIFCHVMLIIGVLLILFPLYVAFVAASLDDQQVFQVPITLVPGSHLWQNISNIWHGGVGSNGTPFGLMLFNSFVMAFAITVGKITVSILSAYAIVYFRFPLRNLFFWLIFLTLMLPVEVRIFPTIQVIANLNMLDSYTGLTLPLMASATATFLFRQFFMTLPDELLEAARIDGAGAMRFFWDIVLPLSKTNLAALFVITFIYGWNQYLWPILITSDASMGTAVAGIRSMISSSGAPTQWNQVMAAMILTLIPPVAVVLLMQRWFVRGLVDSEK</t>
  </si>
  <si>
    <t>PL78_7155 chr1</t>
  </si>
  <si>
    <t>ANI29606</t>
  </si>
  <si>
    <t>glycerol-3-phosphate transporter permease</t>
  </si>
  <si>
    <t>MSTSRPGFSCSWLPYLLVLPQLLITAIFFLWPAVEALWYSVQSLDPFGLSSEFVGLSNFSQLFQDEYYLASFYTTLIFSGLVAGIGLAVSLFFAALVDYVLRGSRIYQTLLILPYAVAPAVAAVLWIFLFSPGLGLITHFLGLLGYSWNHAQNSGQAMFLVVLASVWKQISYNFLFFLAALQSIPRSLVEAAAIDGAGPVRRFFNIVLPLISPVSFFLLVVNLVYAFFDTFPVIDAATGGGPVQSTTTLIYKIYREGFAGLDLSSSAAQSVVLMLLVIGLTVIQFRFVERKVRYQ</t>
  </si>
  <si>
    <t>PL78_7160 chr1</t>
  </si>
  <si>
    <t>ANI29607</t>
  </si>
  <si>
    <t>sn-glycerol-3-phosphate ABC transporter substrate- binding protein</t>
  </si>
  <si>
    <t>MFYQTLRKTAIGAALTLALSANALAATEIPFWHSMEGELGKEVDSLAQRFNQAHPDYKIVPVYKGNYEQNLAAGIAAYRSGKAPAILQVYEVGTATMMASKAIKPVFEVFKESGVNFDESVFVPTVAGYYTDAKTGHLLSQPFNSSTPVLYYNKDAFKKAGLNPDQPPKTWQELAADTEKLRAAGMTCGYASGWQGWIQIENFSAWHGQPIASKNNGFDGMDAVLEFNKSLQVKHIQLLSDMNKKGDFTYFGRKDESTAKFYNGDCAMTTASSGSLADIRHYAKFNYGVGMMPYDADAKNAPQNAIIGGASLWVMNGKNPETYKGVAEFLQFLVQPEIAAEWHQKTGYLPITTAAYELTRQQGFYDKNSGADVATRQMLNKPPLPYTKGLRLGNMPQIRTLVDEELESVWTGKKTPQEALDNAVKRGDVLLRRFEQANK</t>
  </si>
  <si>
    <t>PL78_7165 chr1</t>
  </si>
  <si>
    <t>ANI29608</t>
  </si>
  <si>
    <t>Fimbrial CS1</t>
  </si>
  <si>
    <t>MKKLTLSALMFAALTSFTAYADYTQQNIDIDAEITDFVSLVDSRNAKLSSITLTRNLNDYNNPVYSSTQTVQLRSANPADTGVSIYLESEPTLIANEGAQNEKRFTDLRVNLDGLELEVGVGQATIFNKDVDLDLIVNATVPQNAATGERYTGVIPLMLESAA</t>
  </si>
  <si>
    <t>PL78_7170 chr1</t>
  </si>
  <si>
    <t>ANI29609</t>
  </si>
  <si>
    <t>alpha-related fimbriae usher protein</t>
  </si>
  <si>
    <t>MVLIASRIFSGIILFNLMTMPFYACSKVLIEHLPPPGFTAIDEDSSKSLLGLVNGKHLPAPLHYSSQSKEISFDKEIFLNNGISHETISVLDKLLPQIAYNECKSGCDYLLSGYRVTLDKVNNLLIIRDKSLDYLMPSTTWGMVHNQSLNLRVADNHYRAISANGQGYIGLPFQSFGYLSWFYNKTANVQQMWHQGETHKGIGQSWYLQKNFSSLYLRAGRKNHLDNGAARVQTLISPGLDRFVTFGSQSYMAEKTTSAGTLILYAAQPGDFDIYRDDQFIRRFPAQLGRNEISYNQLPSGYYNADIRLIDRSGREISRETMPIANISFGGNSGWFATFGQSQPTKFKEKNPPTAYLLQLGRSFLTPWFNSNLSLLMDNDKHWAVDGNISRPMFLWSMDIAPTLGLMSGEQGFGGYLRLSGGNKTLGRWSISRYQTPDVSRYTSMGSSSAFSYGRHFGPTALSYNFNQSANRSQHRLQSDWHWQRPQYRINFSIGAKKEWRNNRANDYGLFFNARLMLQQHNIRLTSIYANKQLTNGIDYDHYRQNDDGGSGLSLNSTLSGKNHSMSSTVSRQGSRGNLSIDVGANNQTMFGGLRYSGMFAANTQGIALGPAGSGGGAMLVTTPEIGAPYSFRVQGQPVTGGSTTAIPVPLYNHQSFADIQTSRSDMDMHINLPVNIMHAHPGQVFSAKADIQLTLLYNGFFRTQENQPVSGTIVETGDEVHPNGLFSISSGKVLKYIKVKNETGSFLCDLSQQRNHYYLCHPN</t>
  </si>
  <si>
    <t>PL78_7175 chr1</t>
  </si>
  <si>
    <t>ANI29610</t>
  </si>
  <si>
    <t>alpha-related fimbriae chaperone 1</t>
  </si>
  <si>
    <t>MPRYLSLSLLLLLSASNNLAFANLIADPTRVTVEGIQKSQKIRVFNSGDNPLFLEVSLVKVENPGEAKEIKTPIGEIKHPEMIFNPTRVTLAPNQEREVSIIPLKSPQQETLYRLYLKPVHNLKAASHSTEPAKDISAPMVISVGYGVLIHHVPEKAAQLKGEEPYICVKGNVQLIAKGNIHRKFTDLNDASAPNDRGAKKEIISSKNIYPGVPYLTPVRKLSGKVDGETINYDCE</t>
  </si>
  <si>
    <t>PL78_7180 chr1</t>
  </si>
  <si>
    <t>ANI29611</t>
  </si>
  <si>
    <t>alpha-related fimbriae chaperone 2</t>
  </si>
  <si>
    <t>MARQLTMTANDSILTLLLSSILIALPFETISAIDLRPHIVKVEAEETHIEVINTGESTQYVAIELYRLNNPGVPPEQESLTPLGMIAQPLLFAAPMKLTLGANQSGKITLKALGKPTKEQVYRLSVIPKQNLKTQGESGSVIGVQIAYMGLIRHLPQKPESRWHHRCDAEGVTLYNRGNIRQRWQNLSPNTDFNLYPNQQRQLKGREVTATVDGQSVTLPCKRSGE</t>
  </si>
  <si>
    <t>PL78_7185 chr1</t>
  </si>
  <si>
    <t>ANI29612</t>
  </si>
  <si>
    <t>MKIHPVQFALLFFTMSFPAIAANSIPIGDIDVSVEITEQPKIIIEKCNGERLNNISLKRSLKPEKRIYHAQTCVAVKVRRVKGGGGFRVWQQQPLILQKSQNKDGANKAFSPAEVRWGDYSASLQIIPDEKSPPLIFYPTNRFGGWNTDTYTLDISAKPPVGSHTAGLYQGVLSLIFETES</t>
  </si>
  <si>
    <t>PL78_7190 chr1</t>
  </si>
  <si>
    <t>ANI29613</t>
  </si>
  <si>
    <t>alpha-related fimbriae major subunit</t>
  </si>
  <si>
    <t>MKKTANYRKFCCCVGALAFTSTAAVAQIATTVTPLSHSYTNCRMALSLNNRFIKISFHAFVHDVKLKEILRDRFNLNEDIPIPDQPEATVLNLFFFDEEGHKDLVQYNISESSLNGEQPTRFEDHNKLVFTHDVPFQQQMKITLETPTKDLKYLAVNATLGYQYSVGDKIYRLIDENAVTFGRDGNTCDTVNIQTVQAPAALYVDPQFKLNSAVWQLKPIDLYRLNSHKKNGLTAQMIYPIRSILCLNYPPLGIDNPSYTITATGKNPTQSNNHFSLMKDSDKQIHYAVELEDNTGSSFTLPGSYTINLKQQTPTGGGWRKKICWSPRITLFPTDSTEQGLYSDTLSFTITPHS</t>
  </si>
  <si>
    <t>PL78_7195 chr1</t>
  </si>
  <si>
    <t>ANI29614</t>
  </si>
  <si>
    <t>livF transporter ATP-binding subunit</t>
  </si>
  <si>
    <t>MLSLNQVSAHYGKIQALHQVSLHIQQGEIVTLIGANGAGKTTLLGTLCGEPRATEGTIHFLDREITDWQTARIMREAIAIVPEGRRVFSRMTVEENLAMGGFFANREQYQQRIERVYDLFPRLHERRIQRSGTMSGGEQQMLAIGRALMSQPKLLLLDEPSLGLAPIIILQIFDTIQQLREEGMTIFLVEQNANQALKLADRGYVLENGRIVLEDTGAALLANEAVRSAYLGG</t>
  </si>
  <si>
    <t>PL78_7200 chr1</t>
  </si>
  <si>
    <t>ANI29615</t>
  </si>
  <si>
    <t>livG transporter ATP-binding subunit</t>
  </si>
  <si>
    <t>MNAQPLLRVEGLSMRFGGLLAVNNVRLTLNEGEIVSLIGPNGAGKTTIFNCLTGFYRPTGGSIQLRDRHLEGLPGQAIARMGVIRTFQHVRLFREMTVIENLLVAQHQHLKSGVFAGLLKTPAFRRAEADALSRAATWLERVGLLAFANRQAGNLAYGQQRRLEIARCMVTRPELLMLDEPAAGLNPKETDELNQLIMELRDHHQVSVLLIEHDMKLVMGISDRIYVVNQGTPLAQGTPAEIRNNPDVIRAYLGE</t>
  </si>
  <si>
    <t>PL78_7205 chr1</t>
  </si>
  <si>
    <t>ANI29616</t>
  </si>
  <si>
    <t>livM leucine/isoleucine/valine transporter permease subunit</t>
  </si>
  <si>
    <t>MKQLNFVNAIISTFVMLVLASFLMGLQLALDGTRLVVHGAGEVRWMWIAIGCAVVFFFQLFRPLMQQGMKKISGPSWVLPSFDATTTRQKLLAALIIVAAVVWPFLVSRGTVDIATLTLIYIMLGLGLNVVVGLSGLLVLGYGGFYAIGAYTYALLNHYYGLGFWESLPLAGLVAAAFGFLLGFPVLRLRGDYLAIVTLGFGEIVRILLLNNTEITGGPNGIGQIPKPTLFGLEFSRTTKDGGWDTFHNFFGLAYDPGDRIIFLYLVALLLVILTLFIINRLLRMPLGRAWEALREDEIACRSLGLSPTKIKLTAFTISAAFAGFAGTLFAARQGFVSPESFTFVESAFVLAIVVLGGMGSQFAVILAAILLVVSRELMRDLNAYSMLLLGALMVLMMIWRPQGLLPMKRPELKLKVADAKEKQGEQA</t>
  </si>
  <si>
    <t>PL78_7210 chr1</t>
  </si>
  <si>
    <t>ANI29617</t>
  </si>
  <si>
    <t>urtB branched-chain amino acid transporter permease subunit</t>
  </si>
  <si>
    <t>MSEQFLYFLQQMFNGVTLGSTYALIAIGYTMVYGIIGMINFAHGEVYMIGSYVSFIVIAALMMVGIDASWLLIGSAFVVAIVIASAYGWSIERVAYKPVRSSKRLIALISAIGMSIFLQNYVSLTQGSRDLALPSLVTGQWTLAESNGFAATISTMQLTIWIVTFLAMLALTLFIRYSRMGRACRACAEDLKMASLLGINTDRVISLTFVIGAVMAAVAGVLLGQFYGVINPYIGFMAGMKAFTAAVLGGIGSIPGAMIGGLILGVAEALTSAYLSTEYKDAVSFALLIAVLLVMPTGILGRPEVEKV</t>
  </si>
  <si>
    <t>PL78_7215 chr1</t>
  </si>
  <si>
    <t>ANI29618</t>
  </si>
  <si>
    <t>urtA leucine ABC transporter substrate-binding protein</t>
  </si>
  <si>
    <t>MKLTKSKALLAGCMVMAMSHSVLAKDIKVAIVGAMSGPVAQYGDMEFTGARQAIADINAKGGINGDKLVGVEYDDACDPKQAVAVANKVINDGIRYVIGHLCSSSTQPASDIYEDEGVIMITPAATNADLTTRGYKMVLRTTGLDSDQGPTAAKYILETIKPKRIAVVHDKQQYGEGLARSVRDSLKKQGTDVVLFEGVTAGDKDFSTLVARLKKENVDFVYFGGYYPEMGQILRQAKQANLATRFMGPEGVGNSSLSNIAGAASEGMLVTLPKRYDQVPANQPIVDALKAKKLDSTGPFVWTTYAALQSLTTAMERSGSQEPADLVKDLKTGKPVETVMGPLSWDEKGDLKGFEFGIFEWHADGSSTAVK</t>
  </si>
  <si>
    <t>PL78_7220 chr1</t>
  </si>
  <si>
    <t>ANI29619</t>
  </si>
  <si>
    <t>MKLTIERLTQLSHQDLIDLAKIWPKQQPADWQSWIDADRPLFAARFNQRLLGAVKVRLSAERAELEDLLVREVTRRRGVGLYLVEETLRQLPAVQHWQLSYGEVPGVGRSEMEQFMLACGFHSGEQGWQR</t>
  </si>
  <si>
    <t>PL78_7225 chr1</t>
  </si>
  <si>
    <t>ANI29620</t>
  </si>
  <si>
    <t>glycerate kinase</t>
  </si>
  <si>
    <t>MKIVIAPDSFKESLTAMQVAEAIEQGFREIYPQADYVKLPMADGGEGTVESMVAATGGDIIQVEVSGPLSQPVQAFYGWLGDGETAVIEMAAASGLHLVRQEQRNPLHTSSFGTGQLILSALDKGARKIILGIGGSATNDGGAGMMQALGAYFLDAQGEALPGGGAALSRLHHIDLSALDERLAQTEIIVACDVDNPLCGAKGASAVFGPQKGATPEMVSTLDGALRHYGEHIDALTGRSVIETAGAGAAGGMGAALFGLLNAQLKPGIEIVIQALGLAEAMNGADLVITGEGRIDSQTIHGKTPIGVARTAKALGIPTIALAGGMTQDYQVVHQYGLDAVFSVVNRIVTLPEALAEAQENLRVTARNVAAVWRMGQRL</t>
  </si>
  <si>
    <t>PL78_7230 chr1</t>
  </si>
  <si>
    <t>ANI29621</t>
  </si>
  <si>
    <t>gluconate:proton symporter</t>
  </si>
  <si>
    <t>MTTVSALGALVALIVSIVLILRKVPPVYGMMAGALAGGLVGGADLIQTVSLMISGAQGITNAVLRILAAGVLAGVLIESGAANTIAETIVRKVGEKRALLALAVATMLLTAVGVFIDVAVITVAPIALAIAHRADISKMAILLAMIGGGKAGNVMSPNPNTIAAADSFHVPLTSLMAAGIIPGLFGLVVAYYLAKHLKHKGSKVNADELIVHETNQLPSFTAAISAPLVAIALLALRPIAGVTIDPLLALPLGGLVGAVIMGRWRESNRYMISGLSRMAPVAIMLLGTGTLAGIIAHSGLKDVLIEGLTASGMPAYLLAPISGALMSMATASTTAGTAVASAVFSSTLLDLGVTALAGAAMVHAGATVLDHMPHGSFFHATGGSVNMQVHERLKLLPYETLVGFTIALVSTLMFGVFNLAG</t>
  </si>
  <si>
    <t>PL78_7235 chr1</t>
  </si>
  <si>
    <t>ANI29622</t>
  </si>
  <si>
    <t>XRE family transcriptional regulator</t>
  </si>
  <si>
    <t>MRQNHLEETTARQIVQRAMSIIQYSVNVMNDKGIIIASGDPLRLNQRHEGAVLALMENRVVEIDCATAAKLKGVKPGINLPIIFHQQLVGVIGISGEPAQVRAYAELVRMAAELILEQAALLEQTQWEKRYREELVSQLLAEYQQDTSIGSMAAYLGLNLTLPRIALIIQLNQPDHESLRQLIDVLDATGRDHLVSMNGFNQLVMLKPLALAAGDKPSRPLNKQLQPFVTQLQARFDVRIFVGGQFPGVEGIRRSYLTARAAQGMAERLGLRHKTLYYNDYSLPALLGEFAGTWQAEELGTSWAQLCAADGKGVLRQTLQQYFDQNCDLSQSARLLHIHVNTLRYRLQKIEEITGLKINQLPSLLRLYIGLQIYG</t>
  </si>
  <si>
    <t>PL78_7245 chr1</t>
  </si>
  <si>
    <t>ANI29624</t>
  </si>
  <si>
    <t>rpoH RNA polymerase factor sigma-32</t>
  </si>
  <si>
    <t>MTKEMQTLALVPQGSLEAYIRAANTYPMLTAEEERELAERLHYQGDLEAAKQLILSHLRFVAHVARNYSGYGLPQADLIQEGNIGLMKAVRRFNPEVGVRLVSFAVHWIKAEIHEYVLRNWRIVKVATTKAQRKLFFNLRKTKQRLGWFNQEEVEMVAKELGVTSKDVREMESRMSAQDMTFDPTPDDEVRDGQSMAPVLYLQDKTSDFADGIEEDNWESHAADKLTYALEGLDERSQHIIRARWLDDDNKSTLQELADKYGVSAERVRQLEKNAMKKLRMAIEA</t>
  </si>
  <si>
    <t>PL78_7250 chr1</t>
  </si>
  <si>
    <t>ANI29625</t>
  </si>
  <si>
    <t>ftsX cell division protein</t>
  </si>
  <si>
    <t>MANNAKKAKTKALKGGWREQWRYSWVNALADMMRQPLATLLTVMVIAISLTLPSVCYIVWKNVSTAAEQWYPTPQLTVYLDKSLDDNAAENVVTALKAEAGVEKVNYLSREEAMGEFRNWSGFGGALDMLEENPLPAVAIITPQMSFQSSETLDTLRDRVTKVEGVAEVRMDDSWFARLAALTGLVGQVAAMIGVLMVVAVFLVIGNSVRLSIFSRRDTINVMKLIGATDGFILRPFLNGGAMLGLGGAVLSLILSEALVWKLGSVVAQVATVFGTSFSLHGLSWDESLLLVLISAMIGWIAAWLATVQHLRRFTPQ</t>
  </si>
  <si>
    <t>PL78_7255 chr1</t>
  </si>
  <si>
    <t>ANI29626</t>
  </si>
  <si>
    <t>ftsE cell division protein</t>
  </si>
  <si>
    <t>MIRFEQVSKAYLGGRQALQGVDFHLRPAEMAFLTGHSGAGKSTLLKLICGIERPSAGHIWFGGHDISRLKNREVPFLRRQIGMIFQDHHLLLDRTVYDNVAMPLIIAGASTEDIRRRVSAALDKVGLLDKAKNFPIQLSGGEQQRVGIARAVVNKPAVLLADEPTGNLDEALSEGILRLFEEFNRVGVTVLMATHDTSLIARRRYPILTLSQGRMSGARHGE</t>
  </si>
  <si>
    <t>PL78_7260 chr1</t>
  </si>
  <si>
    <t>ANI29627</t>
  </si>
  <si>
    <t>ftsY cell division protein</t>
  </si>
  <si>
    <t>MAKEKKRGFFSWLGLGRQSEEQKEEQKIEQPVAEPVVDESLPAASEHELVTADEPTPAAESVVPTEVGEWDSEINAEAAAEIAPAIDVVPLVEETPIEPEIVPTQYVEPAEFNEIETTAVIEPVSAAVTEQPESVEILAEEVIPAAEPLVAEAVAQFLTEQHQPQVFEPESALVEAEADISVETVEDIEVILPEPEPEPEPEPEPEPEPEPEPEPEPEPEPEPEPEPEPEVTTALAESELVDEIELEPVVAPVAQEQERPTKEGFFARLKRSLLKTKQNLGSGFMGLFSGKKIDDDLFEELEEQLLIADVGVETTRKIIESLTAHASRKQLKDAEALYGKMKEEMSEILAKVDKPLDVSGKNPYVILMVGVNGVGKTTTIGKLARQFQAEGKSVMLAAGDTFRAAAVEQLQVWGERNKIAVVAQHTGADSASVIFDAIQAAKARGVDVLLADTAGRLQNKAHLMEELKKIVRVMKKLDGDAPHEVMLTLDASTGQNAVSQAKLFNEAVGLTGITLTKLDGTAKGGVIFAIADQFGIPIRYIGVGEGIEDLRPFKADDFIEALFARED</t>
  </si>
  <si>
    <t>PL78_7265 chr1</t>
  </si>
  <si>
    <t>ANI29628</t>
  </si>
  <si>
    <t>rsmD 16S rRNA methyltransferase</t>
  </si>
  <si>
    <t>MAKKPQQQSFGQIRIIGGKWRGRKLPVPDSPGLRPTTDRVRETLFNWLAPMIQGARCLDCFAGSGALGLEALSRYAGETVLLEYERNVARQLTSNLALLNAENGQVVNTNALQWLAQPGKPFDLVFLDPPFRKGLLAETVNLLEQQGWLTDEAWIYVEAEAESAAADVPANWQLHREKVAGQVAYRLYIRHHAASDAAQEPENVD</t>
  </si>
  <si>
    <t>PL78_7270 chr1</t>
  </si>
  <si>
    <t>ANI29629</t>
  </si>
  <si>
    <t>MLINFGRLLMLGVWAFLILNLIQPFPSPLKYFVNVAMIFMVLMHGLQLTLLKSTQPKDQPISGWQQVKIFIFGVFELLAWQKKQPPMPKK</t>
  </si>
  <si>
    <t>PL78_7275 chr1</t>
  </si>
  <si>
    <t>ANI29630</t>
  </si>
  <si>
    <t>MSKPPLIFIVVVALIVILATRQYWQKRRLDAENDKAPMRSLQVEVSNKREVLAPNRRSRQREEIVAEDKRYEVTFRPLLSGSEINIVLPRQEYQQINIGMQGTLRLQGTRYIDFTAVQPAK</t>
  </si>
  <si>
    <t>PL78_7280 chr1</t>
  </si>
  <si>
    <t>ANI29631</t>
  </si>
  <si>
    <t>MANDQTLYRIQFMNNGKNYQLYVREITPSSLFGFIEIADFVFDSQSALLVDPSTEKLKTEFSGVNRSYIPLHSVIRIDVVTEKGSARISDLGANVMNFPYLPGNKP</t>
  </si>
  <si>
    <t>PL78_7285 chr1</t>
  </si>
  <si>
    <t>ANI29632</t>
  </si>
  <si>
    <t>MNAICQKLKMKKEKLLLIMVMTLSVCSAAYSAEFPGFTYNCKLVKNGRAIIELRNDNFYVTFVDNRKYPGKIHYGKADILNNRHPVYNKYLKNIDQNKPALLIHQYGNEVWIKGDSDEDWMDHGEWCKPVEG</t>
  </si>
  <si>
    <t>PL78_7290 chr1</t>
  </si>
  <si>
    <t>ANI29633</t>
  </si>
  <si>
    <t>MSWPFLAVFFSGWLFVDASYRGPRWQRWVFKPVTLLLLVLLAWQAPVLGPAGYLIVLGLLATMAADALLLLPSERLLYAIGAFFLSHLLYTISFATQMTVSIFWPLPLVLIIIGALLLATIWTRLEEMRWPIATYVAMTLLMVWVAGEQYFLRSTDFGFSLLIGTSLLLLANIIWLINRYRFSFKAADALVAGCYFVGHFLIVRSLYL</t>
  </si>
  <si>
    <t>PL78_7295 chr1</t>
  </si>
  <si>
    <t>ANI29634</t>
  </si>
  <si>
    <t>zntA zinc ABC transporter ATPase</t>
  </si>
  <si>
    <t>MHSHRDHQHSDEVHDHNNEGHAHIHTADTHCCSATNTAVEEVSQASKHSHSSNCCSSAKPDTSGNDSELEGLPSTGGQRYSWHIKGMDCPSCARKIENAVGGISGVEQAKVLFATEKLVVDAKTDVSQQVQNAVAKAGFSLLDSPKSGQKMAANENKFREYLPIIVLTLLMLASWGISLVSEESGRIAFIVTTVVGLIPIAGKALKLIRSGTPFAIETLMSVAAIGALFIGATAEAAMVLLLFMLGELLESYAANRARRGVSALMALVPEDALLLKNGQRSLVPVSSLRPGDVIEIAPGARLPADAELVTPFASFDESALTGESIPVERQQGEKVAAGSLSIDRSAEMRVISEPGNNAIDRILQLIEEAEERRAPIERFIDRFSRIYTPLIMLLSVLVILIPPMFYGQPWEPWIYRGLTLLLIGCPCALVISTPAAITSALAAATRRGALIKGGAALEQLGIIQTVAFDKTGTLTEGKPQVTDVLPVNGVTENRLLTLTAAVEAGSHHPLATAILQRAAQESTSLPPAEERRALAGIGVEGVVNGIKILVSSPGKLAPQSLDNHWQTQLDQLESSGKTAVAVLEEGRFIGLLALRDTLRTDAKQAINALKNLGIQGVMLTGDNPRAAAAIANELGIDYRAGLLPADKVEAITALNKAKPTVMVGDGINDAPAMKAASIGVAMGSGTDVALETADAALTHNRLTGLAEIIVLSRAARANIRQNIAIALGLKGIFLITTLLGLTGLWLAVLADSGATALVTANALRLLRKREI</t>
  </si>
  <si>
    <t>PL78_7300 chr1</t>
  </si>
  <si>
    <t>ANI29635</t>
  </si>
  <si>
    <t>TusA Sulfurtransferase TusA</t>
  </si>
  <si>
    <t>MTDLFAHPDKTLDTLGLRCPEPVMMVRKTVRHMEEGQTLLIIADDPATTRDIPGFCRFMDHELVAQEVETAPYRYLVRKGIKA</t>
  </si>
  <si>
    <t>PL78_7305 chr1</t>
  </si>
  <si>
    <t>ANI29636</t>
  </si>
  <si>
    <t>PurR membrane protein</t>
  </si>
  <si>
    <t>MFSFTPQQRMTALVWLSLFHIVIITSSNYLVQLPIAIFGFHTTWGAFTFPFIFLATDLTVRIFGAPLARRIILSVMLPALVISYLVSALFFQGSWQGFPALTSFNVMVARIAVASFMAYVLGQILDVQVFNRLRQRSAWWVAPTAAMFFGNISDTLAFFFIAFYKSSDPFMAANWVEIALVDYTFKLLICLLFFLPAYGVMLNMLLKYFASRTASQPAVQIG</t>
  </si>
  <si>
    <t>PL78_7310 chr1</t>
  </si>
  <si>
    <t>ANI29637</t>
  </si>
  <si>
    <t>MNKMTKLFAVGLLVTGLSACDVKNDNNVGQPVSLLEGNIALVLPTEFTDQSDKISSPSSNKRVYATKNGEKAVVIILNEKDTAGLDVLAQRLIEQQKGRDANLQIVTNKTIQVDGKPLQQLDSIITSGGQKAYSSVVMGNVDNNSMTLQITVPAENQQQAQTETESIISTLKLK</t>
  </si>
  <si>
    <t>PL78_7315 chr1</t>
  </si>
  <si>
    <t>ANI29638</t>
  </si>
  <si>
    <t>glpC glycerol-3-phosphate dehydrogenase subunit</t>
  </si>
  <si>
    <t>MSLPRDNSFESCIKCTVCTTYCPVAKVNPLYPGPKQAGPDGERLRLKDPMLYDEALKYCTNCKRCEVACPSDVKIGDIIQRAKASYSSNKPKLRDAILSHTDLMGSLSTPFAPVVNAITGLKPVRHLLDKALKIDHRRELPKYSFGTFRRWYRQQAAKQQQYAEQVAFFHGCFVNYNHPQLGKDLISVFNAMNIGVQLLKREKCCGVPLIANGFIDQAKKQAKVNLESLTDAVITRDIPVVATSSSCTFTLRDEYPHLLDVDTTPVRDRVELATRYLYRLLDQGRELPLKRLPLRIAYHTPCHMEKMGWTAYTLALLRRIPGVELITLDSQCCGIAGTYGFKSENYATSQGIGASLFRQIEESGVDLVITDCETCKWQIEMSTSKKCEHPITLLARALA</t>
  </si>
  <si>
    <t>PL78_7320 chr1</t>
  </si>
  <si>
    <t>ANI29639</t>
  </si>
  <si>
    <t>glpB glycerol-3-phosphate dehydrogenase subunit</t>
  </si>
  <si>
    <t>MKFDAIIIGGGLAGLTCGIRLAEQGKSCAIVSAGQSALHFSSGSLDLLAQLPDGSEVRQPLTALEALAAQAPEHPYSKMGAVVIELVDEAQKLLERCHLSFVGSAAENHMRITPLGSQRPTWLSPAEIPTTPLNGTLPWERIAVIGIEGFLDFQPQMVADSLQAQGVAATSSYMHLPALDRLRDNPSEFRAVNIARVLDLAESLPPLAEELSRLSTHAQAILLPACIGLDNPVQLEALRLAVGKPIMLLPTLPPSLLGMRLHQELRQRFQHLGGLVMPGDSVLRAELEGNRVTGLYSRNHGDIPLRAPHVVLASGSFFSNGLIAGFDRVYEPILGLDMLSLSNRADWSRSDMFDAQPYLQFGVQTDKQLRAMRGGEPLENLYAIGAVLGGYDPLQQGCGAGVSLTSALFAAQQITDATEVKL</t>
  </si>
  <si>
    <t>PL78_7325 chr1</t>
  </si>
  <si>
    <t>ANI29640</t>
  </si>
  <si>
    <t>glpA glycerol-3-phosphate dehydrogenase subunit</t>
  </si>
  <si>
    <t>MTNSSPYSETDVIIIGGGATGAGIARDCARRGLGCILLERHDIATGATGRNHGLLHSGARYAVTDGESAKECIEENRILKRIARHCIEPTNGLFITLPEDSLEYQQQFITRCQLAGIDAEAIDPALALRMEPAANPAMIGAVKVPDGTVDPFRLTAANMLDAREHGANVLTYHEVIGLIRQGDRVTGVSVFDHKNQRQYKIHARIVVNAAGIWGQHIAEYADLRVRMFPAKGALLILGHRINNMVINRCRKPADADILVPGDTISLIGTTSTHIDYDQIDNMIVTPQEVDILIREGSKLSPKLAATRILRAYAGVRPLVASDDDPSGRNVSRGIVLLDHASRDGLEGFITITGGKLMTYRLMAEWATDKVCEKLGHQASCTTAQEPLPGSRQSAEQTLRKVVSLPASIRGSAVYRHGDRATQLLDGNRLDNSLVCECEAVTAGEVRYAVESLTVNNLLDLRRRTRVGMGTCQGELCACRAAGLLNRFNVTTPQQSREQLTQFLNERWKGVRPIAWGDALRESEFTSWVYQGLCGLGHQTAAIPSAQEKSDEI</t>
  </si>
  <si>
    <t>PL78_7330 chr1</t>
  </si>
  <si>
    <t>ANI29641</t>
  </si>
  <si>
    <t>glpT sn-glycerol-3-phosphate transporter</t>
  </si>
  <si>
    <t>MLSIFKPAAHQARLSEDRIDPTYRRLRWQIFMGIFFGYAAYYLVRKNFTLAMPYLIEQGFSRGDLGFALSGISIAYGFSKFIMGSVSDRSNPRVFLSAGLILAAAVMLFMGFVPWATSSIAVMFVLLFLCGWFQGMGWPPCGRTMVHWWSKKERGSIVSVWNCAHNVGGGLPPLLFLLGMAWFNDWKAALYMPAFGAILVALIVFGLMRDTPQSCGLPPIEEYKNDYPDDYSKEAEEELTAKQIFMQYILPNKLLWYIAIANVFVYLLRYGILDWSPTYLKEVKHFALDKSSWAYFLYEYAGIPGTLLCGWMSDKVFKGNRGATGVFFMILVTIATIIYWLNPVGNPGIDMACMITIGFLIYGPVMLIGLHALELAPKKAAGTAAGFTGLFGYLGGSVAASAIVGYTVDFFGWDGGFMVMIGGSILAVLLLIVVMFSEKKHHEEMAKNRAN</t>
  </si>
  <si>
    <t>PL78_7335 chr1</t>
  </si>
  <si>
    <t>ANI29642</t>
  </si>
  <si>
    <t>glpQ glycerophosphodiester phosphodiesterase</t>
  </si>
  <si>
    <t>MQTHVKALVAGIILASSMAGVAQAAEKIVIAHRGASGYLPEHTLPSKAMAYAQGADYLEQDLVMTKDNELVVLHDHYLDRVTDVAERFPDRARKDGRYYAIDFTLPEIKSLKFTEGFDIKDGKKVQSYPGRFPMGKSDFRVHTFQEEIEFIQGLNHSTGKNIGIYPEIKAPWFHRQEGKDISAKVLDVLKEYGYTTKGDKVYLQCFDANELKRIKNELEPQKGMDLKLIQLVAYTDWNETYEQQPNGKWVNYSYDWMFKPGAMKQVAQYADGIGPDYHMLVAAESTPGKIVLTEMVKDAHASNMMVHPYTIRADALPKYATDVNQLYDIIYNQAQVDGVFTDFPDKGVQFLQKQGQHK</t>
  </si>
  <si>
    <t>PL78_7340 chr1</t>
  </si>
  <si>
    <t>ANI29643</t>
  </si>
  <si>
    <t>Type III secretion chaperone domain protein</t>
  </si>
  <si>
    <t>MDESSQLLLQYFATTPHGEDNYININDEFIVYIDTEDDNAELICPFAPVPQQYDCLLQLLSYNYGNKVIFSVADGLVLATTYIDMNDAAEQITEQFKGYLAQIFQAKEQVAYF</t>
  </si>
  <si>
    <t>PL78_7345 chr1</t>
  </si>
  <si>
    <t>ANI29644</t>
  </si>
  <si>
    <t>TypeIII virulence effector protein IpgD</t>
  </si>
  <si>
    <t>MSNDFAINNNVTKSNHSYDKVEKSENKKILGFGSSPPRKPENIAGVSYIHQKKSESVDTIRSSIRQLKLRYADIALEVLIPDNDKSATGYSLEKMPFIKKINTISKELGDIEPSFELSTDITNDISVTQHENEIVDILCQHYIRNGEGDLQAKDKAIDKFEQKSMTIKKHARDKSKESSFSDHILNYAKDTRQLKLDYIKVALDVLKDDDSNGFYGKLEATMDLEFKKNNLKNPTSLENQPISNAEYDSIKHCKKEVMDVLTQFYKEQGMNAKLAKENAKREFKQASIRLLNTAEWNIQKSQFDYLGCKFISESIPAGQLKLEQGEDDIFPTSYKNGGVCSADSGNSQHAVNLWVSKFSLQKNGRPEILLEGIRHASLGPHSVKISKEDSQSIALERGREVVLAALFQHPEKLQKALNGETIDLRLTSTSLLTAQDFLKDTEGTQLTIQMGAWKTLSESKPLVLYIRDASGKQQEIKMNLQLAAFNFGVNSMAFLPIFPNGFGIPKNKSWEVSNQYNEPSIKLMLGDELDISKPGGWVGDYLINTKNKPDDNNIKLVRELSRQLMEMWHDKSYSNKIDPYKFVRRIVLLSNAIGVTPCWNCKSGKDRTALLDIEVKRELASLHFNHSLSPSRELSVDGKALYKMVALNSSNLQIQAANMHTEGSKAFDKIKNVAVKRVDDTDLVKQLRGLAPYNK</t>
  </si>
  <si>
    <t>PL78_7350 chr1</t>
  </si>
  <si>
    <t>ANI29645</t>
  </si>
  <si>
    <t>sugar/pyridoxal phosphate phosphatase YigL</t>
  </si>
  <si>
    <t>MYHVVASDLDGTLLSPDHILTPYAKETLKLLTERDVHFVFATGRHHIDVSQIRDSLEISAFMITSNGARVHNTAGELIFSHNLDGDIARDLYSMEHDNPDILTNVYLNDDWYMNRESPEQEEFFRESVFTYQLFEPALLPTEGVCKVYFTCEDHDKLLILEEAINARWGDRVNVSFSFPTCLEVMGGGVSKGHALEQVSKIIGYSLKECIAFGDGMNDLEMLSMAGKGCIMRDAHQRLKDILPDLEVIGSNADDAVPHYLRKMFLA</t>
  </si>
  <si>
    <t>PL78_7355 chr1</t>
  </si>
  <si>
    <t>ANI29646</t>
  </si>
  <si>
    <t>lysophospholipase L2</t>
  </si>
  <si>
    <t>MPLEKKTENWLTREARFAAFANGPLLDFWQQREEDEFSGVDNVPIRYVRFRSPHHNKVVMLVPGRIESYVKYPEVAYDLFQQGYDVMVLDHRGQGRSGRMLEDPNRGHVVNFDDYVEDFAQWVEREISNSHYLERFALAHSMGSAILLRYLAREPTAFDAAALCAPMLGIHLPMPKWLAHRIVDWAEKRQNMRDYYAIGTGQWRPLPYVVNMLTHSRERYRRCLRHYADTPEIRVGGPTYHWVRESLRASEQIIAEADKITTPILLLQASEDRVVSNPAQDAFCQVMAQAGHPCDGGAPRVIKGARHEILFERDKLRVEALSAILRFFAQHHQLSVDADANSTRG</t>
  </si>
  <si>
    <t>PL78_7360 chr1</t>
  </si>
  <si>
    <t>ANI29647</t>
  </si>
  <si>
    <t>rhtB homoserine transporter</t>
  </si>
  <si>
    <t>MTFDWWLTYLVTTFILSLSPGSGAINTMSTTISHGKRGVVASIAGLQLGLALHIVLVGIGLGALISQSLLAFEILKWLGAAYLIWLGIVQWRAAGAVDLHALATSLPRRKLFKRAIFVNLTNPKSIVFLAALFPQFVLPHQPQAAQYLILGATTLIVDIIVMIGYAALATRIAGWIKAPHQMKLLNRIFGGLFMLIGALLATAKKV</t>
  </si>
  <si>
    <t>PL78_7365 chr1</t>
  </si>
  <si>
    <t>ANI29648</t>
  </si>
  <si>
    <t>RhtC threonine export protein</t>
  </si>
  <si>
    <t>MLMLFLTVALVHLIALMSPGPDFFFVSQTAASRSRREAMMGVVGISLGIVVWAGVALMGLHLILQKMAWLHQVIMVGGGLYLCWMGWQLLKSARAKGELGEGEVEMTLPVRGRTFLRGFLTNLSNPKAVIYFGSVFSLFVGDDVSAGARWGLFILIVAETFIWFSVVACVFALPVMRRGYQRLSKWIDGLAGVLFVGFGLHLIFSK</t>
  </si>
  <si>
    <t>PL78_7370 chr1</t>
  </si>
  <si>
    <t>ANI29649</t>
  </si>
  <si>
    <t>recQ ATP-dependent DNA helicase</t>
  </si>
  <si>
    <t>-STAAVINKEQLAAQVLRETFGYQQFRPGQQEIINATLAGQDCLVVMPTGGGKSLCYQIPALVMDGLTLVVSPLISLMKDQVDQLQAYGVAAGCLNSSQTREQQLAVMEGCRSGQIKLLYIAPERLVMENFLEQLEHWRPALLAVDEAHCISQWGHDFRPEYRALGQLKRRFPALPVIALTATADEATRGDIVRLLDLNQPLIQVSSFDRPNIRYTLVEKFKPLDQLWRFVQDQRGKSGIIYCNSRAKVEDTTARLQSRGLSVAAYHAGLDNERRAQVQEAFQRDDLQVVVATVAFGMGINKPNVRFVVHFDIPRTIESYYQETGRAGRDGLPAEAILLYDPADMAWLRRCLEEKPAGAQQDVERHKLNAMGAFAEAQTCRRLVLLNYFGEGKQQACGNCDICLDPPKRYDALGDAQKALSCVYRVGQRFGLGYIVEVLRGANNQRIREMGHDKLSVYGIGRDQTHEHWVSVLRQLIHLGLLSQNIAQFSALQLTEAARPILRAEIPLQLAVPRIQSLKPRSSANQKSYGGNYDRKLFAKLRKLRKSIADEENIPPYVVFNDATLLEMAEQMPIKASELLSVNGVGQRKLERFGAPFMAMIRDHVDNDE</t>
  </si>
  <si>
    <t>PL78_7375 chr1</t>
  </si>
  <si>
    <t>ANI29650</t>
  </si>
  <si>
    <t>MMGHFWRILMVLLFVPVLAQAEEAKVEKIHDAPAIRGSIIAAMLQDHDNPFLLYPYETNYLLYTYSSNINKEAISSYDWAENARKDEIKFQLSLGFPIWRGIAGENSLLGASYTQRSWWQASNSGESSPFRETNYEPQVFLAWATDYDFAGWTFREIEVGLNHQSNGKADPTSRSWDRAYARVMAQRGDWEIDLKPWYRFSENDAKDDNPDITKYLGYYRLKVGYAWGDSVFSMEGRYNWNSGYGAAEMGWSYPITKHVRFYTQVFSGYGESMIDYNFRQTRVGVGIMLNDVM</t>
  </si>
  <si>
    <t>PL78_7380 chr1</t>
  </si>
  <si>
    <t>ANI29651</t>
  </si>
  <si>
    <t>Acyl-coenzyme A thioesterase PaaI</t>
  </si>
  <si>
    <t>MSGTILTLEEARRLIGEVFVYHMPFNRELGLELRRFEQDYAELAFSHQDRLVGNIAQRILHGGVIASVLDVAAGLVCVGNSLTRYEPLIKEQLQQQLSKMGTIDLRVDYLRPGRGEHFTASSSILRSGNKVAVARVELHNQDAVHIASATATYLVG</t>
  </si>
  <si>
    <t>PL78_7385 chr1</t>
  </si>
  <si>
    <t>ANI29652</t>
  </si>
  <si>
    <t>rarD transport protein</t>
  </si>
  <si>
    <t>MDKQQTRQGIFFALAAYFIWGLAPAYFKLIQQVPADEILTHRIIWSFFFMLILLTLSRNWPQVRQACRNKKRLLLLAVTALLIASNWLLFIWAVNNHHMLEASLGYFINPLVNVLFGMLFLGERFRRMQWVAVALAFGGVLIQLWQFGSLPVIGLGLAISFALYGLLRKKMGIDAQTGMLVETLWLLPIAAVYLFFFADSPTSHLSANAWSLNLLLAAAGVITTIPLLLFTAAAGRLRLSTLGFFQYLGPTLMFVLAVTFYGETISNDKMVTFGFIWAALLIFTLDALYTQRKLRK</t>
  </si>
  <si>
    <t>PL78_7390 chr1</t>
  </si>
  <si>
    <t>ANI29653</t>
  </si>
  <si>
    <t>corA magnesium transporter</t>
  </si>
  <si>
    <t>MLSAFKLENNRLSRLELDESEDLTTSLWVDLVEPEEGERERVQCELGQSLATRPELDDIEASARFFEDEDGLHIHSFFYFEDAEDHAGNSTVAFTIRDGRLYTLRERELPAFRLYRMRARNQTLVDGNAYELLLDLFETKIEQLADEIENIYSDLEALSRVIMEGHQGDEYDAALSTLAEQEDIGWKVRLCLMDTQRALNFLVRKARLPTGQLEQAREVLRDIESLLPHNESLFQKVNFLMQAAMGFINIEQNRIIKIFSVVSVVFLPPTLVASSYGMNFEFMPELRWSFGYPGAIGLMIVAGLAPYLYFKRKNWL</t>
  </si>
  <si>
    <t>PL78_7395 chr1</t>
  </si>
  <si>
    <t>ANI29654</t>
  </si>
  <si>
    <t>WbuC cupin superfamily</t>
  </si>
  <si>
    <t>MKQITRPMLAQMSEQARQLSRLRTHHNFHPELSDSVQRLAIAMEPLTYVRPHRHPHTWEVLTALSGHFVVLLFNDNGEVTERVVLGKEATILEIPANTWHAVLSMEENAVIFEVKLGPYQPVNAEDFAPWSPAESEPEVANMLAWYQTTTVGERYSA</t>
  </si>
  <si>
    <t>PL78_7400 chr1</t>
  </si>
  <si>
    <t>ANI29655</t>
  </si>
  <si>
    <t>uvrD DNA-dependent helicase II</t>
  </si>
  <si>
    <t>MDVSDLLDSLNEKQREAVAAPRCNLLVLAGAGSGKTRVLVHRIAWLLSVENASPYSIIAVTFTNKAAAEMRHRIEHLIGTSQGGMWIGTFHGLAHRLLRAHHLDANLPQDFQILDSDDQHRLLKRIVKALNLDEKQWPPRQAMWYINGKKDEGLRPQHVESYGNPVEATWLRIYQAYQEACDRAGLVDFAELLLRAHELWLNKPHILNHYRERFTNILVDEFQDTNSIQYAWIRLLAGDRSNVMIVGDDDQSIYGWRGAQVENIQRFLKDFPGAETIRLEQNYRSTSNILKAANTLIANNDGRMGKNLWTDGVEGDPISIYCAFNELDEARFVVNRIKAWQDNGGALNDCAILYRSNAQSRVLEEALLQTAMPYRIYGGQRFFERQEIKDSLAYLRLISNRNDDAAFERVVNTPTRGIGDRTLDVVRQTARDRQLTLWQSTRALLQEKVLAGRAASALQRFVELVDSLAHETADMPLHVQTDRVIRDSGLWTLYEQEKGEKGQARIENLEELVNATRQYSYQDEDEDLMPLQAFLSHAALEAGEGQADAYQDAVQLMTLHSAKGLEFPQVFIVGMEEGMFPSQMSLDEGGRLEEERRLAYVGLTRAMQKLTLCYAESRRLYGKEVNHRPSRFIGELPQECIEEVRLRASVSRPVNHRRMGTPMNENDSGFTLGQRVRHPKFGEGTVVNLEGSGEHSRLQIAFPGEGIKWLVAAYARLEAV</t>
  </si>
  <si>
    <t>PL78_7405 chr1</t>
  </si>
  <si>
    <t>ANI29656</t>
  </si>
  <si>
    <t>flavin mononucleotide phosphatase</t>
  </si>
  <si>
    <t>MHFYRPLQPIAAITFDLDDTLYDNRPVISRTEQESVAFLQQYHPNLRQLEVADFHRFRIELLASDPDIYHDVTQWRWQALELGLIRHGLTKDEARKGADAAMENFALWRSRIHVPAATHDTLETLSERFPLVAITNGNADPAACGLSRYFQFVLRSGPNGRAKPYRDMYQKAANKLDLPLESILHVGDDLTTDVAGSLRCGMQACWINDRQKNIMAVNDARLLPHIEISQLASLTALL</t>
  </si>
  <si>
    <t>PL78_7410 chr1</t>
  </si>
  <si>
    <t>ANI29657</t>
  </si>
  <si>
    <t>xerC site specific tyrosine recombinase</t>
  </si>
  <si>
    <t>MSEIPATLSPSVEAFLRYLKVERQLSPLTITSYSRQLQAVMELAGQMGLSQWESLDAAQVRSLVSRSKRAGLQSSSLALRLSALRSFLDWLVSQGVLHANPAKGVSTPRTGRHLPKNIDVDEVSRLLDIDLNDPLAVRDRAMLEVMYGAGLRLAELVGMDCKHVDLASGEIWVMGKGSKERKVPMGATAVTWLQHWLALRELFEPADDAIFLANTGKRISARNVQKRFAEWGIKQGVSSHIHPHKLRHSFATHMLESSGDLRAVQELLGHANLTTTQIYTHLDFQHLATVYDAAHPRAKRGKS</t>
  </si>
  <si>
    <t>PL78_7415 chr1</t>
  </si>
  <si>
    <t>ANI29658</t>
  </si>
  <si>
    <t>Uncharacterized conserved protein YigA</t>
  </si>
  <si>
    <t>MKNYEEQALAGIELDDDAVMQYLLQNPDFFIRNARLVEQMQIPHPVRGSVSLVEWQLARQRNQIHQLEEEITLLMEQAGLNELLFNRLLQLQTNLTSAESLQDMLNRLQRWARDFGLAGANVRLFNDRWHIGAPSDFTHLGLARHAFEPMRIQRLGDERHYLGSLNGPELLLLLPQAKQVGSVAMSLMGANGDLGVVIFSSRDTQHYQQGMGTVMLHQLALMLPTLLERWIERV</t>
  </si>
  <si>
    <t>PL78_7420 chr1</t>
  </si>
  <si>
    <t>ANI29659</t>
  </si>
  <si>
    <t>dapF diaminopimelate epimerase</t>
  </si>
  <si>
    <t>MQFSKMHGLGNDFMVVDAVTQNVYFSPELIRRLADRHTGVGFDQMLVVEPPYDPELDFHYRIFNADGSEVSQCGNGARCFARFVRIKGLTNKRDIRVSTQTGRMVLSVTEDELVCVNMGEPNFEPQAIPFKAIKAEKTYILRAAEHTVLCGVVSMGNPHCVLQVDDVSVANVELLGPVLENHERFPERANIGFMQVVSREHIRLRVYERGAGETQACGSGACAAVAVGIQQALLSEEVHVELPGGSLDISWKGPGHPLYMTGPATHVYDGFIHL</t>
  </si>
  <si>
    <t>PL78_7425 chr1</t>
  </si>
  <si>
    <t>ANI29660</t>
  </si>
  <si>
    <t>small periplasmic lipoprotein</t>
  </si>
  <si>
    <t>MKRELRWPLVAMMLVGLSGCGLKGPLYFPPAENSKTETVPPDSGKVQKNQEDNVGSQQTQSIGGLQ</t>
  </si>
  <si>
    <t>PL78_7430 chr1</t>
  </si>
  <si>
    <t>ANI29661</t>
  </si>
  <si>
    <t>cyaY frataxin like protein</t>
  </si>
  <si>
    <t>MNDSEFHQLADQLMSNIENAVDNFDGDSDIDCETNGGVLTLTFENGSKIVINRQEPFHQVWLATKTGGYHFNYRENEWHCDRSGKTFYTLLSEAATAQAGEEVSFD</t>
  </si>
  <si>
    <t>PL78_7435 chr1</t>
  </si>
  <si>
    <t>ANI29662</t>
  </si>
  <si>
    <t>cyaA adenylate cyclase</t>
  </si>
  <si>
    <t>MGPAFQKVYSLLPTLLHYHHPLMPGYLDGNVPHGVCFFTPTETQQQYITEVESKWGEPLQLAREGELPITGVYTMGSTSSIGQSSTSDLDIWVCHQAWLDNEERNQLQQKCSQLEKWAASMGVEVSFFLIDENRFRHNASGSLGGEDCGSTQHILLLDEFYRSAVRLAGKRILWNMVPIEEEGHYDDYVLSLYAQGALTPNEWLDLGGLSTLSAEEYFGASLWQLYKSIDSPYKAVLKTLLLEAYSWEYPNSQLLAMEIKQRLHKGEIVSFGLDGYCMMLDRVTRYLTQIEDTTRLDLVRRCFYLKVCEKLSKTPASSGWRREILSQLVSEWGWSEERLEMLDNRANWKIERVREAHNELLDAMMQSYRNLIRFARRNNLSVSASPQDIGVLTRKLYAAFEALPGKVTLVNPQISPDLSEEHLTFIHVPAGRANRPGWYLYNQAPSMDAIVSHQPLEYNRYLNKLVAWAYFNGLLTSKTHLHIKSANLCDTVKLQELVTDVSHHFPLRLPAPTPKALYSPCEIRHLAIIVNLENDPTAAFRNQIVHFDFRKLDVFSFGEQQQCLVGSIDLLYRNSWNEVRTLHFSGEQAVLEALKTILGKMHQDAAPPESVDVFCYSQHLRGLIRTRIQQLVSECIELRLSSTRQEPGRFKAVRVAGQTWGLFFERLSVSVQKLENAVEFYGAISNNKLHGLSIQVETDQIHLPPVVDGFASEGIIQFFFEGTSDGKGFNIYILDESNRVEVYHHCEGSKEELVRDVSRFYSSSHDRFTYGSSFINFNLPQFYQIVQLDGRTQVIPFRSTTLSHLCHNATEKESSTPPQQFQLH</t>
  </si>
  <si>
    <t>PL78_7440 chr1</t>
  </si>
  <si>
    <t>ANI29663</t>
  </si>
  <si>
    <t>hemC porphobilinogen deaminase</t>
  </si>
  <si>
    <t>MSMLDKIIRIATRQSPLALWQAHYVQQLLQACHPGLQVELVPMVTRGDIILDTPLAKVGGKGLFVKELELALLEGRADVAVHSMKDVPIAFPEGLGLVTICERDDPRDAFVSNNYQHMDELPAGSVVGTSSLRRQCQLRQRRPDLIVKDLRGNVGTRLSKLDQGDYDAIILAVAGLNRLGLKERIRYAMSPEESLPAVGQGAVGIECRLDDTLTRELLAPLNHRQTELRVCAERAMNTRLEGGCQVPIGSYAVLEDDTLWLRALVGAPDGSQMICGERRGPSANAEQMGIELADELLSRGAKEILALVYQDNPPL</t>
  </si>
  <si>
    <t>PL78_7445 chr1</t>
  </si>
  <si>
    <t>ANI29664</t>
  </si>
  <si>
    <t>hemD uroporphyrinogen-III synthase</t>
  </si>
  <si>
    <t>MTILVTRPSPAGEQLVSRLRALGRVAYHAPLIDFSPGRDLPRLPEMLAEMQAGDLVFALSQNAIRYANPLLNRNKLFWPAELSYYAIGRSTALALHTVSRLPVTFPPMGETSEMLLLLPDLQELQGKKALLLRGNGGRELLGESLAARGAEVTFCECYQRSPIYYDGSEQSAHWQRAGVDILVVTSGEMLQQIYTLIPDYYRSSWLLRCRLIVVSDRLAALASQLGWNDIRVAENADNDALIRALQ</t>
  </si>
  <si>
    <t>PL78_7450 chr1</t>
  </si>
  <si>
    <t>ANI29665</t>
  </si>
  <si>
    <t>uroporphyrinogen-III C-methyltransferase</t>
  </si>
  <si>
    <t>MTEHTTPSAPVEETTTAVERPQQPEAETPKDKRSGPILGAVAIAIAIILSAGLYYQGHQQKQQLVAANQALQDQLAALKTSQTQEKQRLEALLQQQGKALDTADRQQASLARQLNELQGKVATISGSDAKAWLLAQADFLVKMAGRKLWSDQDVLSAATLLKSADASLADMNDPSLIEVRRAITEDISALSALSQIDFDGIILKLNQLSNQVDNLRMADNVTDDAPMDEDSTELSSSLSDWKQNLSKSWHSFLSDFVTIRRRDSSAEPLLAPNQDIYLRENIRSRLLVAAQAVPRHQDEVYKQSLETISTWVRAYFDVNDPSTKAFLDELESLSQQSISMDVPDQLKSQPLLEKLMQTRVRNLLAQTPVVNQEG</t>
  </si>
  <si>
    <t>PL78_7455 chr1</t>
  </si>
  <si>
    <t>ANI29666</t>
  </si>
  <si>
    <t>hemY heme biosynthesis- associated TPR protein</t>
  </si>
  <si>
    <t>MIRVLLLFLLLIAGIILGPMLAGHQGYVLIQTDDYNIETSITKLTIMLVGLIFVLYLIESVLRRMFRTGARTRGWFIGRKRSRARKQTKAALIKLAEGDFKQVEHLLTRNAEHAEQPMVNYLLAAEAAQQCGDEFRTNQYLERAAEVADTDQLPVDITRVRIQLAQGQIHAARHGVDRLLELAPRHPEVLRLAEQAYLRTGAFSSLLEILPAMQKIQLHTAAEISALEQQAYIGIMNQCMAEEGSDGLKRWWHDQNRKIRHNVALQVALAEHLIECNDHEVAQQVILDGLKRQYDERLILLIPRLKSGNPDPLEKALRQQIKQHGATPLLNSTLGQLMLKHGEWEQASEAFRAALQQRPDGYDYAWLADAYDKLHRPEDAAQVRREGLMLTLKQNGE</t>
  </si>
  <si>
    <t>PL78_7480 chr1</t>
  </si>
  <si>
    <t>ANI29667</t>
  </si>
  <si>
    <t>gabP D-alanine/D-serine/glycine permease</t>
  </si>
  <si>
    <t>MADNEDKKGLHRGLEARHIELIALGGTIGVGLFMGAASTLKWAGPSVLLAYIIAGLFVFFIMRAMGEMLYLEPVAGSFAVYAHKYLSPYFGYLTAWGYWFMWIAVGISEITAIGLYVSFWFPELPQWIPAIAGVVIVALANLAAVRLYGEMEFWFAMIKVTTIIVMIVVGIGVIFFGFGNQGQAIGFDNLTQHGGFFAGGWKGFLFALCIVVASYQGVELVGITAGEAKNPQVTLKRAINNILWRILIFYVGAIFVIVTIFPWNEIGSTGSPFVLTFAKIGITAAAGIINFVVLTAALSGCNSGMYSGGRMLYALAMNRQLPAILTKVSASGVPVYCIAVTILCLLIGSSLNYIIPNPQQVFVYVYSASVLPGMVPWFVVLISQLRFRQVHKEAIKQHPFKSIMFPYVNYLTIAFLICVLVGMGINPDTRLSLLVGAIFLALVSLCYFALGMHKKRV</t>
  </si>
  <si>
    <t>PL78_7481 chr1</t>
  </si>
  <si>
    <t>MNFYSLKGYCWDVFLRGIAQEEILAGLDSPTLRQTQLKTSGIVITYKFKQFKLTTNTARLRQQAIQPF</t>
  </si>
  <si>
    <t>PL78_7485 chr1</t>
  </si>
  <si>
    <t>ANI29668</t>
  </si>
  <si>
    <t>UDP-N-acetyl-D- mannosaminuronic acid transferase</t>
  </si>
  <si>
    <t>MEQKTAIPKYNLRGFNIWGFRDMAQVLDYLLGNEQVKTGTLVAMNAEKLLKAEDDAALRTQLNDAEYLYADGISMVRAIRRKYAGAEVSRVAGADLWEALMQRAGQQGTPVFLVGGKPEILAETEEKLRAQWNVNIVGSQDGYFTPEQRDALFTRIAASGAAIVTVAMGSPKQEIFMRDCRQVHPNALYMGVGGTYDVFTGHVKRAPKVWQNLGLEWLYRLLSQPSRIRRQLKLLKFVGYYYTGRL</t>
  </si>
  <si>
    <t>PL78_7490 chr1</t>
  </si>
  <si>
    <t>ANI29669</t>
  </si>
  <si>
    <t>WzyE O-antigen assembly polymerase</t>
  </si>
  <si>
    <t>MTLGQFGGLLSVYLIAVIFILTLTYQEFRRVRFNFNVFFSMLYLLTFYFGFPLTCMLVFQFDVAVVPADYLLYAILSATAFYAIYYVTYKTRLRKPRTQPRRPIFTMNRVETNLTWILLALVAIGTVGIFFLQNGFLLFKLNSYSQIFSSDVSGVALKRFFYFFIPAMLVVYFLKQDMRAWFFFLASTVAFGILTYVIVGGTRANIIIAFALFLFIGIVRGWITLWMLVAAGVFGIVGMFWLALKRYSLDVSGAEAFYTFLYLTRDTFSPWENLGLLLQNYDKIDFQGLAPIVRDFYVFIPSWLWPGRPDLVLNTANYFTWDVLDNHSGLAISPTLIGSLVVMGGALFIPIGAIIVGLIIKWFDWLYEQGKAETNRYKAAILQSFCFGAVFNMIVLAREGLDSFVSRVVFFCIIFGACLVVAKLLYWLFDVSGLITQRIRRSYTGANNASSADTTSQL</t>
  </si>
  <si>
    <t>PL78_7495 chr1</t>
  </si>
  <si>
    <t>ANI29670</t>
  </si>
  <si>
    <t>4-alpha-L-fucosyltransferase</t>
  </si>
  <si>
    <t>MKTLIHVLGSDIPHHNQTVLRFFNDVLAARLPAEQVRHFMVAAKDSASFAVFDALEIETLPNKKALAEAVIGRAQADRNTRFFWHGQFNATLWLALLSGKIKPYQVFWHVWGADLYEDAKSWKFRLFYLLRRLAQGRVGHVFATRGDLIHYQQRHPRVPASLLYFPTRMDPTLTGVQAEKPLVGPMTILVGNSGDTTNRHIEALKSIRQQFGADVRVILPMGYPANNDAYIDQVRTAGLKLFPAENLRILTEQIAFDDYLNILRECDLGYFIFNRQQGIGTLCLLTQFGVPFVLSRLNPFWQDLAEQHIPVLFYGDTLDEALIREAQRQLAGLDKQSIAFFNPNYIDGWQQALALAAGENP</t>
  </si>
  <si>
    <t>PL78_7500 chr1</t>
  </si>
  <si>
    <t>ANI29671</t>
  </si>
  <si>
    <t>O-antigen translocase</t>
  </si>
  <si>
    <t>MSLAKASIWTAGSTLIKIGVGLLVVKLLAVTFGPSGVGQAGNFRQLITVLGVLSGAGIFNGVTKYVAEYHQQPERLRAVLGTSSAIVLGFSTLLALLFLFAAKPVSVALFGRADYENVVRAVAFIQMGIAYANLFLAILKGYRDAMGNALAIIGGSLIGVVAYYLCFRLGGYFGALVGLALVPALVVVPATFILVRRKTIPFSYLKLSWDKALASHLGKFTIMALITSVTLPVAYVMMRNLLAKQYGWDEVGIWQGVSSISDAYLQFITASFTVYLLPTLSRLKDKADISREILRSLKFVLPVVAAASMMVWLLRDFAIWLLFSKQFTAMRDLFAWQLVGDVLKVGSYVFGYLVIAKASLRFYILAEVSQFLLLTGFAHWLIPLHGSLGAAQAYMATYIVYFALCSCVFVIYRRSSLPRKT</t>
  </si>
  <si>
    <t>PL78_7505 chr1</t>
  </si>
  <si>
    <t>ANI29672</t>
  </si>
  <si>
    <t>wecE TDP-4-oxo-6-deoxy-D-glucose aminotransferase</t>
  </si>
  <si>
    <t>MIPFNTPPVVGSELGYMQDAINSGKLCGDGGFTHRCQQWMEQRFNCPKVLLTPSCTASLEMAALLLNIKPGDEVIMPSFTFVSTANAFVLRGATMVFVDIRPDTMNIDETKIEAAITDKTKVIVPVHYAGVACEMDTIMALAKKYDLFVVEDAAQGVMSTYKGKALGTIGHIGCFSFHETKNYTAGGEGGATLINDPSLIDRAEIIREKGTNRSQFFRGQVDKYTWRDIGSSYLMADLQAAYLWGQLEAAEQINQRRLSLWQNYYAAFKPLADAGRIDLPIVPADVEQNAHMFYIKLRDIEERSAFISYMKEADILTVFHYIPLHACPAGAEFGRLSGEDCFTTKESERLVRLPIFYMLTEANQKIIINRVLSFFA</t>
  </si>
  <si>
    <t>PL78_7510 chr1</t>
  </si>
  <si>
    <t>ANI29673</t>
  </si>
  <si>
    <t>wecD TDP-fucosamine acetyltransferase</t>
  </si>
  <si>
    <t>MLVRANIEPLNWESEFFQRHSAKLNLSDSAPLLNPAELDAYALVQAKIPAHRLDWVDALNLLGFRLVESEIDLSLPIGTETASVADHSGTTASSAFSDMLAAGSVRIATELDIPQLRSAAARAFALSRFRAPWYESQDSGRFYALWAEKAVLGTFDHQCLLVVDSHNQAIGFVTLRNLQDGSARIGLLAAFPGAAGQGIGTKLMSAAKQWCQHHGLQRLYVATQMSNIAALRLYIRSGASIESTAYWLCRG</t>
  </si>
  <si>
    <t>PL78_7515 chr1</t>
  </si>
  <si>
    <t>ANI29674</t>
  </si>
  <si>
    <t>rfbA glucose-1-phosphate thymidylyltransferase</t>
  </si>
  <si>
    <t>MKGIVLAGGSGTRLHPITRGVSKQLLPVYDKPMIYYPLSVLMLAGIRDILIISTPEDLPSFRRLLGDGSEFGINLSYAEQPKPEGLAQAFLIGEEFINGESCCLVLGDNIYFGQGFSPKLKSVVARQKGATVFGYQVMDPERFGVVEFDDNFRALSIEEKPSVPKSNWAVTGLYFYDNQVVDFAKQVKPSSRGELEITTINQMYLERGELTVELLGRGFAWLDTGTHDSLIEASTFVQTVEKRQGFKIACLEEISWRNGWLDDDGVKRAATALAKTGYGKYLLDLLHARPRQY</t>
  </si>
  <si>
    <t>PL78_7520 chr1</t>
  </si>
  <si>
    <t>ANI29675</t>
  </si>
  <si>
    <t>rfbB dTDP-glucose 4,6-dehydratase</t>
  </si>
  <si>
    <t>MALRRILVTGGAGFIGSAVVRHIINDTADSVVVVDKLTYAGNRESLTVVADSDRYAFEQVDICDRAALDRIFAQYQPDAVMHLAAESHVDRSIDGPAAFIETNIVGTYTLLEAARHYWQALAAEKKQAFRFHHISTDEVYGDLHGTDCLFTETTPYAPSSPYSASKASSDHLVRAWLRTYGLPTLVTNCSNNYGPYHFPEKLIPLVILNALAGKSLPVYGNGAQVRDWLYVEDHARALYQVVTEGVVGETYNIGGHNERKNIEVVETICTLLDELVPNKPAGIAHYSDLITYVKDRPGHDMRYAIDAGKIERELGWRPQETFESGIRKTVNWYLGNRSWWQRVQDGSYAGERLGLSD</t>
  </si>
  <si>
    <t>PL78_7525 chr1</t>
  </si>
  <si>
    <t>ANI29676</t>
  </si>
  <si>
    <t>wecC UDP-N-acetyl-D-mannosamine dehydrogenase</t>
  </si>
  <si>
    <t>MSFETISVIGLGYIGLPTAAAFASRKKKVIGVDVNAHAVETINRGAIHIVEPDLDKVVKIAVEGGYLQAFTKPLAADAFLIAVPTPFKGDHEPDMVYVESAAKSIAPVLKKGDLVILESTSPVGATEQMAQWLAEFRPDLSFPQQAGEAADINIAYCPERVLPGQVMVELIQNDRVIGGMTPKCSARASELYKIFLEGECVVTNARTAEMCKLTENSFRDVNIAFANELSLICADQGINVWELIRLANRHPRVNILQPGPGVGGHCIAVDPWFIVSQNPQQARLIHTARLVNDGKPLWVVDRVKAAVADCLANSDKRASEVKIACFGLAFKPNIDDLRESPAVEIAHLIAEWHAGETLVVEPNVEQLPKSLAGNVTLKNTAEALQQADVLVMLVDHSQFKAIKPEEVKQQWIVDTKGVWR</t>
  </si>
  <si>
    <t>PL78_7530 chr1</t>
  </si>
  <si>
    <t>ANI29677</t>
  </si>
  <si>
    <t>UDP-N-acetyl glucosamine 2-epimerase</t>
  </si>
  <si>
    <t>-KVLTVFGTRPEAIKMAPLVHALAQDEAFESKVCVTAQHREMLDQVLRLFEIEPDYDLNIMKPGQGLTEITCRILEGLKPVLAEFKPDVILVHGDTTTTLATSLAAFYQRIPVGHVEAGLRTGDLYSPWPEEANRKLTGHLAMYHFAPTENSRQNLLRELLPDNRIFVTGNTVIDALFWVRDRVLKDEKLRKDLDARYPFLDANKKMILVTGHRRESFGGGFERICSALAEIARNHPDVQVVYPVHLNPNVSEPVNRILHGVDNIILIDPQDYLPFVYLMNHAYMILTDSGGIQEEAPSLGKPVLVMRDTTERPEAVDSGTVLLVGTDVKKIVDAVTHLLVDENAYHQMSRAHNPYGDGHACQRILEALKNHQVTL</t>
  </si>
  <si>
    <t>PL78_7535 chr1</t>
  </si>
  <si>
    <t>ANI29678</t>
  </si>
  <si>
    <t>lipopolysaccharide biosynthesis protein WzzE</t>
  </si>
  <si>
    <t>-MKPEKTSTNNELAVDNELDIRGLCCTLWRGKAWIIGMAVLFAVIALSVSYLVKQQWSATAITDKPTVNNLGGYYSQQQFLRNLDSRLVSGSASEQPSISDEAYNEFIIQLAAYDTRRDFWLKSDYYKQRQEGDAKADAALLDELVNNIQFTPHDDKKVLNDSVKLTAETATDSNKLLREYVDFASQRAASHLNDEIQGAWAARTQSMKAQVKRQEAVAQAVYDRELNAVKQALKVAEKQGISRNQTDTPAEQLPDSKMFLLGKPMLQARLETLAASGPSFDIDYDQNRAMLATLNVGPTLEEKFQTYRYLRTPEDPVTRDSPRRAFLMIMWGAIGALVGAGVALARRPGVKH</t>
  </si>
  <si>
    <t>PL78_7540 chr1</t>
  </si>
  <si>
    <t>ANI29679</t>
  </si>
  <si>
    <t>wecA UDP-phosphate N-acetylglucosaminyl 1-phosphate transferase</t>
  </si>
  <si>
    <t>-KLLTMSTEILIVLLFSLAFLFIARKVAKRIGLVDKPNYRKRHQGLIPLVGGISVYAGICFAFLISSQQIPFGSLYLACAGLLVFVGALDDRFDISVKIRAFVQALVGVVMMAFAGLYLHSLGHVLGPWEMVLGPFGYVVTLFAVWAAINAFNMVDGIDGLLGGLSCVSFGAMGILLYQAGHMALAFWCFAMIAAITPYILLNLGLLGRRYKVFMGDAGSTLIGFTAIWILLQTTQGKTHPINPVTALWIIAIPLMDMIAIMYRRLRKGMSPFSPDRQHIHHLIMRAGFTSRQAFVLITLAAALLAAVGVIGERLVFVPEWVMLALFLLAFFLYGYCIKRAWRVARFIKRIKRRMRRANNKHVS</t>
  </si>
  <si>
    <t>PL78_7545 chr1</t>
  </si>
  <si>
    <t>ANI29680</t>
  </si>
  <si>
    <t>rho transcription termination factor</t>
  </si>
  <si>
    <t>MNLTELKNTPVSDLITLGENMGLENLARMRKQDIIFSILKQHAKSGEDIFGDGVLEILQDGFGFLRSADSSYLAGPDDIYVSPSQIRRFNLRTGDTISGKIRPPKEGERYFALLKVNEVNYDKPENARNKILFENLTPLHANSRLRMERGNGSTEDLTARVLDLASPIGRGQRGLIVAPPKAGKTMLLQNIATSIAYNHPDCVLMVLLIDERPEEVTEMQRLVKGEVIASTFDEPASRHVQVAEMVIEKAKRLVEHKKDVIILLDSITRLARAYNTVVPASGKVLTGGVDANALHRPKRFFGAARNVEEGGSLTIIATALVDTGSKMDEVIYEEFKGTGNMELHLARKIAEKRVFPAIDYNRSGTRKEELLTTTEELQKMWILRKIIHPMGEIDAMEFLINKLAMTKTNDDFFDMMRRS</t>
  </si>
  <si>
    <t>PL78_7550 chr1</t>
  </si>
  <si>
    <t>ANI29681</t>
  </si>
  <si>
    <t>MSDKIIHLSDDSFATDVLEATGLVLVDFWAEWCGPCKMIAPILDEIAEEYEGKLTIAKLNIDQNPGTAPKYGIRGIPTLLLFKDGAVAATKVGALSKSQLKAFLDENL</t>
  </si>
  <si>
    <t>PL78_7555 chr1</t>
  </si>
  <si>
    <t>ANI29682</t>
  </si>
  <si>
    <t>recQ ATP-dependent RNA helicase RhlB</t>
  </si>
  <si>
    <t>MSKTHLTEQKFSDFALHPLVVEALENKGFQYCTPIQALALPLTLSGRDVAGQAQTGTGKTLAFLASTFHYLLSHPAEEGRQTNQPRALIMAPTRELAVQIHSDAEALSQITGLKLGLAYGGDGYDKQLKVLESGVDILIGTTGRLIDYAKQNYINLGAIQVVVLDEADRMYDLGFIKDIRWLFRRMPAVEKRLNMLFSATLSYRVRELAFEQMNNAEYVEVEPLQKTGHRIKEELFYPSNDEKMRLLQTLIEEEWPDRCIIFANTKHRCEEIWGHLAADGHRVGLLTGDVAQKKRLRILEDFTKGDLDILVATDVAARGLHIPLVTHVFNYDLPDDCEDYVHRIGRTGRAGESGHSISLACEEYALNLPAIETYTGHSIPVSKYNSDALLTDLPAPKRLARTRTGNGPRRNSAPRRNGAPRNNNRKRPG</t>
  </si>
  <si>
    <t>PL78_7560 chr1</t>
  </si>
  <si>
    <t>ANI29683</t>
  </si>
  <si>
    <t>ppx guanosine polyphosphate pyrophosphohydrolase</t>
  </si>
  <si>
    <t>MLSSTSLYAAIDLGSNSFHMLVVREVAGSIQTLARIKRKVRLAAGLDANNHLSHEAMERGWQCLKLFSEQLQDIPRQQIRVVATATLRLASNADQFLQTAIEILGCPIQVISGEEEARLIYHGVAHTTGGPEKRLVVDIGGGSTELVTGSGAQASILVSLSMGCVTWLERYFSDRNLQQENFDQAELAAREMIKPVAARFREHGWQICVGASGTVQALQEIMVAQGMDELITLPKLQQLKQRAIHCGKLEELEISGLTLERALVFPSGLSILIAIFQELGIESMTLAGGALREGLVYGMLHLPIEQDIRSRTIRNLQRRYLLDIEQAQRVAQLADNFFLQVEKQWKLEGRCRELLQNACLIHEIGLSVDFKLAPQHAAYLIRYLDLPGFTPAQKLLLSALLQNQSGTLDLSLLSQQNALPVVMAQRLCRLLRLAIIFSSRRRDDTLPAVRLRANGDTLCVLLPQGWLQLHPYRAESLVQESHWQSYVQWPLTLEAFG</t>
  </si>
  <si>
    <t>PL78_7565 chr1</t>
  </si>
  <si>
    <t>ANI29684</t>
  </si>
  <si>
    <t>1exo-poly-alpha-D-galacturonosidase</t>
  </si>
  <si>
    <t>MRVQLQRRHPLNMLLILSGLALAPATALAELKAPQNLQVPTLAYDENSLVLVWEAPQDNGQIVDYQVYSAGKLLGLASENNDRYSPAKPYINHFYANDKQQFQHKILIQNFTVQGLQPDTTYSFSVKARYADGSLSPDSQVITAKTTALPQVLNIRDFGAKDDGKTLNTQAIQQAINSCKPGCRIDIPAGVYKTGALWLKSDMTLNLEAGSTLLGSENPTDYPAGYYLYSYSTVQRPASLINAINPDQTAPGTFRNIRIVGFGTIDGNGWLRAKTGEISDELGNKLPQYAVSKNTKVHEDGILAKNQVEQAVSAGIDLKTAYGQKRSSLITLRGVENLYLAGFTVRNPAFHGIMNLENHNVVANGLIHQTYDANNGDGIEFGNSQNVMVFNNFFDTGDDCINFAAGTGEMAQQQEPMKGAWLFNNYFRMGHGAIVTGSHTGAWIEDILAENNVMYLTDIGLRAKSTRSIGGGARNVTFRNNAMQDIAKQAVVMTLDYADSNANLDYPPAKIPAQFYDFTVRNVTVNNQTGKNASIEIKGDSDKQAWHRLVHFDNVKFDRVTPTAISDLRDSQFNQVIFTQLRGENPWHFSAIKNVTVDGKPVTP</t>
  </si>
  <si>
    <t>PL78_7570 chr1</t>
  </si>
  <si>
    <t>ANI29685</t>
  </si>
  <si>
    <t>rep ATP-dependent DNA helicase Rep</t>
  </si>
  <si>
    <t>MRLNPSQQQAVEFVTGPCLVLAGAGSGKTRVITNKIAHLIRQCGYKPSHIAAVTFTNKAAREMKERVAQTLGRKEARGLMISTFHTLGLEIIKKEYKALGMKSNFSLFDAQDQMGLLKDLTSKWLEEDKTQLQQLISTISNWKNDLMTPAAAAAQARSERDKIFAHCYTLYDDHLKACNVLDFDDLISLPTLLLQKNEEVRERWQNKLRYLLVDEYQDTNTSQYQMVKLLVGNRARFTVVGDDDQSIYSWRGARPQNLVLLNQDFPQLQVIKLEQNYRSSGRILKAANILIANNPHVFEKRLFSELGYGEPLKVITANNEDHEAERVVGELIAHHFIKKTQYGDYAILYRGNHQSRLFEKLLVQNRIPYRISGGDSFFSRPEIKDLLAYLRVLTNQDDDSAFLRIVNTPKREIGPATIQKLGEWANIRNKSLYHASFDLGLSQHLTGRGLESLQRFTHWLESIIRLVEREPIAAVRDLLHGMEYESWLFETSPSPKAAEMRMKNVNMLFSWMTEMLEGSELDEQMTLTQVVTRFTLRDMMERGESDEELDQVQLMTLHASKGLEFPYVFLVGMEEGLLPHQSSIDEDNVDEERRLAYVGITRAQRELFFTHCRERRQYGELMRPEPSRFLMELPQDDLDWESERKVITPEERMQKGQSHLASIRAQLANAKK</t>
  </si>
  <si>
    <t>PL78_7575 chr1</t>
  </si>
  <si>
    <t>ANI29686</t>
  </si>
  <si>
    <t>MANKASALHILVDDEKQANDILAQLNNGANFQELAKKYSNCPSKRNGGDLGEFNKGDMVPAFDKAVFSCELLQPYGPVKTQFGYHIIKVLYRS</t>
  </si>
  <si>
    <t>PL78_7580 chr1</t>
  </si>
  <si>
    <t>ANI29687</t>
  </si>
  <si>
    <t>ilvC ketol-acid reductoisomerase</t>
  </si>
  <si>
    <t>MANYFNTLNLRQQLAQLGKCRFMGREEFADEANYLKGKKVVIIGCGAQGLNQGLNMRDSGLDVAYALRKEAIAEKRASWRKATENGFKVGTYEELIPQADLVVNLTPDKQHSAVVQAVQPLMKDGAALGYSHGFNIVEVGEQVRKDITVVMVAPKCPGTEVREEYKRGFGVPTLIAVHPENDPKGEGMAIAKAWAAATGGHRAGVLESSFVAEVKSDLMGEQTILCGMLQAGSLLCFDKLVAEGTDAAYAEKLIQFGWETITEALKQGGITLMMDRLSNPAKLRAYALSEQLKEIMAPLFQKHMDDIISGAFSSGMMADWAEDDVKLLKWREETGKTAFENAPQFEGKISEQEYFDHGVLMIAMVKAGVELAFETMVDSGIIEESAYYESLHELPLIANTIARKRLYEMNVVISDTAEYGNYLFANAAVPLLKAKFMDSLQAGDLGKSVAGTAVDNAQLRDVNEAIRNHPIEAVGHKLRGYMKDMKRIAVAG</t>
  </si>
  <si>
    <t>PL78_7585 chr1</t>
  </si>
  <si>
    <t>ANI29688</t>
  </si>
  <si>
    <t>transcriptional regulator IlvY</t>
  </si>
  <si>
    <t>MDLRDLKLFLHLAESRHFGRSAKAMHISPSTLSRQIQRLEETIGQPLFLRDNRTVQLTDAGTQLKAFAQQTLLQYQQLRHALGQHGPSLSGELRLFCSVTAAYSHLPPILDRFRAEHPLVEIKLTTGDAANAVDKVQSNEADLGIAGRPETLPGTVEFTQIGEIPLVLIAPALPCAVRTQAAEAHPDWNNIPFILPEHGPSRKRIDLWFRRHRITNPLIYATVSGHEAIVSMVALGCGIALIPEVVVENSPEPVRNRISLLDNISLVEPFELGVCVQKKRLNEPLIEAFWGLLHSPV</t>
  </si>
  <si>
    <t>PL78_7590 chr1</t>
  </si>
  <si>
    <t>ANI29689</t>
  </si>
  <si>
    <t>ilvA threonine dehydratase</t>
  </si>
  <si>
    <t>MAESQALPDAPSGAEYLRAVLRAPVYEVTQVTPLQVMEKISSRLSNTILVKREDRHPVHSFKLRGAYAMLAGLNEEQKACGVVTASAGNHAQGVALSASKLGIKSLIVMPVATADIKVDAVRSFGGEVLLFGANFDEAKAKAIEISRQQGYTFIPPFDHPAVIAGQGTLAMELLQQDAHLDRVFVPVGGGGLAAGVAVLIKQLMPQIKVIGVEAEDSACLQAALAAGAPVDLARVGLFAEGVAVKRIGDETFRLCQEYLDDVITVDSDAICAALKDIFEDVRAIAEPSGALALAGLKKYVQQHNIQGERLAHILSGANVNFHGLRYVSERCELGEQREALLAVTILEQKGSFLRFCQLLGGRAVTEFNYRYADADNACIFVGVRLTRGFAERAEIIAELQADGYQVVDLSDDEMAKLHVRYMVGGRPPKPLRERLYSFEFPESQGALLKFLNTLGTHWNISLFHYRSHGTDFGRVLAGFELSEIEPEFEQHLTALGYICHDETDNPAFRFFLAG</t>
  </si>
  <si>
    <t>PL78_7595 chr1</t>
  </si>
  <si>
    <t>ANI29690</t>
  </si>
  <si>
    <t>ilvD dihydroxy acid dehydratase</t>
  </si>
  <si>
    <t>MPKYRSHTTTHGRNMAGARALWRATGMTDDDFGKPIIAVVNSFTQFVPGHVHLRDLGKLVAEQIEASGGVAKEFNTIAVDDGIAMGHGGMLYSLPSRELIADSVEYMVNAHCADAMVCISNCDKITPGMLMASLRLNIPVIFVSGGPMEAGKTKLSDKIIKLDLVDAMIQGANPNVSDEDSAQIERSACPTCGSCSGMFTANSMNCLNEALGLALPGNGSLLATHADRKQLFLDAGKHIVELTKRYYEQDDVSALPRNIANKAAFENAMTLDIAMGGSTNTVLHLLAAAEEGEVDFSMTDIDRLSRKVPHLCKVAPSTQKYHMEDVHRAGGVVGILGELDRAGLLNREVRNVLGLSLPETLKAYDVMLTSDEKVKSMYSAGPAGIRTTKAFSQDCRYPSLDTDRQEGCIRTREYAYSQDGGLAVLYGNMAENGCIVKTAGVDKESLTFRGPAKVYESQDAAVEAILGGKVVAGDVVIIRYEGPKGGPGMQEMLYPTTYLKSMGLGKSCALITDGRFSGGTSGLSIGHVSPEAASGGLIGLVQDGDMINIDIPQRSMVLDVPAAELAARHEAELARGSAAWTPKNRVRQVSYALRAYASLATSADKGAVRDKSKLGG</t>
  </si>
  <si>
    <t>PL78_7600 chr1</t>
  </si>
  <si>
    <t>ANI29691</t>
  </si>
  <si>
    <t>ilvE branched-chain amino acid aminotransferase</t>
  </si>
  <si>
    <t>MTKKADYIWFNGEMVPWAEAKVHVMSHALHYGTSVFEGVRCYETKHKGPVVFRHREHMQRLHDSAKIYRMPVSQSVDELMEACRETLRKNKLTSAYIRPLVFIGDVGMGVNPPEGYKTDVIIAAFPWGAYLGEEALAQGIDAMVSSWNRVAPNTIPTAAKAGGNYLSSLLVGSEARRHGYQEGIALDVHGFLSEGAGENLFEVKDGVLFTPPFTSSALPGITRDAIIKLAKDMGLEVREQVLSRESLYLADEVFMSGTAAEITPVRSVDGIQVGIGKRGPITEKIQQAFFGLFTGETEDKYGWLDPINQ</t>
  </si>
  <si>
    <t>PL78_7605 chr1</t>
  </si>
  <si>
    <t>ANI29692</t>
  </si>
  <si>
    <t>ilvM acetolactate synthase 2 regulatory subunit</t>
  </si>
  <si>
    <t>MMQHQLSIQARFRPEMLERVLRVVRHRGFQVCAMNMSPILNNENINIELTVASQRSVDLLSSQLNKLLDVASVEIQQTNTLQIRA</t>
  </si>
  <si>
    <t>PL78_7610 chr1</t>
  </si>
  <si>
    <t>ANI29693</t>
  </si>
  <si>
    <t>ilvB acetolactate synthase catalytic subunit</t>
  </si>
  <si>
    <t>MNGAQWVVQALRAQGVETVFGYPGGAIMPVYDALYDGGVEHLLCRHEQGAVMAAIGYARATGKVGVCIATSGPGATNLITGLADALLDSVPIIAITGQVGSALIGTDAFQEIDVLGLSLACTKHSFLVESLDALPGIMAEAFAIASSGRPGPVLIDIPKDIQLAVAELHPHLLSVEEHYLDSSAERQQAYDMLSAAKQPIVYVGGGVGMAQAVPALRAFIAETGVPAVVTLKGLGAPDAEHPCYLGMLGMHGTKAANLAVQECDLLIAVGARFDDRVTGKLNAFAPKAKVIHMDIDPTELNKLRQAHVALQGDLKTLLPALQQPLDIQPWRDEVIALKQQHSWRYDHPGQAIYAPLLLKQISDRKGPETVITTDVGQHQMWTAQHMSFTRPENFITSSGLGTMGFGVPAAVGAQMARRDDMVICVSGDGSFMMNVQELGTIKRKQLPLKIVLLDNQRLGMVRQWQQLFFDARYSETNLSDNPDFITLASAFDIPGQRITRKDQVDAALDALFNSTGPYLLQVSIDELENVWPLVPPGAGNETMLEKIS</t>
  </si>
  <si>
    <t>PL78_7615 chr1</t>
  </si>
  <si>
    <t>ANI29694</t>
  </si>
  <si>
    <t>PL78_7620 chr1</t>
  </si>
  <si>
    <t>ANI29695</t>
  </si>
  <si>
    <t>ATP-dependent protease</t>
  </si>
  <si>
    <t>MSLAVIHTRASIGVQAPPVTVEVHISNGLPGLTLVGLPETTVKEARDRVRSALLNSGFTFPAKRITVSLAPADLPKEGGRYDLPIALAILAASEQIPVDKLGQYEFLGELALSGGLRSVSGAISAALASTGASRLLILPCANEMEVGLIVKGNSLVAEHLLAVCGFLRGEGSLSSPKQASDWQEWDNTLDLQDIIGQQQAKRALEVAAAGGHNLLLLGPPGTGKTMLASRLNGLLPPLSNQEALETATVASLLQGHQAPTHWCKRPFRSPHHSASMAALIGGGSIPRPGEISLAHNGVLFLDELPEFERKVLDSLREPLESGEVVISRATAKVCFPAKIQLIAAMNPSPSGHYQGRHNRAQPQQILRYLAKLSGPFLDRFDLSIEVPLLPKGLLRMQKNSGEDSATVRQRVLQAREKQLHRSGKINAQLNSKEVARFCAVTPQDAQFLEQVLLKLGLSVRAWHRILKVARTLADLAQQDDIQKPHISEALSYRCMDRLLLQLHKALT</t>
  </si>
  <si>
    <t>PL78_7625 chr1</t>
  </si>
  <si>
    <t>ANI29696</t>
  </si>
  <si>
    <t>MADSFITTNRFFDNKHYPRGFSRHGDFTIKEAQLLERHGYAFNELDLGKREPANEEEQLFVAVCRGEREPVSDAEKVWSKYITRIRRPKRFHTLSGGKPQADATEDYVDSDD</t>
  </si>
  <si>
    <t>PL78_7630 chr1</t>
  </si>
  <si>
    <t>ANI29697</t>
  </si>
  <si>
    <t>transcriptional regulator HdfR</t>
  </si>
  <si>
    <t>-DTELLKTFLEVSRTRHFGRAAESLYLTQSAVSFRIRQLENQLGASLFTRHRNNIRLTPAGERLVPYAETLMNTWQLAKKEVIHSLQHTELSIGATASLWEAYLTPWLQTLYLQREGLRLEARIALRQSLVKQLHERQLDLLITTEPPKMDELASQLLGNFSLRLFSSGQQDKTEEMPYIKLEWGADFHQQENRLLDHEQMPVLTTTSAHLTRQLLDTTGGCAFLPEHWQKDYPQLVANPEIPAIVRPMYAVWLQNSDQQILIRQLLKTPMNNATEGATRS</t>
  </si>
  <si>
    <t>PL78_7631 chr1</t>
  </si>
  <si>
    <t>MWKRKYLHNDRKRGITLTIVDIWRGEEAGLKRQYSYYSITYAGNICSGLLRIVMHKTILNSLLWIVWYQQQVS</t>
  </si>
  <si>
    <t>PL78_7670 chr1</t>
  </si>
  <si>
    <t>ANI29698</t>
  </si>
  <si>
    <t>murI glutamate racemase</t>
  </si>
  <si>
    <t>MATKPQDANTTSLEAITSKADTSIRPTALIFDSGVGGLSVYQEIRQLLPDLHYIYAFDNVAFPYGEKSEEFIVERVVEIVTAVQQQHPLAIVVIACNTASTVSLPALRERFSFPVVGVVPAIKPAARLTRNGVVGLLATRATVHRSYTLDLIARFATDCKIELLGSSELVELAETKLHGGEVPLSALKKILNPWLSMREPPDTVVLGCTHFPLLAEELAQVLPEGTRMVDSGAAIARRTAWLISSQENVISTQEDNVAYCMALDADTDALLPVLQGYGFPMLKKLAI</t>
  </si>
  <si>
    <t>PL78_7675 chr1</t>
  </si>
  <si>
    <t>ANI29699</t>
  </si>
  <si>
    <t>btuB TonB-dependent vitamin B12 receptor</t>
  </si>
  <si>
    <t>MTIKKYTLFTALSVTAFSGWAQDSSNTSSDTRDQMVVTANRFPQPISSVLAPMNIVTREDIVRWQATSINDVLRRLPGVDIAQDGGMGQRSSLFIRGTESRHVLVLIDGVRLNQAGITGASDLSQIPISLVQRIEYIRGPRSAVYGSDAIGGVVNILTARENPGTTLSAGLGSHGYQTYDGSTQQKLGEDTTITLAGNYTYTKGYDIVAGMPEAGGPRQPDRDGFMGKMLWAGLEHQFNEQFNGFARVYGFDNRSDYDGYANFSNPLALIDTRKLSSRTYDTGLRYKNGIYASQLIASYNRTKDYNYSPLFGPHDITASLDDAEQYNLQWGNTFQVANGTIAAGADWQEQKTERKSSNSNTTSDFTQRNTGIYLTGQQQVSDVTLEGSVRSDDNSQFGWHSTWQTSAGWEFVEGYRLIGSYGTAYKAPNLMQLYSAFGGNANLKPEESKQWEGGIEGLTGALNWRLSAYRNDIEQLIDYSNLTSSYFNVNQATIKGVEWTGSFDTGPLSHQLTLEYLDPRNAETNEVLTRRAKQQVKYQLDWQVADLDWSITYQYLGQRYDKDYSVYPERTVKLGGVSLWDLAVSYPVTSHLTVRGRIANLFDKDYETVYGYQTPGREYYFTGSYNF</t>
  </si>
  <si>
    <t>PL78_7680 chr1</t>
  </si>
  <si>
    <t>ANI29700</t>
  </si>
  <si>
    <t>trmA tRNA uracil 5 methyltransferase</t>
  </si>
  <si>
    <t>MTPDILPTENYDHQLAEKIASLKEMMSPFKAPEPEVFRSPAEHYRMRAEFRVWHDEDELYHIMFDQHTKQRIRVEQFPVASVLINRLMSALMTAIRAQPILRRKLFQIDYLSTRSGKIIASLLYHRQLDEEWQQHAMALRDQLRAEGFDLQLIGRAAKTKIMLDHDYVDEILPVAGRDMIYRQVENSFTQPNAAVNIHMLEWALDVTQGASGDLLELYCGNGNFSLALARNFDRVLATEIAKPSVAAAQFNIAANHIDNVQIIRMSAEEFTQAMQGVREFNRLKGIDLKSYNCETIFVDPPRSGLDDETIKMVQEYPRILYISCNPETLRANLEQLQHTHKISRLALFDQFPYTHHMECGVWLEKRD</t>
  </si>
  <si>
    <t>PL78_7685 chr1</t>
  </si>
  <si>
    <t>ANI29701</t>
  </si>
  <si>
    <t>MMEQPRRENGTLILALIAGLAVNGSFAALFSSFVSFSLFPLLALVLAVYCLHQRYLNYPMPLGLPKLASACFLLGILAYSAIIRVEYPQIGSNFLPSILCVILVFWIFFKLKARKAAATESQ</t>
  </si>
  <si>
    <t>PL78_7690 chr1</t>
  </si>
  <si>
    <t>ANI29702</t>
  </si>
  <si>
    <t>DNA-binding transcriptional regulator FabR AcrR family</t>
  </si>
  <si>
    <t>MGVRAQQKERTRRSLIEAAFSQLSAERSFASLSLREVSREAGIAPTSFYRHFRDVDELGLTMVDESGLMLRQLMRQARQRIAKGGSVIRTSVSTFMEFIGNNPNAFRLLLRERSGTSAAFRAAVAREIQHFIAELADYLELENHMPRSFTEAQAEAMVTIVFSAGAEVLDVDIEQRRQLEERLVLQLRMISKGAYYWYRREQERLAVSRVEEK</t>
  </si>
  <si>
    <t>PL78_7695 chr1</t>
  </si>
  <si>
    <t>ANI29703</t>
  </si>
  <si>
    <t>lpdA pyridine nucleotide transhydrogenase</t>
  </si>
  <si>
    <t>MQQHFHFDAIVIGSGPGGEGAAMGLVKQGARVAVIERYNNVGGGCTHWGTIPSKALRHAVSRIIEFNQNPLYSDNSRAISSSFSDILRHADRVINQQTRMRQGFYDRNHCQMFSGDASFVDAKTLNVRYADGTSDRLTADNIVIATGSRPYRPENVDFTHERIYDSDTILQLSHEPQHVIIYGAGVIGCEYASIFRGLSVKVDLINTRDRLLAFLDQEMSDALSYHFWNNGVVIRHNEEFEQIEGTPDGVIVHLKSGKKVKADCLLYANGRTGNTSGLGLENIGLEADSRGLLKVNSMYQTALPHVYAVGDVIGYPSLASAAYDQGRIAAQAMIQGEAQVHLIDDIPTGIYTIPEISSVGKTEQELTAMKVPYEVGRAQFKHLARAQIVGMDVGSLKILFHRETKQILGIHCFGERAAEIIHIGQAIMEQKGEGNTLEYFVNTTFNYPTMAEAYRVAALNGLNRLF</t>
  </si>
  <si>
    <t>PL78_7700 chr1</t>
  </si>
  <si>
    <t>ANI29704</t>
  </si>
  <si>
    <t>DNA-binding transcriptional regulator OxyR</t>
  </si>
  <si>
    <t>MNIRDLEYLVALAEFRHFRRAADSCHVSQPTLSGQIRKLEDELGVMLLERTSRKVLFTQAGLLLVDQARTVLREVKVLKEMASLQGESMSGPLHIGLIPTVGPYLLPQIIPMLHQAFPKLEMYLHEAQTHNLLAQLDSGKLDCAILALVKETEAFIEVPLFDEPMNLAVYSDHPWAKRDRVQMHELAGEKLLMLEDGHCLRDQAMGFCFQAGAEEDTHFRATSLETLRNMVAAGSGITLLPSLAVPKEKERDGVCYLECYKPEPKRTIALVYRPGSPLRGRYEQLAEAIRDHMQIRMSAPLEQAV</t>
  </si>
  <si>
    <t>PL78_7705 chr1</t>
  </si>
  <si>
    <t>ANI29705</t>
  </si>
  <si>
    <t>glutathione peroxidase</t>
  </si>
  <si>
    <t>MFTSQEGKKVPQVTFHTRQGDQWVDVTTDDLFKDKTVIVFSLPGAFTPTCSSSHLPRYNELSGVFKQHGVDSILCISVNDTFVMNAWKADQHAENITFVPDGNGEFTKGMNMLVEKADLGFGPRSWRYSMLVRNGVVEKMFVEPNKPGDPFEVSDADTMLKYLAPEYKVQESVAIFTKPGCPFCAKAKQMLQDRGIQYEEIVLGKDATTVSLRAVSGRSTVPQVFIGGRHIGGSDDLETYLPA</t>
  </si>
  <si>
    <t>PL78_7710 chr1</t>
  </si>
  <si>
    <t>ANI29706</t>
  </si>
  <si>
    <t>lpdA dihydrolipoamide dehydrogenase</t>
  </si>
  <si>
    <t>MKTLNVDVAVIGGGTAGLGAYRAAKLSTPSVVMIEGGEYGTTCARVGCMPSKLLIAAAEAVHEIEKAPGFGIYPQGKTLINGREVMDRVKRERDRFVGFVLEGVESIPAVDKIQGYARFIDDNTLQVDDHTRIVAQRIVIATGSRPSWPAPWNDLGDRLIVNDDVFSWDDLPESVAVFGPGVIGLELGQALHRLGVKVKMFGVGGAVGPLTDSVVREYAANTLGDEFYLDPDVKVELIQREGDKVFIRYQNLDGEMQEIMVDYVLAATGRRPNVDKLGLENTGLELDERGVPKADRLTMQTSVPHIFIAGDASNQLPLLHEASDQARIAGANAGSFPEVLPGLRRSPISVVFSDPQIAMVGSTFRQLSQKFSVCGCFEIGEVSFENQGRSRVMLRNKGILRVYGEQGTGRFLGAEMIGPSAEHIAHLLAWAHQQQMTIDQMLDMPFYHPVIEEGLRTALRDLQSKLKLGTDEAERCLRCPGE</t>
  </si>
  <si>
    <t>PL78_7715 chr1</t>
  </si>
  <si>
    <t>ANI29707</t>
  </si>
  <si>
    <t>toxin HicA</t>
  </si>
  <si>
    <t>MKGMESRIARIKANPSGVKFSELAKICSYYLGPPRHNSGNHHVYSMPWQGDPRINIQLGNNGMSKFYQVKQVITSLGKLEEMIHG</t>
  </si>
  <si>
    <t>PL78_7720 chr1</t>
  </si>
  <si>
    <t>ANI29708</t>
  </si>
  <si>
    <t>MVNIEHYTYRITWSAEDAEFIGLCAEFPSVSWLAPTRVQALDGITVVVADILAKMVRSGETPPIPLSEKHFSGKLVLRMPPDQHRRLAINATGEGISLNRYLCSRLAC</t>
  </si>
  <si>
    <t>PL78_7725 chr1</t>
  </si>
  <si>
    <t>ANI29709</t>
  </si>
  <si>
    <t>Periplasmic protein TonB</t>
  </si>
  <si>
    <t>MILSVENTHSSVCRGSSAISLWCGGLLSFALHLTGLWFLAERSVSPLPPDSLSAVVLTLSAEAEFAPSLEKIQVGVEQEPTLPVGESQTEQHIENNNFLAEEPSLDSVLPALKLKPKIAKKPSEKANALKSKTVINQENNERLSTVMSKSSPLSGTAQRVSAPNNSHSLQHVQARANWAGVLQSHLANFKRYPPGARKQKRQGTAIVKFIVDSKGRVLSATLTSSSGTLLLDREALAILKRAQPLPFPPTELLSGGQVIISLPVDFEIKQRAEAAR</t>
  </si>
  <si>
    <t>PL78_7730 chr1</t>
  </si>
  <si>
    <t>ANI29710</t>
  </si>
  <si>
    <t>HlyD family type I secretion periplasmic adaptor subunit</t>
  </si>
  <si>
    <t>MPFATAQEPLQINSGRYLYIGGLLVLIWFIGFFIWAGFAPLDKGVAVAGVVVVTENRKVVQSSQSGRISQLHIAEGKWVEKGQLLISLDDTTERSQRDNLQQQYFSLLSLEARLIAEKNHEAEIRFPVALLTQREKPHIAELMVLQQQLFYHRYQAQQAEIARLSAEIALLRARHAGLHRQRANNQLQSDLIQQQLKGVRTLAKSGYVALKHQLDMESQAIALKALVDQHRGHISETCQQIKANEQRLLQQVEQYQADIHEQLAKTQRRLQDLDQQIRVAEYDLANMRIYAPESGIIIALAQHTVGGVIGFGQQLMEIVPSGRPLLIEAQLPIELIDKVAVDLPVELIFSAFNQSHSPRLQGSVLHIGADRLNNPSSLQPYYPLTVSINTDEAQQTHTEKIQSGMSVDIFIRTGERSLLSYLLKPLADRLYAALAEE</t>
  </si>
  <si>
    <t>PL78_7735 chr1</t>
  </si>
  <si>
    <t>ANI29711</t>
  </si>
  <si>
    <t>MPLANTSQTTLPPILAVLICDKTSLWGIGIFTAIINLLMLAPAIYMLQVYERVLASANTMTLLMLTLLVLGAFALIGLLEWVRGAVVIRLGTRADMQLNQQVFNSTFQSILQGNKIQAAQALNDLTTLRQFATGNALFAIFDAPWFPFYLLVIYLLHPWLGAMATIGAGVLILLACTNHWACKKPLKQASEITSRATLQANAHLRNADTIAAMGMLKALRERWLTQHCRFLYLQNIASDRSSRISALAKSSKLTLQSMMLGLGSLLVIRGEITAGVMIAGSILIGRVLGPIDQLIAVWKHWSHARLAYQRLTDLLANQQSSLTTEIVLPDPLGQLTVTQLLACRAGTSVPILHSVNFTLQPGEVLGVLGPSGSGKSTLARLLVASQTAFSGSIRLDGAEISHWNKSLLGKFIGYLPQDVQLFQGSVAENIARFGVLDSSQIVAAAKMADVHDLILHLPKGYDTQLGDGGEGLSGGQSQRIALARAMYGMPRLIVLDEPNASLDEGGEKALLASIEQLKRQGSTVVMITHKPELLSGSDFLLLLKNGQQQLFDRTAAVLSSFYAKDNIASTRKADKKNVWGNVANYRFVPAGRTSQGD</t>
  </si>
  <si>
    <t>PL78_7740 chr1</t>
  </si>
  <si>
    <t>ANI29712</t>
  </si>
  <si>
    <t>heme acquisition hemophore HasA</t>
  </si>
  <si>
    <t>MSITIKYQEEFAEFSVSSYLKAWAAGFGNIELAPVKDRGQFYGGSDGFNGHQFTIGSSHNTETSLIAKGNLHYTFYPQHTLHGNIDEVQFGEGLEPSVGGGRHIVKTEVTFSGLAITGQYDPALTEEQNHQSDLHKTLYGLMKGDPDPMLEILKTSGVDVDSAFNTLSIASQYNSGDVIDDAPFIEAIGVAEYNEMLLAA</t>
  </si>
  <si>
    <t>PL78_7745 chr1</t>
  </si>
  <si>
    <t>ANI29713</t>
  </si>
  <si>
    <t>MHNNYVNKIKPNGLISIILFFIFYLFSDKSYSEQLDVNIPSSKIDDNNVVLEPLKIEGGGLQYSDDWIYDEPRSVSEITKEQLDNRPARHAADILEQTAGVYSAVDQQDPALSVNIRGIQDFGRINMNIDGMRQNFMKSGHGGRNGVMFIDPDILSNVVIEKGPTSGIGSAGVIGGIATFNTINAADFLEPGKELGGNLRATTGDNGTRFIGGGTLAFGHETGDLLIAISERNFGDYWPGNIGSLGELRFGYGNKGKNSIGDELKHMKVLNSGYQMHTRLAKVGWNLPAEQRLVASYLQTQVSSPNGGFLVSVKNSPNKSGVGWKTSSISDVITQNFGLDYSLQPEHLPWLDAKAKAYYVDTDDKTNTLCSDPIFCRKYTTRTRLTTRGLQLQNTQRFMLPDNHLLSLQYGMDWFSDRSSGHTNKDLMQGVTPSGQRSLTSVFTQFDYHYDDWLRLDGGLRFEHSRLQGHTWLYTSKMPYTRQNPCNPQHGGGKRNTCKKVPVTMTWDVDRHEQQILPTLGIGVKPGVQWLEFFGNYGQSWRPPGITETLATGSAHGSGFLFPNPNLAIERSRTWESGLNIQQEDLFISGDKFGAKMAYFDTRVTNYINLELERALPLRGSQSFAYAAYVNNLLKSRFRGLEYQLSYDAGFFYTSLNYTRMIGHNDTCSKPAWLGGIQSVKNTKGIGMYGVDGNHLNDFILCRHGAVFGSSAYLPGDRGSLTLGGRALNKLLDFGTVIRYNRGYQDLSVLNGYGYPGTAYVADWPKYIVFDLYASYKITNNLILRTSIENISNRAYLVNYGDSLSFSASRGRTIQGGFEYKF</t>
  </si>
  <si>
    <t>PL78_7750 chr1</t>
  </si>
  <si>
    <t>ANI29714</t>
  </si>
  <si>
    <t>argH argininosuccinate lyase</t>
  </si>
  <si>
    <t>MALWGGRFSQAADQRFKQFNDSLRFDYRLAEQDIFGSVAWSKALVTVGVLSAEEQLQLEQALTVLLEEVQADPQAILTSDAEDIHSWVETKLIAKVGDLGKKLHTGRSRNDQVATDLKLWCKFQVTELQSAVRQLQQALVITAEANQDAVMPGYTHLQRAQPVTFAHWCLAYSEMLARDESRLQDTLKRLDVSPLGCGALAGTAYAIDREQLADWLGFASATRNSLDSVSDRDHVLELLSNASIGMVHLSRFAEDLIFFNSGEAAFVDLSDRVTSGSSLMPQKKNPDALELIRGKCGRVQGALTGMMMTLKGLPLAYNKDMQEDKEGLFDALDTWLDCLHMAALVLDGIQVKRPRCKEAAEQGYANATELADYLVAKGVPFREAHHIVGEAVVEAIRQGKALEALPLQDLRKFSAIISDDVYPILALQSCLDKRVAKGGVSPLQVASAIAEAKERLF</t>
  </si>
  <si>
    <t>PL78_7755 chr1</t>
  </si>
  <si>
    <t>ANI29715</t>
  </si>
  <si>
    <t>argG argininosuccinate synthase</t>
  </si>
  <si>
    <t>MQTKGISKIVLAYSGGLDTSAIIPWLKENYDNCEVIAFVADIGQERADLEGIEQKALRTGASACYVADLREEFIKDYVYPVLQTGALYEGTYLLGTSMARPLIAKAQVELALKLGADAVAHGATGKGNDQVRFESTYTALAPQLKVVAPWREWDLRSREALLDYLKERDIPTTASLEKIYSRDENAWHISTEGGVLESPANASNKDCWVWTVAPEDAPDEPELVTVAVEKGKVVAVNGKAMSPFQCLDALNTLGAKHGIGRIDIVENRLVGIKSRGCYETPGGTIMMAALRGVEQLVLDRDSFKWREQLGLEMSYVVYDGRWFAPLRQSLQAAAEVLAQEVNGEVVLKLYKGQVTAIQKTSSNSLYSEEFATFGEDEVYDHSHAGGFIRLFSLSSRIRALNAKK</t>
  </si>
  <si>
    <t>PL78_7760 chr1</t>
  </si>
  <si>
    <t>ANI29716</t>
  </si>
  <si>
    <t>argB acetylglutamate kinase</t>
  </si>
  <si>
    <t>MMNPLVIKLGGVLLDSEEALERLFNALVIYREKHQRPLVIMHGGGCLVDDLMKKLALPVVKKNGLRVTPADQIDIITGALAGTANKTLLAWAVKHHIAAVGLCLGDGNTVTVTPLDAELGHVGGAQPGSPTLVQTLLAANYMPIISSIGITASGELMNVNADQAATALAATLGADLILLSDVSGILDGKGQRIAEMTAQKAEQLIAQGIITDGMVVKVNAALDAARSLGRPVDIASWRHADQLPALFNGVPIGTRILA</t>
  </si>
  <si>
    <t>PL78_7765 chr1</t>
  </si>
  <si>
    <t>ANI29717</t>
  </si>
  <si>
    <t>argC N-acetyl-gamma-glutamyl-phosphate reductase</t>
  </si>
  <si>
    <t>MLNTLIVGASGYAGAELTAYLNRHPHMNITGLTVSAQSADAGKLLSDLHPQLKGIIDLPLQPLVDVAQAAKNVDVVFLATAHEVSHDLAPQFLAAGCVVFDLSGAYRVQDPDFYTTYYGFEHQHAEWLEQAVYGLAEWQADKIKQAQLIAVPGCYPTASQLALKPLVENGLLNQEQWPVINAVSGVSGAGRKASVGNSFCEVSLQPYGLFTHRHQPEIVAHLGTPVIFTPHLGNFARGILATITCRLNAGVTAQDIAEAYHNAYQDKPLVRLYQQGVPALKAVVGLPFCDIGFSVQGEHLIVVATEDNLLKGAAAQAVQCMNIRFGFPETQALL</t>
  </si>
  <si>
    <t>PL78_7770 chr1</t>
  </si>
  <si>
    <t>ANI29718</t>
  </si>
  <si>
    <t>argE acetylornithine deacetylase</t>
  </si>
  <si>
    <t>MKLPPFIELYRALIATPSISATDSALDQSNEALINLLAEWFSELGFRVEIQPVPESRNKFNLLASIGEGSGGLLLAGHTDTVPYDEGRWTRDPFTLSEHDNKLYGLGTADMKGFFAFILDAVRDIDASKLTKPLYILATADEETTMAGARYFAASTQLRPDFAIIGEPTSLKPVRAHKGHISSAIRIVGQSGHSSDPARGVNAIDLMHESITHLMALRNTLQERYNNPAFNIPYPTMNFGHISGGDAANRICACCELHMDIRPLPGLTLSDLSELMNEALAPVSQRWPGRLTIDELHPPIPGYECPTDHAMVAVIEKLLGSRTEVVNYCTEAPFIQQVCPTLVLGPGSINQAHQPDEYIDTAFIEPTRELISQLVDHFCQQ</t>
  </si>
  <si>
    <t>PL78_7775 chr1</t>
  </si>
  <si>
    <t>ANI29719</t>
  </si>
  <si>
    <t>phosphoenolpyruvate carboxylase</t>
  </si>
  <si>
    <t>MNEQYSAMRSNVSMLGTLLGDTIKEALGEHILDRVETIRKLSKSSRAGNEAHRQELLSTLQNLSNDELLPVARAFSQFLNLTNTAEQYHSISPHGEAASNPEALAQLFNRLKDKNLSNKDMCKAVDELSIELVLTAHPTEITRRTLIHKLVEVNTCLSQLDHNDLADYERNKIMRRLRQLVAQSWHTDEIRKLRPSPIDEAKWGFAVVENSLWEGVPAFLREFNEQLENSLDYRLPVEAVPIRFTSWMGGDRDGNPNVTAEVTRHVLLLSRWKATDLFLRDIQVLVSELSMSECTPELRKLAGGKEVLEPYRELMKRIRTQLINTQTYLEGRLKGDRVLPPEDLLISNEQLWEPLYASYQSLKACGMEIIANGQLLDTLRRVRCFGVPLVRIDVRQESTRHTDAIAELTRYLGLGDYESWSESDKQAFLIRELNSKRPLVPLKWEPSAETQEVLETCRVIAEAPEGSIAAYVISMAKVPSDVLAVHLLLKEAGCPFTLPVAPLFETLDDLNNADDVMKQLLSIDWYRGLIQGKQMVMIGYSDSAKDAGVMAASWAQYRAQDALIKTCEKAGVALTLFHGRGGSIGRGGAPAHAALLSQPPGSLKGGLRVTEQGEMIRFKFGLPEVTISSLALYAGAILEANLLPPPEPKKEWVEVMDLLSEASCDMYRGYIRENPDFVPYFRAATPELELGKLPLGSRPAKRRPNGGVESLRAIPWIFAWTQNRLMLPAWLGAGAGLQKAIDAGKQDELATMCRDWPFFSTRIGMLEMVFAKADLWLAEYYDQRLVDKKLWPLGKQLRDQLAADIKVVLTIANDDHLMADLPWIAESIALRNVYTDPLNVLQAELLHRSRQQEHPDARVEQALMVTIAGVAAGMRNTG</t>
  </si>
  <si>
    <t>PL78_7780 chr1</t>
  </si>
  <si>
    <t>ANI29720</t>
  </si>
  <si>
    <t>metF methylenetetrahydrofolate reductase</t>
  </si>
  <si>
    <t>MSFFHANQREALNQSLAELQGQINVSFEFFPPRTSEMEDTLWSSIDRLSTLKPKFVSVTYGANSGERDRTHSIIKDIKERTGLDAAPHLTCIDASAGELREIAQDYWRNGIRHIVALRGDLPEGSGKPEMYATDLVALLKDVGDFDISVAAYPEVHPEAKSAQADLINLKRKIDAGANRAITQFFFDVESYLRFRDRCVATGIDVEIVPGILPVSNFKQLQRFATMTNVRVPHWMTSVFEGLDNDPETRKMLGASIAMDMVKILSREGVKDFHFYTLNRAEMSYAICHTLGVRP</t>
  </si>
  <si>
    <t>PL78_7785 chr1</t>
  </si>
  <si>
    <t>ANI29721</t>
  </si>
  <si>
    <t>metL aspartate kinase</t>
  </si>
  <si>
    <t>MNAIAIAGAVTGRQLHKFGGSSLADVKCYLRVAEIMANYSKPGDLMVVSAAGSTTNQLINWLKLSQSDRLSAHQVQQALRRYQQDLINGLLPPEAAEPLIAAFIQDLERLAGLLDNRVDDAIYAEVVGHGEIWSARLMAAVLQKQDMDATWLDARSFLRAERAAQPQIDEGRSYPLLQQLLAQHPHQRLVVTGFISRNDAGETVLLGRNGSDYSATQVGALAAAERVTIWSDVAGVYSADPRKVKDACLLPLLRLDEASELARLAAPVLHTRTLQPVSGSDIDLQLRCSYQPEQGSTRIERVLASGTGAKIVTSHDDVCLIELQIARHHDFSLAQKEIDLLLKRSQIKPLATGIHPDRNLLQLCYTSEVVNSALRVLEDATLPGKLSLREGLALVALVGAGVCKNPLHSHRFYQQLKDQPVEFIWQAEDGISIVAVLRLGPTQHLIQGLHQTLFRAEKRIGLMLFGKGNIGARWLELFAREQKNISARSGFEFVLAGVVDSRRSLLSYDGLDASRTLAFYDDEAKEQDEESLFLWMRAHPFDDLVVLDVTASQSLAEQYLDFASYGFHVISANKLAGASSSNTYRQIRDAFAKTGRHWLYNATVGAGLPVNHTVRDLRDSGDSILAISGIFSGTLSWLFLQFDGTVPFTELVDQAWQQGLTEPDPRVDLSGQDVMRKLVILAREAGYDIEPNQVRVESLVPAGTETGSVDQFFENGEALNQQMIQRLEAANEMGLVLRYVARFDANGKARVGVEAVRPEHPLASLLPCDNVFAIESRWYRDNPLVIRGPGAGRDVTAGAIQSDLNRLSQLL</t>
  </si>
  <si>
    <t>PL78_7790 chr1</t>
  </si>
  <si>
    <t>ANI29722</t>
  </si>
  <si>
    <t>metB cystathionine gamma-synthase</t>
  </si>
  <si>
    <t>MTRKQATIAVRSGLNDDEQYGCVVPPIHLSSTYNFIDFNQPRTHDYSRRGNPTRDVVQRALAELEGGAGAVMTSSGMSAIHLVCTTLLQPGDLLVAPHDCYGGSYRLFDSLSKRGAYRVLFVDQGDEAALKRALAEKPKLVLIETPSNPLLRVVDIAAICQAAQAVGALTVVDNTFLSPVLQQPLALGADLVIHSCTKYLNGHSDVVAGAVIAKDPALAVELAWWANNIGVTGAAFDSYLLLRGLRTLSPRMAQQQRNADDIVGYLQQQPLVKKLYHPSLPQHPGHEIACRQQSGFGAMLSFELDGDEQVLRRFLSALELFTLAESLGGVESLISHAATMTHAGMAAEARTAAGITDSLLRISVGIEDSEDLIADLENAFRLAVTR</t>
  </si>
  <si>
    <t>PL78_7795 chr1</t>
  </si>
  <si>
    <t>ANI29723</t>
  </si>
  <si>
    <t>transcriptional repressor protein MetJ</t>
  </si>
  <si>
    <t>MAEWNGEYVSPYAEHGKKSEQVKKITVSIPLKVLKILTDERTRRQVNNLRHATNSELLCEAFLHAFTGQPLPNDEDLRKERSDEIPEAAKIIMRELGVDPDTWEY</t>
  </si>
  <si>
    <t>PL78_7800 chr1</t>
  </si>
  <si>
    <t>ANI29724</t>
  </si>
  <si>
    <t>MQKGIHPKYELVTASCSCGNVIKINSTVGHDLNLDVCGECHPFYTGKQRDVATGGRVDRFNKRFSVPGAKK</t>
  </si>
  <si>
    <t>PL78_7805 chr1</t>
  </si>
  <si>
    <t>ANI29725</t>
  </si>
  <si>
    <t>priA primosome assembly protein</t>
  </si>
  <si>
    <t>MSVVQVALPVPLARSFDYRLGSNMSSPAIGGRVSVTFGKRKAIGIVVGLSETSDFPLEQLKPIEEVLDQESLFPPSLWRILRWAADYYHYPIGEVLFHALPILLRQGKPAQSAPLWQWFATEQGRATPPESLKRAPKQQQALAALLQKPVYRHQVNELALTESALQALRSKGLIDLRAQEPATTDWRTHFEVLGDRLRLNTEQATAVGAIRSEDTQFAAWLLAGVTGSGKTEVYLSVLENILAQGRQALILVPEIGLTPQTIARFRERFNAPVEVLHSGLNDSERLSVWLRARNGEAAIVIGTRSALFTPFSRLGVIIIDEEHDSSYKQQDGWRYHARDLAVFRAREENIPIVMGSATPALETLHNVQLGKYRQLTLTKRAGNAKPAAQHLLDLKGLPLKVGLSQPLLQRMKDHLKADNQVILFLNRRGYAPALLCHECGWIAECQRCDHYYTLHQNQRQLRCHHCDSQRPVPHQCPHCGSTHMVSVGVGTEQLENELAPLFPDVPITRIDRDTTSRKGSLEQALAEVHQGGARILIGTQMLAKGHHFPDVTLVALLDVDGALFSADFRSAERFAQLYTQVSGRAGRAGKKGEVILQTHHPEHPLLQTLLQRGYDDFAKQALAERQSVFLPPYTSHIIVRSEDHDNRQSALFLQQLRNLLEASPMKDDALWIMGPVPALQAKRGGRFRWQLLLQHPSRQFLQKLIKSSQPLINTLPQARKVKWTLDVDPIDS</t>
  </si>
  <si>
    <t>PL78_7810 chr1</t>
  </si>
  <si>
    <t>ANI29726</t>
  </si>
  <si>
    <t>ccpA DNA-binding transcriptional regulator LacI/PurR family</t>
  </si>
  <si>
    <t>MEHKKEFSMATMKDVAEMAGVSTATVSRALMNPEKVSTMTRQKVEQAVLAVGYSPHALSRNIKRNESRTILVIVPDISDPFFADIVQGIEQTAAQQGYLVLIGDCAQQTQQERTFVNLIITKQIDGMLLLGSNLPFDASKEEQRNLPPMVMANEFAPELELPTVHIDNLTAAFEAVHYLHQLGHTRIATIAGPETMPLSHYRLQGYVQALRRNGIAIEQTYILRGNFSYEAGAEAFAELMSLPKPPTAIFCHNDVMAIGAIWQAKKMGIRIPEDVSLVGFDDLKLSQYCDPPLTTVAQPRYQIGQQAMLLLLEQLQGNNVQSGSRLLDSELIIRNSTCKPKS</t>
  </si>
  <si>
    <t>PL78_7815 chr1</t>
  </si>
  <si>
    <t>ANI29727</t>
  </si>
  <si>
    <t>ftsN cell division protein FtsN</t>
  </si>
  <si>
    <t>PL78_7820 chr1</t>
  </si>
  <si>
    <t>ANI29728</t>
  </si>
  <si>
    <t>hslV ATP-dependent protease subunit</t>
  </si>
  <si>
    <t>PL78_7825 chr1</t>
  </si>
  <si>
    <t>ANI29729</t>
  </si>
  <si>
    <t>hslU ATP-dependent protease ATP binding subunit</t>
  </si>
  <si>
    <t>MSEMTPREIVSELDSYIIGQDKAKRAVAIALRNRWRRMQLNEELRHEVTPKNILMIGPTGVGKTEIARRLAKLANAPFIKVEATKFTEVGYVGKEVDSIIRDLTDAAVKMVRHQSIEKNRYRAEELAEERILDVLIPPAKNNWGQVDESQEPSATRQAFRKKLREGQLDDKEIEIDLAAAPMGVEIMAPPGMEEMTNQLQSMFQNIAGQKQKPRKIKIKEAFKLLIEEEAAKLVNPEELKQQAIDAVEQHGIVFVDEIDKICKRGETSGPDVSREGVQRDLLPLVEGCTVSTKHGMVKTDHILFIASGAFQVASPSDLIPELQGRLPIRVELQALTTEDFERILTEPSASLTEQYKALMATEGVTIDFTAEGIRRIAEAAWQVNERTENIGARRLHTVLERLMEDISFDASESNGSSVTIDAEYVGNHLDELVADEDLSRFIL</t>
  </si>
  <si>
    <t>PL78_7830 chr1</t>
  </si>
  <si>
    <t>ANI29730</t>
  </si>
  <si>
    <t>menA 1,4-dihydroxy-2-naphthoate octaprenyltransferase</t>
  </si>
  <si>
    <t>MSSSTSTSQAQAWLESLRPRTLPLAFASIVTGSALAYWLDSFKPAVALLALITAGMLQILSNLANDYGDAVKGSDTEERIGPLRGMQKGIITREQMKKALILTVILTIISGVALIAVACEKPSDILGFLVLGLMAIVAAITYTIGSKPYGYMGLGDISVLMFFGWLSVAGTYYLQSGHFDSLVMLPATACGLLATAVLNINNLRDIESDAANGKNTLAVRLGPQRARYYHAVLITAAIACLALFSLLYLHRWTGWIFVLAIPLLVKHAIYVLREPTAAGMRPMLEHMVKAALLTNILFAVGLVFN</t>
  </si>
  <si>
    <t>PL78_7835 chr1</t>
  </si>
  <si>
    <t>ANI29731</t>
  </si>
  <si>
    <t>rraA ribonuclease activity regulator protein RraA</t>
  </si>
  <si>
    <t>MKYDTSELCDIYHEEINVVEPLFSNFGGRTSFGGQITTVKCFEDNGLLFDLLEENGRGRVLVVDGGGSVRRALVNAELASLAAANEWEGIVVYGAVRQVDDLAELDIGIQAMAAIPVGAASEGIGESDIRVNFGGVTFFSGDHLYADNTGIILSEDPLDIE</t>
  </si>
  <si>
    <t>PL78_7840 chr1</t>
  </si>
  <si>
    <t>ANI29732</t>
  </si>
  <si>
    <t>septal ring assembly protein ZapB</t>
  </si>
  <si>
    <t>MSFEVFEKLEGKVQQAIDTITLLQMEIEELKEKNNTLSQEVQDAAGNREALVRENEQLKQEQHVWQDRLRALLGKMEEV</t>
  </si>
  <si>
    <t>PL78_7845 chr1</t>
  </si>
  <si>
    <t>ANI29733</t>
  </si>
  <si>
    <t>MSQTSSPTLKGQCIAEFLGTALLIFFGVGCVAALKLAGASFGQWEISIIWGLGVAMAIYLTAAISGAHLNPAVTIALWLFACFDRKKVLPYIVAQVVGAFCGAALVYGLYYGLFVDFEQTHQVVRGGSESLNLAGIFSTYPNAHITVFQAFLVETVITAILMCLILALTDDGNGIPRGPLAPLLIGILIAVIGASMGPLTGFALNPARDFGPKVFAYLAGWGDIAFTGGRDIPYFLVPIFGPIVGALLGAFGYRALIGRHLPCDVCVVEEDASTSTTERKA</t>
  </si>
  <si>
    <t>PL78_7850 chr1</t>
  </si>
  <si>
    <t>ANI29734</t>
  </si>
  <si>
    <t>glpK glycerol kinase</t>
  </si>
  <si>
    <t>MTTENNTEKKYIVALDQGTTSSRAVVLDHDANIVSVSQREFTQIYPKAGWVEHDPMEIWATQSSTLVEVLAKADIRSDQIAGIGITNQRETTIVWEKETGKPIYNAIVWQCRRTAEICEKLKKDGLEEYIRHNTGLVVDPYFSGTKVKWILDHVEGARERAKRGELLFGTVDTWLVWKMTQGRVHVTDFTNASRTMMFNIHQLDWDERMLEVLDIPRAMLPKVRSSSEIYGQTNIGGKGGTRIPIAGIAGDQQAALYGQLCVQPGMAKNTYGTGCFLLMNTGKEAVRSNHGLLTTIACGPRGEVNYALEGAVFIGGASIQWLRDELKLISDAADSEYFATKVKDSNGVYVVPAFTGLGAPYWDPYARGAIFGLTRGANSNHIIRATLESIAYQTRDVLDAMQADANTRLQSLRVDGGAVANNFLMQFQADILGTRVERPAVRESTALGAAFLAGLAIGFWNDLDEVKSKATIEREFRPSIETTERNYRYSGWKKAVARAQAWEEHD</t>
  </si>
  <si>
    <t>PL78_7855 chr1</t>
  </si>
  <si>
    <t>ANI29735</t>
  </si>
  <si>
    <t>glpX fructose-1,6- bisphosphatase, classII</t>
  </si>
  <si>
    <t>MKRELAIEFSRVTEAAALAGYKWLGRGDKNAADGAAVRAMRIMLNKVNIDGRIVIGEGEIDEAPMLFIGENVGTGEGDTVDIAVDPIEGTRMTAMGQSNALAVLAVGDKGTFLHAPDMYMEKLVVGPGAKGAIDLNLPLADNLKNIAHKLNKPLSELTVITLAKPRHDGVIAQMQQMGVKVFAIPDGDVAASILTCMPESEVDVMYCVGGAPEGVISAAVIRALDGDMQGRLLPRHEVKGDNEENRRLGEQELERCLSMRIEAGKVLRLDDIARNDNVIFSATGITKGDLLEGIYRKGNMATTETLLIRGKSRTIRRIRSTHFLDRKDEALHEYLL</t>
  </si>
  <si>
    <t>PL78_7860 chr1</t>
  </si>
  <si>
    <t>ANI29736</t>
  </si>
  <si>
    <t>emrD multidrug resistance protein D</t>
  </si>
  <si>
    <t>MRKIENFHLLLMLIILVAVGQMAQTIYVPVIAEIAQDLAVRPGAVQRVMAAYLLTYGASQLIYGPLSDRIGRRPVILAGMTIFMLGALGALFSNNLPMLVAASALQGMGTGVAGVMARTMPRDLYAGTSLRYANSMLNMGILVSPLLAPIIGGVLASWFGWRACYAFLLLLCSGVAFCMFRWLPETRPERAEKPRMLASFYTLLSDRSFSCYLVMLIGALAGIAVFEASSGVLMGGVLGLSGLTVSILFILPIPAAFFGAWYAGREGRTFHNLMWHSVISCLLAGLMMWIPGWFGIMNIWTLIIPAALFFFGAGMLFPLATTGAMEPFPYLAGAAGALVGGLQNIGSGLTTWLSAMLPQTGQFSLGLLMFAMALLILLCWWPLSHRMQRQEHMV</t>
  </si>
  <si>
    <t>PL78_7865 chr1</t>
  </si>
  <si>
    <t>ANI29737</t>
  </si>
  <si>
    <t>paaK ferredoxin-NADP reductase</t>
  </si>
  <si>
    <t>MAEWVSGKITHVEHWTNALFSIQVDAPIDTFTAGQYAKLALDVHGERVQRAYSYVNAPSDNKLEFYLVNVPEGKLSPRLRQLRVNDEIMVTKQAAGFFVLEEIPDCNTLWMLATGTAIGPYLSILQEGRDLERFNNLVLVHAARFAQDLSYLPLMQQLEQRYNGKLRIQTVVSREESPGSLTGRVPALIEHGLLEAAVGLKIDSERDHIMLCGNPQMVRDTQQTLKDQRQMKKHLRRKPGHITSEHYW</t>
  </si>
  <si>
    <t>PL78_7870 chr1</t>
  </si>
  <si>
    <t>ANI29738</t>
  </si>
  <si>
    <t>MTIQQWCFSFKGRIGRRDFWIWIGLWLLAMATIFTLAGQEILPMQTAAFAIVFLLWPTAAVVVKRLHDRNKVGWWALLVVLAWMLMAGNWQMLAPIWQWGVGRFIPTLIIVMMLIDCGAFLGHEGDNRFGPEPDPVKFLPEKKQ</t>
  </si>
  <si>
    <t>PL78_7875 chr1</t>
  </si>
  <si>
    <t>ANI29739</t>
  </si>
  <si>
    <t>MRNTIAAVLAILVLMATVSRTAHADPTDNSGAPVPNNQPTAPYLLSGAPTFDLTLVKFRESYNQANPSLPINEFRAISAKDEGSNLTRAASKINENLYASTALEKGTGKIKTLQITYLPIKGDEEKAARLVAISYMAALMRQFEPTLSLQQSLDNVLKLLAQGKGSHFHSHAVGAIRYVVADNGEKGLTFAIEPIKLALSEP</t>
  </si>
  <si>
    <t>PL78_7880 chr1</t>
  </si>
  <si>
    <t>ANI29740</t>
  </si>
  <si>
    <t>tpiA triosephosphate isomerase</t>
  </si>
  <si>
    <t>MRHPLVMGNWKLNGSTHMVNELIAGLRKELSNVDGCGVAIAPPAIYLSQAKHHLSGSRIALGAQNVDVNLSGAFTGETSAEMLKDIGAKYIIIGHSERRTYHHESDEFIAKKFGVLKDAGLIPVLCIGESDAENEAGQTEAVCAKQLDAVLNTLGAKAFEGAVIAYEPIWAIGTGKSATPAQAQAVHKFIRDHIAKQDAAVAEQVIIQYGGSVNDKNAAELFAQPDIDGALVGGASLKADAFAVIVKAAAKAKKA</t>
  </si>
  <si>
    <t>PL78_7885 chr1</t>
  </si>
  <si>
    <t>ANI29741</t>
  </si>
  <si>
    <t>sulfate transporter subunit</t>
  </si>
  <si>
    <t>MRKWGVGLTLMLVASGAVAKDIQLLNVSYDPTREFYQEYNQAFSKHWQQQTGDKVTVRQSHGGSGKQATSVINGIEADVVTLALAYDVDAIAERGRIDKNWIKRLPDNSAPYTSTIVFLVRKGNPKQIHDWSDLVKPGISVITPNPKTSGGARWNYLAAWGYALEHNNNDQAKAQEFVKTLYKNVEVLDSGARGATNTFVERGIGDVLIAWENEALLAVNELGKDQFDIVTPSVSILAEPTVSVVDKVVDKRGTREVADAYLKYLYSPEGQTIAAKNFYRPRDATVAAKFSSEFPTLKLFTIDEVFGGWTKAQQVHFATGGVFDEINKR</t>
  </si>
  <si>
    <t>PL78_7890 chr1</t>
  </si>
  <si>
    <t>ANI29742</t>
  </si>
  <si>
    <t>pfkA 6-phosphofructokinase</t>
  </si>
  <si>
    <t>MVKKIGVLTSGGDAPGMNAAIRGVVRAALSEGLEVFGIYDGYLGLYEDRMEQLDRYSVSDMINRGGTFLGSARFPEFRDPAIRAKAIENMKARGIDGLVVIGGDGSYAGADLLQAEGGISCVGLPGTIDNDVAGTDYTIGFFTALDTVVEAIDRLRDTSSSHQRISIVEVMGRYCGDLTLAAAIAGGCEFIAIPEVPFNPDDLVCEIKAGIAKGKKHAIVAITEKLCDIDELAKYIEKETGRETRATVLGHIQRGGSPVAYDRILASRMGAYAVELLMKNVDQSKGGLCVGVQNEKMVNDLISVCIDPKNKKSKFKEDWYDTAKKLF</t>
  </si>
  <si>
    <t>PL78_7895 chr1</t>
  </si>
  <si>
    <t>ANI29743</t>
  </si>
  <si>
    <t>fieF cation diffusion facilitator family transporter</t>
  </si>
  <si>
    <t>MDLQYARLVKAAALSATALASILLLIKIFAWWATGSVSVLAALVDSLVDLAASLTNLFVVRYSLQPADEEHTFGHGKAESLAALAQSMFISGSALFLFLTGFQHLASPEPLQDPGIGVGVTLVALFSTLILVTFQRWVVRKTQSQAIRADMLHYQSDVMMNGAILIALALSWYGFHRADALFALGIGVYILYSALRMGYEAVQSLLDRALPDEERQAIIDTVTSWPGVIGAHDLRTRQSGPTRFIQLHLEMEDDLPLMQAHILAEQVERALLHRFPGADVLIHQDPCSVVPKERHAHWEL</t>
  </si>
  <si>
    <t>PL78_7900 chr1</t>
  </si>
  <si>
    <t>ANI29744</t>
  </si>
  <si>
    <t>cpxP periplasmic stress adaptor protein</t>
  </si>
  <si>
    <t>MRKVTTLVIASMLAFGSTAAFAADTVATAGNWCHDFDGKMMKGGRGHHNMFEGLNLTEQQRQQMRDLMRQHRGTKTAMPVADREAMHSLITADKFDEAAVRAQAEKMSKQQVERQVEMAKVRNQMYNLLTPEQKTALNQMHKQRMATVQQAPAAQPASAQK</t>
  </si>
  <si>
    <t>PL78_7905 chr1</t>
  </si>
  <si>
    <t>ANI29745</t>
  </si>
  <si>
    <t>DNA-binding response regulator OmpR family</t>
  </si>
  <si>
    <t>MHKILLVDDDRELTSLLKELLEMEGFNVVVAYDGEQALNLLDSSIDLLLLDIMMPRKNGIETLKELRQHHQTPVIMLTARGSELDRVLGLELGADDYLAKPFNDRELVARIRAILRRSNWSEQQQNVDQGAPTLEVDCLQLNPGRQEASFEGQVLDLTGTEFTLLYLLAQHLGQVVSRELLSQEVLGKRLTPFDRAIDMHISNLRRKLPERQDGLPWFKTLRGRGYLMVSET</t>
  </si>
  <si>
    <t>PL78_7910 chr1</t>
  </si>
  <si>
    <t>ANI29746</t>
  </si>
  <si>
    <t>cpxA two-component sensor protein</t>
  </si>
  <si>
    <t>MINSLTARIFAIFWFTLALVLMLVLMVPKLDSRQLTPLLENEQRQGVMLEQHIEVELANDPANDLMWWRRLYRAIEKWAPPGQHLVLVTSEGRVIGAERHEMQIVRNFIGQSDNADQPKKKKYGRSEMVGPFSIRDGDDNYQLYLIRPASSPQSDFINLMFDRPLLLLIATMLISAPLLLWLAWSLAKPARKLKNAADDVARGNLKQHPELESGPQEFLATGASFNQMISALERMVAAQQRLISDISHELRTPLTRLQLATALMRRRHGEGKELERIETEAHRLDSMINDLLVLSRNQHKNELAREPIKANDLWSNVLENAQFEAEQVGKTLEISAPPGPWTLFGNPSALDSALENIVRNALRYSHHHIAVAFQADNQGVTITVDDDGPGVSAEDREQIFRPFYRTDEARDRESGGTGLGLAIVENAVSQHRGWVRAEDSPLGGLRLILWLPLHPFKA</t>
  </si>
  <si>
    <t>PL78_7915 chr1</t>
  </si>
  <si>
    <t>ANI29747</t>
  </si>
  <si>
    <t>trmL rRNA methylase</t>
  </si>
  <si>
    <t>MLNIVLFEPEIPPNTGNIIRLCANTGCQLHLIKPLGFTWDDKRLRRAGLDYHEFTNIKHHHDYQAFLDSEKPERLFALTTKGTPAHSAVSYQDKDFLLFGPETRGLPASILDALPAQQKIRIPMQPDSRSMNLSNAVSVVVYEAWRQLGYNGALVKE</t>
  </si>
  <si>
    <t>PL78_7920 chr1</t>
  </si>
  <si>
    <t>ANI29748</t>
  </si>
  <si>
    <t>cysE serine acetyltransferase</t>
  </si>
  <si>
    <t>MSSEELEQVWSSIKSEARALADCEPMLASFFHATLLKHENLGSALSYILANKLADPIMPAIAIREVVENAYRSDPHMIVSAARDILAVRLRDPAVDKYSTPLLYLKGFHALQAYRIGHWLWAQERKALAIYLQNQVSVAFGVDIHPAATIGCGIMLDHATGIVIGETAVVENDVSILQSVTLGGTGKTSGDRHPKIREGVMIGAGAKILGNIEVGRGAKIGAGSVVLQAVPPHTTAAGVPARIVGKPDSDKPSLDMDQHFNGVSQGFEYGDGI</t>
  </si>
  <si>
    <t>PL78_7925 chr1</t>
  </si>
  <si>
    <t>ANI29749</t>
  </si>
  <si>
    <t>glycerol-3-phosphate dehydrogenase</t>
  </si>
  <si>
    <t>MNTTDASMTVIGAGSYGTALAITLARNGHTVVLWGHDPKHIQALQDARCNQAFLPDVPFPDTLLLETDLSRALAVSRNILVVVPSHVFGNVLHQLKPHLRSDARIVWATKGLEAETGRLLQDVAREILGDTIPLAVVSGPTFAKELAAGMPTAIALASTDAQFSEDLQALLHCGKSFRVYSNPDFIGVQLGGAVKNVIAIGAGMSDGIGFGANARTALITRGLAEMSRLGSALGADPSTFMGMAGLGDLVLTCTDNQSRNRRFGIMLGQGAGVQEAQDKIGQVVEGYRNTKEVLALAQRYGVEMPITEQIYQVLYCHKNAREAALTLLGRTKKDEKSGV</t>
  </si>
  <si>
    <t>PL78_7930 chr1</t>
  </si>
  <si>
    <t>ANI29750</t>
  </si>
  <si>
    <t>secB preprotein translocase subunit</t>
  </si>
  <si>
    <t>MSEQNNTEMAFQIQRIYTKDISFEAPNAPQVFQQDWQPEVKLDLDTASSQLAEDVYEVVLRVTVTASLGEETAFLCEVQQGGIFSIAGIDGTQLAHCLGAYCPNILFPYARECITSLVSRGTFPQLNLAPVNFDALFMNYLQQQAQTEGEGAEQRQDA</t>
  </si>
  <si>
    <t>PL78_7935 chr1</t>
  </si>
  <si>
    <t>ANI29751</t>
  </si>
  <si>
    <t>grxC glutaredoxin</t>
  </si>
  <si>
    <t>MAKIEIYTKATCPFCVRAKALLNSKGAAFEEIAIDGDMATREVMIERSGRSTVPQIFIDGQHIGGCDDLHALDARGGLDPLL</t>
  </si>
  <si>
    <t>PL78_7940 chr1</t>
  </si>
  <si>
    <t>ANI29752</t>
  </si>
  <si>
    <t>rhodanese-like domain-containing protein</t>
  </si>
  <si>
    <t>MLQEIMQFISQHPILSLAWVALLVAVIVTTFKSSLSKVKEITRGEATRLINKEDAVVVDTRSREDYRKGHIASSINLTPTEIKNGSLGELEKHKAQPIIVVCANGTASRTSAENLNKAGFEPVFTLKEGISGWSGENLPLARGK</t>
  </si>
  <si>
    <t>PL78_7945 chr1</t>
  </si>
  <si>
    <t>ANI29753</t>
  </si>
  <si>
    <t>gpmI phosphoglycero mutase</t>
  </si>
  <si>
    <t>MSSNKKPLVLTILDGYGHREDHQDNAILNAKTPVMDRLWQQNPHTLIAASGLDVGLPDGQMGNSEVGHVNLGAGRIVYQDLTRLDKEIKEGDFFVNPTLTAAVDKAVKAGKAVHIMGLLSAGGVHSHEAHILAMVELAAQRGAEKIYLHAFLDGRDTPPRSAESSLKMFSDKFAALGKGRIASIIGRYYAMDRDNRWDRVQLAYDLLTQAKGEFTAANAMQGLADAYTRGENDEFVKPTVIQAAGEPDAAMNDGDALIFMNFRADRARQITRTFINPDFDGFKRDKVVNFGDFVMLTEYAADINAACAYPPASLVNTFGEWLMKHDKTQLRISETEKYAHVTFFYNGGVEEPFKGEDRILVNSPKVATYDLQPEMSSAELTEKLVGAIGSGKYDVIICNYPNGDMVGHTGDYDAAVKAIETLDGCIAQVVDAVKAADGQLLITADHGNAEQMRDPATGQAHTAHTSLPVPLIYVGNKPVAAVAGGKLSDIAPTMLSLMEMEIPQEMTGKPLFIVE</t>
  </si>
  <si>
    <t>PL78_7950 chr1</t>
  </si>
  <si>
    <t>ANI29754</t>
  </si>
  <si>
    <t>peptidase, murein hydrolase activator EnvC</t>
  </si>
  <si>
    <t>MKDKALFARLMVTENATPGSSQSPVGLLPTRFTRRPLAILYASVFCAGVLLLPLSSQAADAPVAAKTADNKSQLKTIQQNIAEKEKSVQQQKQQRSALLDQLKQQENTIAQASRSLRDTQATLTELGKDVAKLNGSIEKLQSQQSLQQNILAKQLDAAFKQGQHSGLQLILSGEESQRSERILAYFSYLNEARLKSINTLKQTRSDLAVQKKTLVEKQQQQKSLLNEQQSQQQKLEQARSARKKTLISLEASLEKDQQGLAELKQNETRLRDQIAKAEREAKARAEREAKEAARVREQIKLKEQQAKKTGSSYKPSESERSLMARTGGLGRPSGQALWPVRGNVTHRFGEVLQGELRWKGMVISAPEGSEVKAIADGRVLLADWLQGYGLVVVVEHGKGDMSLYGYNQSALVSVGTQVRAGQPIALVGTSGGQGEPSLYFEIRRQGQAVNPQPWLGR</t>
  </si>
  <si>
    <t>PL78_7955 chr1</t>
  </si>
  <si>
    <t>ANI29755</t>
  </si>
  <si>
    <t>MRYFKARSLFVFGTLLIACSAQAGKLSIVIDDFGYRPQNENKILQMPLPISVAILPNAPHAKEMAIKAHSQGREVLIHLPMAPLSKQPLERDTLQPNMSSEEIQRIIRQAVNNVPYAVGMNNHMGSAMTSSLSGMQKVMQALEHYQLYFLDSVTIGNTQASRAAEGTGVKVIKRKVFLDDVQNDAAIRQQFNRAIQLARKNGSAIAIGHPHPSTIRVLQQMLPELPSDIVLVRPSALLNEPVQHNSGTLTPVKPVKSRDPFKDSRLKAIKQCKMKAGHTPEKIYADEMFKILGESLIQSPVATFVQQRWHFWFNKTK</t>
  </si>
  <si>
    <t>PL78_7960 chr1</t>
  </si>
  <si>
    <t>ANI29756</t>
  </si>
  <si>
    <t>tdh L-threonine 3-dehydrogenase</t>
  </si>
  <si>
    <t>MKALSKLKAEEGIWMTDVPQPELGHNDIMIKIAKTAICGTDVHIYNWDEWSQKTIPVPMVVGHEYVGKIVAIGQEVKGFSIGDRVSGEGHITCGHCRNCRGGRTHLCRNTIGVGVNRPGSFAEYLVIPAFNAFKIPDNIPDELAAIFDPFGNAVHTALSFDLVGEDVLVSGAGPIGIMAAAVCKHVGARNVVITDVNEYRLDLARKMGVTRAVNVSKENLNDVMTDLGMTEGFDVGLEMSGAPPAFRTLLNAMNHGGRIAMLGIPPSDMSIDWNQVIFKGLFIKGIYGREMFETWYKMAALIQSGLDLTPIITHRFSIDEFQKGFDAMRSGQSGKVVLSWD</t>
  </si>
  <si>
    <t>PL78_7965 chr1</t>
  </si>
  <si>
    <t>ANI29757</t>
  </si>
  <si>
    <t>kbl 2-amino-3-ketobutyrate CoA ligase</t>
  </si>
  <si>
    <t>MPASFYQQLEQQLATTRAEGLYKEERIITSAQQVDIAVADGSHVINFCANNYLGLANHPALIAAAKKGMDTHGFGMASVRFICGTQDSHKQLEQKIASFLGMEDAILYSSCFDANGGLFEALLGPEDAIISDALNHASIIDGVRLCKAKRYRYANNDMAELETQLKQAKADGARHIMIATDGVFSMDGVIANLKGVCDLADQYKALVMVDDSHAVGFVGANGRGTHEYCEVMGRVDIITGTLGKALGGASGGYTAGRKEVVEWLRQRSRPYLFSNSLAPAIVAASIEVLSLLEQGDALRERLWANARLFREKMTAAGFTLAGADHAIIPVMLGEAKLAQEFANALLKEGIYVTGFFYPVVPKGRARIRTQMSAEHTTEQVERTINAFVRIGKQLGVIA</t>
  </si>
  <si>
    <t>PL78_7970 chr1</t>
  </si>
  <si>
    <t>ANI29758</t>
  </si>
  <si>
    <t>rfaD ADP-L-glycero-D-manno-heptose-6-epimerase</t>
  </si>
  <si>
    <t>MIIVTGGAGFIGSNIVKALNDIGYKDILVVDNLKDGTKFVNLVDLDIADYMDKEDFVASIVAGDDMGDIDAIFHEGACSSTTEWDGKYMMDNNYQYSKDILHFCLDRGIPFLYASSAATYGGRTDNFIEDRQYEQPLNVYGYSKFLFDQYVREILPQADSQICGFRYFNVYGPREGHKGSMASVAFHLNNQINAGEAPKLFAGSENFKRDFIYVGDVAAVNLWFWQNGVSGIFNCGTGRAESFQAVADAVVEYHQSGPVEYIPFPEKLKGRYQAFTQADLTNLRAAGYDKPFKTVAEGVKEYLGWLNRPI</t>
  </si>
  <si>
    <t>PL78_7975 chr1</t>
  </si>
  <si>
    <t>ANI29759</t>
  </si>
  <si>
    <t>waaF ADP-heptose LPS heptosyltransferase</t>
  </si>
  <si>
    <t>MRILVIGPSWVGDMMMSQSLYRTLKAEYPAAEIDVMAPAWCRPLLARMPEVRRAIPMPLGHGVFNLEGRRRLGIALREEAYDRAYVLPNSFKSALIPYFSGIRQRTGWRGEMRYFLLNDMRILDKQAFPLMVQRYVALAYDKSRITSEADLPQPILWPQLQVQDEEIAETTAAFNLSDNRPIIGFCPGAEFGPAKRWPHYHYATLAQKLIDDGYQITLFGSEKDHKAGEDIRQALQAESRDFCLNLAGQTTLDQAVILIAACSAVVSNDSGLMHVAAALNKPLVALYGPSSPAFTPPLSDKATVIRLITGYHKVRKGDADQGYHQSLIDIQPEQVLAALQLQLATQSSTVNEAH</t>
  </si>
  <si>
    <t>PL78_7980 chr1</t>
  </si>
  <si>
    <t>ANI29760</t>
  </si>
  <si>
    <t>waaC ADP-heptose LPS heptosyltransferase</t>
  </si>
  <si>
    <t>MHVLIIKTSSMGDVLHTLPALTDAMSAIPGIRFDWVVEEGFTQIPSWHPAVDKVIPVAIRRWRKNWFGSDTRQERCDFKRIVQERSYDLVIDAQGLIKSAALITRIAKGTRHGPDCKSAREPFASWFYNCRHEIDKQLHAVERTRQLFAKSLGYTKPETVGDYAIAQRFLSQLPPDAGQYLVFLHATTRDSKHWPESHWRQLIQLVQPTGLKIKLPWGAEHEYQRAVRLADNFPHVEVLPKLSLQQVAEVLAGAKAVVSVDTGLSHLTAALARPNITLFGPTDPGLIGGYGENQVSVISKEKSMDTIQAKIIMAELDKIIV</t>
  </si>
  <si>
    <t>PL78_7985 chr1</t>
  </si>
  <si>
    <t>ANI29761</t>
  </si>
  <si>
    <t>3-deoxy-D-manno-octulosonic acid transferase</t>
  </si>
  <si>
    <t>MLLRLYQVLLYLIQPLIWLRLLLRSRKAPAYRKRWGERYGFCAGKVVSGGIMLHSVSVGETLAAIPLVRALRHRYPSLPITVTTMTPTGSERVQSAFGKDVHHVYLPYDLPGSVNRFLDQVNPKLVIIMETELWPNLINALHHRKIPLVIANARLSARSAAGYKKIGGFIRNILRRITLIAAQNQEDGERFIELGLKRSQLTITGSLKFDISVTPELAARAITLRRQWAAHRPVWIATSTHDGEEAILLEAHRQLLLQYPTLLLILVPRHPERFPKAIELTQKAGFSYTLRSGGEVPSSSTQVVIGDTMGELMLLYGIADMAFVGGSLIERGGHNPLEAAAHAIPVMMGPHTFNFKDICAKLEQAEGLITVTDAASLVKEISVLLTDEDCRLYYGRHAVEVLHENQGALQRLLHLLEPYLPPRSH</t>
  </si>
  <si>
    <t>PL78_7990 chr1</t>
  </si>
  <si>
    <t>ANI29762</t>
  </si>
  <si>
    <t>lipopolysaccharide biosynthesis protein</t>
  </si>
  <si>
    <t>MSAKKRLSVVMITKNEADLLPECLDSISWADEIVVLDSGSEDDTLDLARQYGAQVYSNVQWQGFGKQRQRAQQYATGDYILMIDADERVTPELKASIDVVLASPDDDAVYSCGRRNLFLGRFMRHSGWYPDRVTRLYAHHRYQYNDNLVHESVDAGNAKVIPLKGDLLHLTCRDFFAFQRKQLSYAEAWATQRHQQGKSCSYFSILSHTLGAFCKTWLFRAGFLDGKQGLLLAVVNAQYTFNKYAALWALNQK</t>
  </si>
  <si>
    <t>PL78_7995 chr1</t>
  </si>
  <si>
    <t>ANI29763</t>
  </si>
  <si>
    <t>coaD phosphopantetheine adenylyltransferase</t>
  </si>
  <si>
    <t>MITRAIYPGTFDPMTNGHLDLVTRASSMFGHVILAIADSSHKKPMFTLDERVALASEVTAHLTNVEVIGFSELMATFAQQHKANILVRGLRSVSDFEYEWQLANMNRHLMPTLESVFLLPSEKWSFISSSLVKEVARHGGDITPFLPAPITKALLDKL</t>
  </si>
  <si>
    <t>PL78_8000 chr1</t>
  </si>
  <si>
    <t>ANI29764</t>
  </si>
  <si>
    <t>mutM formamidopyrimidine-DNA glycosylase</t>
  </si>
  <si>
    <t>MPELPEVETSRRGIEPYLVGHSIQYAIVRNSRLRWPVSDEILALSDQLVLSVQRRAKYLLLELPKGWIIIHLGMSGSLRILPEETEAEKHDHVDLVISNGKILRYTDPRRFGAWLWASDLATSNVLAHLGPEPLSDEFSASYLFNLSRNKRTLVKQWIMDNKVVVGVGNIYASESLFVAGIAPDRPAGSLTEAEVGLLVATIKMVLLRAIEQGGTTLRDFLQSDGKPGYFAQELQVYGRAGEPCRRCGHLIESAKHGQRSTFFCRHCQH</t>
  </si>
  <si>
    <t>PL78_8005 chr1</t>
  </si>
  <si>
    <t>ANI29765</t>
  </si>
  <si>
    <t>rpmG 50S ribosomal protein L33</t>
  </si>
  <si>
    <t>MAKGVREKIKLVSSAGTGHFYTTTKNKRTKPEKLELKKFDPVVRQHVIYKEAKIK</t>
  </si>
  <si>
    <t>PL78_8010 chr1</t>
  </si>
  <si>
    <t>ANI29766</t>
  </si>
  <si>
    <t>rpmB 50S ribosomal protein L28</t>
  </si>
  <si>
    <t>MSRVCQVTGKRPVSGNNRSHAMNATKRRFLPNLHSHRFWVEGEKRFVTLRVSAKGMRVIDKKGIETVLAELRARGEKY</t>
  </si>
  <si>
    <t>PL78_8015 chr1</t>
  </si>
  <si>
    <t>ANI29767</t>
  </si>
  <si>
    <t>DNA repair protein RadC, helix-hairpin-helix DNA-binding region</t>
  </si>
  <si>
    <t>MELWLKGDGPREKLLKYGAEALSDAELLAIFLRTGIPGLHVMAMAEHLIAEFGSLYRLMSADYPTLCAQKGMGKSKYSQIHAISELATRCFSDHMTKENAMLNPRMTQKYLQNLLSEREREIFLVMFLDNQHRVIRHEEMFTGTITSVEVHPREIVREALKVNAVALILAHNHPSGKAEPSQADRLITAQVVKACSLLDIRVLDHLVVGRGECVSFAERGWI</t>
  </si>
  <si>
    <t>PL78_8020 chr1</t>
  </si>
  <si>
    <t>ANI29768</t>
  </si>
  <si>
    <t>bifunctional phosphopantothenoylcysteine decarboxylase/phosphopantothenate synthase</t>
  </si>
  <si>
    <t>MMTGLSGKHIVLGISGGIAAYKCPELVRRLRDKGADVRVVMTTAAKAFITPLTLQAVSGYPVSDDLLDPAAEAAMGHIELGKWADLVIIAPATADLLARVAAGMANDLLTTLCLATAAPVAAVPAMNQQMYRASATQANLQTLGSRGVLLWGPDSGSQACGDIGPGRMLDPLEIVALAENHFSVKQDLQHLHVMVTAGPTREALDPVRFISNHSSGKMGFAIAQAAAQRGAHVTLVAGPVNLPTPAGVTRIDVISALEMQSAVQQAAPHQNIFISCAAVADYRAEQVADEKIKKQGDEITLKMVKNPDIVAGVAAMTKKRPFVVGFAAETQNVEEYARQKLVRKNLDLICANDVSLAEHGFNSDTNALHLFWPNGEKRLPHSDKSLLGQRLIDEIVSRYDEKNRR</t>
  </si>
  <si>
    <t>PL78_8025 chr1</t>
  </si>
  <si>
    <t>ANI29769</t>
  </si>
  <si>
    <t>dut dUTPase</t>
  </si>
  <si>
    <t>MMKKIDVKILNPRIGTEFPLPTYATPGSAGLDLRACLDSAVDLAPGQTTLLPTGLAIHIGDTGLAAVILPRSGLGHKHGVVLGNLVGLIDSDYQGQLMVSVWNRGQQSFTIEPGERIAQMVFVPVVQAEFNLVEDFDLSERGTGGFGHSGRQ</t>
  </si>
  <si>
    <t>PL78_8030 chr1</t>
  </si>
  <si>
    <t>ANI29770</t>
  </si>
  <si>
    <t>slmA DNA-binding transcriptional regulator, AcrR family</t>
  </si>
  <si>
    <t>MAEKENTKRNRREEILQALAQMLESSDGSQRITTAKLAANVGVSEAALYRHFPSKTKMFDSLIEFIEDSLMSRINLILQDEKETFNRLRLILLLVLGFAERNPGLTRIMTGHALMFEQDRLQGRINQLFERIEAQLRQVLRERKLREGQGFAHDETLLATQLLAFCEGMLSRFVRSEFRYLPTQEFDARWPLVMAQLQ</t>
  </si>
  <si>
    <t>PL78_8035 chr1</t>
  </si>
  <si>
    <t>ANI29771</t>
  </si>
  <si>
    <t>pyrE orotate phosphoribosyltransferase</t>
  </si>
  <si>
    <t>MKAYQRDFIEFALNKQVLKFGEFTLKSGRISPYFFNAGLFNTGLDLALLGRFYAAALMDCGVEFDLLFGPAYKGIPIATTTAVALAEHHQRDVPYCFNRKEAKDHGEGGSLVGSPLQGRVMLVDDVITAGTAIRESMEIIGAQGASLAGVMISLDRQERGRGEISAIQEVERDYHCKVISIVTLNDLITYLEEKPEMADHLAAVRVYRENYGV</t>
  </si>
  <si>
    <t>PL78_8040 chr1</t>
  </si>
  <si>
    <t>ANI29772</t>
  </si>
  <si>
    <t>rph ribonuclease PH</t>
  </si>
  <si>
    <t>MRPAGRALEQVRPLTLTRNYTKHAEGSVLVEFGDTKVLCTATVEEGVPRFLKGQGQGWITAEYGMLPRATHSRNPREAAKGKQGGRTLEIQRLIARSLRAAVDLKKLGEFTITLDCDVIQADGGTRTASISGACVALADALNALVAKGKLKANPMKGLVAAVSVGIVKGEALCDLEYVEDSAAETDMNVVMMEDGRMIEVQGTAEGEPFSHEELLALLALARGGIETIFQAQKAALEQ</t>
  </si>
  <si>
    <t>PL78_8045 chr1</t>
  </si>
  <si>
    <t>ANI29773</t>
  </si>
  <si>
    <t>MIRSMTAYARRDIKGEWGSAAWELRSVNQRYLETYIRLPEQFRSLEPVIRERIRSRLTRGKIECHLRFEMDPTAQSSLILNEKLAKQLVEAANWVKMQSDEGEVNPLDVLRWPGVMSAEEQDLDAISTELMQALDIALDDFIVARESEGAALKAMIEQRLDGVSAEVVKVRAHMPNILQWQRERLLSKLEEAQVQLENTRLEQELVLMAQRVDVAEELDRLEAHVRETHNILKKKEAVGRRLDFMMQEFNRESNTLASKSINAEVTNSAIELKVLIEQMREQIQNIE</t>
  </si>
  <si>
    <t>PL78_8050 chr1</t>
  </si>
  <si>
    <t>ANI29774</t>
  </si>
  <si>
    <t>Tellurite resistance protein TehA and related permeases</t>
  </si>
  <si>
    <t>MLEIIHSKIRGLPTPIAGLALGISSIGWCLENALPLNGLGQNIGAIIASVLLLAVASKFIFHFRVLLSDLKHPVVGSVVPTFTMGCMVVSKALGNLSMLAGEILWSLAVVVHLIFLAVFIYHRIQEIEMHHMVPSWFVPPVGIIVADVAVPNQAFMGVAYLLLVIGMLSYACMLPLMIYRFMFCREVPDAAKPTIAIMAAPASLSLAGYLTVVPNPSLLVCALLFGIAILMTCVIYMSFFRLLKLPFSPGYAAFTFPMAIGATALYKLADLVSKYELVQDYSYQLYYLATFEAVVATLIITYVAIRYMFNYSVFNWNLRFIGE</t>
  </si>
  <si>
    <t>PL78_8055 chr1</t>
  </si>
  <si>
    <t>ANI29775</t>
  </si>
  <si>
    <t>MDITLKQLKVFLAVAQSGNLTVAASQLFMTKGAVSQTLAELEKRLGQTLFDRHHARIFINPEGEKLISVADELLSRMKDINTLFSDSASVHNLFLGCSKTIGSYILPALLGEFRNSYNWLPKIAIENTNDILSKLLKFEVDLAILEGNINNKDILSTPWLTDEMVVIATKDHPLAYEKSVPFSVLSQQSWILREQGSGSRSYFENHLAPLLLQPKVILSLDTFDSILFSVQQNLGITYASRLIIQNPFFHDHFSVIKTETRFFRSISLCHHRQKYLSNGAQQWINFLIHAGKRLEFARNNQIEN</t>
  </si>
  <si>
    <t>PL78_8060 chr1</t>
  </si>
  <si>
    <t>ANI29776</t>
  </si>
  <si>
    <t>GGDEF domain-containing protein</t>
  </si>
  <si>
    <t>MFVDQDTSILDTYFGTHSPYWRLAFDSQALELSAVKGTTNIAVPLDSLQTAKVRALTAITSSLEISISIYGNPVHLHLVGRKINDKEWGGTASAYSDTEAVARDLVMGLSFAEQVVSEANSVIVILDKNGSVQRFNRLSEEYTGKKEQDVIGKNVFELFMTQKEGASSRKNIEGFFKRGASYEVERWVNTVKGKRLFLFRNKFVHSGSGKNELYLICSGTDITKERRAQERLRVLANTDMITGLPNRHAIHERINSAIQTRGDDAVGIIYLDLDNFKRVNDHYGHMFGDRLLKDVSLSILSCLKEDEMLARLGGDEFIVLIEDTTLSALENAAQRILDQMRAPFRIGLIEVYTGCSIGIALCPQHGETLENIIRSADTAMYTAKELGKRTYSVFSPEMNKKVSEYIWLDTNLRKGLEQHQLVVFYQPKISTRTGKVLSVEALVRWRSTERGLVPPQEFISYAEESGLIAPLGQWVLQTAMQQAVDWQKKGIDLRIAVNVSARQLVNEAIITSFIKSLETCELTSSLVDVELTESCLIDDENAAINIIKKLKELGAEVHLDDFGTGYSSLSQLARIPIDAIKLDQSFVRGIDKNQVAQSLVKAISVVAETLQMRVIAEGVETIEEENFLDLLSIDEKQGFLYAKPMPAEELEHWLSKHTPHFPSNLTGKT</t>
  </si>
  <si>
    <t>PL78_8065 chr1</t>
  </si>
  <si>
    <t>ANI29777</t>
  </si>
  <si>
    <t>fadB enoyl-CoA hydratase</t>
  </si>
  <si>
    <t>MKMINLPSCRPFTEAGHLSQVSAYYEEERNTMWMLLRANPRPCFNLELIENIMTLAQAAKESKLPIDFWVTGSVVPHMFNVGGDLSFFAQMIKNRKRETLMAYARACVDCVHSASRGFDTGAISIAMIEGSALGGGFEAALAHHFVLAQTTARMGFPEIAFNLFPGMGGYSLVARKAGMRVAEELIWSGESHAAEWYESRGLVDKLFQPGDAYMATRTFIDTIRPKLNGMRAMIRTRQRVLQLTRSELMDITEDWVDSVFSIEAKDLAYIERLVMLQDRRTSTMPKAI</t>
  </si>
  <si>
    <t>PL78_8070 chr1</t>
  </si>
  <si>
    <t>ANI29778</t>
  </si>
  <si>
    <t>nucleoside permease</t>
  </si>
  <si>
    <t>MLKYFHLTLNGLCMLQILHFLLALIIITLLALAASNDRKQIRLRYILQLLAIEIAFAYFLLHSDIGLGAIQHFAGFFETLMKFAAIGTSFVFGNMNEQGLAFIFLNVLCPIVFVSALIGILQHFRILPWVIRGIGTVLSKVNGMGKLESFNAVSTLVLGQSENFIVYKGVIADISQRRMYTLAATAMSTVSMSIVSAYMTMLEPKFVVAALILNMFSTFIVLSIINPYPTGDEPEIKLNKLHDDQSFFEMLGEYILAGFKIAIIIAAMLIGFIALIAAINALFTSIFSVSFQEILGYVFYPLAWLIGIPAPDALKAGSIMATKLVSNEFVAMIELKKIAIDMSPRGLGILSVFLVSFANFASIGIIAGAIKGLNEKQGNVVSRFGLKLVYGSTLVSLLSATIAGLVL</t>
  </si>
  <si>
    <t>PL78_8075 chr1</t>
  </si>
  <si>
    <t>ANI29779</t>
  </si>
  <si>
    <t>Outer membrane protein assembly factor BamE</t>
  </si>
  <si>
    <t>MVQTTLYFGMNRPQGPVIAPAEWQSFVDSEVTPKFKDGLTVFEAKGQWLGHDGIVAKENSKALMLIHAESKDSDLAVNLLRDKYKAQFSQESVMRIDAPVCVDF</t>
  </si>
  <si>
    <t>PL78_8080 chr1</t>
  </si>
  <si>
    <t>ANI29780</t>
  </si>
  <si>
    <t>MLLSVLYIIGITAEAMTGALAAGRRQMDMFGVIIIASATAIGGGSVRDMLLGHYPLGWVKNPEYIVIVAIAAIVTTWVAPLMRHLRHLFLVLDAIGLIVFSIIGAQIALDMGHSSIIAAIAAVITGVFGGVLRDMLCNCIPLVFQKEIYAGVSFAAAWIYIALQYTPLSHNWVVIITLVTGLTARLLALRYRLGLPVFKYEHQDH</t>
  </si>
  <si>
    <t>PL78_8085 chr1</t>
  </si>
  <si>
    <t>ANI29781</t>
  </si>
  <si>
    <t>ligB NAD-dependent DNA ligase</t>
  </si>
  <si>
    <t>MDKLIILGMLLVSIFYGRSSASVDCPSWTLSEFETEISRLEKQLEEWDVAYFQQGNSLIEDDIYDQLRYRLNHWVRCIAIPEKRVNNALSPTISLQNRLSHPVAHTGLKKLHGKGALSEWLAERKNLWVQPKVDGVAVTLTYVQGNLTQAISRGDGAVGQNWTDKVKYIPAIPHFISQAPPLLVLHGELFLKVTHHKQKEAGGINARALVAGAMMKKSPSALLSDIGIFIWAWPDGPAIMTEKLRELRRMGFSLTKEFSMPVTSASDIVAWRQRWFESPLPFVTDGIVIRQEQEPAGHHWQSQPGYWSIAWKYSPFQQVTQVKSVNFTIGRTGKVSAILSLEPIRLDDKWVKNVNVGSVERWRYWDVIPGDQITVSLAGQGIPRLDNVVWRVENRHVVNPPDSALFHSLSCFRRQPASCNEQFIARLSWLSSRSGLNMAGISTGVWQAFIDHGLMSNLVEWLEFTPDDIAAVPGIGAAKAKTIYQQFQVARERPFGEWLAALGFPKLAKKEDYPERWTDLLRRSNQEWLSLANIGKKRVKQIMAFAADSEVRQLVATLSHHQIKGFEFIER</t>
  </si>
  <si>
    <t>PL78_8090 chr1</t>
  </si>
  <si>
    <t>ANI29782</t>
  </si>
  <si>
    <t>gmk guanylate kinase</t>
  </si>
  <si>
    <t>MVQGTLYIVSAPSGAGKSSLIQALLKTQPLYDTQVSISHTTRAKRPGENHGEHYYFVSEQEFCQMIEDDAFLEHAKVFENYYGTSRLAIEQTLSTGVDVFLDIDWQGAQQIRKKMPAARSIFILPPSKDELDRRLRGRGQDSEEVIAKRMAQAVAEMDHYAEYDYLIVNDDFDLALSDLKTIIRAERLRLDRQKQRHDALISKLLAD</t>
  </si>
  <si>
    <t>PL78_8095 chr1</t>
  </si>
  <si>
    <t>ANI29783</t>
  </si>
  <si>
    <t>rpoZ DNA-directed RNA polymerase subunit omega</t>
  </si>
  <si>
    <t>MARVTVQDAVEKIGNRFDLVLVAARRARQIQSGGKDALVPEENDKVTVIALREIEEGLITNQILDVRERQEQQEQEAAEIQAVTAIAEGRR</t>
  </si>
  <si>
    <t>PL78_8100 chr1</t>
  </si>
  <si>
    <t>ANI29784</t>
  </si>
  <si>
    <t>(p)ppGpp synthetase</t>
  </si>
  <si>
    <t>MYLFESLNLLIQRYLPEEQIKRLKQAYLVARDAHEGQTRSSGEPYITHPVAVACILAEMRLDYETLMAALLHDVIEDTPATYQDMEQLFGKSVAELVEGVSKLDKLTFRDKKEAQAENFRKMIMAMVQDIRVILIKLADRTHNMRTLGSLRPDKRRRIARETLEIYSPLAHRLGIHHLKTELEELGFEALYPNRYRVIKEVVKAARGNRKEMIQKILSEIEGRLTEAGIPCRVSGREKHLYSIYCKMNLKEQRFHSIMDIYAFRVIVKEVDTCYRVLGQAHSLYKPRPGRVKDYIAIPKANGYQSLHTSLIGPHGVPVEVQIRTEDMDQMAEMGVAAHWAYKEQGESGTTAQIRAQRWMQSLLELQQSAGSSFEFIESVKSDLFPDEIYVFTPEGRIVELPAGATPVDFAYAVHTDIGHACVGARVDRQPYPLSQALSSGQTVEIITAPGARPNAAWLNFVVSSKARAKIRQLLKNLKRDESVSLGRRLLNHALGNGRKLADISPENIQHELDRMKLASVDDLLAEIGLGNAMSVVVAKNLLGDPANIAASGTRKLPIKGADGVLITFAKCCRPIPGDPIIAHISPGKGLVIHHESCRNIRGYQKEPEKFMAVEWDKVTEQEFIAEIKVDMFNQQGALANLTAAINAAESNIQSMNTEEKDGRIYSAFIRLTTRDRIHLANIMRKIRIMPDVVKVSRNRN</t>
  </si>
  <si>
    <t>PL78_8105 chr1</t>
  </si>
  <si>
    <t>ANI29785</t>
  </si>
  <si>
    <t>tRNA (guanosine(18)-2'-O)-methyltransferase TrmH</t>
  </si>
  <si>
    <t>MLATRQPDLTVCLEQVHKPHNVSAIIRTADAVGIHQIHAIWPTAEMNTLLSAAAGSNSWVQVKTHPEISGAVQHFKTQGMQILATHLSDNAVDFREIDYTRPTCILMGQEKTGISKEALALADRDIIIPMIGMVQSLNVSVASALILYEAQRQRQNAGMYQRAASVLDKDEQQRLLFEGGYPVLAQVAKRKGLPPPHIDEHGQIIAEPQWWSAMQATES</t>
  </si>
  <si>
    <t>PL78_8110 chr1</t>
  </si>
  <si>
    <t>ANI29786</t>
  </si>
  <si>
    <t>recG</t>
  </si>
  <si>
    <t>MKGHLLDAVPLSTLSGVGASQAGKLAKMGLETIQDLLLHLPLRYEDRTRLYRIGDLLPGIFATVEGEVLRSDISFGRRRMLTCQISDGSGILTLRFFNFNAAMKNSLSPGKHVIAYGEAKRGNHGPEIIHPEYRVHGENTGIELQESLTPVYPTTEGIRQATLRKLIDQALALLDISAIAELLPQELSRTLISLPDAIHTLHRPPADIQLTDLEQGKHPAQRRLILEELLAHNLSMLAVRAGAQSYKALPLLAEEQLKQRFLANLPFKPTSAQQRVVGEIEQDLTNPFPMMRLIQGDVGSGKTLVAALAALRAIAHGKQVALMAPTELLAEQHANTFRQWFEPLGLEVGWLAGKQKGKARLAQQEAVASGRVSMVVGTHAIFQEQVQFSGLALVIIDEQHRFGVHQRLALWEKGEEQGFHPHQLIMTATPIPRTLAMTAYADLDTSVIDELPPGRTPVTTVAIPDTRRSDIIARVKNACLEEGRQAYWVCTLIEESELLEAQAAEVTCEELKAALPEIKVGLVHGRMKAAEKQSVMQSFKQGELQLLVATTVIEVGVDVPNASLMIIDNPERLGLAQLHQLRGRVGRGAVASHCVLLYKTPLSKTAQMRLQVLRDSNDGFVIAQKDLEIRGPGELLGTRQTGSAEFKVADLMRDQAMLPEVQRIARHLQQQYPESAKALIERWLPERSRYTNA</t>
  </si>
  <si>
    <t>PL78_8115 chr1</t>
  </si>
  <si>
    <t>ANI29787</t>
  </si>
  <si>
    <t>gltS sodium:glutamate symporter</t>
  </si>
  <si>
    <t>MFHLDTYGTLVAATLVLLLGRKLVQSVPFLTKYTIPEPVAGGLLVALLLLLVQKTLGWEISFDMSLKDPLMLTFFATIGLNANLASLRAGGKALSVFVFVVVGLLLMQNAIGIALAKLMGLDPLMGLLAGSITLSGGHGTGAAWSKLFVERYGFENATEVAMACATFGLVLGGLIGGPVARYLVKHSSTPDGKPEDSELPSAFEKPSTGRLITPLVMVETIAMIAICLMAGHHIAALLQGTMFELPTFVCVLFVGVILSNGLAMVGFYKVFDRAVSVLGNVSLSLFLAMALMSLKLWELASLALPMLVILVVQALAMALYAIFVTYRVMGKNYDAAVLAAGHCGFGLGATPTAIANMQAITDRFGPSHLAFLVVPMVGAFFIDIVNAIVIKLYLLLPIFPAVAG</t>
  </si>
  <si>
    <t>PL78_8120 chr1</t>
  </si>
  <si>
    <t>ANI29788</t>
  </si>
  <si>
    <t>xanthine permease XanP</t>
  </si>
  <si>
    <t>MPPLPILECQPMTTQSAELKTSRPASHTNAPSELIYRLEDRPPLPQTLFAACQHLLAMFVAVITPALLICQALGLPAQDTQRIISMSLFASGLASILQIKTWGPVGSGLLSIQGTSFNFVSPLIMGGLALKNGGADIPTMMAALFGTLMVASCTEILLSRVLHLARRIITPLVSGIVVMIIGLSLIQVGLTSIGGGYGAMSDHTFGSPKNLLLAGAVLVVIILLNRQRNPYLRVASLVIAMAVGYLLAWAMDMLPASQPAAETALITIPTPFYYGLSFDWNLLIPLMLIFMVTSLETIGDITATSDVSEQPVSGPLYMKRLKGGVLANGLNSMVSAIFNTFPNSCFGQNNGVIQLTGVASRYVGFVVALMLILLGLFPAVAGFVQHIPEPVLGGATIVMFGTIAASGVRIVSRETLNRRAIMIMALSLAVGMGVAQQPLILQFAPDWIKTLLSSGIAAGGITAIVLNLIFPQEK</t>
  </si>
  <si>
    <t>PL78_8125 chr1</t>
  </si>
  <si>
    <t>ANI29789</t>
  </si>
  <si>
    <t>MKTIGKVLLTLLLLLMLLVAIAYLLLQTSWGAKNLSRWVSDSSQYQLSLGKIDHDWSQPGQITFSDVMISQTNKPVFLNAGQVVFGLSWRQITEPRHFRSLLLQQGSLNLDAPSPALNIQADTLRLANMALNTASPGSSIQGKNITGGIIPWQPKAGDRLGENNQFQLSADELTIGGNAFENVFVQGTKNKQALKLTNFGANIAQGELTGEASREQDGRWQVEHLRLSNVRLQTAKTLDDLWHSYTQLPPVTVKRFDLIDARVEGNNWAFNDLDLTLKNVAFEKGDWRSADGELALNAGDIIKGDIHLIDPMLTLELSDNGAAIKQFSTRWQNGLIRATGNWNRANHQLQLNELAIVSLEYTLPENWRQLWQKPLPSWLAAVQINKLSASRNLLIDINPDFPFQLTALDGFGSDLVLAKNSQWGVWSGSLTLNAGNATFNRNDLRRPSLALTANDQRITFSDLSAFTPEGLLEAQAEIGQSAERPFSLTLTGRSVDVNFLHNWGWPKLPFEGKGNLNVQLKGSLAQSIPFKSSLNGSLKAIENGGQQVDQLMQAGEVNGVTTP</t>
  </si>
  <si>
    <t>PL78_8130 chr1</t>
  </si>
  <si>
    <t>ANI29790</t>
  </si>
  <si>
    <t>MYHLRVPITEQELKDYYQFRWEMLRKPLHQPVGSEKDAYDAMAHHQMVVDEQGKPVAVGRLYINADNEAAIRFLAVDPAVQGKGLGTLVAMTLESVARQEGVKRVVCSAREDAVEFFGKLGFVSQGEITAPQTTPVRHFLMIKPVATMDDILHRPDWCGQLQQAWYDHIPLSEKMGVRISQYTGQRFVTTMPEAGNQNPHHTLFAGSLFSLATLTGWGLIWLLLRERQLGGTIILADAHIRYSAPVTGRPRAIADLGSISGDLDRLARGRRARVQLEVNLFGDENAGAVFSGTYMVLPVTPGDAEAG</t>
  </si>
  <si>
    <t>PL78_8135 chr1</t>
  </si>
  <si>
    <t>ANI29791</t>
  </si>
  <si>
    <t>dtd D-Tyr-tRNAtyr deacylase</t>
  </si>
  <si>
    <t>MIALIQRAQSASVDVDGVTVGTIGSGLLVLLGVEQGDTEQKAQRLCERVLGYRIFSDENDKMNLNVQQAGGSLLVVSQFTLVADTQKGMRPSFSRGAVPEEADRLYQYFVAQCRERGVKTETGQFAADMKVSLVNDGPVTFWLQV</t>
  </si>
  <si>
    <t>PL78_8140 chr1</t>
  </si>
  <si>
    <t>ANI29792</t>
  </si>
  <si>
    <t>MAGFPRFRLPSPLKPSASFGRMLFRRIDHDGLTMLAGHLAYVSLLSLVPLITVIFALFAAFPMFSDISIQLKNFVFANFMPSAGNVIQNYIERFVANSNRMTAVGTCGLIVTALLLIYSVDSVLNTIWRSKNKRSIVFSFAVYWMVLTLGPILVGASMAISSYLLSLNWLATTGVNSFIDQVLRIFPLILSWISFWLLYSVVPTVPVPVKDALVGALVAAVLFELGKKGFTLYITLFPSYQLIYGVLAVIPILFLWVYWSWCIVLLGAEITVTLGEHRSLRKQEPGDETQNQEM</t>
  </si>
  <si>
    <t>PL78_8145 chr1</t>
  </si>
  <si>
    <t>ANI29793</t>
  </si>
  <si>
    <t>glucose-1-phosphatase</t>
  </si>
  <si>
    <t>MLYIFDLGNVIVDIDFKRVLGVWSKLSSVPLATLTERFTMGDIFQQHERGEISDEDFARRFSDEMGLSLSFEQFATGWQAIFVGLRPEVIEIMKKLREQGHRVVVLSNTNRLHCNYWPQHYPEVAAAADYMYLSQDLGMRKPDADIYHHVLNNENYPPEQAVFFDDVAANIEAAEALGINAVHVTDKTVIPAYFS</t>
  </si>
  <si>
    <t>PL78_8150 chr1</t>
  </si>
  <si>
    <t>ANI29794</t>
  </si>
  <si>
    <t>typA GTP-binding protein TypA</t>
  </si>
  <si>
    <t>-IENLRNIAIIAHVDHGKTTLVDKLLQQSGTFGERTEATERVMDSNDLEKERGITILAKNTAINWKDYRINIVDTPGHADFGGEVERVMSMVDSVLLVVDAMDGPMPQTRFVTKKAFAHGLKPIVVINKVDRPGARPDWVVDQVFDLFVNLDATDEQLDFPIIYASALMGIAGEDHNDMAEDMTPLYQAIVDHVPAPKVDRDGPLQMQISQLDYNNYVGVIGIGRIKRGVVKPNQQVTIIDSEGKTRNGKVGKVLGHMGLERIETNLAEAGDIIAITGLGELNISDTICDVNAVEALPALSVDEPTVTMYFCVNTSPFCGKEGKYVTSRQILDRLNKELIHNVALRVEETEDADAFRVSGRGELHLSVLIENMRREGFELAVSRPKVINRMIDGRNQEPFENVTLDIEEQHQGAVMQAMGERKGDVKDMVPDGKGRIRLDYSIPSRGLIGFRTEFMTMTSGTGLLYSTFSHYDDVRPGEIGQRQNGVLISNGQGKAVAFALYKLQDRGKLFIGHGTEVYEGQIIGIHSRSNDLTVNCLTGKQLTNMRASGTDEATTLVPFLKKTLEQALEFIDDDELVEVTPQSIRIRKRHLTENDRKRAGRGSKEG</t>
  </si>
  <si>
    <t>PL78_8155 chr1</t>
  </si>
  <si>
    <t>ANI29795</t>
  </si>
  <si>
    <t>glnA glutamine synthetase</t>
  </si>
  <si>
    <t>MSAEHVLTMIHEHEVKFIDLRFTDTKGKEQHVTIPAHQVNADFFEEGKMFDGSSIGGWKGINESDMVLMPDASTAVMDPFFADSTLIIRCDILEPGTMQGYDRDPRSISKRAEDFLKSSGLADTVLFGPEPEFFLFDDVRFGNDISGAYYHIDDIEAAWNSGTKYEGGNKAHRPGVKGGYFPVPPVDSAQDLRSTMCLTMEEMGLVVEAHHHEVATAGQNEVATRFNTMTKKADEIQIYKYVVHNVAHAFGKTATFMPKPLVGDNGSGMHCHMSLAKNGTNLFAGDKYGGLSEMALFYIGGIIKHAKAINAFANPTTNSYKRLVPGYEAPVMLAYSARNRSASIRIPVIASPKGRRIEVRFPDPAANPYLAFAAQLMAGLDGIINKIHPGDAMDKNLYDLPPEEAKEIPTVAGSLDEALAALDADREFLTRGGVFTDDSIDAYIALKQEEMDRVRMTPHPVEFELYYSV</t>
  </si>
  <si>
    <t>PL78_8160 chr1</t>
  </si>
  <si>
    <t>ANI29796</t>
  </si>
  <si>
    <t>glnL nitrogen regulation protein NR(II)</t>
  </si>
  <si>
    <t>MATGTLPDAGQILNSLINSILLLDDDLAIHYANPAAQQLLAQSSRKLFGTPLPDLLGYFSLNIPLMRESLISGQGFTDNEVTLVVDGRAHILSLTAQSLPEGFILLEMAPMDNQRRLSQEQLQHAQQVAARDLVRGLAHEIKNPLGGLRGAAQLLAKALPDPSLLEYTKVIIEQADRLRNLVDRLLGPQRPGQHINQSIHQVAERVCQLVSLEKPNNVTLIRDYDPSLPELAHDPDQIEQVLLNITRNALQALGEKGGNITLRTRTAFQITLHGVRYRLAARIDIEDNGPGVPAQLQDTLFYPMVSGREGGTGLGLSIARSLIDQHSGKIEFNSWPGHTEFSVYLPIRQ</t>
  </si>
  <si>
    <t>PL78_8165 chr1</t>
  </si>
  <si>
    <t>ANI29797</t>
  </si>
  <si>
    <t>glnG nitrogen regulation protein NR(I)</t>
  </si>
  <si>
    <t>MQRGIVWIVDDDSSIRWVLERALTGAGLNCVSFDNGHAVLDALATQTPDVLLSDIRMPGMDGLALLKQIKQRHPMLPVIIMTAHSDLDAAVSAYQQGAFDYLPKPFDIDEAVALVERAISHYQEQQQPPRSQPASGPTTDIIGEAPAMQDVFRIIGRLSRSSISVLINGESGTGKELVAHALHRHSPRAKAPFIALNMAAIPKDLIESELFGHEKGAFTGANQVRQGRFEQADGGTLFLDEIGDMPMDVQTRLLRVLADGQFYRVGGYAPVKVDVRIIAATHQNLELRVQEGKFRDDLFHRLNVIRVHLPPLRERREDIPRLARYFLQVAAKELGVEAKNLHPDTETALTRLPWPGNVRQLENTCRWLTVMAAGQEVLIQDLPGELFETVSPNAEDQKQQDSWATLLAQWADRALRSGHQDLLSEAQPEMERTLLTTALRHTQGHKQEAARLLGWGRNTLTRKLKELGME</t>
  </si>
  <si>
    <t>PL78_8170 chr1</t>
  </si>
  <si>
    <t>ANI29798</t>
  </si>
  <si>
    <t>hemN coproporphyrinogen III oxidase</t>
  </si>
  <si>
    <t>MSENAVVWDLALIQKYNYSGPRYTSYPTALEFSESYDDAAYERAVGRYPERPLSLYVHIPFCHKLCYFCGCNKLVTRQQHKADEYLAVLEKEIRQRASLFKGRQVSQMHWGGGTPTYLNNTQITQLMNLLRDNFDFLPEAEQSIEVDPREIELDVIDHLRAEGFNRLSMGVQDFNKEVQRLVNREQDEDFIFALIARAKAVGFKSTNIDLIYGLPKQTPESFAFTLKRVAELGPDRLSVFNYAHLPSLFAAQRKIKDEDLPSPEQRLDILQHTISFLTDSGYQFIGMDHFARPDDELAVAQREGTLHRNFQGYTTQGESDLLGLGVSAISMLGDSYAQNEKDLKTYYAKVEERGNALWRGLAMTEDDCIRRDVIKTLICHFQLNYAPIEQQYGIRFADYFAEDLALLAQFEDDGLVERDETGIRVTSRGRLLIRNICMCFDIYLRKQARKQQFSRVI</t>
  </si>
  <si>
    <t>PL78_8175 chr1</t>
  </si>
  <si>
    <t>ANI29799</t>
  </si>
  <si>
    <t>GTPase-activating protein</t>
  </si>
  <si>
    <t>MNQPTKAPRGKTATPKRNKKTRVELDLEARERKRQKRHSGNRSGARTNVEANNKKGQTQVQEKDPRIGSKVPVPLVVEGKVKAKPAAPKPVAKPRLTPEEELAKLENDERLDALLDRLDNDEVLSKEDQAYVDLTLDRIDALMEQLGIELGDDEDDEKPEEKQEDILQLLKRGNKDAF</t>
  </si>
  <si>
    <t>PL78_8180 chr1</t>
  </si>
  <si>
    <t>ANI29800</t>
  </si>
  <si>
    <t>MYQKEIISDSGWVVVSGNRKESAEIKDDDPRMSQDGDFQVGKEERVNARIGRSKGRLQGAVNFTDRPTWSVV</t>
  </si>
  <si>
    <t>PL78_8185 chr1</t>
  </si>
  <si>
    <t>ANI29801</t>
  </si>
  <si>
    <t>ysx CGTP-binding protein</t>
  </si>
  <si>
    <t>MTIKNYNYHMTHFVISAPDIRHLPRDEGIEVAFAGRSNAGKSSALNTLTNQKSLARTSKTPGRTQLINLFEVTDGIRLVDLPGYGYAEVPEEMKIKWQRALGEYLQKRNCLKGLVVLMDIRHPLKDLDQQMITWAVAVGTPVMLLLTKADKLASGARKAQLNMVREAIIPFMGDIQVEAFSSLKKIGVDKLREKLDTWFSEIPPEVMEELEDDGE</t>
  </si>
  <si>
    <t>PL78_8186 chr1</t>
  </si>
  <si>
    <t>MLGSSPLNRANLCNYTTKNSFALRKNDVELQM</t>
  </si>
  <si>
    <t>PL78_8190 chr1</t>
  </si>
  <si>
    <t>ANI29802</t>
  </si>
  <si>
    <t>polA DNA polymerase I</t>
  </si>
  <si>
    <t>MAQIAENPLILVDGSSYLYRAYHAFPPLTNASGEPTGAMYGVLNMLRSLLLQYHPSHVAVVFDAKGKTFRDELFAEYKSHRPPMPDDLRSQIEPLHQMVKAMGLPLLAVSGVEADDVIGTLAQEAEKAGHSVLISTGDKDMAQLVTPNITLINTMNNTILGPEEVCEKYGIPPELIIDFLALMGDASDNIPGVPGVGEKTAQALLQGLGGLDTLYSNLDKIATLTFRGAKTMAAKLEQNKDVAYLSYKLATIKTDVELDVTCSELTVSAPDVDQLHTLFGRYEFKRWLVDLEGGKWLEGNKPRPTGTGKSDSKAAAAVDIAAPIAEVTAQLSQENYQTILDEETFFDWFERLKKADVFAFDTETDGLDTLTANLIGLSFAIAPGEAAYLPVAHDYLDAPAQLDRDWVLAHLKPLLEDAKSHKVGQNLKFDKSLLARYDIDLRGIEFDTMLESYVLNSVAGRHDMDSLSERYLNHKTITFEEIAGKGKNQLTFNQIALEQASPYAAEDADVTLQLHLAMWPKLQESEGLLRIFREIEMPLLPVLSHIERTGVLIDQSILSTHSQELTIRLAELEKQAHELAGEPFNLASPKQLQAILYEKQKLPILKKTPGGAPSTNEEVLAELALDYPLPKVILEYRGLAKLKSTYTDKLPLMINPVSGRVHTSYHQAVTATGRLSSRDPNLQNIPVRNEEGRRIRQAFIAPTDYSILAADYSQIELRIMAHLSQDKGLLAAFAAGKDIHRATAAEVFGVALENVTSEQRRSAKAINFGLIYGMSAFGLARQLNIPRGEAQRYMDLYFERYPGVLEYMERTRKQAAEQGYVTTLDGRRLYLPDINSRNATRRKAAEREAINAPMQGTAADIIKRAMIAVDNWLQQQEEPLVRVIMQVHDELVFEVHESVLESATQKIRDLMEQSMELDVPLKVDVGVGKNWDQAH</t>
  </si>
  <si>
    <t>PL78_8195 chr1</t>
  </si>
  <si>
    <t>ANI29803</t>
  </si>
  <si>
    <t>protein disulfide-isomerase</t>
  </si>
  <si>
    <t>MNKVWLALVGMVMAFSASAAQFSDGSQYVTLDKPATGEPQVLEFFSFYCPHCYQFEEIYKVPETVKKSLPEGTKMTRYHVDFLGPLGKELTQAWAVALALGVEDKITPLMFEGVQKTQVVQTPSDIRNVFIKAGVPAEEYDSAINSFVVKSLVAQQQKAAEDLGLRGVPAMFVNGKYQIKNDGIDTSSQEAYAKQYSDVVNFLIKQK</t>
  </si>
  <si>
    <t>PL78_8200 chr1</t>
  </si>
  <si>
    <t>ANI29804</t>
  </si>
  <si>
    <t>serine/threonine protein kinase</t>
  </si>
  <si>
    <t>MPKNAVLNNSAFNFQSLSPDLIMDALEGVGLRVDSGLTALNSYENRVYQFMDEDRKRYVVKFYRPERWNAAQIEEEHRFSLDLAEAEIPAVAPLALNGQTLHTHCGFFFVVFPSVGGRQYEIDNLDQLEWVGRFLGRIHRVGSKSRFITRPTMSVEEYLTEPRSLLADCELVPTKQKDKFLAATDLLIDTIKQYWRTDWQPIRLHGDCHPGNILWRDGPFFVDLDDSRNGPAVQDLWMLLHGERSEQLIQLDILLEAYGEFADFDQRELTLIEPLRAMRMVYYLAWVVRRWQDPAFPKSFPWMAEPDFWLQQTSVFAEQVKLLQAPPLQLIPMY</t>
  </si>
  <si>
    <t>PL78_8205 chr1</t>
  </si>
  <si>
    <t>ANI29805</t>
  </si>
  <si>
    <t>MKCHRVNELIELLHPAWQQEPDLNLIQFLQKLAIEAGFKGDFSDLTDDILIYHLKMRGSAATETIPGLKKDYEEDFKTALLRARGIIKD</t>
  </si>
  <si>
    <t>PL78_8210 chr1</t>
  </si>
  <si>
    <t>ANI29806</t>
  </si>
  <si>
    <t>mobA molybdopterin-guanine dinucleotide biosynthesis protein</t>
  </si>
  <si>
    <t>MQPMITGIILAGGRSTRMGGEDKGLLQLSGKLLYQHVADKLAPQVKHLLINTNRNISCYEKSGIPVFSDITDDFSGPLAGMLAGLNIAATEWCIFVPCDVPDIPSNMVEKLWQGRNNTLAAYVNDGERDHPTLVLLHKSLITTLENYLANGERKLMVLLQNIHAQRVIFNESAEMFCNLNTPEDCALWEERNTERQ</t>
  </si>
  <si>
    <t>PL78_8215 chr1</t>
  </si>
  <si>
    <t>ANI29807</t>
  </si>
  <si>
    <t>mobB molybdopterin-guanine dinucleotide biosynthesis protein</t>
  </si>
  <si>
    <t>MSKPIPPLLGIAAYSGTGKTTLLKQLIPLLRQRGVRVGLIKHTHHNMDVDTPGKDSYELRKAGADQTLVASDKRWALMTETPDNPSLDLQYLASRLDANSIDLVLVEGFKHEPINKIALYRAAVGKPFTGVIDKHVIALASDEPAPTDLPQLDINQPYHIADFICSWLKSQS</t>
  </si>
  <si>
    <t>PL78_8220 chr1</t>
  </si>
  <si>
    <t>GntR family transcriptional regulator</t>
  </si>
  <si>
    <t>MQFNAQQQAAQRNLSYLLAEKIGQRILAGEYIAGSILPGEIELGEQFGVSRTAVREAVKMLAAKGMLLPRPRIGTRIMPQSNWNFLDQELLTWWMTRENFDQVMQHFILVRTALEPQACALAAVNANPAQKQQLAILMAEMQALHREFDRERWIQVDTQFHQLIYEASGNPFLTSFANLFSSVYHSYFRAITGDEVIKLQHHQSIVDTILASDSQGACIACQVLLQDKN</t>
  </si>
  <si>
    <t>PL78_8225 chr1</t>
  </si>
  <si>
    <t>ANI29808</t>
  </si>
  <si>
    <t>MIKSARSMAGLPWIAAMAFFMQALDATILNTALPAIAESLNRSPLTMQSAIISYTLTVAMLIPVSGWLADRYGTRRIFIIAVSLFTFGSLLCALSGSLSFLVASRVIQGIGGAMMMPVARLALLRAYPRSELLPVLNFVTIPGLVGPIMGPLLGGLLVTYASWHWIFIINIPIGLLGIFYALKYMPNFTMPKRAFDISGFLLFGFSLVMISISLEMMGKAEVSGYLSPSMMLGGLLLLVGYIFHAKGHPNPLIGLPLFKTRTFSVGIAGNIASRLGTGCVPFLMPLMLQVGFGYSAIIAGCMMAPTAIGSMMAKSTVTQVLRWLGYRKVLVSITLIIGTLIGLFSLQTPGMSVWLMIVPLFILGMAMSTQFTAMNTITLADLTDNNASSGNSVLAVTQQLSISFGVAISAAVLRFYEELPFGNHIDHFHYTFITMGAVTLVSSLVFLLLKPKDGDNLIKGRSARKSKV</t>
  </si>
  <si>
    <t>PL78_8235 chr1</t>
  </si>
  <si>
    <t>ANI29810</t>
  </si>
  <si>
    <t>tRNA synthetases class II</t>
  </si>
  <si>
    <t>MSETASWQPSAPIANLLKRAAIMAEIRRFFADRGVLEVETPAMSQATVTDIHLSPFETRFVGPGAADGMTLYMMTSPEYHMKRLLAAGSGSIYQLGRSFRNEEAGRHHNPEFTMLEWYRPHYDMYRLMNEVDDLLQQILDCNSAETLSYQQAFLRHLDVDPLSADKTQLREAAAKLDLSNIADTEDDRDTLLQLLFTVGVEPQIGREKPAFVYHFPASQASLAEISTEDHRVAERFEVYFKGMELANGFRELTEANEQLKRFEQDNRRRAVLGLPQNPIDVNLIAALQHGMPDCSGVALGVDRLVMLALGAERLSEVMAFPVDRA</t>
  </si>
  <si>
    <t>PL78_8240 chr1</t>
  </si>
  <si>
    <t>ANI29811</t>
  </si>
  <si>
    <t>frdA succinate dehydrogenase or fumarate reductase</t>
  </si>
  <si>
    <t>-QTFNADLAIIGAGGAGLRAAIAAAEANPQLKIALISKVYPMRSHTVAAEGGSAAVTQDHDSFDYHFNDTVAGGDWLCEQDVVDHFVHSCPEEMAQLEIWGCPWSRKPDGSVNVRRFGGMKIERTWFAADKTGFHMLHTLFQTSLKYPQIQRFDEHFVLDILVDDGQARGVVALNMMEGTKIQIRANAVIMATGGAGRVYRYNTNGGIVTGDGMGMAFHHGVPLRDMEFVQYHPTGLPGSGILMTEGCRGEGGILVNKDGYRYLQDYGMGPETPLGKPENKYMELGPRDKVSQAFWHEWRAGRTIATPRGDVVYLDLRHLGEKKLLERLPFICELAKAYVGVDPVKDPIPVRPTAHYTMGGIETNQQCETRIKGLFAVGECSSVGLHGANRLGSNSLAELVVFGRVAGEQAAQRAMESGPANGNALDAQTRDVEARLANLMKQEGTENWAKIRDEMGLSMEEGCGIYRTPELMQKTVDKLAELKERFKRVKITDNSSVFNTDLLYTIELGYGLDVAECMAHSALNRKESRGAHQRLDEGCTERDDVNFLKHTLAFHTPGGTPRLEYSDVKITKLAPAKRVYGAEATAQDKKTAQDKKDKEQANG</t>
  </si>
  <si>
    <t>PL78_8245 chr1</t>
  </si>
  <si>
    <t>ANI29812</t>
  </si>
  <si>
    <t>succinate dehydrogenase/fumarate reductase, Fe-S protein subunit</t>
  </si>
  <si>
    <t>MADMKVLKMEIMRYNPEQDSEPHFDTFEVPYDEQTSLLDALGYIKDNLAPDLSYRWSCRMAICGSCGMMVNRVPKLACKTFLREYTEGMKVEALGNFPIERDLVVDMTHFIESLEAIKPYIIGNKQDPKDGPTRQTPAQMAKYHQFSGCINCGLCYAACPQFGLNPEFIGPAAITLAHRYNLDTRDHGKKQRMPQLNGNNGVWSCTFVGYCSEVCPKHVDPAAAIQQGKVESAKDFMIAMLKPQ</t>
  </si>
  <si>
    <t>PL78_8250 chr1</t>
  </si>
  <si>
    <t>ANI29813</t>
  </si>
  <si>
    <t>fumarate reductase subunit C</t>
  </si>
  <si>
    <t>MTTKRKPYVRTMAPNWWQKLGFYRFYMLREGTSVPAVWFSITLIYGVFALKGGPAGWEGFVSFLQNPLVLLINIITLLAALLHTKTWFELAPKAANIVVKDDKMGPELIIKSLWVVTIVATAVILAVALI</t>
  </si>
  <si>
    <t>PL78_8255 chr1</t>
  </si>
  <si>
    <t>ANI29814</t>
  </si>
  <si>
    <t>fumarate reductase subunit D</t>
  </si>
  <si>
    <t>MNQVPKRSDEPIFWGLFGAGGMWGAIIAPAVILLVAILLPLGAYPGDALSYERVLAFSQSFIGRVFLLLMIILPLWCGLHRIHHAMHDLKIHVPAGKWVFYGLAAILSVVAAIGVLTL</t>
  </si>
  <si>
    <t>PL78_8260 chr1</t>
  </si>
  <si>
    <t>ANI29815</t>
  </si>
  <si>
    <t>outer membrane lipoprotein Blc</t>
  </si>
  <si>
    <t>MSVPLWSKITVLMSALLSVACSVTPPKDVKIVDNFQLPRYLGTWYEIARLDHSFERGLEQVTANYSLRGDGGIKVINRGYNPQKQRWQESEGKGYFIGEPNRAALKVSFFGPFYGGYNIFELDENYGYALVCGPNRDYLWILSRTPNLSAEVREKLLLTAKGYGFPVEKLIWVKQE</t>
  </si>
  <si>
    <t>PL78_8265 chr1</t>
  </si>
  <si>
    <t>ANI29816</t>
  </si>
  <si>
    <t>MAWVILVIAGLLEIIWAIGLKYTQGFTRLAPSIITLAAMVVSVVLLAHAMKSLPAGTAYAVWTGIGAVGTAILGIVLLGESASAARLLSLGMIVAGIVGLKLAS</t>
  </si>
  <si>
    <t>PL78_8270 chr1</t>
  </si>
  <si>
    <t>ANI29817</t>
  </si>
  <si>
    <t>MKKLLLTAVIAASFSAAVHAAPPAAGSPGTIRFEGEIVTGACGIDSNSLDQTVNLGQVPSHLFTAKGDRSTAAKFDIVLTDCDTTTSKNATVTFTGAGHQENSELLGVTGAATHVGIRLQAGNNEYLALGTATKPIMLSNGDNRLQFSAMYEATDAGVTAGDADSTAQFTVNYL</t>
  </si>
  <si>
    <t>PL78_8271 chr1</t>
  </si>
  <si>
    <t>pilus assembly protein</t>
  </si>
  <si>
    <t>PL78_8275 chr1</t>
  </si>
  <si>
    <t>ANI29818</t>
  </si>
  <si>
    <t>MPTDLPGITARYYKNNGQLKITVPQSLLEYYDKNYTPPEQWDSGIAGLMLDYRIIGNTRQNKHEDRVNSLSAFGTTGANLGAWRFRGDYQFANYSNKEGNQSLDFNNIHAFRPLPSIKSQLTLGQTYLTSDIFDTLSYSGIKLASDERMLPPSLRGYAPRITGIAKTNAKVTVSQQGRTIYLTTVPPGPFNIQDLSSAVQGELQVSVEEEDGSTSQFTVNTASVPFLTREGQIRYNTAMGKPTNGGNHVQNPFFTMGEISYGVSSTWSAYGGTILANDYHSAAVGLGKDLYQFGAVSLDVTQARATLEHQQYLGHSYRFNYAKRFDSLDADIRFFGYRFSDKKFISLSEFTNASNGVLQRDNKQRYSVVTAKQFDGFSTYLSYTHDAYWNAKSSERFDLSASTLFDIEQFKNVSLNISLSYNKDQDRNDLVSYLGISIPLEGQTRVSYNQQTGRGRFDQTVSLRQNRGKDDYYQLTTGGQQNNALVSGFYQHKSDAYQLGLSGSYVSDSYHSASANLSGSMVSTLYGSALHSSGSSGNTRLLVDTHGVSDVTFNNGKNHTNSFGYSIIDGAPPYENFEARVDMNNLPANAEAHAPIRSLVLTEGAIGYLPFEMNQGSKLLVLLKDYQGVSVPFGAEVTNTQTGKANAIVGEDGLTYLIGVKPESQLKVRWSDKSCTLVLPQVLPDAVTTPQPMSCR</t>
  </si>
  <si>
    <t>PL78_8280 chr1</t>
  </si>
  <si>
    <t>ANI29819</t>
  </si>
  <si>
    <t>MKRTLHRYFITILTLLLCGGLSSAQAALVLDRTRIIYQEGAQSISITLTNKSTLPYVAQSWIEDSEGKKIASPFLALPPLQRVEPGDRNVVRVTLLPDNAIPKDRESVFYLNIREIPPKTDKPNALQIALHSKIKLFYRPTAVIPPRGENNAAKLAITTQGKQLTIKNTTPLHVTLVAIAIGAGKSPLVFEPKMLSPGESIVVPTNHPVNGRIYISHMNDYGGQQDTAYDCSASECSSNDKQRS</t>
  </si>
  <si>
    <t>PL78_8285 chr1</t>
  </si>
  <si>
    <t>ANI29820</t>
  </si>
  <si>
    <t>MRRLASLLCLGMALAFLSPAVWALACVRTDGSGLILTESIGSTVKVPTTLPDYSVIWRGPTRSISARCYRDNNIREMENIYFYVNPRNTNPLNWGIEFGMRFNGTDQWPQGGGNGAGINTGSVIPACKAGIPLAQCPDVTFAVTFQPIIRKRGLDPFSPTPDSTYALYQLDGKYGLNNARANFTYVITDLSLITATDCTVDVTITPSPGVVDFGTVQKTPSGFSPAVPQQFFSLVLDKSGCKTPIKINGYITTPNAYGDYLLPSADSGFGIKLTDLATNSQIPLAKPFFLADFTALDTQHEVLLSAELVPLGEIKVGPFSATATVEILYL</t>
  </si>
  <si>
    <t>PL78_8290 chr1</t>
  </si>
  <si>
    <t>ANI29821</t>
  </si>
  <si>
    <t>helix-turn-helix transcriptional regulator</t>
  </si>
  <si>
    <t>MKKVVLIDPCRFSRVGVEWLINSRMHLASKVALAQTSNLVVANAQIKLWQPQLVIADLYSYVFETHNLKILESLLATCISSKLLVYLHSPLPWLSQYLLDRGAWKVITKKHNISQLEQLVSAALCNPMGNYSEQPLQPAPALFSDREESILNYWLEGWVDKRIANTLDIHIKTVYTHKRNIRLKLGASNRLSLYLDLSTNQGQ</t>
  </si>
  <si>
    <t>PL78_8295 chr1</t>
  </si>
  <si>
    <t>ANI29822</t>
  </si>
  <si>
    <t>MKDNKTIAFILFSIFMIFSQFSSFAQAHGYIQYPASRAYLCQLGNNTQCGSVQYEPQSVEGIKNFPEHGPTDGAIASAGVGMFTPLDIQTPTRWSKSSIYSGPITFTWNITVEHSTTRWRYFMTKPNWNRSAPLSRASFNLIPFCQYNDYGSIPDKSVTHQCVLPNNRTGYNIILGVWDIADTNNAFYQVIDVDIIG</t>
  </si>
  <si>
    <t>PL78_8300 chr1</t>
  </si>
  <si>
    <t>ANI29823</t>
  </si>
  <si>
    <t>efp elongation factor P</t>
  </si>
  <si>
    <t>MATYSSNDFRPGLKIMFEGEPYAVESSEFVKPGKGQAFARVKMRRLLTGKQLEKTFKSTDSLEGADVMDMNLTYLYNDGEFWHFMNNETFEQLAADVKAVGENAKWLIDQAECIVTLWNGQPIVVTPPNFVELEITDTDPGLKGDTAGTGGKPATLSTGAVVKVPLFVQVGEVIKVDTRSGEYVSRVK</t>
  </si>
  <si>
    <t>PL78_8305 chr1</t>
  </si>
  <si>
    <t>ANI29824</t>
  </si>
  <si>
    <t>epmB L-lysine 2,3-aminomutase</t>
  </si>
  <si>
    <t>MPIREDWLQQLADVITDPDELLRLLALNDHAELQQGRDARRLFPLRVPRGFVARMRSGDAKDPLLLQVLTAREEFVTAPGFTTDPLDEQRSVVPGLLHKYRNRALLLVKGGCAVNCRYCFRRHFPYQDNQGNKANWQQALDYIALHPELDEIIFSGGDPLMAKDHELDWLITQLEAIPHLKRLRIHTRLPVVIPARITSTLCQRFADSRLQVLMVTHINHPNEIDQPLRDSMTRLKQAGVTLLNQSVLLRDVNDDADVLAALSNALFDAGILPYYIHVLDKVQGAAHFMVDDDEARLLMKGLLSRVSGYLVPRLAREIGGEPSKTPLDLRLTQS</t>
  </si>
  <si>
    <t>PL78_8310 chr1</t>
  </si>
  <si>
    <t>ANI29825</t>
  </si>
  <si>
    <t>MRIKVLLGLSAAMLLAGCSSTTQLTAAGEQVKFSDTKPGSECQLVGEVSGSQSNWLSGQGGESSSMRGAANDLRNKAAAMGGNVIFGATSPSETFLSSFAPLDSKMVGQVYKCP</t>
  </si>
  <si>
    <t>PL78_8315 chr1</t>
  </si>
  <si>
    <t>ANI29826</t>
  </si>
  <si>
    <t>groEL molecular chaperone</t>
  </si>
  <si>
    <t>MAAKDVKFGNDARIKMLRGVNILADAVKVTLGPKGRNVVLDKSFGSPTITKDGVSVAREIELEDKFENMGAQMVKEVASKANDAAGDGTTTATVLAQSIITEGLKAVAAGMNPMDLKRGIDKAVIAAVEELKKLSVPCSDSKAIAQVGTISANSDETVGKLIAEAMEKVGKEGVITVEEGSGLQDELDVVEGMQFDRGYLSPYFINKPETGSIELESPFILLADKKISNIREMLPVLEAVAKAGKPLLIIAEDVEGEALATLVVNTMRGIVKVAAVKAPGFGDRRKAMLQDIATLTSGTVISEEIGLELEKTTLEDLGQAKRVVINKDTTIIIDGVGDEAAIQGRVAQIRAQIEEATSEYDKEKLQERVAKLAGGVAVIKVGAATEVEMKEKKARVEDALHATRAAVEEGVVAGGGVALIRAAHAISGLKGDNEDQNVGIKVALRAMESPLRQIVVNAGEEASVIANNVKAGEGSYGYNAYSEEYGDMIAMGILDPTKVTRSALQYAASIAGLMITTECMITDLPRDDKGADMGAGGMGGMGGMGGMGGMM</t>
  </si>
  <si>
    <t>PL78_8320 chr1</t>
  </si>
  <si>
    <t>ANI29827</t>
  </si>
  <si>
    <t>groES molecular chaperone</t>
  </si>
  <si>
    <t>MKIRPLHDRVIVKRKEVESKSAGGIVLTGSAAGKSTRGEVLAVGNGRILDNGEIKPLDVKVGDVVIFNDGYGVKSEKIDNDEVLIMSESDILAIVEA</t>
  </si>
  <si>
    <t>PL78_8325 chr1</t>
  </si>
  <si>
    <t>ANI29828</t>
  </si>
  <si>
    <t>1exclusion suppressor FxsA</t>
  </si>
  <si>
    <t>PL78_8330 chr1</t>
  </si>
  <si>
    <t>ANI29829</t>
  </si>
  <si>
    <t>aspA aspartate ammonia-lyase</t>
  </si>
  <si>
    <t>MSNNIRIEEDLLGTREVPAEAYYGVHTLRAIENFYISNSKISDVPEFVRGMVMVKKAAAMANKELHTIPHKIADVIIRACDEVLDKGKCMDQFPVDVFQGGAGTSLNMNTNEVLANIGLELMGHQKGEYQYLNPNDHLNKCQSTNDAYPTGFRIAVYASIMKLIDAINQLGEGFGKKSKEFETILKMGRTQLQDAVPMTLGQEFRAFQVLLNEETKNLQRTAELLLEVNLGATAIGTALNTPEGYSELAVKKLAEISNLPVVPAEDLIEATSDCGAYVMVHSALKRLAVKMSKICNDLRLLSSGPRTGLNEINLPELQAGSSIMPAKVNPVIPEVVNQVCFKVIGNDTCVTMAAEAGQLQLNVMEPVIGQAMFESIHILTNACYNLLEKCINGITANKEVCESYVFNSIGIVTYLNPFIGHHNGDIVGKICAETGKNVREVVLERGLLTEAELDDIFSVENLMHPAYKAKRYTDENEQ</t>
  </si>
  <si>
    <t>PL78_8335 chr1</t>
  </si>
  <si>
    <t>ANI29830</t>
  </si>
  <si>
    <t>MIAVELVIVLLAIFLGARLGGIGIGFAGGIGVLVLAIIGVKPGSIPFDVISIIMAVIAAISAMQVAGGMDYLVQQTEKLLRKNPKHITILAPLVTYFLTIFAGTGNISLSALPVIAEVAKEQGIKPCRPLSTAVVSAQIAITASPISAAVVYMSSVMEGHGVSYLHLLMIVIPSTLCAVFLMSLIVSWCFNSKLSDDPVYLKRLEEGLVTLRGDQVKVIKPRAKTSVLLFLLGVMCVVAYAIINSPSVGLVETPLMNTTNAILIIMLSVATLTTLVCSVDTDAILNSSTFKAGMSACICILGVAWLGDTFVQHNLVWIKETAGGLIQAHSWLLAVIFFFCSALLYSQAATAKALMPMAMALNVSPLAAIASFAAVSGLFILPTYPTLVAAVQMDDTGTTRIGRFVFNHPFFIPGTIGVALAVVFGFVMGGLVL</t>
  </si>
  <si>
    <t>PL78_8336 chr1</t>
  </si>
  <si>
    <t>MQRDKRGLMRAHGAPSGRTREPDRPSRSRIQRLARPRWCRE</t>
  </si>
  <si>
    <t>PL78_8340 chr1</t>
  </si>
  <si>
    <t>ANI29831</t>
  </si>
  <si>
    <t>cation tolerance protein CutA</t>
  </si>
  <si>
    <t>MSDSDVIVVLCTAPDEASAQDLAGRVLGEQLAACATLLPGATSLYYWEGRLQQEYEVQMLFKSNSTHQQALLSFIKQHHPYQTPELLVLPVRDGDKDYLSWLNASLH</t>
  </si>
  <si>
    <t>PL78_8345 chr1</t>
  </si>
  <si>
    <t>ANI29832</t>
  </si>
  <si>
    <t>dipZ thiol:disulfide interchange protein precursor</t>
  </si>
  <si>
    <t>MAQRFFTLILLLCSALLAPQSAQASLFSQNGQSRFLPVDQAFAFDFRQQGEQLDLSWQIHPGYYLYRQQIKIVPQQATLGAVNIPAGLAHRDEFYGEVAIFKQRLDLQIPMIRAEKGASVSVTYQGCADAGFCYPPETRIVPLSAIVATPHTAAETPVTPPAQTESEPASLPFSPLWALLIGIGIAFTPCVLPMYPLISAIILGREKPHSQGRIFVLAMVYVQGMALTYTLLGLVVAAAGLQFQAALQHPYVLIGLSALFVLLALSMFGLYSLQLPASLQTRLVEWSNHQRGGSLFGVFAMGALAGLICSPCTTAPLSAILLYIAQSGNMLAGGGTLYLYALGMGIPLIAVTLFGNRLLPRSGPWMQYVKEAFGFVILALPVFLLERIIGDIWGIRLWSLLAVAFFGWAFIISLKTHQGWVRALQLLLLAGLLIAARPLQDWAFGHSATQQTTISHLNFQQINNLPELQEALAKAKGKPVMLDLYADWCVACKEFEKYTFSDPKVQSQLANTVLLQADVTANNAEHAAMLKALKVLGLPTILFFDEQGNEMTPSRVTGYMDAEAFLHHLQNSQR</t>
  </si>
  <si>
    <t>PL78_8350 chr1</t>
  </si>
  <si>
    <t>ANI29833</t>
  </si>
  <si>
    <t>AcrR family transcriptional regulator</t>
  </si>
  <si>
    <t>PL78_8355 chr1</t>
  </si>
  <si>
    <t>ANI29834</t>
  </si>
  <si>
    <t>hutI amidohydrolase</t>
  </si>
  <si>
    <t>MAQQTSVAEVIYYHGAVYTADRDNTICSAIAIGQGYILATGSDDEVLRLATPETQLIDLQGKLMMPGLIDSHMHPFWGGKQLRGCHLNYAALTVEQTLAFIQQHLDADPSQGDTDWLPVRAWQRQAMIPVGADMSRAALDTLKTRRPVVLFSNDCHTLAANSRALELLGIDENTPTPSDGKIARDEQGKLTGILEDAPAMRAFDSIPSGSPEQNVNTAAYVQQVLNAQGVTTVMDTRVFAEQLSAFGALRDRGELTLRLLGAKEVTPDSLKGPQDAGRAVDEIVEFGRQWGDKNWTPEPGLAVDHVKLFIDGVLQPPTMTASLLEPYRENRGTAEQPDWQPTERYGDLYFTAPVVDALMVECARAGMHPHTHTVGDGAIEMVLNAVEKMREAYPEKDIRPGLAHNELVAAHQYERFAKLKATAVLSFQWCGLPGVLIDEEREMLGEARFQHMEPTARFLDAGARLAYGSDWPIDRLDEWYNLQVGMTRRAWDSEGNPAGPRLDNDRDLTLIEVLRAATIDAAYMIAKEQYIGSLEVGKFADAIIFKNNLFEQPAETIYQTKIEKTLIGGKIVYQS</t>
  </si>
  <si>
    <t>PL78_8360 chr1</t>
  </si>
  <si>
    <t>ANI29835</t>
  </si>
  <si>
    <t>Putrescine importer PuuP</t>
  </si>
  <si>
    <t>MPQNIQLRRVLKTPALVAFGLAYMVPLGVFTTYGQVTVLSHGHLPIAYLITIITILFTALSYCRMTSALPLAGSAYSYVQRCFGGKTGFLVGWAQILDYLFLPILNYLVLGIFLHEAFPAIPAAVFVLGSIVSVSLLNILGVRLLTSVNFSLISAQMVFIVLFLALSFSQADLSPEALLKPLLVGSSDFSGLLSGAAVLCLAFLGFDAIATMAEEAHDAKRTLPRAILITVIAAGTIFMAVSYAAHLIYPDWKALIPVQDTASLVISEKVGGKWMYTFFMATYLTGVYASAMTAQTGVSRIFYAMGREGVLPRKIFFHLHTRFHTPYRAIIFVAIISLSALFLDLSMVVSMISFGALGAFTFVNLSVVKHFLINEKRRGTSAMIKYGLLPMIGFVMSVWLWVNLEPDALKVGLIWLVIGFIYLVYLTKGLRQAPPSVDHDDIAHLID</t>
  </si>
  <si>
    <t>PL78_8365 chr1</t>
  </si>
  <si>
    <t>ANI29836</t>
  </si>
  <si>
    <t>rimI acyltransferase</t>
  </si>
  <si>
    <t>MLTSRRITHTDAPYFVEVDKLYESAFPRHEKRTPKAKTSALNNDNYLLLAWFDGELFVGMIGSWAFNGYTYIEHLAVSSQQRSQGYGKRILEQFIRQHPVIILEVDPLTTEIARKRLRFYQGLGFVENSFEHRHPRYHPDLDDHELVVLSYPEPISQALYNQFNNELINIVMGNVSSLRF</t>
  </si>
  <si>
    <t>PL78_8372 chr1</t>
  </si>
  <si>
    <t>MSLSKYRRWKRLILSADKRVETNLRVSEISQDMAFPSQSTFCQDFKSYFNMSPTQYRSEKNGLYQWH</t>
  </si>
  <si>
    <t>PL78_8375 chr1</t>
  </si>
  <si>
    <t>ANI29837</t>
  </si>
  <si>
    <t>ackA propionate kinase</t>
  </si>
  <si>
    <t>MTLNPTVLVINSGSSSIKFSVLNLSNCEAITSGIADGIGSEASFLRIDKNAKIQLGKGNYADALTAISDELAKCGLDKSIVLIGHRVAHGGEIFSESVLINDRVVDEIKKVSPLAPLHNYANLHGIEAARQLFPGIRQVAVFDTGFHQTLKPEAYIYALPYRYFREQGVRRYGFHGTSYRYVASKAVDILGFDKQDYGLIIAHLGNGASICAIQDGKSVDTSMGMTPLEGLVMGTRSGDVDFGALAYLAHRTGQNMADLDHVLNKESGLLGISGLSGDMRVLEKAYREGHAGARLAINVFVHRLAKHIGGHASSLRRFDALILTGGMGENSALIRQLTLEHLAVFGFETDSAKNAQLQCGATQVITTKASKVIAAVIPTNEEKMIALDAIRLGYVQREVETVEAAC</t>
  </si>
  <si>
    <t>PL78_8380 chr1</t>
  </si>
  <si>
    <t>ANI29838</t>
  </si>
  <si>
    <t>stp serine transporter</t>
  </si>
  <si>
    <t>MDIDNAISTPVKTKTWRKSDTTWTLGLFGTAIGAGVLFFPIRAGIGGLIPILIMLLLAYPIAFLCHRSLARLCLSGKNCSGDITETVEEHFGKTGGVVITFLYFFAICPLLWIYGVTITNTFMTFWENQLQLVPLNRGLVALGLLLLMSAVIYFGKDLMVKVMSFLVFPFIACLVLISVSLIPYWNTSVIEQVGVNDISLFGHDGILVTVWLGISIMVFSFNFSPIVSSFVVSKREEYEPEFGRSFTEKKCSQIISRASMLMVAVVMFFAFSCLFALSPQNMAEAKVQNIPVLSYLANHFSAMAGGQSAFSVTLEYAASLIALVAIFKSFFGHYLGTLEGLNGLIVKFGYQGDKTKVSSGRLNLISMVFIMGSTWIVAYINPNILDLIEAMGAPIIASLLCLLPMYAIHKLPALARFRGRPENYFVTLVGLLTILNIVYKLV</t>
  </si>
  <si>
    <t>PL78_8385 chr1</t>
  </si>
  <si>
    <t>ANI29839</t>
  </si>
  <si>
    <t>MKIYNDLKMTINDVISAQKRLKGHIYKTGLARSNYLSERCHGEIYLKFENMQRTGSFKIRGAFNKLSSLTEEEKKQGVVACSAGNHAQGVSLSCAMLGINSKVVMPNCAPKSKIAATSEYSAQVILHGENFNDTIAKASEIIELENRIFIHPFDDEKVIAGQGTIGLEILEDLYDVDNVIVPIGGGGLIAGIALAIKSVNPTINIIGVQSENVHGMAASYYNGSITNHRKTSTLADGCDVARPGNATFEIVKALVNDIVLVSEDEIRRSMIDLIQRNKIITEGAGALASAALLSGKLKDYITGKKTVSIISGGNIDLSRVSQITGLSSIS</t>
  </si>
  <si>
    <t>PL78_8390 chr1</t>
  </si>
  <si>
    <t>ANI29840</t>
  </si>
  <si>
    <t>MFLVLLLIYTVLFPLFLHVTICVLLKNFMNNEVIVITFYYLSDFMVKTVGLLYLNINTTIY</t>
  </si>
  <si>
    <t>PL78_8395 chr1</t>
  </si>
  <si>
    <t>ANI29841</t>
  </si>
  <si>
    <t>adenylate cyclase</t>
  </si>
  <si>
    <t>MLVNNTYKAPQNWSLPKSEALISGGNASASSISKFDIPRLEEIKTLCDQGCIGIVPEHLIKLQVFAQENNCLIGIRPVDVMATDLIKNGYPTKGFHIKGKSANWGPQAAFICVKQELSKLVDKPDKIALFNQQIQACIDEGHAQKVPLEITAARLDILMKRNMVDIQIDANGFPIALDARTPSGKLYKFELIPVKEHADLYLVQHHGETIEVLAPPGENKKPLTADYDLLMIAPHLQEYGAKDNLLIKEVSHDVFKRNMDVYKRRRHSEVVNKYFQAEYLDPAKFYEREDSNIGNVSPRIRAMIPLINKAMVGEGEPVVHHSTDAGSPASDIAANFPATFVLPKPLGKLNDICVIKNIDEFKELIIAAKNENYYIPVNPLWPNEVTKIRSESFSSVIRRFSR</t>
  </si>
  <si>
    <t>PL78_8400 chr1</t>
  </si>
  <si>
    <t>ANI29842</t>
  </si>
  <si>
    <t>pqqF peptidase M16</t>
  </si>
  <si>
    <t>MFNRLVLVSLVYVLLGCAPTTRETELSDGQSLPIRSDVQHFTLDNGLQVYLLARSQPGVEMRLLVNSGSLQESEKQRGLAHFVEHMAFKGTRNFPGTSSFKSLEKQGITLGSHVNAVTSLNATTYKLSLPNAEEKQIQLGLRILSDWATGISFEPEAFDKERPVIVEEWRLRQGVGFRINQSLEQLRYYGSRYAQRDPIGLLDVVQHAPVSEAVAYYQQWYQPQRMALVIVGNFKSTEVRKQITGLFSVPATQPLAQDNPDWKKFAPQPGMLISELFDAEQGSRIIQLGLQRDLPVSLNSANGQWRDLLDTLWLTIFNQRLSLLVDNEMLSVASINQQPALLDNQRIQHLLIARPQGSDYNGTLKQLFTELQRMASTPVSAEELNAARQQILTKLRQQAAGESRYQPGYLADNLTTAVELNLPMLDKQQQLAMTETWLAAIGPQHVQAQVAELLDTASVRLALIGPDTDKKQVDSKAIAALWNATRQTQLGAFTLKPKAVTLTLDTPVAGRVVQRQILPIANTQLWTLSNGMRVIVKSDAGMKDNVQISLRIPGGRSLEDENEVSEVSWAMRLPEASGYGKYSSRQLAQLSKQQDLALTPYDEMLFHGLRGSAPAAHLESLLQLLHLKMTAPQFSGEKLERQKQSYALGIDKQPVERRFLDSMTQEGYQHGDRLLVTANGPWRDFNIKGLEQRHRQLFSATQDMTLTISGSLDEGKLQTLVERWMGSIPATEQRLHWRDLGIKPLNRAMSKDYPLASSPKTMVSMQFSSYAVWSQPNQLALQLMDKVVSLRLRYALREQASGVYTLGFSQMVAKLPTPYYLARLNFTSAPERAEEMAQLAQKVLKQVAEEGISPLELSKAKKAWRIEQEEGRNSASYWTDALAQVGSDDGNFALLAQEAEQLEAVTPEQVNALAAQWLGRNPKIFTLSPAK</t>
  </si>
  <si>
    <t>PL78_8405 chr1</t>
  </si>
  <si>
    <t>ANI29843</t>
  </si>
  <si>
    <t>transport membrane protein</t>
  </si>
  <si>
    <t>MKTLKQFCYLARPFWGVGTAWFAWLLLAIVLVLSLSSVWFNVRLNQWNGDFYNALQQLNSQALYQLLQHFIVLVSALILVVVFADYLKQRLIMRWRIGMTEYILARWLSRNGQHYALKINALEPDNPDQRIAEDVRLLIESSLRLLITFLHSMLTLVSFAAILWQLSGSLNFSLPSHSFTLPGYMFWVCIFYTLIGIGLTHWIGYPLRQLNMEKQRREADYRSGLIARREASDAIAGQRGELHERAALLQRFHAIADNWYQLIRYEKNLSFFTVGYQQLSALAPIFFALPKFLAGELLLGGLMQIRQSFAQVAGALGWFIFSYRDIAAWQATVTRLYNFVVLLEAEPSSPVETASDDAMPLRASLNLQTADGNSLLRGILVEAALGSLTLIQGRSGIGKSTLLRAFSGHWPHYRGQITRSASVSWLPQRLYLAHERLDDLLAYPADRSAFSDEQYRDVLTQVGLPQFIYQLALSTAWQQRLSGGEQQRLMFARLLLNKPRLILLDETTSALDASSARHLLRLLRSALPHSAILLVSHQTFLADLADHRLYLDVKSVFSQGVATPCLTD</t>
  </si>
  <si>
    <t>PL78_8410 chr1</t>
  </si>
  <si>
    <t>ANI29844</t>
  </si>
  <si>
    <t>MTYNKKKPSGMPVLSALALATLLMSQGAGAADLQLNMAEQPLANAIANVAQQGQLHVLFDESELRNLRAPALHGNYSPQSALQQLLAGSGLELVSSGSGFVIRPPTMKGANTGAIILPTTSVMGETSGRAADNLMSAPQVITSEEIRQRTTGNGNITELLRTNPAVQFSNSGNTSLNQGEIKPSAISIHGSSSYQNNYKLDGVSFNNDVDPASSGNGETTTRVDSSDQGIYLDSRLIDSVTVFDNNIPVEYGGFTGGTLDVTSRRWRGDNSAHLYFRETRSAWNKVFTDPGTAFDSSKNDTSRPDRFQPKYSKQNFGGWFEAGITDNLGVVFSASHRISDIPTYTSGGSGLQIGPNNELEGVSMDGGYRSQKRVSDNYFAKFSWDANERTSLHLSGNYSAYTSSLFSSSVINSGYDNDHNGLNTTLQLEHRFDFANLDLTAGYQKLVDERTNDVKDFFALEDYSNWPNTGYYNNGGQGDLITRQNSATAKGVLRFNQFEALGMFHSPNVGFEVNKTEARYQRDRDYYRYRFYGSPDWLTSDAQPSNITRFRAGTYKADYTSYALFLDDSMQYGRLTVRPGVRVDRDDFVGQTNIAPRLSSSLDIFGTGNTVLIAGANRYYGRSMLTYALYEAQNAGMQNCYYDCHRDPNQVEWGDVKDFEGIDKLSTPYNDELSLALQQQIMKTQWRLQYVHREGYDEVRSRTKYPNSGNSLQSRIRTFDNGGRSSNDTVSLSVSNNQPWETGALSHAMTGSLSWQQSKSNTPKDQGYAFFDPSTKLDSDKVWYDGKVINASDLPSTNFNSPWRFNLELTSDWQEHNLTFYNLLQWRGPRDQAVRYQQDYYTDPTTGSQMLKYEKTHFASTYRWDTKVTWKPDFAYGAGISVEVNNVLNKRNVADTFVYEDKVLHSYEPGRQFWLQLSYDL</t>
  </si>
  <si>
    <t>PL78_8415 chr1</t>
  </si>
  <si>
    <t>ANI29845</t>
  </si>
  <si>
    <t>Periplasmic ferric-dicitrate binding protein FerR</t>
  </si>
  <si>
    <t>MTDASRLLETEIDEQAALWFSRSQGRRLNDAEQRQFQEWLQRSAAHAEAFRQMQQIWGDCALITRPASAAQPKAKPSWWRPLRACAAGAFFLLALWLPASQLPLVLMHDIHLQTDNYAREVVLSDGSRVHLNRYTKMRVHYARKKRQLWLDHGEVYLQVAANKQRPFLVYAGESQVRVVGTEFDVRYDADEMGVAVRQGTVAVTGRPSMETVMLHAGDSARLLKGENDLQRGQRQVNEVGEWRSGQISFRNRPLGELLKELARYRSGKIELTDGRLASLPVSGSLDLANPDEFLNALPLLLAVNVVQDAQGNALILPRPQQK</t>
  </si>
  <si>
    <t>PL78_8420 chr1</t>
  </si>
  <si>
    <t>ANI29846</t>
  </si>
  <si>
    <t>MDKPPSNRVSLAYQATYGQLVSFFRKRVDNASDAKDLSQDVFTLWLKRARQTPVEHSRAFLFKIAHRVLIDHWRATGKQRLLLSENHEDSLGREEVAPTETEPQRLFEHQQRLNRLEEALQSLSPRRREAFLMHRFDGLSQIEVAERMGISVSMVEKHIAGALVHCKRYVAEQESEHNDGR</t>
  </si>
  <si>
    <t>PL78_8425 chr1</t>
  </si>
  <si>
    <t>ANI29847</t>
  </si>
  <si>
    <t>MKSFYPQPAHSHGPTTAAAHFTPHTFGPPEGNPRTRWTASLLLGLALHLLAAVLMLGWWNRLSPQGALPPAVMVEMAIFQQAKTAPTDVPQGVLQQMAAPDDVQPVKKELLEQPKLALSPRGTHAIRPEKVDSKKKPVVKPKPTETPLPVIAENTASTTSAPLPGSAKKNAANFSSASSAAINGKAAWQGEVLAHIDRYKRYPREGLRYRLEGVSHVRFVVDLKGKVLLAELITSSGARILDREAMTLISRAQPMPAPPADILNNGTIEVIAPIAYNVKGAY</t>
  </si>
  <si>
    <t>PL78_8430 chr1</t>
  </si>
  <si>
    <t>ANI29848</t>
  </si>
  <si>
    <t>TusA-related sulfurtransferase</t>
  </si>
  <si>
    <t>MSTQPIVPDYRLDMVGEPCPYPAVATLEAMPQLKPGEILEVISDCPQSINNIPLDARNYGYKVLDIQQDGPTIRYLIQR</t>
  </si>
  <si>
    <t>PL78_8435 chr1</t>
  </si>
  <si>
    <t>ANI29849</t>
  </si>
  <si>
    <t>Sulphur transport protein</t>
  </si>
  <si>
    <t>MTWQSFKSEYLVRFWAPLPAVIAAGILSTYYFGLTGTFWAVTGEFTRWGGHVMQWFGANPQEWGYFKVIGFEGTPLDRIDGMMIIGMFAGCIAAALWANNIKLRKPQHGIRIAQALVGGIIAGFGARLAMGCNLAAFFTGIPQFSLHAWFFALATAAGSYFGAKFTLLPIFRIPVKLQKVSAAAPLTQNPQRAKRRFRLGMVVFALALCWALTELFQAPKLGIAMLFGIGFGLLIERAQICFTSAFRDLWITGRTHMAKAIILGMAVSAIGIFSYVQLGVAPKILWAGPNAVIGGLLFGFGIVLAGGCETGWMYRAVEGQIHYWWVGLGNVIGATLLAYYWDDFAPVLVTNHDKVNLLDTFGPIGGLLITYLLLGIAFAAMLWWEKRFFRSRKAAAPILSKESL</t>
  </si>
  <si>
    <t>PL78_8440 chr1</t>
  </si>
  <si>
    <t>ANI29850</t>
  </si>
  <si>
    <t>glutamate/aspartate:proton symporter GltP</t>
  </si>
  <si>
    <t>MKSVKISLAWQILIALVLGILVGAVLHNQAESRDWLVSNILSPAGDIFIRLIKMIVVPIVISTLIVGIAGVGDAKKLGRIGLKTIIYFEVITTIAIIVGITLANFFQPGHGIDMSTLTAVDISQYEKTTAQVQSGSHSLVSTILSLIPSNVFSSMANGDMLPIIFFSVLFGLGLSSLPKETKEPLLNVFKAVSESMFKVTHMIMRYAPIGVFGLISVTVANFGFAALLPLAKLVILVYAAILFFALVVMGAVARACNLRIWTLIRILKDELILAYSTASSETVLPRIIEKMEAYGAPKSITSFVVPTGYSFNLDGSTLYQSIAAIFIAQLYGIELSIGQEIVLVLTLMVTSKGIAGVPGVSFVVLLATLGSVGIPLEGLAFIAGVDRILDMARTALNVVGNALAVLVIAKWEHQFDRKKAREYEKSFFAEQQTPASQG</t>
  </si>
  <si>
    <t>PL78_8445 chr1</t>
  </si>
  <si>
    <t>ANI29851</t>
  </si>
  <si>
    <t>acs acetyl-CoA synthetase</t>
  </si>
  <si>
    <t>MSQLPKHPIPAAIAENALINPVQYHDYYQQSVQNPDAFWGEQGKIIDWIKPYSIVKNTSFDPGHVSIRWFEDGTLNLSANCLDRHLAERGEQTAIIWEGDDPTQSKNVSYKQLHQDVCQFANVLKKLGVKKGDVVAIYMPMVPEAAVAMLACARIGAVHSVIFGGFSPDAVAGRIIDSNSKLVITADEGIRAGRAIPLKKNVDEALKNPAITSINNVVVFQRTGKPGYWQEGRDLWWHDLIEGVSADCPAEEMNAEDPLFILYTSGSTGKPKGVLHTTGGYLVYAAMTFKYVFDYHPGDIYWCTADVGWVTGHSYLLYGPLACGAITLMFEGVPNYPGVNRLGQVIDKHQVNILYTAPTAIRALMAEGDKAIEGTKRTSLRLMGSVGEPINPEAWEWYYNKIGNGKCPIVDTWWQTETGGFMITPLPGATELKAGSATRPFFGVQPALVDNLGNPQEGPAEGNLVIIDSWPGQARTLFGDHDRFEQTYFSTFKGMYFSGDGARRDEDGYYWITGRVDDVLNVSGHRLGTAEIESALVSHPKIAEAAVVGVPHNIKGQAIYAYITLNHGEEPTPELYSEVRNWVRKEIGPIATPDILHWTDSLPKTRSGKIMRRILRKIAAGDTSNLGDTSTLADPSVVEKLLEEKQSMQATS</t>
  </si>
  <si>
    <t>PL78_8450 chr1</t>
  </si>
  <si>
    <t>ANI29852</t>
  </si>
  <si>
    <t>MNDSIYQEIENNPKFKELVQKRGRFAWLLSSITLALYVGFIFLIAFEPQWLGTPLYAGASITRGIPVGIGLIVISFVLTGIYVVRANGEFDRMTAEILREVKQ</t>
  </si>
  <si>
    <t>PL78_8455 chr1</t>
  </si>
  <si>
    <t>ANI29853</t>
  </si>
  <si>
    <t>actP acetate permease</t>
  </si>
  <si>
    <t>MKIRHWSALSLLALPALSQAEAISGEVQRQPLNIQAIVMFLLFVGATLYITYWASKRTRSRQDYYTAGGRITGFQNGLAIAGDFMSAASFLGISALVYTSGYDGLIYSIGFLIGWPIILFLIAERLRNLGRYTFADVASYRLQQRPIRTLSACGSLVVVALYLIAQMVGAGKLIELLFGLNYHVAVVLVGILMVLYVLFGGMLATTWVQIIKAVLLLAGATFMALMVMKSVGFNFNTLFSEAIKVHPNGLKIMSPGGLVSDPISALSLGLALMFGTAGLPHILMRFFTVSDAKEARKSVFYATGFIGYFYILTFIIGFGAILLVGPNPSFKDAAGALLGGSNMAAVHLANAVGGNFFLGFISAVAFATILAVVAGLTLAGASAVSHDLYASVIKNGKARERDELRVSKITVVVLGIVAIGLGILFENQNIAFMVGLAFSIAASCNFPIIIISMYWDKLTTRGALVGGWLGLITAVVLMILGPTIWVKILGHAEPIYPYEYPALFSMIVAFVGTWLFSITDNSETGKKERLLFRAQFVRSQTGLGASQSGGH</t>
  </si>
  <si>
    <t>PL78_8456 chr1</t>
  </si>
  <si>
    <t>PL78_8480 chr1</t>
  </si>
  <si>
    <t>ANI29854</t>
  </si>
  <si>
    <t>gmhB phosphatase</t>
  </si>
  <si>
    <t>PL78_8485 chr1</t>
  </si>
  <si>
    <t>ANI29855</t>
  </si>
  <si>
    <t>metN DL-methionine transporter ATP-binding subunit</t>
  </si>
  <si>
    <t>MIKLSNISKVFQQGSRVITALSDVTLHVPAGQIYGVIGSSGAGKSTLIRCANMLERPTSGQVLVDGQDLTSLSERELTRARRQIGMIFQHFNLLSSRTVFGNIALPLELDNTPRADIKKRVLELLDLVGLADKQDAYPANLSGGQKQRVAIARALASNPKVLLCDEATSALDPATTRSILELLKDINRRLGLTILLITHEMDVVKRICDQVAVISEGKLIEKDSVSEVFSHPKTPLAQQFIHSTLHLDIPEDYALRMSAEPASDRVPLLKLEFTGKSVDAPLISQAVRRFNIDIGILSSQMDYAGGVKFGVMLAELHGESEDGLAAIKFLQDHHVKVEVLGYV</t>
  </si>
  <si>
    <t>PL78_8490 chr1</t>
  </si>
  <si>
    <t>ANI29856</t>
  </si>
  <si>
    <t>phnE ABC-type methionine transport system, permease component</t>
  </si>
  <si>
    <t>MSEAMMWLMGRGIWETIVMTFVSGFFGFVLGLPIGVLLYITRPGQISANSTLYKTVSALVNIFRSIPFIILLVWMIPFTRMIVGTSIGLQAAIVPLTVGAAPFIARMVENALLEIPSGLVEAARAMGATPFQIIKKVLLPEALPGLVNAATITLITLVGYSAMGGAVGAGGLGQIGYQYGYIGYDATAMNTVLVLLVILVYLIQFCGDRIVRAVTHK</t>
  </si>
  <si>
    <t>PL78_8495 chr1</t>
  </si>
  <si>
    <t>ANI29857</t>
  </si>
  <si>
    <t>metQ ABC-type metal ion transport system, periplasmic component/surface antigen</t>
  </si>
  <si>
    <t>MSFKLKSIAAVGALIGTLLLAGCGQEEKDTNHIKVGVIVGAEQQVAEVAQKVAKDKYGLDVELVVFNDYVLPNEALSKGDIDLNAFQHKPYLDQQIIDRGYKLVSVGNSFVYPIAGYSKKIKSLDELQPGSSVAVPNDPTNLGRSLLLLEKQNLIKLKPGVGLLPTKLDIIENPKNLNLVELEAPQLPRVLDDQKIALAVINTTYASQVGLTPAKDGLFVEGKDSPYVNLIVAREDNKDAENVKKFVQAYQSEEVYEAANKAFNGGAVKGW</t>
  </si>
  <si>
    <t>PL78_8500 chr1</t>
  </si>
  <si>
    <t>ANI29858</t>
  </si>
  <si>
    <t>rcsF RcsF lipoprotein</t>
  </si>
  <si>
    <t>MRALPLCWLALSLTGCSMLQTESSNGGKMLPNPQPTAKSTQTTAPRSAPVKLYKTAEELVGKPFRDLGEVSGESCQTSAQDSPPNIATARKRMQIKASYLKANAVLLHECQIISGAPGCYQQAICQGSALNVSSK</t>
  </si>
  <si>
    <t>PL78_8505 chr1</t>
  </si>
  <si>
    <t>ANI29859</t>
  </si>
  <si>
    <t>tsaA tRNA (adenine(37)-N6)-methyltransferase</t>
  </si>
  <si>
    <t>MTTFSFEQIGVIRSPYKEKFAVPRQPGLIEDGGGELQLLAPYNQPEAVRGLNDFSHLWIMFVFHQTMDGGWRPTVRPPRLGGNARMGVFATRSTFRPNPIGMSLIELKAVRVKGSEVVLELGSLDLVDGTPVIDIKPYLPFAESQPLARAGFAQSAPDTDMPVTFSAYAQRQLAENQARYPNLERFISQVLAQDPRPAYRKNEVETREYAVLLLEFNVRWRVIGQQTEVLSLDPR</t>
  </si>
  <si>
    <t>PL78_8510 chr1</t>
  </si>
  <si>
    <t>ANI29860</t>
  </si>
  <si>
    <t>proS proline--tRNA ligase</t>
  </si>
  <si>
    <t>MRTSQYLLSTLKETPADAEVISHQLMLRAGMVRKLASGLYTWLPTGIRVLKKVENIVREEMNNAGAIEVSMPVVQPADLWQESGRWEQYGPELLRFVDRGERPFVLGPTHEEVITDLVRGEINSYKQLPLNFFQIQTKFRDEVRPRFGVMRAREFLMKDAYSFHTTQESLQETYDAMYAAYNRIFERMGLNFRPVLADTGSIGGDASHEFQVLADSGEDDIVFSTESDYAANIEFAEAMAPNEPRAAASEELRVIDTPNAKTIAELVDQFQLPIEKTVKTLMVHAHEESGHKLIALLVRGDHELNEIKAEKLPQVAKPLTFASEEEIRAIVGAGPGSLGPVNLPMPVVIDRSVAVMSDFGAGANIDGKHYFGINWERDLPLPQIADLRNVVEGDISPDGKGTLQIKRGIEVGHIFQLGTKYSEAMKATVQGEDGRNQVMTMGCYGIGVSRVVAAAIEQNHDDRGIIWPDAIAPFQVAILPMNMHKSFRVKELAEELYATLRAKGIDVILDDRKERPGVMFADMELIGVPHNIVIGDRNLDSEEVEYKNRRASEKKMIKTSEIIEFLLSEIKG</t>
  </si>
  <si>
    <t>PL78_8515 chr1</t>
  </si>
  <si>
    <t>ANI29861</t>
  </si>
  <si>
    <t>copper homeostasis/adhesion lipoprotein NlpE</t>
  </si>
  <si>
    <t>PL78_8520 chr1</t>
  </si>
  <si>
    <t>ANI29862</t>
  </si>
  <si>
    <t>prfH peptidyl-tRNA hydrolase</t>
  </si>
  <si>
    <t>MARQRAISVLNISNSVTLADSEIELTAIRAQGAGGQHVNKSSTAIHLRFDIKASSLPEYYKQRLLALNHHLVTADGVVIIKAQEYRSQDMNREAALARLAALIRQAMVVEKTRRPTKPTKGSKIRRVEGKVRKGATKALRGKIHQD</t>
  </si>
  <si>
    <t>PL78_8525 chr1</t>
  </si>
  <si>
    <t>ANI29863</t>
  </si>
  <si>
    <t>MALKATIHKATVNIADMDRNVFMDTNLTVAQHPSETDQRMMLRLLAWICHADERLLFTKGLSADDEPEIWLRNDHNGIELWVELGLPDEKRLRKACNQSKKVVLYSYGERAAKVWWPQVKEKLSGHENLQVRFLDDEQMAKLAAMSARNMNLQATLQEGTIWLSDAQNNLEITFSEWQGSEQ</t>
  </si>
  <si>
    <t>PL78_8530 chr1</t>
  </si>
  <si>
    <t>ANI29864</t>
  </si>
  <si>
    <t>PL78_8535 chr1</t>
  </si>
  <si>
    <t>ANI29865</t>
  </si>
  <si>
    <t>Rho-binding antiterminator</t>
  </si>
  <si>
    <t>MSMSEEYQPINCDDYDNLELACQHHLILTLKLRGGEIVEGKASDLLLRKHVEYLIVEESGKMRELRLDHIASFSHPEIGTVVVSAS</t>
  </si>
  <si>
    <t>PL78_8540 chr1</t>
  </si>
  <si>
    <t>ANI29866</t>
  </si>
  <si>
    <t>cytochrome C</t>
  </si>
  <si>
    <t>MKSVVCLAVALSLCSFSAMAKNDIEAGKAKSAACIACHGMNGKVSVPMYPNLAGQNALYLEQSLKAYKTGGRSGGQAEVMRAYVSGLTDEDMSDLAAYYASLKP</t>
  </si>
  <si>
    <t>PL78_8545 chr1</t>
  </si>
  <si>
    <t>ANI29867</t>
  </si>
  <si>
    <t>tilS tRNA(Ile)-lysidine ligase</t>
  </si>
  <si>
    <t>MNQPQQLVEYIADNLRGQTSFLVGFSGGLDSSVLLHALVQLRASLLPSLTLRAIHIHHGLNPLAENWVEHCQAQCQGWNVPFEVVRVQLDTRHSGIEAAARTARYQAFSSHLAEGETLLTAQHLDDQSETFLLALKRGSGPAGLASMAAAMPFAEGQILRPLLAISRKQLERYAEDCQLAWIEDDSNQDDRFDRNFLRLKVLPVLSERWPHFSRSVARSAELCAEQEQLLDELLSEPLAQLRQPDGSLAINGLALMSEAKRGALLRRWLAEKGVAMPAREQLQRIWNEVALARADAEPVLELAPHQVRRFRQYLYVLPQLEAITTTVLPWSVPSPLELPAGLGRLELADEKGQKIRVPAENEPVSVRFGLQGNIRIVGRRHSRRAKKLWQELGIPPWERERIPLLYFGEQLIAAIGVFITPEGVAEEGGACWCVQWRQLNNRINNE</t>
  </si>
  <si>
    <t>PL78_8550 chr1</t>
  </si>
  <si>
    <t>ANI29868</t>
  </si>
  <si>
    <t>gloA lyase</t>
  </si>
  <si>
    <t>MLDIRQIHHIAVIGSDYQVSKDFYCDVLGFALLSEVYRAERDSWKADLALNDNYIIELFSFPAPAARPSRPEACGLRHLAFQVDDIDLSVKQLAEKGVACETVRIDPYTQSRFTFFQDPDGLPLELYELKPSR</t>
  </si>
  <si>
    <t>PL78_8555 chr1</t>
  </si>
  <si>
    <t>ANI29869</t>
  </si>
  <si>
    <t>speF lysine decarboxylase LdcC</t>
  </si>
  <si>
    <t>MNIIAIMSPMGGYYKDEPIRELHSALQAKGFQLVYPKDGQDLLKLIEHNARIIGVIFDWDQHSMALCTEINELNEYLPIYAFINTTSSLDVSLNEMRMALYFFEYALNAADDIAQHIEQYTAEYIDVITPPLTKALFHYVKEGKYTFCTPGHMAGTAFQKSPVGSLFYDFFGANTLKADISISVTELGSLLDHSGPHLEAEEYIARTFNAEKSYMVTNGTSTANKIVGMYSAPAGCSILIDRNCHKSLTHLLMMSDITPLYLRPARNAYGILGGIPKREFTRESINEKIAQTAGATWPVHAVITNSTYDGLLYNTDYIKQTLDVPSIHFDSAWVPYTQFHQIYDGKSGMSGDRIPGKVIYETQSTHKLLAAFSQASMIHIKGDYNESTFNEAYMMHTTTSPHYGIVASMETAAAMMRGKPGKRLIQRSIERAMHFRKEVKRLRAESDNWFFDVWQPDDIEDIQCWPLEPGENWHGFAKADADHMYLDPIKVTILMPGMNSDGQLTEEGIPAALVAKFLDERGVIVEKTGPYNLLFLFSIGIDKTKAMSLLRGLMEFKRAYDLNLRVKNMLPDLYAEDPDFYRHMRIQDLAAGIHQLIRHHDLPRLMHQSFSVLPEMKLTPYDMFQQQIRGNIEECEMGDLIGKVVANMILPYPPGVPVVMPGEMITEESRAVLDFLLMLCAIGEHYPGFETDIHGAHLADDGRYMVKVLKTS</t>
  </si>
  <si>
    <t>PL78_8560 chr1</t>
  </si>
  <si>
    <t>ANI29870</t>
  </si>
  <si>
    <t>MQGKFLSLLINTLFIIGLLFFYISASYAIYPVNLVYRADTRDLGEINAANGMRPWAGPRVDYDLIHHFDGESVDDYTSAFVSTSASFRHSIEHAASLARANSEEPFEEDFRIFIYAIRPESNFYEVEGSIAHARDTSAEHSPRQAGLSALLHNYGGMEEWVALEGISAERIISFIEITGEILQNYYQSGQLFSNGFWINRWQPNLGYNSANDGDISSSEFYTHIGNPRGYRDVIQGETLPPLAASFTCITPNSNSMKKRQLQNKRCKTRKGRHFYFVNRLIAALENNVE</t>
  </si>
  <si>
    <t>PL78_8565 chr1</t>
  </si>
  <si>
    <t>ANI29871</t>
  </si>
  <si>
    <t>MNKPIIFSLFVSLTPIAFADDTPGSSYVIDGTVAAIRVSDQGCRISFSERTEPRENMVWHFSDVPIICNLAKTAYVLREKVRVNVEINPDKSYVNTISSIILGDTNSKWLPNNL</t>
  </si>
  <si>
    <t>PL78_8570 chr1</t>
  </si>
  <si>
    <t>ANI29872</t>
  </si>
  <si>
    <t>accA acetyl-CoA carboxylase subunit alpha</t>
  </si>
  <si>
    <t>MSLNFLDFEQPIAELEAKIDSLTAVSRQDEKLDINLDEEVQRLREKSVELTRKIFSDLGAWQVAQLARHPRRPYTLDYIANIFTDFEELAGDRAYADDKAIVGGIARLEGRPVMIIGHQKGRETKEKIRRNFGMPAPEGYRKALRLMEMAERFKLPIITFIDTPGAYPGVGAEERGQSEAIARNLREMSRLNVPIVCTVIGEGGSGGALAIGVGDKVNMLQYSTYSVISPEGCASILWKSADKAPLAAEAMGITAPRLKELKMIDSVIPEPLGGAHRDYQAIAASLKAQLLADLSDLDVLNNDELLNRRYQRLMNYGYC</t>
  </si>
  <si>
    <t>PL78_8575 chr1</t>
  </si>
  <si>
    <t>ANI29873</t>
  </si>
  <si>
    <t>dnaE DNA polymerase III subunit alpha</t>
  </si>
  <si>
    <t>MAEPRFVHLRVHSDYSMIDGLAKIGPLVKRAAALGMPALAITDFTNLCGLVKFYGSAHGAGIKPIIGADFCVQSEMLGDEFAHLTILARNNEGYQNLTLLISEAYQRGYGPAGPVIDRDWLIKHREGLILLSGGRMGDVGKFLLRGNQAQVDQCLDFYNEYFPGSYYLELIRTGRQDEENYLHVAVALATERGIPVVATNDVRFIDETDFDAHEIRVAIHDGFTLVDPKRPKNYSPQQFMRDEEQMCELFADIPEALINSVEIAKRCNVTIRLGEYFLPQFPTGDMSTEDFLIEKSKQGLEERLEFLFPDPEVRAQKRPEYDERLDIELKVINQMGFPGYFLIVMEFIQWSKDNGVPVGPGRGSGAGSLVAYALKITDLDPLEFDLLFERFLNPERVSMPDFDVDFCMEKRDLVIEHVAEMYGRDAVSQIITFGTMAAKAVIRDVGRVLGHPYGFVDRISKLIPPDPGMTLEKAFAAEPQLPEIYEADEEVRALIDMARKLEGVTRNAGKHAGGVVIAPTKITDFAPLYCDAEGNNPVTQFDKNDVEYAGLVKFDFLGLRTLTIINWALEMINARRAKTGLEPIDIASIPLEDKKSFDMLQRSETTAVFQLESRGMKDLIKRLKPDCFEDMIALVALFRPGPLQSGMVDNFIDRKHGREELSYPDIQWQHESLKPVLEPTYGIILYQEQVMQIAQVLSGYSLGGADMLRRAMGKKNPAEMAKQRSVFEDGAKSQGIDGELAIKIFDLVEKFAGYGFNKSHSAAYALVSYQTLWLKAHYPAEFMAAVMTADMDNTEKVVGLVDECWRMGLKILPPDINSGLYHFHVNDEGEIVYGIGAIKGVGEGPIEAMLEARNQGGYFKDLFDLCARVDTKKLNRRILEKLIMSGAFDRLGPHRAALMSSLGEALKAADQHAKAEAIGQADMFGVLADAPEQVEQSYANVPRWQEQVVLDGERETLGLYLTGHPITQYLKEIERYTGGLRLKDMHPTDRGKMTTAVGLVIAARVMVTKRGNRIGICTLDDRSGRLEVMMFTDALEKYQHLLEKDRILIASGQVSFDDFSGGLKMTARELMDISEAREKYARGLAISLTDRQIDDQLLNRLRQSLEPHRSGTIPVHLYYQREDARARLRFGATWRVTPTDRLLIDLRTLVGNEQVELEFD</t>
  </si>
  <si>
    <t>PL78_8580 chr1</t>
  </si>
  <si>
    <t>ANI29874</t>
  </si>
  <si>
    <t>rnhB ribonuclease HII</t>
  </si>
  <si>
    <t>MSDIFIYPQANLIAGVDEVGRGPLVGAVVTAAVILDPNQPIIGLADSKKLSEKRRLALYDEITEKALSWSLGRAEPEEIDDMNILHATMLAMQRAVAGLHIAPDYVLIDGNRCPALPMPSLAVVKGDSRVAEISAASIVAKVTRDREMALLDAEFPDYGFAQHKGYPTAFHLERLAALGATDHHRRSFAPVKRVLGLA</t>
  </si>
  <si>
    <t>PL78_8585 chr1</t>
  </si>
  <si>
    <t>ANI29875</t>
  </si>
  <si>
    <t>lpxB lipid-A-disaccharide synthase</t>
  </si>
  <si>
    <t>MTADRPLTIGLVAGETSGDILGAGLIRALKAQVPNARFVGVAGPLMQAEGCEAWYEMEELAVMGVVEVLERLPRLLKIRKDLTRRFSELSPDVFVGIDAPDFNITLEGRLKQNGIRTIHYVSPSVWAWRHKRVFKIGKATDMVLAFLPFEKAFYDRFNVPCRFIGHTMADAMPLVANRAAARAELGIATDVHCLALLPGSRHSEVEMLSADFLRTAEILRQQFPDLEVLVPLVNSKRREQFERIKAEVAPELSVHLLDGKARAAMVASDATLLASGTAALECMLAKSPMVVGYRMKPFTFWLAERLVKTPYVSLPNLLAGEELVPELLQQECQPQKLADALLPLLKGGEAVEALKTRFLALHQSIRCDADKQAAQAVLELAKQ</t>
  </si>
  <si>
    <t>PL78_8590 chr1</t>
  </si>
  <si>
    <t>ANI29876</t>
  </si>
  <si>
    <t>lpxA UDP-N-acetylglucosamine acyltransferase</t>
  </si>
  <si>
    <t>-IDKTAFIHPSAIVEEGAVIGANVHIGPFCYIGSQVEIGEGTVLKSHIVVNGVTKIGRDNEIYQFASIGEANQDLKYAGEPTRVEIGDRNRIRESVTIHRGTVQGTGVTKVGSDNLLMINAHIAHDCIIGNRCIFANNATLGGHVEVDDYAIIGGMTAVHQFCVIGAHVMVGGCSGVAQDVPPFVIAQGNHATPFGINIEGLKRRGFDKESLHAIRNAYKLVYRSGRTLDEVKPEIAELAEQHPAVKPFSDFFARSTRGIIR</t>
  </si>
  <si>
    <t>PL78_8595 chr1</t>
  </si>
  <si>
    <t>ANI29877</t>
  </si>
  <si>
    <t>MTTDTHTLHIEEILDLLPHRFPFLLVDRVLDFEEGKFLRAVKNVSFNEPFFQGHFPGKPIFPGVLILEAMAQATGILAFKSRGKLEPGELYYFAGIDEARFKRPVVPGDQMIMEVEFVKERRGLTRFTGVAKVDGEIVCTATMMCARSKPAPAAVPASKES</t>
  </si>
  <si>
    <t>PL78_8600 chr1</t>
  </si>
  <si>
    <t>ANI29878</t>
  </si>
  <si>
    <t>lpxD UDP-3-O-(3-hydroxymyristoyl) glucosamine N-acyltransferase</t>
  </si>
  <si>
    <t>MPSIRLADLAQQLDAQVHGDGEIVITGIASMHSAKPAQITFLSNSRYREQLASCQASAVVLTEEDLPYCNVAALVVKNPYLTYARMAQIMDTTPQPAQDIAPSAVISPEATLGNQVSIGANAVIESGVVLGDNVVIGAGCFVGKNARIGAGSRLWANVSVYHEVEIGQHCLIQSGTVIGADGFGYANDRGNWIKIPQLGTVIIGDRVEIGACTTIDRGALDNTVIGNGVIIDNQCQIAHNVTIGDNTAVAGGVIMAGSLKVGRYCQIGGASVINGHMEIADKVVVTGMGMVMRPITEPGVYSSGIPLQPNKTWRKTAALVMNIDEMNKRLKAVERKIDKE</t>
  </si>
  <si>
    <t>PL78_8605 chr1</t>
  </si>
  <si>
    <t>ANI29879</t>
  </si>
  <si>
    <t>molecular chaperone</t>
  </si>
  <si>
    <t>PL78_8610 chr1</t>
  </si>
  <si>
    <t>ANI29880</t>
  </si>
  <si>
    <t>yaeT outer membrane protein assembly protein</t>
  </si>
  <si>
    <t>MAMKKLLIASLLFGSATVYGADGFVVKDIHFEGLQRVAVGAALLNMPVRVGDTVSDDDISNTIRALFATGNFEDVRVLRDGNTLIVQVKERPTIASITFSGNKAVKEDMLKQNLEASGVRVGEALDRTTISSIEKGLEDFYYSVGKYSASVKAVVTPLPRNRVDLKLVFTEGVSAKIQQINIVGNHAFSTDELISRFQLRDEVPWWNVVGDRKYQKQKLAGDLEILRSFYLDRGYARFNIDSTQVSLTPDKKGIYITINLTEGEQYKLSSVVVNGNLAGHQSEAEKLTKIEPGELYNGGKVTRMEDDIKKMLGRYGYAYPRVQTQPEINDADKTVKLHINVDAGNRFYVRHVRFEGNDTSKDSVLRREMRQMEGAWLGNAQVEQGKDRLNRLGYFETVDVETQRVPGTADQVDIVYKVKERNTGSLNFGIGYGTESGVSFQVGVQQDNWLGTGNSVGINGTKNDYQTYAEFTLTDPYFTVDGVSLGGRVFYNDFKADNADLSGYTNSSYGVDGTLGFPINENNSLRVGVGYVHNSLSDMLPQVAMWRYLESVGQKPNYTDRADFTADDFTLNLGWTYNNLDRGFFPTSGVKSSVNGKVTVPGSDNEFYKVTFDTSGYLPLDQDRSWVLLGRGRLGYGDGLGGKEMPFYENFYAGGSSTVRGFRSNNIGPKAAYYANNGATVNKSTDAVGGNAMAVASIELITPTPFISEKYSNSVRTSIFIDSGTVWDTHWENTAATGAAGIPDYSDPSNIRVSAGVALQWMSPLGPLVFSYAKPVKDYPGDKSEQFQFNIGKTW</t>
  </si>
  <si>
    <t>PL78_8611 chr1</t>
  </si>
  <si>
    <t>MHLTPDLSDAAKVILDHLCNREIGVSAIFTYRSTILAQLLSSLLPGFTDVKLELLGFITRIVFDRFGVREHQWTQR</t>
  </si>
  <si>
    <t>PL78_8615 chr1</t>
  </si>
  <si>
    <t>ANI29881</t>
  </si>
  <si>
    <t>rseP CDP-diglyceride synthetase</t>
  </si>
  <si>
    <t>MMSILWNLAAFIIALGILITVHEFGHFWVARRCGVRVERFSIGFGKALWRRTDRQGTEYVIALIPLGGYVKMLDERAEAVAPEFRHQAFNNKSIAQRAAIVSAGPIANFLFAIFAYWLVFIIGIPSFRPVVGEISPQSIAAQADISAGMELKSVDGIETPDWSAVRLALVGKIGDQQVQVGVAPFGSDNVVQKTLDLRQWSFEPDKQDPVVTLGIIPRGPQIESVLQEVQTESAAQKAGLQAGDRIVKVDGQLVEGWQTFASRVRENPGKPLAVEIERGGSPLSLTLIPDTKSAGKDRTEGFAGVIPKVIPLPDEYKTIRQYGPFTALYQAGDKTWQLMRLTVNMLGKLITGDVKLNNLSGPISIAQGAGVSAEFGLVYYLMFLALISVNLGIINLFPLPVLDGGHLLFLAIEKLKGGPVSERVQDFSYRIGSILLMLLMGLALFNDFSRF</t>
  </si>
  <si>
    <t>PL78_8620 chr1</t>
  </si>
  <si>
    <t>ANI29882</t>
  </si>
  <si>
    <t>cdsA CDP-diglyceride synthetase</t>
  </si>
  <si>
    <t>MLKYRLITALILIPIVIGALFLLPPIGFAIVTLAVCMLAAWEWGQLAGFASHSQRIWLAILCGFLLVTMWLSIPEYQPTVHDLQVSGPLWASMGWWIAALLLVLTYPRSAAFWRDSRTIRIIFGILTIVPFFWGMFALRQYGYEQNHSTGAWWLLYVMLLVWGADSGAYMFGKMFGKHKLAPKVSPGKTWEGLIGGLLSSALIAWLFGRYAPLDVIPEKLLVCSVVAALASVLGDLTESMFKREAGIKDSGHLIPGHGGILDRIDSLTAAVPVFACLMLLVF</t>
  </si>
  <si>
    <t>PL78_8625 chr1</t>
  </si>
  <si>
    <t>ANI29883</t>
  </si>
  <si>
    <t>uppS UDP pyrophosphate synthase</t>
  </si>
  <si>
    <t>MSSVNEDRANLSPQGPRHVAIIMDGNGRWAKRQGKLRIFGHKAGVKSVRRAVSFAATHQLDALTLYAFSSENWNRPAQEVTALMELFVRALDSEVKSLHKHNVRLSVIGDISRFSGRLQERIRRSEALTENNDGLKLNIAANYGGRWDIIQGMRQLAGQVQKGLLQPEDITEDLLNSHICLNEQSQVDLVIRTGGEHRISNFLLWQIAYAELYFTDVLWPDFDELVFEGALNAFAQRERRFGGTTPNDVAAS</t>
  </si>
  <si>
    <t>PL78_8630 chr1</t>
  </si>
  <si>
    <t>ANI29884</t>
  </si>
  <si>
    <t>dxr 1-deoxy-D-xylulose 5-phosphate reductoisomerase</t>
  </si>
  <si>
    <t>MKQLTILGSTGSVGCSTLAVVRANPDLFAVTALVAGRNVSLMAEQCLEFAPRYAAMADVDSAAALRLLLSEQGSKTEVLAGEKAACELAALGEVDQVMAAIVGVAGLLPTLAAIRAGKKVLLANKESLITCGRLFMDAVRESRAQLLPIDSEHNAIFQSLPERVQQQLGYSSLIENGVSRIILTGSGGPFRETPLDQFATMTPDQACAHPNWSMGRKISVDSATMMNKGLEYIEARWLFNASAEQIEVILHPQSVIHSMVRYQDGSVLAQLGTPDMRTPIAHAMAYPNRVESGVEALDFCRMGPLTFAEPDYQRYPCLQLAMEAFNAGQAATTVLNAANEISVMAFLQSRIGFTDIARLNRNVLESLALQEPNSVDEVLDIDRLARIAAERALGALSR</t>
  </si>
  <si>
    <t>PL78_8635 chr1</t>
  </si>
  <si>
    <t>ANI29885</t>
  </si>
  <si>
    <t>frr ribosome recycling factor</t>
  </si>
  <si>
    <t>PL78_8640 chr1</t>
  </si>
  <si>
    <t>ANI29886</t>
  </si>
  <si>
    <t>pyrH uridylate kinase</t>
  </si>
  <si>
    <t>MATNAKPVYQRILLKLSGEALQGAEGFGIDASVLDRMAQEVKELVELGIQVGVVIGGGNLFRGAGLAQAGMNRVVGDHMGMLATVMNGLAMRDALHRAYVNARLMSAIPLNGVCDNYSWAEAISLLRHNRVVIFAAGTGNPFFTTDSAACLRGIEIEADVVLKATKVDGVYSADPVKDPDATLYEQLTYQDVLERELKVMDLAAFTLARDHNLPIRVFNMNKPGALRRVVMGENEGTLIAK</t>
  </si>
  <si>
    <t>PL78_8645 chr1</t>
  </si>
  <si>
    <t>ANI29887</t>
  </si>
  <si>
    <t>tsf, translation elongation factor Ts</t>
  </si>
  <si>
    <t>MAVITAALVKELRERTAAGMMECKKALVEADGDIELAIDNMRKSGQAKAAKKAGRIAAEGIILAKVSADGKFGVMLELNCETDFVAKDAGFKAFGDEVIDAALAGKIVDIEVLKAQFEEQRANLVAKIGENINIRRVAALEGDILGTYLHGARIGVMVAATGADEELVKHIAMHIAASKPEYVKPEDVPAEVVAREHQIQLDIAMESGKPREIAEKMVEGRMRKFTGEVSLTGQHFVMDPSKTVGELLKEHKADVINFIRFEVGEGIEKVETDFAAEVAAMSKQS</t>
  </si>
  <si>
    <t>PL78_8650 chr1</t>
  </si>
  <si>
    <t>ANI29888</t>
  </si>
  <si>
    <t>rpsB 30S ribosomal protein S2</t>
  </si>
  <si>
    <t>MATVSMRDMLQAGVHFGHQTRYWNPKMKPFIFGARNKVHIINLEKTVPMFNEALAELTKISSRKGKILFVGTKRAASEAVKEAAHNCDQFFVNHRWLGGMLTNWKTVRQSIKRLKDLEIQSQDGTFEKLTKKEALMRTRELNKLENSLGGIKDMGGLPDALFVVDADHEHIAIKEANNLGIPVFSIVDTNSDPDGVDFIIPGNDDAIRAVKLYLSAVAAAVREGRSQDLAVQAEESFVEAE</t>
  </si>
  <si>
    <t>PL78_8655 chr1</t>
  </si>
  <si>
    <t>ANI29889</t>
  </si>
  <si>
    <t>map methionine aminopeptidase</t>
  </si>
  <si>
    <t>MAITIKTPADIEKMRVAGRLAAEVLEMIEPYVKPGVTTGELDRICHDHITNKQQAISACLGYHGFPKSVCISVNEVICHGIPSDDKVLKDGDIVNIDVTVIKDGFHGDTSKMFIVGKPTILGERLCRVTQESLYLAIKMVKPGIRLRTLGKEIQKFVEAENFSVVREYCGHGIGEGFHEEPQVLHYDADDGGVVLQPGMAFTIEPMVNAGDYRIRTMKDGWTVKTKDRSLSAQYEHTIVVTENGCEIMTLRKDDTIPNIITHE</t>
  </si>
  <si>
    <t>PL78_8660 chr1</t>
  </si>
  <si>
    <t>ANI29890</t>
  </si>
  <si>
    <t>glnD 'protein-PII uridylyltransferase</t>
  </si>
  <si>
    <t>MSDHNTENPLPSASVRALPEQPAFPSTYSDSELHCQPLKQRLETFQNWLADAFNAGVSAEKLVAARSNYIDALLQRLWSFYGFEHIPQTALVAVGGYGRGELHPLSDIDVLVLSEQRLSDEQAQRVGQLITLLWDLKLEVGHSVRSLEECLLEGLADLTVATNLIESRMICGDVALFLQMQKHIFSDSFWPSPEFFDAKIAEQQERHKRYHGTSYNLEPDIKSSPGGLRDIHTLLWVARRHFGATTLSEMVEFGFLTKAESNELIECQSFLWRIRFALHLVLNRYDNRLLFDRQLSVAQLLRYQGEGNEPVERMMKDFYRMTRRVSELNNMLLQLFDEAILALDTNEKPRPLDDDFQLRGNLIDLRDEQLFIRQPETIMRMFYLMVRNQDIMGIYSTTVRQLRHARRHLKQPLCTIPEARKLFMAILRHPGAVSRALLPMHRHSVLWAYMPQWGSIVGQMQFDLFHAYTVDEHTIRVLQKLESFADESTRPRHPLCVELYPRLPQPELLLLAALFHDIAKGRGGDHSILGAQDVLEFAELHGLNSREAQLVAWLVRCHLLMSVTAQRRDIQDPTVIQQFSAEVQSETRLRYLISLTVADICATNENLWNSWKQSLLRELYFATEKQLRRGMENSPDLRERVRHHRLQALALLRMDNIDEEALHRIWSRCRADYFLRHSPNQLAWHARHLLEHDSTKPLVLVSRQATRGGTEIFIWSPDRPSLFAAVVGELDRRNLSVHDAQIFTNRDGMAMDTFIVLEPDGSPLAQDRHPVIRHALEQAMTQPNYQHPRVRRLSPKLRHFSVPTEANFLPTHTDRRSYLELIALDQPGLLARVGEIFADLGLSLHSARITTIGERVEDLFVLADKDRRALNAETRKELAQRLTDTLNPNDKL</t>
  </si>
  <si>
    <t>PL78_8665 chr1</t>
  </si>
  <si>
    <t>ANI29891</t>
  </si>
  <si>
    <t>dapD Tetrahydrodipicolinate N- succinyltransferase</t>
  </si>
  <si>
    <t>MQQLQTVIENAFERRAEITPANVDTVTREAINHVINLLDTGALRVAEKIEGQWVTHQWLKKAVLLSFRINDNQVMEGAETRYYDKVPMKFADYDEARFQREGFRVVPPATVRKGAYIARNTVLMPSYVNIGAFVDEGTMVDTWATVGSCAQIGKNVHLSGGVGIGGVLEPLQANPTIIEDNCFVGARSEVVEGVIVEEGSVISMGVFIGQSTRIYDRETGEIHYGRVPAGSVVVSGNLPSKDGSYSLYCAVIVKKVDAKTLGKVGINELLRTID</t>
  </si>
  <si>
    <t>PL78_8670 chr1</t>
  </si>
  <si>
    <t>ANI29892</t>
  </si>
  <si>
    <t>MYDNLKSLGITQPEDVDRYSLRQEANNDILKIYFRKDKGEFFAKSVKFKYPRQRKTVVADNAGQGYKEIHEINPNLRYVIDELDQLCKRDQVEVDLKRKILDDLRHLENVVAHKISEIESDLEKLTKSGR</t>
  </si>
  <si>
    <t>PL78_8675 chr1</t>
  </si>
  <si>
    <t>ANI29893</t>
  </si>
  <si>
    <t>flavodoxin</t>
  </si>
  <si>
    <t>MAQVGIFVGTVYGNALLVAEEAENILNEQGHEVKLFDEGTLEAWQYYRQHYALVITSTTGQGDFPDNIAPLFQAVRDQVGYQPELRYGVIALGDSSYDNYCGAGRAFDALLQEQGATRIGEILEIDAIEQPEPEAVSCPWVEQWGQLLK</t>
  </si>
  <si>
    <t>PL78_8680 chr1</t>
  </si>
  <si>
    <t>ANI29894</t>
  </si>
  <si>
    <t>tRNA pseudouridine synthase TruC</t>
  </si>
  <si>
    <t>MLEILYQDEHIVAVNKPAGWLVHRSWLDRNETVFVMQTVRDQIGQHVYTLHRLDRPTSGVLLMALSSEVARALSQQFEQHEVKKVYHAVVRGYVLEDDTLDYALTEELDKIADKFASRDKAPKPAITHYRALARAEMPVAIGRYETARYSLMELTPETGRKHQLRRHMAHIRHPILGDSTHGDLRQNRGMSQHFDCSRLMLHASHLSLNHPVTGESLALSARWDSAWQGVMSQFGWEGLLPELERVEFLGDEGQDSE</t>
  </si>
  <si>
    <t>PL78_8685 chr1</t>
  </si>
  <si>
    <t>ANI29895</t>
  </si>
  <si>
    <t>MSLNNQVRQILQDIDLALRTINLWQSSPPEAEAFESVEPFCVDTMAAEQWLQWVLLPRMNALLEKNAPLPTRFAVTPYFEVALKDHQTDCSLLLAQLQRLDDLLNIESE</t>
  </si>
  <si>
    <t>PL78_8690 chr1</t>
  </si>
  <si>
    <t>ANI29896</t>
  </si>
  <si>
    <t>SecY interacting protein Syd</t>
  </si>
  <si>
    <t>MLRENMDQNVSTALQSFTQRYVELWQQQTAHAPASHELYGVASPCITETHEDQIYWLPQPFLPAATLENVARALEIQLHDDIHTFYTQQYAGDMTAELGDHRFTLLQVWSEDDFTRLQENLIGHLVTQKRLKLSPTLFLATTESEMTMASLCNVTGNVVLEHFGSNQRTLLASNLSHFLDALRPVMPI</t>
  </si>
  <si>
    <t>PL78_8695 chr1</t>
  </si>
  <si>
    <t>ANI29897</t>
  </si>
  <si>
    <t>queF 7-cyano-7-deazaguanine reductase</t>
  </si>
  <si>
    <t>MSSYQDHQALAELTLGKPTAYRDHYDAALLQAVPRSMNREPLGLYPDNLPFHGADIWTMYELSWLNANGLPQVAVGEISLNADSVNLIESKSFKLYLNSFNQTPFSDWESVRHTLQQDLSICAQGEVSVTLYKLSDIAGQPIADFHGECLDEQDIRIDNYEFSTDYLKDATGQQIVEETLVSHLLKSNCLITHQPDWGSVQIRYRGPQINREALLRYLVSFRHHNEFHEQCVERIFNDLMRFCQPETLSVYARYTRRGGLDINPWRSNTDFTPSNGRLARQ</t>
  </si>
  <si>
    <t>PL78_8700 chr1</t>
  </si>
  <si>
    <t>ANI29898</t>
  </si>
  <si>
    <t>decarboxylase family protein</t>
  </si>
  <si>
    <t>MNDKDCRHLKNNLCDISMETSRAELWYAKKRDHKENSRSLVQCSYDGPSAGRKGVILITHISPLGSMDLLSQLEVDMLKRTASSDLYRLFRNCSLAVLNSGSQTDNSKELLSRYENFDINVLRRERGVKLELVNPPEHAFVDGRIIRSLQANLFAVLRDILFVNGQIVSAGRFQHLNMENSSHLTNLVFSILRNARALHIDEDPNMVVCWGGHSINEIEYLYARKVGSQLGLRELNICTGCGPGAMEAPMKGAAVGHAQQRYRQGRFIGMTEPSIIAAEPPNPLVNELVIMPDIEKRLEAFVRIAHGIIIFPGGVGTAEELLYLLGILMNPENSNQVLPLILTGPKESEDYFRVLDDFIVNTLGEKARTYYQIIIDDPDEVARQMKKAMPLVKENRRNTGDAYSFNWSMRIEPDLQLPFEPTHENMAALNLYPDQPAEKLAAALRRAFSGIVAGNVKEVGIHAIEAYGPYKLHGDPQMMKQMDHLLQGFIAQHRMKLPGSAYTPCYEICP</t>
  </si>
  <si>
    <t>PL78_8710 chr1</t>
  </si>
  <si>
    <t>ANI29900</t>
  </si>
  <si>
    <t>MDIHLLIVDALNLIRRIHAVQGSPCVNACTHALQQLISHSQPTHAVAVFDEDDRSDSWRHHCLPDYKAGRSPMPDNLQQEMPQLRQAFAELGVPCWHSPGNEADDLAATLAAKIAGAGHQVTIVSTDKGYCQLLVPNVQIRDYFQKRWLDLPFVKQEFGVAPHQLPDYWGLAGISSSKIPGVAGIGAKTAAVLLQQVNSLEELYQNLEQVPEKWRKKLQQHQDMAFICKQVATLKTDLPLNGNLQQLRLGHS</t>
  </si>
  <si>
    <t>PL78_8711 chr1</t>
  </si>
  <si>
    <t>MTYQKYQKYQKYQKYQKYQKYQKYQKYQKYQKYQNYQNYQNYQNYQNYQNYQNYQNYQNYQNYQNYQNYQNYQ</t>
  </si>
  <si>
    <t>PL78_8715 chr1</t>
  </si>
  <si>
    <t>ANI29901</t>
  </si>
  <si>
    <t>23S rRNA (cytidine(2498)-2'-O)-methyltransferase RlmM</t>
  </si>
  <si>
    <t>MNKIALYCRQGFEKECAAEITAKAAEHEVFGFARVKDNSGYVLFECYQHEDADRLIRELPFKELIFARQMMVVGELLKDLPPEDRVSPIVGMLVGVVEKAGELRVEVPDTNESKELLKFCRKLTVPLRAAMREQKILQTRENPHRPVVHVFFIASGCCYVGYSYSNNNSPLYMGIPRLKFPSDAPSRSTLKLEEAFHEFIPADEWEERLASGMHAVDLGACPGGWTYQLVQRSMMVQAVDNGTMAQSLMDTGQVTHHRADGFKYEPTRSNIYWLVCDMVEKPARVTQLITDWLVNGWCREAIFNLKLPMKKRYEEVLQNLAMMDEQLKENGINAHIQAKQLYHDREEVTVHVRRIWAGVPGRRDERI</t>
  </si>
  <si>
    <t>PL78_8720 chr1</t>
  </si>
  <si>
    <t>ANI29902</t>
  </si>
  <si>
    <t>MSGRLMLIFAAISGFFYVAFGAFGAHVLSGSLGVNEMAWIRTGLEYQGFHTLAILALAVAMQRQISIWFYWSGALLALGTVLFSGSLYCLALSHLKLWVYVTPIGGVCFLAGWILMLIGALRLRKRAERHE</t>
  </si>
  <si>
    <t>PL78_8725 chr1</t>
  </si>
  <si>
    <t>ANI29903</t>
  </si>
  <si>
    <t>transcriptional regulator GcvA</t>
  </si>
  <si>
    <t>MSKRLPPLNALRVFDAAARHLSFTKAADELFVTQAAVSHQIKSLEDFLGLKLFRRRNRSLLLTEEGQSYYLDIKEIFTSINEATRKLQARSAKGALTVSLPPSFAIQWLVPRLSSFNSAYPGIDVRIQAVDREEDKLADDVDVAIFYGRGNWTGLRTERLYAEFLLPVCAPSLLMGEHPLKMPADLANHTLLHDTSRRDWLAYTRQLGVPQINVQQGPIFSHSAMVVQAAVHGQGIALVNNVMAQTEIEAGRLVCPFNEVLVSKNAFYLVCHDSQAELGKIAAFRQWILARAASEQEKLRFRYEN</t>
  </si>
  <si>
    <t>PL78_8730 chr1</t>
  </si>
  <si>
    <t>ANI29904</t>
  </si>
  <si>
    <t>MKKTAAVLSALMLTFTLAACSSNYVMHTNDGRTIVADGKPKVDNDTGMISYIDANGTEQQINRSEVKEMAEGK</t>
  </si>
  <si>
    <t>PL78_8731 chr1</t>
  </si>
  <si>
    <t>MNWILFYNGSSADETLCLLISFCNASHYKLSVDDAPANTYSGGTSRAGTKSKFSIQVLNCFWLCGCDVVFANGLECQT</t>
  </si>
  <si>
    <t>PL78_8735 chr1</t>
  </si>
  <si>
    <t>ANI29905</t>
  </si>
  <si>
    <t>csdA cysteine sulfinate desulfinase</t>
  </si>
  <si>
    <t>MKSFNPAAFRAEFPAINSSGIYLDSAATALKPQGVIDATQQFYAQDAATVHRSQHQAARSLTLRFEQARQQVADFINAPTAENIVWTKGTTEAINLIAQSYARPRLQPGDEILVSEAEHHANLIPWLMVAEQTGATLVKLPLGSDFLPDFQQLPALLTGKTRILALGQMSNVTGGMPDLALAIDLAHSKNCIVVVDGAQGVVHSPADVQDFDIDFYVFSAHKLYGPTGIGALYAKTELLEEMSPWQGGGKMLTQASFAGFTPQDAPYRFEAGTPNIAGVIGLSAALSWLENIDIEAAEEYSSGLATLAEEKLSKLDGFRSYRCSHSSLLAFNFDGVHHSDLVTLLAEQGIALRAGQHCAQPLMSALGISGSLRASFAPYNTREEVESLCSAITFALTLLQD</t>
  </si>
  <si>
    <t>PL78_8740 chr1</t>
  </si>
  <si>
    <t>ANI29906</t>
  </si>
  <si>
    <t>csdE Fe-S metabolism protein SufE</t>
  </si>
  <si>
    <t>MTAPHPFGQEVTRDDLIEKFSTLKQWEDRYRQLILLAKQLPPMDESLKQTEFELSGCENRVWLGHELLADGRLHFYGDSEGRIVRGLLAVLLTNVEGKTPQQILNQDPLDLFDRLDLRQQLSSSRASGLQALAQGVKTIAARYQNPI</t>
  </si>
  <si>
    <t>PL78_8745 chr1</t>
  </si>
  <si>
    <t>ANI29907</t>
  </si>
  <si>
    <t>thiF tRNA A37 threonylcarbamoyladenosine dehydratase</t>
  </si>
  <si>
    <t>MSTLYSEAYQQRFGGIARLYGQQALAVFSQAHVCVIGIGGVGSWAAEALARTGIGAITLIDMDDVCVTNTNRQVHALRQYVGQSKTEVMAERIRAINPECQVTCIDDFITPDNVAEMLDRNFSYVIDAIDSIRPKAALLAYCRRYRIPVIATGGAGGQIDPTRIEVVDLAKTIQDPLAAKLRERLKSDYNVVKNSKGKLGIDCVFSTEPLVYPQPDGSVCASRSTAEGPKKMDCASGFGSVTMVTATFGFVAVSHALKKMLAKAARQLEAV</t>
  </si>
  <si>
    <t>PL78_8750 chr1</t>
  </si>
  <si>
    <t>ANI29908</t>
  </si>
  <si>
    <t>mltA murein transglycosylase</t>
  </si>
  <si>
    <t>MKGRWGKYLLSGLMIAVLAGCQSRPTDRGQQYKDGRLSHSLELVNEPSATGKPVNAKDYSDQVKVINQASPNLYNRHSNTFEAVQNWMLAGADTSKLSLFGLNAYQMEGVDNFGNVQFTGYYTPVLQARYTPQGEFRHPLYRMPSKKGKGRLPDRAGIYAGALDDRNLVIAYTNSLMDNFMMEVQGSGYVDFGDGRPLTFFGYAGKNGHAYRSIGKVLIDRGEVAKADMSMQAIRKWAETHSEAEVRELLEQNPSFVFFKPEMYAPVKGASAVPLIAKASVASDRSLIPAGTTLLAEVPLLDEQGKFTGQYQMRLMVALDVGGAIKGQHFDIYQGIGHEAGQAAGFYNHYGRVWVLKNAQSGGPMFTAYKGDKANTPSSSSLLVNN</t>
  </si>
  <si>
    <t>PL78_8770 chr1</t>
  </si>
  <si>
    <t>ANI29909</t>
  </si>
  <si>
    <t>amiC N-acetylmuramoyl-L-alanine amidase</t>
  </si>
  <si>
    <t>MANSDHNPARRRLLQGVAATWLLSVSQVGFASASQVVAVRVWPSSTYTRVTLESNTPLKYRQFALTNPDRIVVDIEGVHLNSVLKEIGEQIQSGDPYLKQARVGQFDKNTVRLVLELKQSISPQLFTLKPVSKFRNRLVVDLYPAKGGVSEEDDPLLALLEDYNKGNVERTLPAESARAGKAGRDRPIVIMLDPGHGGEDPGAIGKNKTREKDIVLQIARRLRALIQREPNMRVFMTRNEDVFIPLKVRVAKARKQRADLFISIHADAFTNRAARGSSVFALSTKGATSTAAKFLAQTQNEADLIGGVSKSGDRYLDHTMIDLLQTATINDSLKFGKEVLHRLGKINKLHKNRVDQAGFAVLKAPDIPSILVETAFISNVEEERKLRTSHFQQQIAESVFAGIKAYFANGGAVARV</t>
  </si>
  <si>
    <t>PL78_8775 chr1</t>
  </si>
  <si>
    <t>ANI29910</t>
  </si>
  <si>
    <t>argA N-acetylglutamate synthase</t>
  </si>
  <si>
    <t>-KERSTELVQGFRHSVPYINAHRGKTFVVMLGGEAIEHENFANIVNDIGLLHSLGIRLVVVYGARPQIDSNLAQHNYEPIYHKHTRVTDSRTLELVKQAAGLLQLDITARLSMSLNNTPLQGAHINVVSGNFIIAQPLGVDDGVDYCHSGRIRRIDEEAIHRQLDSGAIVLMGPVAVSVTGESFNLTSEEVATQLAIKLKAEKMIGFCSSQGVTDRDGNIISELFPNDAQKRIEELEQEGDYHSGTVRFLRGALKACRSGVRRSHLLSYQEDGALVQELFSRDGIGTQIVMESAEQVRRATINDIGGILELIRPLEQQGILVRRSREQLEMEIDKFTIIERDNLTIACAALYPFPEEHIGEMACVAVHPDYRSSSRGEMLLKRVANQARQMGLKKLFVLTTRSIHWFQERGFTPAEVDVLPVEKQELYNYQRRSKILLADL</t>
  </si>
  <si>
    <t>PL78_8777 chr1</t>
  </si>
  <si>
    <t>MGFQLMFWYVDDQKRVTAGGCINRYKSVCCYFFVCLVFDVRRIRNLSFRRISIYASTSIYT</t>
  </si>
  <si>
    <t>PL78_8780 chr1</t>
  </si>
  <si>
    <t>ANI29911</t>
  </si>
  <si>
    <t>recD exonuclease V subunit alpha</t>
  </si>
  <si>
    <t>MITLLEQAVSDKLLRPLDVQFARMIATDNSPLIQLVAAYLSAETGAGHVCLPLDRLHPERLFCGRQPDLAHALWQAAGEPDAADLQAALENSDAISDGSLPTPLVLQQERLYLQRMWQSEGDVADFIARDEVNEPIDEKRLRGILDNLFGSSSSEIDWQKVAAAVAVTRRISVISGGPGTGKTTTVAKLLTALVQLNEVKRLRIQLAAPTGKAAARLTESLGKASSALPLSENERKLFPDQASTIHRLLGAQPNSQRLRFHRGNPLNLDVLVVDEASMVDLPMMAKLIAALPPQARVIFLGDRDQLASVEAGAVLGDICRLVESGYSPKRAEELTRLTGCQLAGTAIDNAANIRDSLCLLRKSYRFDEKSGIGQLALAVNAGKPREALSILNGNFEDIEYFPLSDAEDYQLLLHHSLVGYQRYLQQVVEGADPAVILTEFGRYQLLCALRTGPFGVSGLNERIEQILNQKGLIRRIPGPSGRWYLGRPVMIDRNDSALGLFNGDIGIALYDSEGDLRVHFQLPDGSIKSVQPSRLPSHETAYVMTVHKSQGSEFEHTALVLPNHFLPVVTRELVYTAITRARKHLTLYCTDKVLTSAILTPTQRRSGLVERLIR</t>
  </si>
  <si>
    <t>PL78_8785 chr1</t>
  </si>
  <si>
    <t>ANI29912</t>
  </si>
  <si>
    <t>recB exonuclease V subunit beta</t>
  </si>
  <si>
    <t>MMTNSPQRLEPLTLPLYGERLIEASAGTGKTFTIGLLYLRLLLGLGGSSAYPRPLTVEKILVVTFTEAATEELRGRIRNNIHELRIACVRGQSSNPAHRALLAEITDLPAAAAYLLAAERQMDEAAIYTIHGFCQRMLANNAFESGILFEQKLIQDELPLRRQACADFWRRHCYPLPLAVATVVSQEWSGPEALLKDLSAYLQGEAPKLRQTPGDDETILSRHQQVITKIDELKEFWRQSAHELAALISESGVDKRSYSSKHLPNWLEKVGLWAEQETLDYLLPKELEKFRQTVLFEKTKKGAVPEHPLFTAIDVLFEQPLTLRDLILARAISEIRMSVQQEKRQRAELGFDDLLSRLDAALQQPGGEMLSDAIRQRYPVAMIDEFQDTDPQQYRIFNTLYGRQKDCGLLLIGDPKQAIYAFRGADIFTYIRARSEVNAHYTLETNWRSSFPMVRSVNRLFSRVKAPFLFEQIPFIEVAAAEKNQVLDFQIEGLTQPALHFWLQHGDGVGVSEYQQLMSRQCAVQIRDWLTAGQHGKAILQTPDGPRPVQASDITILVRSRAEAALIRDALSLLSIPSVYMSNRDSVFDTPEAKDLLWLLQAVLAPEQERALRSAMATSLLGLDAQMLDALNHDEKAWDALVEEFDRYRQHWQKRGVLPMLRELIARRGLAENLLATAGGERRLTDVLHLGELLQEEESQLESEHGLVRWLAQQIAQPNHQSENQQLRLESDRHLVQVITIHKSKGLEYPLVWLPFVGNFRQQQDVLYHDRTNFEALLDLNASDESKQLAEEERLAEDLRLLYVALTRSVYHCSIGIAPLIKGGRKKQGESDMHLSALGYLVQAAQAGDAVYLAEKLAELSDEDIAVTVVERLDDRQWQQQNEPMPELAGRTFSRRMFDNWRVTSYSGLQQHGSSKNISIPADDVLPQELLPKLDTDAAGEQGPTEEAGLTAHTFPRGAAPGTFLHDLLEPLDFSQPLDEAWLAEQLQQQGLGDEWQPVLYQWITDILTTPLNNTGVTLSHLSPKEKQAELQFYLPIERLLQPNELDALVRYYDPLSARCPKLDFQQVQGMLKGFIDLVFCWQGKYYLLDYKSNWLGEDSSAYTREAMEQAMAEHRYDLQYQLYTLALHRYLRHRLPDYEYQRHFGGVIYLFLRGADSQKPGNGVFDCRPDIALVEGMDRLFSGESVNVEGESV</t>
  </si>
  <si>
    <t>PL78_8790 chr1</t>
  </si>
  <si>
    <t>ANI29913</t>
  </si>
  <si>
    <t>pqqF peptidase</t>
  </si>
  <si>
    <t>MHKQLTRIAGVIFLLWLWMPVSWASTGWQPLAETIHKSQHDQRKYQAIKLADGMTVLLVSDQDAPKSLAALALPVGTLEDPDNQLGLAHYLEHMVLMGSKRFPEPGNLSEFLKKHGGSHNASTASYRTAFYLEVENDALAPALERLADAIAEPLLDPINADRERNAVNAELTMARSRDGMRIGQVNAETLNPAHPSARFSGGNLETLRDKPDGKLHDELLDFYKRYYSANLMVGVIYSNQPLDKLAQLAADTFGRIPNHDAKVPPITVPVVTAEQTGIIIHYVPAQPRKQLKIDFRIDNNSAEFRSKTDTYISYLIGNRSKNTLSDWLQKQGLADSINAGADPMVDRNGGVFSISVSLTDKGLAQRDLVVAAIFEYLKMLAKEGINKSYFDEIAHVLNLDFRYPSITRDMDYIEWLVDMMLRVPVEHTLDAPYLADRFDPKAIAARLAEMTPENARIWYISPDEPHNKTAYFVDAPYQVNKITPQQLKEWQNLEQKVALSLPTLNPYIPDNFSLVEVDKKMTRPEKIVDQPGLRVFYMPSQYFADEPKADISLAFRNQHALDDARHQVLFALTDYLASLSLDQLSYQASIGGISFSTGPDNGLYVNANGFTQRLPQLLTSLVVGYSSFTPTEEQLAQAKSWYREQLAIADKGKAFELAIQPIKMLSRVPYTERSERSKLLDTITVQDVIAYRDSLLKESAVEILAIGNMAPKQVSELAEALKNQLGCIGTNWWTNEDVIVDKVQLANLQRIGSSTDAALAAVYIPTGYDEIKSMAYSNLLGQIIQPWFYDRLRTEEQLGYAVFAFPMSVGRQWGIGFLLQSNSKQPKYLYQRYQAFYPQAEKRLRDMKPADFEQYKQGLINQLLQRPQTLGEEASRFSNDFNRNNFAFDTRDKLIAQVRLINNAELADYFQQAVIKPQGLALLSQVKGNGKDVGSYAAPKGWKTYPNVSSLQQTLPRKVLVP</t>
  </si>
  <si>
    <t>PL78_8795 chr1</t>
  </si>
  <si>
    <t>ANI29914</t>
  </si>
  <si>
    <t>recC exonuclease V subunit gamma</t>
  </si>
  <si>
    <t>MFTVYHSNQLDLLKTLTTALIERDPLDNPFEPEVILVQSPGMAQWLQMQLAQQFSIAANIEFPLPATFIWDMFTKVLPGIPKESAFSKDAMTWKLMWLLPDLLNEPVFSSLQRYLSDDGDKRKIYQLAARVADLFDQYLVYRPKWLEAWEQGLRVDGLDEAQEWQAPLWKALTEYTRQLQQPEWHRANLYQRFIRTLLETDVCPPGLPKRVFICGISALPPIYLSALQALGKHIDIHLMFTNPCRYFWGDIQNYAFLAKLQSRKRRHYREKLELSLFREPENAALLFNEEGEQELSNPLLASWGRLGRDHMYLLSQVDEIQEVHAFVDIEPDNLLHAIQHDMLELEDHAVIGTTPETLASSDKKRLLDPSDRSICLHICHSPQREVEVLQDQLLAMLEEDPSLTPRDIIVMVADIDSYTPYIQAVFGNVSADRYLPFAISDRKASQAHPALQAFITLLDLPQSRFTSEQVLALLEVPALANKFGIDEHGLRRLRQWVGESGIRWGLDDDNVRELSLPATGQHTWRFGLTRMLLGYAMSSEAGDWHDVLPYDEASGLAAEIVGQLAEMLMQLSRWRQQLSEARTLAEWSPLCRQLLDTFFEQDNETEAVLALIEQQWLKVIGYGISAQYPECVPLTLLREELASRLDNERISQRFLAGPINFCTLMPMRSIPFKVVCLLGMNDGVYPRTLPPLGFDLMAKQIQRGDRSRRDDDRYLFLEALLSAQQRLYISYIGRSIQDNSLRYPSVLVSELIEYIGQSFHLPGDESVSVDESAQQVIDHLQNWHARVPFAIENFIQGSEMQSYAVEWLPAAGAKGKAHPDFNQPLSPEPVQELLLDDLTSFYRHPIRAFFQRRLGVNFVIEETELPDEEPFTLDNLSRYQLNTQLLNALVEQSDVDKVFARARASGDLPFGAFGEIYWRGQLEEMALLAEQVREERCETYSLELNITVENMSITGWIHQVQADGLVRWRPAALTAVDGLLLWVEHVVYCAAGGKGESRMYGRKGTAWRFGPLEACEAQANLQILLEGYQKGMSRPLLLLSKSGWAWLSQCFNAESGQILWDEDTQEKARNKLLLAWQGSQQIAGEGEDPYIQRVFRHMDSARLAMILQETERYLLPVAQHNRV</t>
  </si>
  <si>
    <t>PL78_8800 chr1</t>
  </si>
  <si>
    <t>ANI29915</t>
  </si>
  <si>
    <t>T2SSppdC, Type II secretion prepilin peptidase dependent protein C</t>
  </si>
  <si>
    <t>MERRFINQNSQQGLSLPEVMIAVLLLSVSLLGVLQYHQILLQGFYREWHGKQAWLLAQYETESFMTRELAESMTWPPKTGWQRTGWQHNSVITRVDDLCERLNVEILTPLRQRVELYRLYCYRGSKGL</t>
  </si>
  <si>
    <t>PL78_8805 chr1</t>
  </si>
  <si>
    <t>ANI29916</t>
  </si>
  <si>
    <t>MRKSSQNGSAILMTMTFVFALSLLLLQAMHRQLDNLLLMSRNEQHYLRSYNLAISALSWGISQRWPLHQVAPPRQSKRLWHCQEHLSEALRVCIKASVTPNIFVLRGEGGGNRHGHKIDLYQRVAPDNAQVSPEGHHIVGIAQGWLDFCPEKEREFCSG</t>
  </si>
  <si>
    <t>PL78_8810 chr1</t>
  </si>
  <si>
    <t>ANI29917</t>
  </si>
  <si>
    <t>prepilin peptidase dependent protein</t>
  </si>
  <si>
    <t>MLVTDPNLRTKRSRCFGCCFPDGFSLPEVMVALIFGSMMVLSSVNIYPQLRQRLTAVYQHYRLELSMQRVLSIIEKDLRRAGFCNGFCQGKRLFLGQYSGEKANSCVIVAYDLNRNGQWEGIRHKHSEYFGYRLRKNQLESARGETDCQSSGWERLFDATEVFVTGFDVQREYIPLRGNLLTLNLSGQVGKRTQIRQELQRRVRGYNL</t>
  </si>
  <si>
    <t>PL78_8815 chr1</t>
  </si>
  <si>
    <t>ANI29918</t>
  </si>
  <si>
    <t>Type II secretory pathway, pseudopilin PulG</t>
  </si>
  <si>
    <t>MKQRGFSLIEWLLVLALLAYISVSSFQHWSHYQQRERLEITARQLLGFLTRLQADAFWLNRPALLWHSFDDTWCIGSGEQPLQGCQAQDGWLFTPDYSGITLVELTPESLGFYGLRNTAQPGRIILANAAGRIRLVISNHGRIRLCGEKHAQFRIPLC</t>
  </si>
  <si>
    <t>PL78_8820 chr1</t>
  </si>
  <si>
    <t>ANI29919</t>
  </si>
  <si>
    <t>thyA thymidylate synthase</t>
  </si>
  <si>
    <t>MKQYLDLMKKVLDEGTPKADRTGTGTLSVFGHQMRFNLQEGFPLVTTKRCHLRSIIHELLWFLNGDTNIGYLKDNNVSIWDEWADENGDLGPVYGKQWRAWGAADGRQIDQLSKVVEQLKQDPDSRRIIVSAWNVGELDQMALAPCHAFFQFYVADGKLSCQLYQRSCDVFLGLPFNIASYALLVHMMAQQCELEVGDFVWTGGDTHLYSNHIEQTHLQLSREPRALPKLVIKRKPESLFDYRFEDFEIEGYDPYPGIKAPIAI</t>
  </si>
  <si>
    <t>PL78_8825 chr1</t>
  </si>
  <si>
    <t>ANI29920</t>
  </si>
  <si>
    <t>lgt diacylglyceryl transferase</t>
  </si>
  <si>
    <t>MSNSYLAFPNIDPIIFSIGPVSLHWYGLMYLVGFVFAMWLAVRRANKPGSGWTRDEVENLLYAGFVGVFVGGRLGYVLFYNLPMFIDNPLYLFKVWDGGMSFHGGLVGVICVMLWFAHRTKRHFFQVSDFIAPLIPFGLGAGRLGNFINGELWGRVTTDTPWAMLFPTSRSEDIALAATDPQLQSILFQYGVLPRHPSQLYEMILEGVVLFIILNLFIRKPRPMGSVSGLFLIGYGFFRIVVECFRQPDAQLGLFDGVISMGQILSVPMIVAGIIMMIWAYRRPQQQLS</t>
  </si>
  <si>
    <t>PL78_8830 chr1</t>
  </si>
  <si>
    <t>ANI29921</t>
  </si>
  <si>
    <t>MLTRLREVVEKVAMAASLTDALELLVNETCLAMNTEVCSIYLADNDRRCYYLMATRGLKKPRGRTITLAFDEGVVGLVGRLAEPINLADAQSHPSFKYVPQVKEDSFRAFLGVPIIYRRQLLGVLVVQQREHRQFDESEESFMVTLATQLAAILSQSQLNAIFGQYRQTRIRALAAAPGVAVAEGWQDTTQPSLDQVYKASTLDSARERERLTQALEEAAAEFRRFSKRFAASSQKESAAIFDLYSHLLNDARLKRELFAEIDAGSVAEWAVKQVVEQFAAQFASLQDTYMRERAGDLRALGQRLLFHLDDSTSGASQWPERFILVADELTATLLAEVPQDRLVGVVVRDGAANSHAAILVRAMGIPTVMGADIQPSLLSQRLLIVDGYRGEILVDPEPVLVQEYQRLVNEEIELSKLAEDDVEQPAELKSGERIQVLLNAGLSPEHEQLLGGRVDGVGLYRTEIPFMLQSGFPSEEEQVAQYQGMLQLYPQKPVTLRTLDIGADKQLPYMPISEENPCLGWRGIRITLDQPEIFLIQVRAMLRANAGTGNLGILLPMITSLEEVDEAKRLIDRAGREVEEALGYELPKPRLGVMIEVPAMIFMLPYLKSRVDFISVGTNDLTQYLLAVDRNNTRVASLYDSLHPAMLQVLRQILVQATDSGLQVSLCGEMAGDPMGALLLIGLGYRHLSMNGRSVARIKYLLRNVDLAEAEALAERVLTAQMTTDVRHLTAAFMERRGLGGLIRGGK</t>
  </si>
  <si>
    <t>PL78_8835 chr1</t>
  </si>
  <si>
    <t>ANI29922</t>
  </si>
  <si>
    <t>RNA pyrophosphohydrolase</t>
  </si>
  <si>
    <t>PL78_8840 chr1</t>
  </si>
  <si>
    <t>ANI29923</t>
  </si>
  <si>
    <t>mutH DNA mismatch repair protein</t>
  </si>
  <si>
    <t>MSVYSQPPAPPVDEQQLVDRAQALAGFTLGELAARANWPIPANLKRDKGWVGMLLEFYLGASAGSKPEQDFADIGIELKTIPISAQGKPLETTFVCVAPLTGNSGVTWESSHVRHKLARVLWIPVEGERQIPLAERHIGAPLLWSPNAEEEELLRRDWEELMDLIVLGKVESITARHGEVLQLRPKAANSRALTEAIGEKGQPILTLPRGFYLKKTFTAPLLARHFLL</t>
  </si>
  <si>
    <t>PL78_8845 chr1</t>
  </si>
  <si>
    <t>ANI29924</t>
  </si>
  <si>
    <t>TerC membrane protein</t>
  </si>
  <si>
    <t>MFEWIADPNAWLALGTLTILEIVLGIDNIIFLSLVVAKLPKAQQNKARRIGLAGAMLMRLALLASIAWVIRLTNPLFTVMEHGVSARDLILLLGGLFLIWKASKEIHETVEGSNNDHQSNVSTFFGAIVQIMLLDIIFSLDSVITAVGLSDHLFIMMAAVVISVGVMMFAARPIGEFVNRHPSVKMLALAFLILVGFTLMLESVQIHIPKGYIYFAMFFSMGVETLNLLRSKKNKTNNI</t>
  </si>
  <si>
    <t>PL78_8850 chr1</t>
  </si>
  <si>
    <t>ANI29925</t>
  </si>
  <si>
    <t>tas aldo/keto reductase</t>
  </si>
  <si>
    <t>MQYHRIPHSSLEVSLLGLGTMTFGEQNSEADAHAQLDYAISAGVNLIDTAEMYPVPPKPETQGLTEQYIGSWLKARGCREKVILASKVSGPSRGNDQPIRPAMALDRKNIRIALDASLKRLNTDYLDLYQLHWPQRETNCFGKLNYRYAQETATVTLLETLEALAEQVRAGKIRYIGVSNETPWGVMRYLQLAEKHDLPRIVSIQNPYSLLNRSFEVGLAEISQHEGVELLAYSSLAFGTLSGKYLNGAKPPQARNTLFSRFTRYSSPQAQLAIAEYVALAKKHGLDPAQMALAFVRQQPFVASTLLGATTLPQLKSNLDSLHLILDEEVLQGLEEIHTRYTFPAP</t>
  </si>
  <si>
    <t>PL78_8855 chr1</t>
  </si>
  <si>
    <t>ANI29926</t>
  </si>
  <si>
    <t>lysophospholipid transporter LplT</t>
  </si>
  <si>
    <t>MTQHGATDDKPLLSRGMMAVLAAQFFSAFGDNALLFVTLAVIKQQLYPDWSQPILQMAFVATYIILAPFVGQFADSFAKGRVMMTANALKLAGALAICFGLNPFFGYSLVGIGAAAYSPAKYGILGEITSGDQLVKANGLMEASTIAAILIGSVAGGMLADWNLSIALGVCALVYAAAVVANLFIPRLSAARRGQSWRPTVMSRRFFAACKTLWRDGETRFSLVGTSLFWGAGVTLRFLLVLWVPVALGIIDNATPTILNATVAVGIVIGAAAAARFVTLKTVRRCMPAGVLIGVAVAAFSLQQSMPMAYLLLVTIGILGGFFVVPLNALLQERGKHSVGAGNAIAVQNLGENTAMLLMLALYSLVIKLGAPVVAVGIGFGVIFALAIASLWVWQWWQKRR</t>
  </si>
  <si>
    <t>PL78_8860 chr1</t>
  </si>
  <si>
    <t>ANI29927</t>
  </si>
  <si>
    <t>acyl-ACP--phospholipid O-acyltransferase</t>
  </si>
  <si>
    <t>MILRLLRALFRRLFRVTIEGIGDQFSHQKILITPNHVSFLDGILLALFLPIKPVFAVYSSVTESWYMRWLKSYVDFVPLDPAKPMSIKQLVRMVEQGKPVVIFPEGRITVTGSLMKIYDGAAFIAAKSGATVIPVRLEGPELSHFGRLGGILKLQWFPKISIYVLPATQLPMPEAPRAKERRILAGEKLHEIMMAARMAIIPRETLFEALLSARDRYGRHKPCIEDIAFKEDSYQTLLKKSLGVSRILQRFTESGERVGMLLPNATITAAAIFGASLSGRIPALLNYTSGAKGLKSAMTAASLKTIVTSRQFLEKGKLTHLPEQVSEAHWVYLEDLKDTVSLTDKLWILFHLFLPRRAMVAQKAEDAALILFTSGSEGHPKGVVHSHGSLLANVEQIRTIADFTPRDRFMSSLPLFHAFGLTVGLFTPLMTGSRVFLYPSPLHYRVVPELVYDRNCTVLFGTSTFLGNYARFAHPYDFARLRYVVAGAEKLAEGTKQIWQDKFGIRILEGYGVTECAPVVAINVPMAAKVGTVGRILPTMEARLIKVPGIEQGGRLQLRGPNIMKGYLRVEKPDVLEPPVAENADGELQNGWYDTGDIVSIDEKGFCTIRGRMKRFAKLAGEMVSLESVEQLALRVSPDYQHAAAAKSDSGKGEALVLFTTDSNMTRERLSAAARESGVPELAVPRDIRPLKALPLLGSGKPDFVTLAKMAEHPEMEA</t>
  </si>
  <si>
    <t>PL78_8865 chr1</t>
  </si>
  <si>
    <t>ANI29928</t>
  </si>
  <si>
    <t>biotin transporter BioY</t>
  </si>
  <si>
    <t>MTITRYPQLAHWGAYTAVVEDGKLIRCEPFVEDPDPSPLLNSIVPMVYSDKRIRKPAVRRSWLQKREGSDRTLRGREDFVEVDWDVALDLVAEENRRVREQYGPSGLFTGSYGWSSAGRVHHARSLVRRFYFSGGGGVDQMGNYSWGAAQFFLPYVIGTFSPLTGRVTSWPSVVEHCEIFIAFGGLALKNAQVSSGGAAEHSLKPWLEKLVRKGTPVVNISPMRDDCPEFVNAEWIPIRPNTDVALMLGLAYEIQRRGAEDKAFLLSHCVGYQQLAEYIRGTHDGVAKTPEWASQITGIPADRIAKLALQLIGVRSFITCSYSIQRAHRGEQPYWMMIALSAMLGQIGLPGGGFSFGHGSMNGVGNPRIDTPAPTMSVGKNPSGLAIPVARICDMLLQPGQSYSFQGETHTYPDIHLVHWAGGNPFHHHQQLNRLVKGWQKPDTVIVQDIWWTPAAKMADIVLPITSSLERNDIGGSSRDRYVLAMHQAIAPQHQARNDFDVFADLAERLGYREAFTENRDEMAWIAHIYQQCGVAQRAEGVEWPDFEDFWRQGYVGLPAPQKEFVFFDEFRSNPQAHPLQTPSGKIELFSEKIAGYQYEDFGPHAEWKPPVEWLGSVDAEKWPLHLISIQPADRLHSQLDPAPLAQSNKTAGHETLFMHPDDAATRTITEGMEVLVSNARGSCLAGVSITDGVTRGVVLMATGAWFDPGFGQQRHQIEQSGNPNVLTLDIGTSPLTQGPNAMSCLVEVRAL</t>
  </si>
  <si>
    <t>PL78_8870 chr1</t>
  </si>
  <si>
    <t>ANI29929</t>
  </si>
  <si>
    <t>ccpA, DNA-binding transcriptional regulator, LacI/PurR family</t>
  </si>
  <si>
    <t>MATIKDVAKLAGVSVATVSRVINQSPKASESSRAAVLSAMEQLQYHPNANARALAQQSTETVGLIVSDVSDPFFGAMVKAVEQIAYATGNFLLIGNGYHNADKERQAIEQLIRHRCAALVVHAKKLPDEELVSLMKQIPGMVLINRTLAGYETRCVALDDRYGAWLATRHLIQQGHKRIGIICSNHQISDAIDRLQGYLDALNEHDIPVDEKLIAYGTPDELGGEQAMTELLGRGKQITAITCYNDSMAAGALSVLSDNSIDVPQEISLIGFDDVLISRYLRPRLTTIRYPVVAMATQAAELALALANQTPLPEITNMFSPTLVRRHSVTNPPNRTEHTE</t>
  </si>
  <si>
    <t>PL78_8875 chr1</t>
  </si>
  <si>
    <t>ANI29930</t>
  </si>
  <si>
    <t>MITMLDVSIRAGVSKATVSRVLNGTGQVKESTRAAVFKAMDELGYRPNFLAQSLANRSSNSIGLVVSNFNGPYFGRLLHQAATLTEASGKHLIVTDGHDTPEGERQAVRLLADRRCDAIILYTRFMAEADLMALLTSLPTPLMVVNRDLPQARERCVFFEQQQAAFNAVSYLIQQGHRDIACITGPINTPTALSRLSGYRQALAVHDIPCNDSLVVQGDSNVASGYSACHELLHHNRHFTALFASNDDMAIGAMKALNQAGKKMPQDVSLFGFDDEPSAAYLQPALSTVYLPIDAMIEAAITQALKLIDGKSVNPLSPFIGELKIRESVSPGPYKP</t>
  </si>
  <si>
    <t>PL78_8880 chr1</t>
  </si>
  <si>
    <t>ANI29931</t>
  </si>
  <si>
    <t>lysA diaminopimelate decarboxylase</t>
  </si>
  <si>
    <t>MPLSLTDTSSALNAENLLALPARFGCPVWAYDGDIIAQRINQLRNFDVIRFAQKACSNIHILRLMREQGVKVDSVSLGEIERALLAGFQPGQEPAEIVFTADLLDQTTLLRVVELDIPVNAGSIDMLTQLGEHAPGHPVWLRVNPGFGHGHSQKTNTGGENSKHGIWHQDLPAAIAEIQKYSLKLVGIHMHIGSGVDYQHLEQVCAAMVRQVIELDQDISAISAGGGLSIPYQYGEDIIDTEHYYGLWNKARQQIAEHLGHPISLEIEPGRFLVAESGVLVAQVRAVKNMGSRHYVLVDAGFNDLMRPAMYGSYHHISLLPADGRDITNEPLIDSVIAGPLCESGDVFTQQAGGGLETRALARAVIGDYLVFHDTGAYGASMSSNYNSRPLLPEVLFENGKPRLIRRRQTIEELVALEML</t>
  </si>
  <si>
    <t>PL78_8885 chr1</t>
  </si>
  <si>
    <t>ANI29932</t>
  </si>
  <si>
    <t>MPAISLRQIEIFHGVMTTGNLTEAAALLQTSQPTVSRELARFEQLIQLKLFDRVRGRLYPTAQGLRLFEEVQRSYYGLDRIVQAADSIRQFQQAQLSIACLPVFSQSLLPAVCKPFIDRYPEVSLNVIPQESPLLEEWLSAQHHDLGLTENTQTPAGTQRYTLMTLNEVCVLPADHPLQSKKVLTPQDFNGENFISLSVTDSYRQLLDNLFNEEGISRRLVMETHSAASVCSMVREGVGVSIVNPLTALDYAASHHGQGVCVRPFSVEVPFTVSLVRPLHRPSSELVDTFIAHLKQQVTRFKTRLTNVITR</t>
  </si>
  <si>
    <t>PL78_8890 chr1</t>
  </si>
  <si>
    <t>ANI29933</t>
  </si>
  <si>
    <t>arabinose transporter permease</t>
  </si>
  <si>
    <t>MPVSLLALALSAFAIGTTEFVIMGLLPEVAGDLHISIPTAGWLISGYALGVAIGAPIMAVLTAKLPRKKTLLLLMVIFIIGNVMCALAFSYDFLMLARIITALCHGAFFGIGAVVAANLVPPNRRASAVALMFTGLTLANVLGVPLGTALGQAFGWQSTFWVVAAIGLLSLFALYAKLPDSKDEIPTDLCKEIAALRGAGIWLSLMMTVLFAASMFALFTYIAPLLTEVTKVSASGVSWTLLLMGLGLTLGNIVGGRLADWRLSVSLTMTFLLIAVFSALFSWSSYSLLAAELTLFLWSAAAFSAVPALQINVVAYGKKAPNLVSTLNIAAFNVGNALGAWVGGVVIAQGLGLNAVPLAAALLALLGLFLCLYTFRRSRLAGVNQVSG</t>
  </si>
  <si>
    <t>PL78_8895 chr1</t>
  </si>
  <si>
    <t>ANI29934</t>
  </si>
  <si>
    <t>MDRVTAAEVFVAIVDRGSMIAAAEALEMSRAMVTRYLAQMEQWAGARLLHRTTRKLSLTHAGETTLERCRKMLALANEMDLVDGGESDVLRGLLRISCSQSLAQTALGIAVAAFLQRYPQVAIDLQMNNRAINLVEERIDLAIRITNELDPNLIARPLSTCYSVVCAAPSYLKNKGIPQTPQDLALHNCLTYSYFGKSLWHFDQEGIKSSVPVSGNLSANESVVLLSGALEGVGITLQPSYSAMPHIIAGDLVQLLPDYQPQAMGIYGIYTSRRQMPTTLRTLLDFLIEWFATSEQWQGMMK</t>
  </si>
  <si>
    <t>PL78_8900 chr1</t>
  </si>
  <si>
    <t>ANI29935</t>
  </si>
  <si>
    <t>MFTKTLLQMTFASIATFGAISTAVAAEPLKMEVYNPGEKSIFPVSSEIISGKTEVVLIDAQFQRNDAEALIKKIKDSGKKLTTIYISQSDPDFYFGLDVITKAFPQAKVIATPQTIEEIKETKDGKIAYWSGILKDNAPKTVIVPQPLVGNSFTVDGEKISVEGLDGPSPERTFVWIPALKAVVGGVAVSGDIHLWAADNQTVESRDNWLKTLDAIKALKPVTVVPGHFLGDAPQTLESVNFTQKYLTTLNAEIPKAKDSAELISAMKKHYPNLKDESSLELSAKVLKGEMKWPQ</t>
  </si>
  <si>
    <t>PL78_8905 chr1</t>
  </si>
  <si>
    <t>ANI29936</t>
  </si>
  <si>
    <t>MSGTTLHYIFDPLCGWCYGAAPLVKAAQAIPGLSISFHGGGMMTGENRRQINAEWRSYVMPHDQRISGLTGQPFGDRYFDGLLKDTSAILDSAPPITAILTAEIIAERGLDMLHRIQHAHYFEGRRIADTPVLIELATELGLDVQSFSPVFQETLSTATAQHIANSRAFLAKVHGQGFPTFILQNEKGEMQIINAGQYLGDPAGWTQMLNEAIP</t>
  </si>
  <si>
    <t>PL78_8910 chr1</t>
  </si>
  <si>
    <t>ANI29937</t>
  </si>
  <si>
    <t>MYKKIIGFCVLSAFLGGIIGSSFGFLYAYFNPMREIEGYWEVNQLIKTPLDQYHLNARVTILGREITTSADIYDDHASFKVNREMLFRVLDIKMNIFNGKVVSMVPEESNDEELNNLLKAPYVISYPLFFLLDCNTVIMEQSQGHPLGTARLLERVNNINCKKT</t>
  </si>
  <si>
    <t>PL78_8915 chr1</t>
  </si>
  <si>
    <t>ANI29938</t>
  </si>
  <si>
    <t>MDRIFIGDITFTPKIRAVEHDGNEVKLRNKESEVLALLCDNYPDPVSREQIEKTIWTDSYVTDNTLTQTISNLRNALNDKKHELIITIPKKGYCLGLEPKRVFYNADENELTPTVLEVINDDAQLISRNVRKPFQLTQLLLVVLSFSAAFYFSFVFFFNEYQINIFKVKYQDLPILINLDEKKDADFLKLYRKHPNLMLKKNSDGSYNVCGRVDGEFLCTRK</t>
  </si>
  <si>
    <t>PL78_8920 chr1</t>
  </si>
  <si>
    <t>ANI29939</t>
  </si>
  <si>
    <t>MHDELVCDRRFRRFKVKDDVNRAALAIEIDLTIQAQRAVRELDRIEENRGYPLKMRMDNGLELISLALHNGLKTHGVRLEFIKPGKPTLNAFIGCFTF</t>
  </si>
  <si>
    <t>PL78_8925 chr1</t>
  </si>
  <si>
    <t>ANI29940</t>
  </si>
  <si>
    <t>IS1400 transposase A</t>
  </si>
  <si>
    <t>MQKARFTEHQSIAVLKSVEAGRTVKDACRAAGVSEASDYNWRAKQVGMRASDMKKMKDLEDKIIF</t>
  </si>
  <si>
    <t>PL78_8930 chr1</t>
  </si>
  <si>
    <t>ANI29941</t>
  </si>
  <si>
    <t>GspK Type II secretory pathway</t>
  </si>
  <si>
    <t>MKVNDVWSRFFYFHKRVLEINKEKEWLLSVQGIAMKKINMSAESDEVLIVNEKIIVGGTALNLSIISITECFNINAFYTLRYKAKIDREKLDYIAKKLGVDEKVWEESSKYLIDILGRNNVEHKIKNFDKNRVCYLPDDKVHININSINESHVELIFILLLSKVPKDNIINVIKSKPDGGWVGVDEFINLLFTGINSTIRNELSSYFRDMLSIEHKYLMSIIKLDNDVGNYKLITLYKIQSGRATLIQKRYELRG</t>
  </si>
  <si>
    <t>PL78_8935 chr1</t>
  </si>
  <si>
    <t>ANI29942</t>
  </si>
  <si>
    <t>gspJ Type II secretory pathway</t>
  </si>
  <si>
    <t>MILKYNNGFTFIEVILAISIFSLLSLAMYQVLQVTLRTTSNVISHLDELEDIRNSIYIIENDLTHAIVRTPKEITNNGPIDFFVGKSGGVSNTIEIVRNNKLNVNSVGYYYQLEKVGYKINNKSLERIRAINVDDALFYPQRSGEVIKERILTGVKSIKFRFFSKGKWQDYWNEFSKHPMAIEIIIDLDKYGEINKIIMMNGSD</t>
  </si>
  <si>
    <t>PL78_8940 chr1</t>
  </si>
  <si>
    <t>ANI29943</t>
  </si>
  <si>
    <t>gspI Type II secretory pathway</t>
  </si>
  <si>
    <t>MNISDVIIKKSKGMTLLEVMFSLIIFSTTGLAILQFMTQSIYLNNQVKSDIFSVLIAENKLNEMILNRNPPGNDWISGDEYMIEKKWQWRARSEDVEYFGLMLIDIEVKIENNMDTPLHFKYYRVIN</t>
  </si>
  <si>
    <t>PL78_8945 chr1</t>
  </si>
  <si>
    <t>ANI29944</t>
  </si>
  <si>
    <t>prepilin-type N-terminal cleavage/methylation domain-containing protein</t>
  </si>
  <si>
    <t>MSMQIAERKTRFYGFTLLEIMLVIFILSSMSVIAIFKIKDDKKDAITEAEHLYTTIDWIRKLGKFEQTVYIIRINVKGWAVEKLCLKECNGDNKIAKSKFWPDKSWEQVYYGRKALKRDFGNSVLDMKVVLTGYDEWGDANSEHHFFYFILYPLLPESSLSINLYDKYGVSVIDYNNYSLNITRT</t>
  </si>
  <si>
    <t>PL78_8950 chr1</t>
  </si>
  <si>
    <t>ANI29945</t>
  </si>
  <si>
    <t>gspG Type II secretory pathway</t>
  </si>
  <si>
    <t>MCKKSRYYKGFTLLEVMIVIVILGLLASLTIPNLMGNKSKADIQKVITDIATFENALDMYRLDNGLFPSEEQGIKSLVEMPLEEPLPKNFRSGGYLRRLPKDPWGNSYIIKNPGFYNSIDVLSKGPDGEIGTSDDIGNWLNEHADSGTQN</t>
  </si>
  <si>
    <t>PL78_8955 chr1</t>
  </si>
  <si>
    <t>ANI29946</t>
  </si>
  <si>
    <t>gspF Type II secretory pathway</t>
  </si>
  <si>
    <t>MIIFKYSAINKKGSRCKGQVEAESIRGARELVRARGLTLLNIKKVNVINWYGRIKKTINKRELLVLTRQLAILTSASIPVDEALLAVSQQTERKSVSITLEKIRNNIISGYSLSDSLESFPRDFNVLYRALIKSGESSGKLDLILKRLADNIEKSHLKKNKFIQALVYPVMLILVSFAVISVLLTAVIPEVIEQFVFMKQNLPLSTRVLMSISDFMSSYFSLLMISIVIFLMINVFGMRKLKYKFYVHRKLLEIVVIGKVIKKIHASRYIRMLAILCSSGIPLMQSMKIGLTVLTNESIKLEMKQGVSLVEKGASLSAALSHTNIFPPLARHMIYSGEKSGDLNIMLEKTADIIDEEFERIIEISMSIFEPTLIIIMASLILFIVLSVLQPILLLNNMA</t>
  </si>
  <si>
    <t>PL78_8960 chr1</t>
  </si>
  <si>
    <t>ANI29947</t>
  </si>
  <si>
    <t>gspE Type II secretory pathway</t>
  </si>
  <si>
    <t>MKSLSTTIINKPMPFSWARKYGVLLIPMEHGCHLVCRCSASFDDLLEGQRVASGKVVLALVTDEEFESRLVDFYQNDAQQAHQIMTDIGNELALSTLIEQLPKDDDLLDTTDDAPIIRLINAVLSEAVKQAASDIHIEPFEQRLLIRFRIDGMLNQILEPPVELTALLVSRIKVMARLDIAEKRVPQDGRIAVRVGGRALDVRVSTLPSNHGERVVLRILDKSSVKLDLKALGVEDGNYKLIRKLLQQPHGMILVVGPTGSGKSTTLYAALMEIDSSVRNIMTIEDPIEFDLNGIAQTQVSPKVDMSFAKGLRAILRQDPDVILIGEIRDTETAKIATQASLTGHLVLSTLHTNTATGAVTRLQDMGIETFMLASSLLAVISQRLVRKLCVYCRSPHQFQFSDLHEANNGLISGFKAVGCEQCNFIGYRGRTAIHELLIVDESIRNCIYRRGSEIELEKLARKITVGIKNSGIVKITQGMTTLEEVIRVTRENIDDHI</t>
  </si>
  <si>
    <t>PL78_8965 chr1</t>
  </si>
  <si>
    <t>ANI29948</t>
  </si>
  <si>
    <t>gspD Type II secretory pathway</t>
  </si>
  <si>
    <t>MPLSIIRTIYVEKSKFPFFLFFIIFINIKNKLCLSVAIIAVQLFSVVTYANDYTVRLEDADIREFVNSASRILNKTIIMDPKVKGTISIRSYENMDEDKYRQFFLNVLDVYGFTVIEMPNNILKVVPAKRAKGSASVIITQDDIFNGDELINKIVPLKYISAKNIAPLLRQLNDNTDSGSIVHYEPNNSLLITGRAAVVNRLISIIDKFDRESDSIAEVFKLKHASAMDIARIVNELLRANSSSKKEMPQEVKLVADERTNSILINGDAGARKNTVSIIRKLDQEQTADGNTKVIYLKYAKAENLLDVLNGVSSSLKDDKKKSVPAFSPNKKIMIKADNQTNALIISAAPTVMYDLEQVITKLDIRRAQVLVEAIIVEAQDGEGMNLGIQWANSHGGGVSLLDSGKITNSAQGNMSAVVNGMSGLATGFYRGNWAGLFTALATNSSNDILATPSIVTLDNMDAEFSVGQEVPVLSSQQTTPTDKVYNTISRQSVGIILKVKPQINKGDTVLLEIRQEVSSVAENSSADKDNIGSTFNKRIVNNAVLVKSGDTVVVGGLLDKKITNVINKVPILGDIPIIGALFRQNKDRVEKRNLILFIKPTIIREADEYLYETSDKFRAFNEKNEKSRSLLVNSEVKVNEYSDVRRLSTINNKEVINLIKKDINSFYGRGGVN</t>
  </si>
  <si>
    <t>PL78_8970 chr1</t>
  </si>
  <si>
    <t>ANI29949</t>
  </si>
  <si>
    <t>gspC Type II secretory pathway</t>
  </si>
  <si>
    <t>MLKIIKLSYATFLLSSSHRFSIFLPVIFCIYNAFLLINDFYDETHANNDVVILYKNDERKVKLDQKVSLDKINYDIDRVKAIGIFGEKEKAVSTYTKKLDDIDVENMSRDEFLLIKKYYGDSRLTGTITSSNSSSMAIVSSNQINKTYFKNDFLSDGETKILKIIEDGIVVSKNSELFIMILRDGVM</t>
  </si>
  <si>
    <t>PL78_8975 chr1</t>
  </si>
  <si>
    <t>ANI29950</t>
  </si>
  <si>
    <t>MYVNTVSVVTESKFIDINGKGIIDYGSEVSVDCCMNKIHFHNRKLTININEKQKRLVMCLFNDVNRKQDIIKVVWYENHKGISDNNYHQLIHKFRTLLSEFEIPADIIKTINRYGLRLDTSLLCATGNNHCDDRFYGYC</t>
  </si>
  <si>
    <t>PL78_8980 chr1</t>
  </si>
  <si>
    <t>ANI29951</t>
  </si>
  <si>
    <t>PL78_8981 chr1</t>
  </si>
  <si>
    <t>MVFSKANKLFLRVGYANVLLSLTLSWLALVSVFN</t>
  </si>
  <si>
    <t>PL78_8990 chr1</t>
  </si>
  <si>
    <t>ANI29952</t>
  </si>
  <si>
    <t>lysS lysine tRNA ligase</t>
  </si>
  <si>
    <t>MSEQKPQVAEQVQELNSELQARREKLAALREKGIAFPNDFRRENLSDQLHAAYGDKDNEELEALGVEVTVAGRMMTRRIMGKASFVTLQDVGGRIQLYVSRDDLADGVYNEEFKKWDLGDILGARGKLFKTKTGELSIHCSELRLLTKALRPLPDKFHGLADQETRYRQRYLDLIANDESRNTFKVRSQVMSGIRQFMVEKGFMEVETPMMQVIPGGASARPFITHHNALDIDMYLRIAPELYLKRLVVGGFERVFEINRNFRNEGVSPRHNPEFTMMELYMAYADYKDLIVLTEELFRTLTETILGSSVVKYGEQEFDFGKPFAKLTMKEAICKYRPETNVTDLDDMDKAVAIAESLGIKVEKSWGLGRVQCEIFEETAESHLIQPTFITEYPAEVSPLARRNDDNPFITDRFEFFIGGREIGNGFSELNDAEDQAERFAEQVRAKDEGDDEAMFYDEDYVTALEHGLPPTAGLGIGIDRMVMLFTNSHTIRDVILFPAMRPVK</t>
  </si>
  <si>
    <t>PL78_8995 chr1</t>
  </si>
  <si>
    <t>ANI29953</t>
  </si>
  <si>
    <t>prfB peptide chain release factor 2</t>
  </si>
  <si>
    <t>MEEVNAELEQPDVWNEPERAQALGKERSALEEIVTTIDQLAQGLEDVSGLLELAIEADDEETFDEAVAELEILDGKLGQLEFRRMFSGEYDSANCYLDLQAGSGGTEAQDWASMLLRMYLRWAEAKGFKTEIIEESDGDVAGLKSATIKIIGEYAFGWLRTETGVHRLVRKSPFDSGGRRHTSFSSAFVYPEVDDDIDIEINPADLRIDVYRASGAGGQHVNKTESAVRITHIPTNIVTQCQNDRSQHKNKDQAMKQLKAKLYEFEMQKKNADKQMLEDNKSDIGWGSQIRSYVLDDSRIKDLRTGVETRNTQAVLDGDLDKFIEASLKAGL</t>
  </si>
  <si>
    <t>PL78_9000 chr1</t>
  </si>
  <si>
    <t>ANI29954</t>
  </si>
  <si>
    <t>recJ ssDNA exonuclease</t>
  </si>
  <si>
    <t>-AIKTQLRRRELADESALPEQLHPLLRRLYASRGVKGAQELERGVKGLLAYQQLDGIDAGVSLLQQALADSQRIMIVGDFDADGATSTALAVLSLRSMGCSHVDYLVPNRFDDGYGLSPEVVEQVIARGADLIVTVDNGISSHAGVDLAHAHGIKVLVTDHHLPGDVLPAAEAIINPNLVGCDFPSKSLAGVGVTFYLMLALRARLRDSGWFEQRALAIPNLAELLDLVALGTVADVVPLDANNRILVHQGLSRIRAGKCRPGIKALLEVANRDARQLAASDLGFSLGPRLNAAGRLDDMSIGVALLLSDDIAQARALAMDLDSLNLARREIEQSMQVEALQLCDQLERTSTELPYGIAMYHAEWHQGVVGILASRIKERFHRPVIAFAPAGEGILKGSGRSVAGLHMRDALERLDTLNPGLMLKFGGHAMAAGLSLEQQKFDEFRQRFADLVGEWMDASQLEGVIWSDGELTGAQMTLETAELLRDGGPWGQAFPEPTFDGKFRLLQQRLVGERHLKVMLEPLNGGPLLDGIAFNIDTTLWPDSSVREVKVAYKLDINEFRGNRNVQLLIQHLWPY</t>
  </si>
  <si>
    <t>PL78_9005 chr1</t>
  </si>
  <si>
    <t>ANI29955</t>
  </si>
  <si>
    <t>bifunctional protein-disulfide isomerase/oxidoreductase DsbC</t>
  </si>
  <si>
    <t>MKKSLLLLPILMASLSGLAYADDAAIQQTLKKLDIKNAEIQPSPIAGLSTVMTDSGVLYISADGKQLLQGPLYDVSGAQPVNVTNQLLLKKLEALSGEMIVYKAPQEKHVITVFTDITCGYCHKLHEEMSDYNALGITVRYLAFPRQGLSSQAEKDMRSIWCTANRNKSFDAAMKGDAISPATCKTDIAKHYQLGVQFGIQGTPAIVLQDGTIVPGYQGPKEMLAMLRAHQASKKTGG</t>
  </si>
  <si>
    <t>PL78_9010 chr1</t>
  </si>
  <si>
    <t>ANI29956</t>
  </si>
  <si>
    <t>xerD site-specific tyrosine recombinase</t>
  </si>
  <si>
    <t>MQQQNNPLIEQFLDALWLERNLAENTLASYRLDLQALAGWLHHHNKDLLQADPLDLQSFLAERIEGGYKATSSARLLSAMRRFFQYLYREKLREDDPTALLSSPKLPQRLPKDLSEAQVDALLNSPNVDIPLELRDKAMLEVLYATGLRVSELVGLTISDVSLRQGVVRVIGKGNKERLVPLGEEAVYWIENYMEHGRPWLINGQALDVLFPSNRSQQMTRQTFWHRIKHYAILAGIDSERLSPHVLRHAFATHLLNHGADLRVVQMLLGHSDLSTTQIYTHVATERLKQLHQQHHPRA</t>
  </si>
  <si>
    <t>PL78_9015 chr1</t>
  </si>
  <si>
    <t>ANI29957</t>
  </si>
  <si>
    <t>flavodoxin FldB</t>
  </si>
  <si>
    <t>MKIGLFYGSSTCYTEIVAEKIRDILGEDLIDLHNLKDADPALMEQYSVLILGIPTWDFGELQEDWEAIWPRLSQLNLRGKIVAMYGMGDQFGYSEWFLDALGMLHDHIAPLGVQFIGFWPTEGFEFTSPKPLSADGKHFVGLALDDVNQYELTDQRVEQWCEQILIEMESLL</t>
  </si>
  <si>
    <t>PL78_9020 chr1</t>
  </si>
  <si>
    <t>ANI29958</t>
  </si>
  <si>
    <t>MFKSVLFWKITTLLGLILLMMIPKEMLMSVISERSNYRYSVISKVTDSTSGAQKILGPLIVVPYSEMVTVEKEGVKREEKVSRFHYLLPETLSVTGSPDVDVRQLGIYRTQVYQGPLHFSAKFDSENLDYLNRPGITFGKPILVVRLSDARGIQKLSPLKINGDAMDFQPGAYLGAGSQGIHAMLDLHRLQQGETTVDFTLTLMGTSSLSLVPLGRSSELTLESNWPHPNFLGDFLPNQRRVGANGFQAHWSSTWFANNLNVIFATDEVPFDFDALPAFSTSLIEPVNHYQLTQRAIKYAILFIGLTFISFFLFESLTSLRLHPIQYLLVGIALILFYLMLLALSEHIGFALAYLVASLSCSLLIVVYLGAVLGSWLRGGLFAGSLLLLYGVLYGLLQSEDNALLLGSGLLFVVLAVVMLLTRRLDWYQLADPQRRVAKKPADERHEIPPPGCAGSEHFRLWK</t>
  </si>
  <si>
    <t>PL78_9025 chr1</t>
  </si>
  <si>
    <t>ANI29959</t>
  </si>
  <si>
    <t>pdsS histidine kinase</t>
  </si>
  <si>
    <t>MKIGLRLLLGYFLIVAIAGYFVISIFVQEVKPGVRRATEGTLVDTATLLAQFARQDMQRGNAANGQLAEAFATLNKKPIGANIAGIRKDRNEYRVYLTDARGKVIFDSTGQALGQDYSKWNDVWLTLRGQYGARSTLSDPNDEQSSVMYVSAPVMVDNQIIGVLSVGKPNLSMAPVIKRSERRILLAGAVLLGIALLIGLGFVWWINRSIGRLVNYAERVAEGEAVPLPKMGSSELGGLARALESMRLKLDGKAYIEQYVHTLTHELKSPLAAICGAAELLREAPPAATAQRFLLNIEQQSARIQQLVDKMLVQARLESRVDLQLEPLSIDSLLKQVIAGKEAQAGSRGVALILQRCDRAVLAGDGLMLSQALTNLIDNALDFTPKGGEITLCGEQRANNYHIIIEDSGCGIPEYAKEKVFERFYSLPRPDGPKSTGLGLNFVREVAVIHQGTIRLANRLPQGVRVEMMLPLMQENP</t>
  </si>
  <si>
    <t>PL78_9030 chr1</t>
  </si>
  <si>
    <t>ANI29960</t>
  </si>
  <si>
    <t>MKPLIWLVEDEPSIADTLIYTLESEGFTLKWFDRGEPALAALHHGLPALAIIDVGLPDINGFDLCRRLLALSPDLPVVFLTARSEELDRIVGLEIGADDYIAKPFSPREVSARVRTILRRLQKSQSSAPVPLIHRFGAFTLDEAAARITYQQQILWLTRYEYLLLKTLLLAPDRIFSRQQLMDIVWTQAEESQDRTVDTHVKTLRAKLRAVRDEEPPIRTHRGLGYSLSYVP</t>
  </si>
  <si>
    <t>PL78_9035 chr1</t>
  </si>
  <si>
    <t>ANI29961</t>
  </si>
  <si>
    <t>Cpta toxin, Membrane-bound toxin component of toxin-antitoxin system</t>
  </si>
  <si>
    <t>PL78_9040 chr1</t>
  </si>
  <si>
    <t>ANI29962</t>
  </si>
  <si>
    <t>Succinate dehydrogenase flavin-adding protein</t>
  </si>
  <si>
    <t>MEIDNKARIHWACRRGMRELDISIMPFFEYEYDTLSDDDKRVFVRLLTSDDPDLFNWLMNHGEPQDSELKRMVQLIQMRNKARGPVAM</t>
  </si>
  <si>
    <t>PL78_9045 chr1</t>
  </si>
  <si>
    <t>ANI29963</t>
  </si>
  <si>
    <t>MAYATPFPPRQPSASSALPLTLISLDDWALVTVTGAERVKYLQGQLTADVDALAVDQHVLTAHCDAKGKMWSNMRLFHRGEGLAFIERRNVLENQLAELKKYAVFSKVTFAIPSDSVLLGIAGAQAREALAQVFPELPTAEKPVVQSGDATLLHFSTPAERFLLVTDAAQAASLVEKLGENAQLNDSQQWLALEIEAGFPIIDGPNSAQFIPQATNIQALGGISFTKGCYTGQEMVARAKYRGANKRALYWLVGQGSSTPEAGDSLEWQLGENWRRTGTVLAAIQLEDGSLWVQAVLNNDLAADSVLRVREDAAGTLRIQPLPYSLEENN</t>
  </si>
  <si>
    <t>PL78_9050 chr1</t>
  </si>
  <si>
    <t>ANI29964</t>
  </si>
  <si>
    <t>hemolysin III</t>
  </si>
  <si>
    <t>MNRSKPDRMSITRTHKNQQDTLVLNNESVKPALSEAQPYPWAEEIANSVSHGIGVVLGIIGLVLLLVQAVDSGASTTALTSYSLYGGSIILLYLASTLYHAIPHQKAKHWLKKFDHCAIYLLIAGTYTPFLLVGLDSTLARGLMAVIWGLALFGVIFKLAFAHRFEVLSLITYLTMGWLSLIVIYQLAIKLDIGGIALLAIGGLLYTLGVVFYASKRIRFGHAIWHGFVLGGSLCHFMAIYLYV</t>
  </si>
  <si>
    <t>PL78_9055 chr1</t>
  </si>
  <si>
    <t>ANI29965</t>
  </si>
  <si>
    <t>MSFVRPVLDFGPLTDSIQFLMEIDKLKSIQRRTKLIACERQENSAEHSWHFAVAAMTLAPYASKDVDINRVIQMALLHDIVEIDAGDVIVYDLAARAAIHDKEVAAAKRLFGMLPPEQNAKFSALWQEYEDEKTPDARFATVLDRILPMLMNLHNGGQNWVENGIRLEQVVERNQLVAEDYPELWSYLFRHLQDAQAKGWLA</t>
  </si>
  <si>
    <t>PL78_9060 chr1</t>
  </si>
  <si>
    <t>ANI29966</t>
  </si>
  <si>
    <t>fabG NAD(P)-binding oxidoreductase</t>
  </si>
  <si>
    <t>MEKIALVTGGSRGIGRATALLLAQQGYQVGINYVNDHQAALQVVDQIVAMGGRAVALQADIADEQQVIELFNQLDNQLGTITALVNNAGILFQQSGIEGISAERINRVLSTNVTGYFLCCREAVKRMAKRHGGRGGAIVNVSSAAARLGAPGEYLDYAASKGAIDTLTTGLSLEVAGEGIRVNGVRPGFIYTEMHASGGEPGRVERVASQLPMKRGGQPDEVAEAIVWLLSDSASYVTGSALELAGGK</t>
  </si>
  <si>
    <t>PL78_9065 chr1</t>
  </si>
  <si>
    <t>ANI29967</t>
  </si>
  <si>
    <t>MGEKVSGRIHYKKNGTMAAQLYTTERRDFASLDWLEGSDAEMKSAFESALCYFGRYQINEEKQSITHIVEGGLFPNWVGTQMVRYYEFEKDRLILRTPTMPMNNIGQVGVLIWAKIF</t>
  </si>
  <si>
    <t>PL78_9070 chr1</t>
  </si>
  <si>
    <t>ANI29968</t>
  </si>
  <si>
    <t>gcvP glycine dehydrogenase</t>
  </si>
  <si>
    <t>MTQTLSQLEHNDAFIQRHIGSNAEQQQEMLATVGVRSLSALIQQIVPADIQLPGPPPVGDAATEHQALAELKAIASQNQRYKSYIGMGYSPVLTPPVILRNMLENPGWYTAYTPYQPEVSQGRLEALLNFQQLTLDLTGLDLASASLLDEATAAAESMALCKRASKVKDANRFFVADDVHPQTLDVVRTRAETFGFDVIVDRAEKVLELEGVFGVLLQQVGTTGELHDYGTLLTALKKRKIITCMAADLMALVLLTAPGQQGAEVAFGSAQRFGVPMGYGGPHAAFFACRDEFKRSMPGRIIGVSRDAAGNTALRMAMQTREQHIRREKANSNICTSQVLLANIAGLYAVYHGPQGLQRIAGRIHRMTDILAAGLQQAGLTLRFKTWFDTLTVEVKDKAAVLARALSFGINLRTDIHGAVGITLNETTSREDIQTLFALLAGDEHGLDIDKLDAEVSKESRSIPEALVRKDPILTHPVFNSYHSETEMMRYMHRLEKKDLALNQAMIPLGSCTMKLNAAAEMIPITWPEFAELHPFCPPEQAAGYQQMIGQLSQWLVQLTGYDAVCMQPNSGAQGEYAGLLAIRRYHESRNEARRHVCLIPSSAHGTNPASAQMAGMSVVVVACDKQGNIDLHDLRQKAEVAGDELSCIMVTYPSTHGVYEETIREVCQIVHQFGGQVYLDGANMNAQVGITTPGYIGADVSHLNLHKTFCIPHGGGGPGMGPIGVKAHLAPFVPGHSVVQIDGMTTQQGAVSAAPFGSASILPISWMYIRMMGAQGLKQASQVAILNANYIATRLKNAYPVLYTGHDGRVAHECILDIRPLKEETGISEMDIAKRLIDFGFHAPTMSFPVAGTLMVEPTESESKVELDRFIDAMLAIRAEIDKVVKGEWPLEDNPLVNAPHIQAELVGEWTHPYSRELAVFPIAGVMENKYWPTVKRLDDVYGDRNLFCSCVPIGDYE</t>
  </si>
  <si>
    <t>PL78_9075 chr1</t>
  </si>
  <si>
    <t>ANI29969</t>
  </si>
  <si>
    <t>gcvH glycine cleavage system protein H</t>
  </si>
  <si>
    <t>MSNVPTELKYASSHEWVRADGDGVYSVGITEHAQELLGDMVFVDLPEVGSDVSAGSDCAVAESVKAASDIYAPISGEIVAVNTDLESSPELVNSAPYTDGWLFSIKASDESELDSLLDADAYRTTLDE</t>
  </si>
  <si>
    <t>PL78_9080 chr1</t>
  </si>
  <si>
    <t>ANI29970</t>
  </si>
  <si>
    <t>gcvT glycine cleavage system protein T</t>
  </si>
  <si>
    <t>MAKQTPLYDQHVACGARMVDFHGWMMPLHYGSQLDEHHIVRQDAGMFDVSHMTIVDLHGARTREFLRYLLANDVAKLTQPGKALYTGMLNASGGVIDDLIVYFLSEDYFRLVVNSATRDKDLAWITQHAEPYGIDITVRDDLALVAVQGPQAQERVATLFSAEQKQAIADMKPFFGVQTGDLFIATTGYTGEAGYEIALPKEQVVDFWQKLLAAGVKPAGLGARDTLRLEAGMNLYGQEMDEGVSPLEANMGWTVAWLPEDRQFIGREALEQQRAKGTDKLVGLIMTEKGVLRNELPVHFTDDAGNVHNGVITSGSFSPTLGFSIALARVPAGIGEQAVVQIRNRAMPVKVTKPGFVRAGKAIAL</t>
  </si>
  <si>
    <t>PL78_9085 chr1</t>
  </si>
  <si>
    <t>ANI29971</t>
  </si>
  <si>
    <t>2-octaprenylphenol hydroxylase</t>
  </si>
  <si>
    <t>MQSFDLVIAGGGMVGLALACGLQGSGLSIAILEHHQPEDELPVPLTGAPELRVSAINAASEKLLQHIGVWDSILVMRASPYDGMEVWDQDSFGKIAFRADEYGFSHLGHIIENRVIQQALWQRASQLPDITLLAPASLKQVAWGESEAFITLTDDRLLSARLVVGADGANSWLRQHADIPLTFWDYGHHALVATIRTEEPHQAKARQVFHGDGILAFLPFSEPNLSSIVWSLAPEKAARLAELPPEQFNRELGVAFDMQLGMCQVESDRQTFPLMGRYARSFAAHRLALVGDAAHTVHPLAGQGVNLGFMDAAELVSELRRLQRQGKDIGQHLYLRRYERRRKHSAALMLAGMQGFRELFSGNNPAQKLLRDIGLTLADSLPGVKPKLVRQAMGLNDIPEWLQP</t>
  </si>
  <si>
    <t>PL78_9090 chr1</t>
  </si>
  <si>
    <t>ANI29972</t>
  </si>
  <si>
    <t>ubiH 2-octaprenyl-6-methoxyphenyl hydroxylase</t>
  </si>
  <si>
    <t>MSIIIVGGGMAGATLALAISALTKGQVEVALVEATAPGDRAHPGFDGRAIALSQGTCQQLERTGIWPALADCATAITHVQVSDTGHAGFVNLRADDYRVPALGNVIELHDVGERLFSLLAKAPGVTLHCPAKVVDVQRTVEHASVILDNGERLTAELLVAADGSHSKLAAACNIQWQQQDYHQIAVIANITTSEMPAGRAFERFTRHGPLALLPMSGGRSSLVWCHPQQDRAKVDAWDDVEFLAELQTAFGWRLGKMLKAGKRHSYPLRLLTASRHISHRLALVGNAAQTLHPIAGQGFNLGLRDVMSLAETLTEATQAGTDLGAYSALSRYQNRRYKDQQATIGVTDGLIRLFANNYAPLAAGRNLGLMAMEQMPTMRDAFARRTLGWVER</t>
  </si>
  <si>
    <t>PL78_9095 chr1</t>
  </si>
  <si>
    <t>ANI29973</t>
  </si>
  <si>
    <t>map proline aminopeptidase P II</t>
  </si>
  <si>
    <t>MTQQEYQNRRQALLAKMAPASAAIIFSAPEATRSADSEYPYRQNSDFSYLTGFNEPEAVLILVKSDETHNHSVLFNRVRDLTAEIWFGRRLGQDAALAKLGVDRALPFDEIDEQLHLLFNGLDVIYHAQGEYAYADKIVFAALEQLRNGFRKNLRAPATLTDWRPWLHEMRLFKSPEEIQVMRRAGEISALAHTRAMQKCRPGIFEYQLEGEILHEFTRHGARFPAYNTIVGGGENACILHYTENECELRDGDLVLIDAGCEYQGYAGDITRTFPVNGKFSPPQRAIYDIVLESIETALELFKPGISIREVNDSVVRIMISGLVDLGILKGDVEQLFAEQAHRPFFMHGLSHWLGMDVHDVGDYETSDRGRILKPGMVLTIEPGLYIAPDADVPVKYRGIGVRIEDDIVITETGNENLTASVVKRAEDIEALMAAAK</t>
  </si>
  <si>
    <t>PL78_9100 chr1</t>
  </si>
  <si>
    <t>ANI29974</t>
  </si>
  <si>
    <t>MSIQNTLPTYQSLAQALNQQAIALTPAEMHGLISGMLCGGSQDNGWQALVHELTNEGVAFPQALSLPLQQLHESTQEALENEGFMFQLMLPEGDEISVFDRADALSGWVNHFLLGLGMLQPKLAQVKDEVGEAIDDLRNIAQLGYDEDEDQEELAQSLEEVAEYVRVAALLCHIEFTQQKPTAVELPKPTLH</t>
  </si>
  <si>
    <t>PL78_9105 chr1</t>
  </si>
  <si>
    <t>ANI29975</t>
  </si>
  <si>
    <t>Cell division protein zapA</t>
  </si>
  <si>
    <t>MSAQPVDIQIFGRSLRVNCPPEQQDALNMAAEDLNQRLQDLKVRTRVTNTEQLVFIAALNVCHELAQERLKTRDYASNMEQRIRMLQQTIEQALLEQGRISERQDAQFE</t>
  </si>
  <si>
    <t>PL78_9110 chr1</t>
  </si>
  <si>
    <t>ANI29976</t>
  </si>
  <si>
    <t>5-formyltetrahydrofolate cyclo-ligase</t>
  </si>
  <si>
    <t>MPFDPQHGPLRQQIRNDIRQRRRLLTPEQQYNSARLASQQIQRHPRIQQARSIALFLSFDGELNTQPIIQLLWQQKKQVYLPVLHPFSRGNLLFLRYAPETPLVLNRLKIREPQLDVKEVLPLSELDIIITPLVAFDRHGQRLGMGGGFYDRTLQYWQHNGPYPIGLAHDCQLVDDLPVEHWDIPLPEIITPSQVWRW</t>
  </si>
  <si>
    <t>PL78_9115 chr1</t>
  </si>
  <si>
    <t>ANI29977</t>
  </si>
  <si>
    <t>serA D-3-phosphoglycerate dehydrogenase</t>
  </si>
  <si>
    <t>MAKVSLEKDRIKFLLVEGVHQSTVDNLRAAGYSNIEYHKGALDTESLKESIRDAHFIGLRSRTHLTEEVFAAAEKLVAVGCFCIGTNQVDLNAATKRGIPVFNAPFSNTRSVAEMVLGELLLMFRGIPAANAKAHRGEWHKLAAGSYEARGKKLGIIGYGHIGTQLGILAESLGMKVFFYDIENKLPLGNAQQVRHLSDLLNMSDVVSLHVPETRSTRNMMGAEQLALMKPGALLINASRGTVVDIPALCDALASNHIAGAAIDVFPTEPATNSDPFNSPLCEFDNVLLTPHIGGSTQEAQENIGDEVAGKLAKYSDNGSTLSAVNFPEVSLPAHGDNASRLLHIHENRPGILTSINQIFAEQGINIAAQYLQTSSEIGYVVIDVETQGTDRAETALQLMKAIPGTIRARLLY</t>
  </si>
  <si>
    <t>PL78_9120 chr1</t>
  </si>
  <si>
    <t>ANI29978</t>
  </si>
  <si>
    <t>rpiA ribose 5-phosphate isomerase</t>
  </si>
  <si>
    <t>MTMTQDELKKAVGWAALDYVKPDTIVGVGTGSTAAHFIDALGSIKHQIKGAVSSSDASTAKLKSLGIHVFDSNEVDDLDIYVDGADEINGHMQMIKGGGAALTREKIIAAIARKFICIVDASKQVDVLGKFPLPVEVIPMARSYVARELVKLGGLPEYRQNVVTDNGNVILDVHNLDILDAIALENKINGIAGVVTVGLFANRGADVALVGTADGVKTITAQ</t>
  </si>
  <si>
    <t>PL78_9125 chr1</t>
  </si>
  <si>
    <t>ANI29979</t>
  </si>
  <si>
    <t>argP DNA-binding transcriptional regulator, LysR family</t>
  </si>
  <si>
    <t>MKRPDYRTLQALDAVIRERGFERAAQKLCITQSAVSQRIKQLENLFGQPLLVRTVPPRPTEQGQRLLALLHQVELLEEEWLGNDNTVDTPLLLSLAVNADSLATWLLPALKPVLADSPIRLNLQVEDETRTQERLRRGEVVGAVSIQPQPLPSCLVDQLGALDYLFVASKSFAERYFPNGVTRPALLKAPAVAFDHLDDMHQAFLQQNFDLSPGSVPCHIVNSSEAFVQLARQGTTCCMIPHLQIEKELESGELIDLTPGLLQRRMLYWHRFAPESRTMRKVTDALLSHGRQVLRQD</t>
  </si>
  <si>
    <t>PL78_9130 chr1</t>
  </si>
  <si>
    <t>ANI29980</t>
  </si>
  <si>
    <t>oxidative stress defense protein</t>
  </si>
  <si>
    <t>PL78_9135 chr1</t>
  </si>
  <si>
    <t>ANI29981</t>
  </si>
  <si>
    <t>lysE arginine exporter protein</t>
  </si>
  <si>
    <t>MLAIFLQGFALSAAMILPLGPQNAFVMNQGIKRQHHIMSAALCALSDIILICGGIFGGSALLNQSPLLLALVTWGGVAFLLWYGWGALCAAWRGDIQDTIEGSSVKNRWKIIVTLLAVTWLNPHVYLDTFVVLGSLGGQLLPDVRPWFALGAVSASISWFFALALLAAWLAPWLNRPAAQRGINLLVGGVMWFIAFQLAKQGLSF</t>
  </si>
  <si>
    <t>PL78_9140 chr1</t>
  </si>
  <si>
    <t>ANI29982</t>
  </si>
  <si>
    <t>mechanosensitive ion channel protein MscS</t>
  </si>
  <si>
    <t>MEELNVVDGINNASTWLTNNQDLLIQYAVNLIAALLILIVGSVIAKVVSGAVNRVMRLRGIDITVADFLAAMVRYSILAFTIVAVLGRLGVQTASVIAVIGAAGLAVGLALQGSLSNFAAGVLLVAFRPFRAGEYVDLGGVAGTVVQVQIFSTTLRTVDDKIIVVPNGKIIANNIINTSREPNRRTDITVGVAYDADIDVVKKVLGDIIAGDKRILHDKGVIVRLNEMAASSLNFTVRVWTTNGDALEVYWDLLENFKRALDAHNIGIPFPQMDVHLHQVEKKAAE</t>
  </si>
  <si>
    <t>PL78_9145 chr1</t>
  </si>
  <si>
    <t>ANI29983</t>
  </si>
  <si>
    <t>Phage transcriptional activator</t>
  </si>
  <si>
    <t>MMILNQQSRIIIINTGHSRDDAGVRIMFNCPLCHSAAHTRSSSQITIETKERYHQCTNVNCGHTFVTMESFMRSISTPGEINPVPPHPQAGGQVLMF</t>
  </si>
  <si>
    <t>PL78_9146 chr1</t>
  </si>
  <si>
    <t>MDAVANFDRKTTPTESDLLPKTHRINRHDYGISPLDTLEKKKAPTGVLFFCLIP</t>
  </si>
  <si>
    <t>PL78_9150 chr1</t>
  </si>
  <si>
    <t>ANI29984</t>
  </si>
  <si>
    <t>late control protein D</t>
  </si>
  <si>
    <t>MIDILSNSGHNAPDYAITVDGIDKSGGIKKRLMSLTLTDNRGFEADQLDIELDDSDGQLVLPRRGAKIALALGWQGAALIDKGTFTVDEIEHSGAPDKLTIRARSADFRETLNIRRDQSYHKTTIGGIMKIIAERNKLTPTLNKAMSDLIVEHIDQTNESDGNLITRLAKQYGAIAAVKKGNLLFIKQGQAKTASGKPIPVMTIIRSLGDGHQFSMADRGAYTGVVANWLNTRTTEKPVVKVKRKRKRKATTTAKPKEPEAKQGEYLIGTDENVLTLRTTYANKHNAQRAAKSNWERLQRGAAKFSIQLARGRAALYPEVPIKVTGFKKQIDDADWTLVTVTHSVNDSGFTTALELEVKIDDLDME</t>
  </si>
  <si>
    <t>PL78_9155 chr1</t>
  </si>
  <si>
    <t>ANI29985</t>
  </si>
  <si>
    <t>MMMALGMFVFMLQTVPYQDFQHQMAWRHPTNARIGLRPISQFLGPDEESITLSGVLYPELTGGKASLMALQLMAETGKAWSLIEGNGAIHGMFVIENLSRTKSIFFSDGSARKIEFTLTLKRTDESLKEMFGDLSQQFDDIAAQISDTASGLLS</t>
  </si>
  <si>
    <t>PL78_9160 chr1</t>
  </si>
  <si>
    <t>ANI29986</t>
  </si>
  <si>
    <t>MSDKNLRLQILLSAVDKVTRPFKSIQASNKTLAVAIKATKDQLKQLNNQSASIEGFRQTKAAVIGAAQALAAAREKVRQYDIAARNSGGTTAKQARQFQKARQEASKLKQKYSELRTSLHHQRSALQNSGIATHRLGDAQRSLKANISSTTAALVSQQRRLEQQAQQQQRLNQARNHFDASNQRKALAAGLGYTSMATGKAMGRGIAGALHVGYDFDAMMSKTQAVTRIPDKNSADMQAMRQQARTLPLSSKFTDLEVAQGQYFLGRTGYSPKQVLGAMPGMLNLAAAGDIDLGTTADIASNIQTAMGIPAEKMDHVADVLTALFTRNNVDIPMLGESLKYSAGVGREYGQSLETVAASTAMLGSAGIQGSQAGTTMRSILSRIGGSKAVSDLGVKTSDKNGNMRDLVDILKDINEKTGKMGNVERGAIFKDIAGQYAVTGFGVLMHAAGNGSLGKMRGQPGEYDGEAKRVSSTMLDNLTGDMTILHAAMENISVELFEKNNDWLRSAAKGISEFMHGVAEFLKAHPQISQAVVKIGAAIAITTTAFGALAIAVVGILGPLALLRFSTRVLGIRLLPNLSAGMSRLASTTPITARQFGNFGQSILSMSRHAGKNGVQSLKSLGGALVNVAKSPVQSGIGAFKMLGRGLAWLAKSPLKFLRFALVSVSSVLGVLLSPIGLIGMAIAGVGLLIYQYWQPIKAFLRGVVDGFRQAAAPIKEAFKPLAPVFEWIANGVKKVWGWFKKLLEPVQSTTRDLNGAADAGKAFGQFLADGIHLALTPMKALTDSIQWVLKKLDEVRERSEKTKALAATHPGVAAAAQAAGVTFAPTPIGHSAEAIRKRFTGEHDAGGRIPLGKFGVVGEYGPEIVSGPVNVTSRRNTATMATAAALMFSGGEAAAAPMHPYSLPPTQAGATHQTHTTIIKETPVHINAPIQVIAQPNDSPIDIAREIARQLSALERSARAKMNSSYRDID</t>
  </si>
  <si>
    <t>PL78_9165 chr1</t>
  </si>
  <si>
    <t>ANI29987</t>
  </si>
  <si>
    <t>MKKTVTPPEVTDETLTDLDQFNTITLDVPIVRGNTTITEVTVNKPNAGALRGAKLQALLDTDVDSLIKVLPRVTTPNLTTQEVSNLDPADMYQLANAVALFFLPNSVKSDFLTA</t>
  </si>
  <si>
    <t>PL78_9166 chr1</t>
  </si>
  <si>
    <t>MTADIAVIFHWPPTVTDPMSLGELLAWRHKAVIRNGGSDE</t>
  </si>
  <si>
    <t>PL78_9170 chr1</t>
  </si>
  <si>
    <t>ANI29988</t>
  </si>
  <si>
    <t>major tail tube protein</t>
  </si>
  <si>
    <t>MALPRKLKYLNLFNAGNSYQGVIESLTLPKLGRKFEDYRGGGMNGSAKVDLGLADDALNVDWTLGGIDAEVYKQWGVTKVDGVMLRFVGSYQRDDTGETHAVEVVVRGRHEEIDPGDSKQGDSSTVKIATKCVYYKLTWDGEVLIEIDTVNMVEMVNGEDRLEAHRRNIGL</t>
  </si>
  <si>
    <t>PL78_9175 chr1</t>
  </si>
  <si>
    <t>ANI29989</t>
  </si>
  <si>
    <t>MSTDYHHGARVIEINEGTRPIRTVSTAVVGMVCTSDDADAKAFPLNTPVLLTDVLAASGKAGETGTLARSLDAISDQTRPLTVVVRVAQGETEAETTSNIIGGATPDGRKTGMKALLAAQGKLGVQPRILGVPGHDTLAVSTELLSVAQNLRAFAYISAHGCKTMEDAMKYRENFSQREAMLIWPDFLSWDSVTNGETTAYATARALGLRAKIDQQTGWHKTLSNVGVNGVTGISADVFWDLQNTATDADLLNSHDITTLVRKDGYRFWGSRSCSDDPLFAFENYTRTAQVMADTMADAQMWAIDGALNPSMAKDIIEGIRAKMRELKSQGYIIDGDCWYDEDVNSKDTLKAGRLFIDYDYTPVPPLEDLMLRQRITDRYLANFAQSVNS</t>
  </si>
  <si>
    <t>PL78_9180 chr1</t>
  </si>
  <si>
    <t>ANI29990</t>
  </si>
  <si>
    <t>MNTLSNKEMMPHSDRSGGYVVTSRGLESQDAVRVRMLVRQQIETIADTRSREGVLADVLSLILVNVSQLAVSIAQAKTLADIKAAAQPVADTLASVDSAVKNGSLVLPYMVKPEGVTGVLADMTTLSNEVSAILVGAERQS</t>
  </si>
  <si>
    <t>PL78_9185 chr1</t>
  </si>
  <si>
    <t>ANI29991</t>
  </si>
  <si>
    <t>MTARFYALLTHVGAAKLANATALGTRLDITQMAVGDGGGALPAPNPAQTQLIGEKRRAALNALSIDPVNTSQIIAEQVIPENEGGWWIREIGLYDSAGDLVAIANCAETYKPQLQEGSGRTQTIRMILIVSSTEAVTLKIDPSVVLATRKYVDDKVIEVKQYADNVLADHAKSRNHPDATLSEKGFVTLSNATDSNSETEAATPRAVKAAANASVTALSDHVRSTNPHDQYVQVHEHSALAVNKNAALNDLAGIPPQQLPVGMGLHAGGHFWDKFDIEMIPVASGVAPETRAPIVRELLQYMGMDRLHFHGAFNIMKVTIKKTIDGFGPYAFHIPSQHIPTGCFMSFVLYYKIIGGADWSWCHNEVKGRWHQHTHHLFSGNAAGNYSHVDIGVAGNPAVGDVLYLALPQIIPGRWNPDHRCPQLFNLGLGEAIRTQ</t>
  </si>
  <si>
    <t>PL78_9190 chr1</t>
  </si>
  <si>
    <t>ANI29992</t>
  </si>
  <si>
    <t>phage tail protein I</t>
  </si>
  <si>
    <t>MNNRLLPAGSSPLEIAAAAACTVIADVPVPLRQLWDPDTCPLPLLPYLAWAWSVDRWDESWPEATKRSVVRASFYVHKHKGTISAIRRVVEPLGYLIKVLEWWKTGDIPGTFRLDVGVLETGITEEMYRELERLIDDAKPASRHLIGLSINLDSSGQFYVGAGCYSGDELTVYPYLPEVITVTGSEYTGGTIHMIDEMSVNHDR</t>
  </si>
  <si>
    <t>PL78_9195 chr1</t>
  </si>
  <si>
    <t>ANI29993</t>
  </si>
  <si>
    <t>MATIDLSLLPAPQVVESLEFEALLNQRKAAFIALYPTEQQAAVRVTLSFESEPIVKLLQESAYLELLLRQRVNEAAQAVMVAYANGSDLDQLGANNGVERLLITPADLTAIPPLAAVMESDADFRVRIPQAFEGLSVAGPTGAYEFHARSADGRVADASALSPSPACVTVTVLSRENNGVASAELLAKVDAALNDENVRPVADRVTVQSAVIVDYQIDARLYLFPGPEAEPIRRAAADKLAAYVNAQHRLGRDIRLSAIYAALHVEGVQRVELAAPLADVVLDKTQAAYCTGYTLAIGGSDE</t>
  </si>
  <si>
    <t>PL78_9200 chr1</t>
  </si>
  <si>
    <t>ANI29994</t>
  </si>
  <si>
    <t>MTYLGMNAQTGKAITDMAHIRQSISDILITPQGSRVMRREYGSLLSTLIDQPQNPALRLKMMAAVYGAVMRWEPRVTLTAIDLTTENSGKMTVELFGNRSDSAERLSLSIPLRGQ</t>
  </si>
  <si>
    <t>PL78_9205 chr1</t>
  </si>
  <si>
    <t>ANI29995</t>
  </si>
  <si>
    <t>MKTLIAALKRALANLIRIGIVSEVDTVKGLCRVKMGELETDWLNWLTPRAGRVRFWAAPSVGEQVIILSIGGELTTAFVLPAVFSDSNPAPSASADAIVVTFPDGARFEYEPATRHLAITGMKTANIVAETSITLTTPVVKCTQHLITRTLLIEEGGEARGHFNHSGGNLTSNGIVVHTHQHGGVKGGGDSSGGPQ</t>
  </si>
  <si>
    <t>PL78_9210 chr1</t>
  </si>
  <si>
    <t>ANI29996</t>
  </si>
  <si>
    <t>PL78_9211 chr1</t>
  </si>
  <si>
    <t>type VI secretion system protein</t>
  </si>
  <si>
    <t>MANSIYLTLQGTKQGLISAGCGSLDSIGNQYQSMHQDQIFVYSLQHMISRAQNSNHHPIVFRKPIDKSSPLLGLSISENESLHCTFDFYRTNNAGSQEKYYTIELTNAALTNIHVDYPHSLTHAGMQPEEHVSVRYESIIWQHHVAGTSAYSIWNDRVL</t>
  </si>
  <si>
    <t>PL78_9215 chr1</t>
  </si>
  <si>
    <t>ANI29997</t>
  </si>
  <si>
    <t>virion morphogeneis protein</t>
  </si>
  <si>
    <t>MYQTSVRVHHYGLRDKISRNGPTVKYERRQLLGLTDGDVEWIGVWRWGILRSSY</t>
  </si>
  <si>
    <t>PL78_9216 chr1</t>
  </si>
  <si>
    <t>MSSTNSTVKKILVGFLYYLSYMAANTVAMIAIVLMVTSFFYFEHWYVAILACVGIFAVYHFILYLFPQRPD</t>
  </si>
  <si>
    <t>PL78_9217 chr1</t>
  </si>
  <si>
    <t>PL78_9218 chr1</t>
  </si>
  <si>
    <t>MSDFHELDNTLSILLAQLSPQGRTRFTRQVAKQLREKQQQHIQAQQNPDGSPFLPRKKKRRDKRGRIKRKMFTRLRTARFMKTEATADEAAVTFSGQVNHMVRVHHYGLRDKISRNGPTVKYERRQLLGLTDGDVEWIGDLALGHIAK</t>
  </si>
  <si>
    <t>PL78_9220 chr1</t>
  </si>
  <si>
    <t>ANI29998</t>
  </si>
  <si>
    <t>MLKPDSLRDAVMKASAYVRQNPDCLHVFIDRGAIVSTLAPSLSFEYRYTLNLVMTDYGHDMDLLMVTILHWLRKHQPGMMASQDKRQDGFTFEIDFIDKTVRDISIELKLTERVIVKEENGALNVTHLDEPPEPYALLDSYQIYIQGEKVAEWAR</t>
  </si>
  <si>
    <t>PL78_9225 chr1</t>
  </si>
  <si>
    <t>ANI29999</t>
  </si>
  <si>
    <t>lipoprotein Rz1 precursor</t>
  </si>
  <si>
    <t>MPKPPLTICAVLWPLVLSACSLTPPVPCPIASEPPAPPAWLMLPGPDLLTPLNGIISISGNASPPPTSK</t>
  </si>
  <si>
    <t>PL78_9230 chr1</t>
  </si>
  <si>
    <t>ANI30000</t>
  </si>
  <si>
    <t>MSRLSKAVQGLILAGASSVVIFSQFLDEKEGNRLNAYRDGSGSPTICRGLTVIDGKPVVMGMTLTAAQCDRFNLAEAQKALALVERYITVPLSDPQKAGVASFCAYNIGIGKCRHSTFFRKMNAGDRVGACHEISKWIFDGGKDCRIRANNCAGQPERREAERELCLTD</t>
  </si>
  <si>
    <t>PL78_9231 chr1</t>
  </si>
  <si>
    <t>Rz lysis protein</t>
  </si>
  <si>
    <t>MPNRLTLLIGLVLLLALGGSALTARHYQRQAESWRDSARQNQQALKTANRAIARQRQQQQQVAALDKQHTEELAHAQATIDDLRRAVAAGTQRLQFNTACPLPDSQRTARAPSVADAARPRLTDAAERHYFDLRQRIATADQQIAGLQGYIRTICLKPLRKLEQ</t>
  </si>
  <si>
    <t>PL78_9235 chr1</t>
  </si>
  <si>
    <t>ANI30001</t>
  </si>
  <si>
    <t>alpha/beta hydrolase</t>
  </si>
  <si>
    <t>PL78_9240 chr1</t>
  </si>
  <si>
    <t>ANI30002</t>
  </si>
  <si>
    <t>tail protein X</t>
  </si>
  <si>
    <t>MRILAQQNDTVDALCWRYYGRTAGVTEQVLAANPGLADRGPILPHGYPVTMPDITPAATSQLLQLWD</t>
  </si>
  <si>
    <t>PL78_9245 chr1</t>
  </si>
  <si>
    <t>ANI30003</t>
  </si>
  <si>
    <t>MNVVLQPSPDRDKSPVSDSGQTMIKNTEFWPDIDLNKYRDDMRQDGTLSQPRVIEAARFAIHETNRRLADWQRARQKQGYFSLTTVPASQLDGESVNVQLYRRAVYCLMQASLTERFRSIDATGSGSKRADSLETTIDALRRDAAWAINDIQAINRMTCELI</t>
  </si>
  <si>
    <t>PL78_9250 chr1</t>
  </si>
  <si>
    <t>ANI30004</t>
  </si>
  <si>
    <t>MTNPARRHRLFVAAQQSDSLSEAASLNHASTYDLLLFKLRQDMGQLHKVESHLGKAEVKRRMLPTYQPWVAGVLAKGHGGQDAVLMRMLIWHMDVGDIASGLDIAEYALRHDLVTPEDFSRTTACLVAELLTTAAQRDLTDKAPLDTAQLMRARELLTGRDMPDAVKARLHKFVGYALRQDGDNVLALANLNEALRLDENSGVKTDIKQLEKLIQAA</t>
  </si>
  <si>
    <t>PL78_9255 chr1</t>
  </si>
  <si>
    <t>ANI30005</t>
  </si>
  <si>
    <t>MKNTTRSKYKQFVQQVAALNALSDVTDVEAKFTVEPSVAQKLETKQQESSTFLSKINVYPVDEKEGDKIGLGIERPIASTTNTHEKEREPTDPTSLDSNGYKCGQTNFDTALPYAKLDMWAKFPDFQIRIRDSIVKRQALDRIMIGFNGKARAKTSDPTENPLLQDVNRGWLQAVREDAPEHVMDKIVDEDGKVVSAKIRIGKGGDYNNMDALVMSAVNELVESWFQDDTELVAICGRSLLADKYFPIVNQIQPNSETMAADLIISQKRIGGLPAVRAPHFPPDTILITRLDNLSIYWQDGTRRRAIIDNPKRDRVENFESVNEAYVIEDFGCVALIENIQLGDFSAPVIPDAPTGE</t>
  </si>
  <si>
    <t>PL78_9260 chr1</t>
  </si>
  <si>
    <t>ANI30006</t>
  </si>
  <si>
    <t>capsid scaffolding protein</t>
  </si>
  <si>
    <t>MPKSKFFRAVVEGATSDGRLIPRQHIVEMAESYNPTFRGARANLEHIKSVLPDSPFRAYGDITAAKYEEIKDGPLKGKLALLVQVDATDDLVKLRESRQKVYSSIEYVEKFADTGKAYLTGIAFTDTPASLGAEILTFCAQSANNPLASRKSQADAIFSVADEITLEFETETEQKPALFSQIKAMFTKKQTTDDARFSDVHQAVELVAQQLEEKLTALSTLETAFTALKADHAATQQALTELKTQLGKTDRQFSQRPAATGNENALLTDC</t>
  </si>
  <si>
    <t>PL78_9265 chr1</t>
  </si>
  <si>
    <t>ANI30007</t>
  </si>
  <si>
    <t>Terminase, Terminase-like family</t>
  </si>
  <si>
    <t>MDSVTINADLDPRRQAKYLYWQGLRIARIAEMIGEKAVTVHSWKRRDKWDDYGPLDQMQLTTAAEYCRLVMKPVKEAKDYKEIDLLARQAERHARIGKYNNGGNEAVLNPNLENRNSGPRKAAEKNSFSPEQASKLKDIFLESMFDYQRGWYQAGLSKEFRIRNLLKSRQIGATYFFAWEALLDAIETGRNQMFVSASKAQAHQFKNYIVAAARQVEVDLRGEVIILPNGAEMHFLGTNSSTAQGRPGNLYLDEYFWIPGFSKLRRAASGMASQKKYRSTYFSTPSTTTHEAYKFWNGTLFNKGKARDRQREIDVTYSRLAGGKLCEDKQYRQIVNIEDAERGGCNLFDIDELRNENSDEDFDNLFMCNFIDDTASVFSMQEMQRCMVDSWEVWKDVGLLSLRPFGERPVWIGYDPASTGDSAGCAVVAPPLVPGGKFRVLERHQWKGMDFAVQAANIKALTDRYNVTYIGIDDTGLGRSVTQLVRQFFPAVRAIHYSVEMKTDLIYKAKNVITTGRLEFDAGCLDIATAFMSVRKAMTPSGRQATYVTDRAEGTSHGDVAWAIMHTLFNEPLEGINGNNTSIMEIF</t>
  </si>
  <si>
    <t>PL78_9270 chr1</t>
  </si>
  <si>
    <t>ANI30008</t>
  </si>
  <si>
    <t>capsid portal protein</t>
  </si>
  <si>
    <t>MRQRNRNKQSGQATAARGQNDGQRAEAFTFGDPIPMLDQRDILDYLECSQVDRWYEPPVSFNGLAKSFRAAVHHSSPIYMKRNVLVSLFEPHPLLSKQDFSRYALDFLVFANSFLEARYNRLGGLMKLTPSPAKYTRRGLDTDTYWYVQSWTEPYQFEPGHVFHLLDPDINQEIYGVPEYLASLNSTWLNEAATLFRRKYYLNGSHAGFILYMNDAAHKQEDIDKLRNALKESKGPGNFRNLFMYAPAGKKDGLQVIPLAEVAAKDEFMNIKNVTRDDQLAAQRVPPQLMGILPNNTGGFGDVEKAARVFAINELAPLQERLSELNEWVGEEVIRFRPYELLV</t>
  </si>
  <si>
    <t>PL78_9275 chr1</t>
  </si>
  <si>
    <t>ANI30009</t>
  </si>
  <si>
    <t>MPDYTYSFIGVLLTTLVSFLAYRRSIFRDKYKFDEDLINAYKNKSHGSRYLVERVFFYKTKCMNVGYREIDLLLRSNNSGYSIFLFENSKRFVNTCYIDDLGVARFAKKFDSFIKRILWQALLFICYLSLVSLWGFLFLDITENTMPSVSGINLKSSEHILNLLKIIINICIMGLSMLFVFRCVASFVCIHNCKEFVEHFNKNSKASSILFTPIEPAPHGDSNPTGNS</t>
  </si>
  <si>
    <t>PL78_9280 chr1</t>
  </si>
  <si>
    <t>ANI30010</t>
  </si>
  <si>
    <t>MTTASDRKRAQRLRDKALGITTVTLRLDAQELAMLLEGCEQRRIARQPYDITEYLIGLIRQDNKLLHKQLAELKKSSCKRCGDTLPGEKDGCCLQGDSECWQTKGYKHLMLSSL</t>
  </si>
  <si>
    <t>PL78_9285 chr1</t>
  </si>
  <si>
    <t>ANI30011</t>
  </si>
  <si>
    <t>MINANKAVDILNELLILDPDAITTLAAIRVACSNRFATDSTAMCGKIDGVIRVGMIGVINALVEGGVVGADYDDNSLLVGFRVVKG</t>
  </si>
  <si>
    <t>PL78_9290 chr1</t>
  </si>
  <si>
    <t>ANI30012</t>
  </si>
  <si>
    <t>Phage GPA, Bacteriophage replication gene A</t>
  </si>
  <si>
    <t>MSRDSRGRIAPTPPLPFPCSGVVPFEWAYPWNAPRPAIGGPVYLQPQNQEQTDQQRAALIHAQDLLAKQPHIVQRGIRLHLNKLEQNQGIRRANTHLTKNFVERVLPRLDLVRDQYQISAEANDTAPLATRFSHLPDAGRADIDLLAKDISLQLRRELGVINDEVDGKSDFTVVFALYRRAAAMTQAFKQTPPGWEIYLTARWKLNVKNLTSFVARMISEDWWKRRLRRHADMWKEHLHIALGNVSKKTTPYASTATVGDWREQKRRTREFLKSMELEDEQGNRFSLIEKYDHSVANPAIRRCELMVRIRGFENICEELGYAGEFYTLTAPSKFHATNKDGHRNRKWNGASPARTQRYLRGVWSRVRAKLHREDIRVFGIRVAEPHHDGTPHWHMLLFMRPEHIEQARVIFRNHAHEENIDELNSEKTRKARFHAEAIDPEKGSATGYIAKYISKNIDGYALDGEIDDDTGKLLKEVAPAVSAWASRWRIRQFQFIGGAPVTVYRELRRMADHDQAVGLSVEFAAAHDAADNGNWAGYVNAQGGPFVRRDDLIVRTYYEVTEATNGYFENVIRIKGLFSPIVGRDTPIITRTTVWTIVSARAVDLAVDVKGAPAPSRSSVNNCTGVQKMTTPPVVIEPPPPPENIDFDALTAKERRQMLNRIRCEAAKPRKKPTKPRQPSQGELMLAADLGEKEFLIKDFADSIGIALDNNMLKSIAKGASVTVEGTTYRARTDGALYVVRNLTTSATDIKARFERLREQQVPLVIRLVGEHKRKLETVEAEDNQDKPVWFGPVAG</t>
  </si>
  <si>
    <t>PL78_9295 chr1</t>
  </si>
  <si>
    <t>ANI30013</t>
  </si>
  <si>
    <t>dam adenine methylase</t>
  </si>
  <si>
    <t>MQLNRSPLKWAGSKARIMETLRQHLPAGKRLVEPFAGSCSVMLNTDYDEYLITDINADLINFYNIAKREPSELINLASSLFMTANTAEQYYEFRNVFNTGNSDALSRAVIFLYLNRHCFNGMCRYNQSGGFNVPYGKYKAPYFPEAEIRFFAEKAKNATFLCCDFSETLNMTVPGDVVYCDPPYIPTSKTADFTHYHTDGFTDDDQRRLALALVNTADNGCKVVVSNSDTPRAAELYALFAVHSITAPRSISCKGDGRQKVQEIIATLEAVD</t>
  </si>
  <si>
    <t>PL78_9300 chr1</t>
  </si>
  <si>
    <t>ANI30014</t>
  </si>
  <si>
    <t>dnaQ 3'-5' exonuclease</t>
  </si>
  <si>
    <t>MKNDIKSVQKIMGARDSFKALFRAIRQWIKGLGNRLCKLGAQHRAKKWLKNNCLILDTETTGLGDDAEIVEITIIDCTGKILLDTLVKPIKTIPAEATAIHGITNEMVAAAPTWRDIHWQFMVLTNDRTLLIYNALFDTRLIFQTAAANNCQFLGKKYILEAECVMEAYAEYFGERDKKRNKYKWQRLGNAAKQQGVVIEGTAHRALSDCKTTLGIIRAMAGGAQCN</t>
  </si>
  <si>
    <t>PL78_9305 chr1</t>
  </si>
  <si>
    <t>ANI30015</t>
  </si>
  <si>
    <t>MTNTKTIDSIKGITCVINAIQSFPHELHPLLSAMAKHAIGHLTSAASEIERLSCIESSQQQKIKQLNQRVGYLEYFHSAFEPLWDSLIFAIAGTDAGKNIVTAGLFGTTANALKAINKTESGRKEAIRTATAFQEAVTAYTYAPRTHELKILPEYFHAVIEGKKKAELRIDDRGFRVGDYLLLKEWDGGADEFTGREIKVLTTDITEADFAIQGLVMLSFALPDNLSSCNANAAILSGNK</t>
  </si>
  <si>
    <t>PL78_9310 chr1</t>
  </si>
  <si>
    <t>ANI30016</t>
  </si>
  <si>
    <t>MANTEQVRALPLTLEERQNGLKHTAEIWCLFPNPKHKGLIPALITEMGETDPKMKGAIYYLAGIERARHNNKFSDLRPDEQRNIVDALNRWRASASLLPERITYIDCDPIT</t>
  </si>
  <si>
    <t>PL78_9315 chr1</t>
  </si>
  <si>
    <t>ANI30017</t>
  </si>
  <si>
    <t>MKQAYFILINELLQQYHFKAENLRIASAVADEVRMFSLNDYAFRLSVGLEGLLSTAQSSGDQTSAQALELLVTQCNCGVIPKPIEVTTQSQRNAVR</t>
  </si>
  <si>
    <t>PL78_9320 chr1</t>
  </si>
  <si>
    <t>ANI30018</t>
  </si>
  <si>
    <t>MKSICLPVANAILRTYTAEIAELNLCASDKGEAFSFNPHLRAREKEVITCNAIAGLTMITTIAWQLCGSELNAFHQLSAALQEFKTSGIAPQPFNDEVETCPAN</t>
  </si>
  <si>
    <t>PL78_9321 chr1</t>
  </si>
  <si>
    <t>MPGQLAELTSGAIALLAALVWIAFLSARAVIHDHRSRIINKKETERKTYQQL</t>
  </si>
  <si>
    <t>PL78_9325 chr1</t>
  </si>
  <si>
    <t>ANI30019</t>
  </si>
  <si>
    <t>MSYAIIPISKNSKGYRSFVLAYRRSTAINPIARHEVLLGDQSFGYFYSQSLATQYIDWLYSQRTTGAAA</t>
  </si>
  <si>
    <t>PL78_9330 chr1</t>
  </si>
  <si>
    <t>ANI30020</t>
  </si>
  <si>
    <t>phage regulatory protein</t>
  </si>
  <si>
    <t>MSKEIVSMSDAISYPEFARLIGKSPEAVKGMIEKGKLPVVEMKNPENPAARAESWVYLPAWNKGMKLAFDSRPKEIRDGWLMWLGLGEPI</t>
  </si>
  <si>
    <t>PL78_9335 chr1</t>
  </si>
  <si>
    <t>ANI30021</t>
  </si>
  <si>
    <t>xre transcriptional regulator</t>
  </si>
  <si>
    <t>MSIDVSEKVKLIRESERINRKEFSELTGVNYATLSSYENGAKGMSLEMTMRILNHPRFKKYTLWFMTDQIAPESGQIAPALAHYGRDSETSPQSENGAG</t>
  </si>
  <si>
    <t>PL78_9340 chr1</t>
  </si>
  <si>
    <t>ANI30022</t>
  </si>
  <si>
    <t>MSIKKLDDGQYIVDIRPAGRDGKRIRRTFSKKHEALAFEKYVVVNYHEKDWLSKPADKRPLSELTALWWLYHGQSMDYGKKYKAQLAKVAKIMADPCAFQIDKSAIAKYRAIRLAEGVKASSVNRDLIVLGGMFTALINAGMYHGEHPLRGIGKLKAKQTAMAFLSQGEIALLLDRLNEDNRRIAVLCLSTGARWGEATRLRAEHVVNNRVTFVETKNGKSRSVPISQDVADNLISKKSGLLFGEAAYPIFCQELRSVKVDLPHGQATHVLRHTFATHFMMNGGNIITLQRILGHSTIQQTMAYAHFSPDYLQDAISFNPLRGKATI</t>
  </si>
  <si>
    <t>PL78_9345 chr1</t>
  </si>
  <si>
    <t>ANI30023</t>
  </si>
  <si>
    <t>fbaA fructose-bisphosphate aldolase</t>
  </si>
  <si>
    <t>MSKIFDFVKPGVITGDDVQKVFAVAKENNFALPAVNCVGTDSINAVLETAAKVRAPVIVQFSNGGAAFIAGKGVKTDVPQGAAILGAISGAHHVHQMAEHYGVPVILHTDHCAKKLLPWLDGLLDAGEKHFAATGKPLFSSHMIDLSEESLEENIEICSKYLTRMAKIGMTLEIELGCTGGEEDGVDNSHMDASALYTQPEDVDYAYEKLNAISPRFTIAASFGNVHGVYKPGNVKLTPTILRDSQDYVSKKHGLPHNSLDFVFHGGSGSTAEEIKEAVSYGVVKMNIDTDTQWATWDGILQYYKKNEGYLQAQLGNPEGADKPNKKYYDPRVWLRAAQTSMITRLELAFKELNAVDVL</t>
  </si>
  <si>
    <t>PL78_9350 chr1</t>
  </si>
  <si>
    <t>ANI30024</t>
  </si>
  <si>
    <t>phosphoglycerate kinase</t>
  </si>
  <si>
    <t>MSVIKMTDLDLAGKRVLIRADLNVPVKDGKVTSDARIRASLPTIEAALKQGAKVMVTSHLGRPTEGEYNEEFSLLPVVNYLKDKLSSPVRLAKDYLDGVEVAAGELVVLENVRFNKGEKKDDETLSKKYAALCDVYVMDAFGTAHRAQASTHGVGKFAPIACAGPLLSAELEALGKALGNPARPMVAIVGGSKVSTKLTVLGALSKIADQLIVGGGIANTFVAAQGNNVGKSLYEADLIPEAKRLLETCNIPVPTDVRVATEFSETATATLKPATEIKDDEQILDLGDVSAERLAEILKNAKTILWNGPVGVFEFPNFRKGTEIVARAIAESEAFSIAGGGDTLAAIDLFGIADQISYISTGGGAFLEFVEGKKLPAVVMLEERAKQ</t>
  </si>
  <si>
    <t>PL78_9355 chr1</t>
  </si>
  <si>
    <t>ANI30025</t>
  </si>
  <si>
    <t>gapA glyceraldehyde-3-phosphate dehydrogenase</t>
  </si>
  <si>
    <t>MTIRIAINGFGRIGRSVLRALYESGRRAEISVVAINELANAEGMAHLLKYDSSHGRFAWDVRQECDKLYVGDDVIRLVHQPEIAQLPWHELGVDVVLDCSGVYGSREDGEAHLASGAKKVLFAHPGSHDLDATVVYGVNHQDLRAEHRIVSNASCTTNCIIPVIKLLDEAYGIESGTVTTIHSSMNDQPVIDAYHQDLRRTRAASQSIIPVDTKLAAGITRIFPKFCDRFEAISVRVPTINVTAIDLSVSVSSSVKVTEVNQLLQKAAMGSFRGIVDYTELPLVSTDFNHDPHSAIVDGTQTRVSGQHLIKTLVWCDNEWGFANRMLDTTLAMADSGF</t>
  </si>
  <si>
    <t>PL78_9360 chr1</t>
  </si>
  <si>
    <t>ANI30026</t>
  </si>
  <si>
    <t>MLLPVLWLSSCNPIEYCSTWPDIHRFITFQIIMLSALCKLFPTGLDNESQLKRFSQNKPNEVQREYLADKGHISPLFWRKTGKKKAAEATF</t>
  </si>
  <si>
    <t>PL78_9365 chr1</t>
  </si>
  <si>
    <t>ANI30027</t>
  </si>
  <si>
    <t>tkt transketolase</t>
  </si>
  <si>
    <t>MTSRKELANAIRALSMDAVQKANSGHPGAPMGMADIAEVLWRDYLNHNPTNPHWADRDRFVLSNGHGSMLIYSLLHLTGYDLPMEELKNFRQLHSKTPGHPEYGYTEGVETTTGPLGQGIANAVGFAIAERTLGAQFNRPGHDIVDHHTYAFMGDGCMMEGISHEVCSLAGTMKLGKLTAFYDDNGISIDGHVEGWFTDDTAARFEAYGWHVVRHVDGHNPDSIKAAIEEARKVTDKPSLLMCKTVIGFGSPNKAGTHDSHGAPLGAAEVAATRDALGWKYPAFEIPQDIYAAWDAKEAGKAKEAAWNEKFAAYEKAYPELAAEFKRRVSGELPANWETESKKFIEQLQANPANIASRKASQNALEAFGKVLPEFLGGSADLAPSNLTMWSGSKALNDDIAGNYIHYGVREFGMSAIMNGIALHGGFIPYGATFLMFVEYARNAVRMAALMKIRSIFVYTHDSIGLGEDGPTHQPVEQMASLRVTPNMSTWRPCDQVESAVAWQYALERKDGPSALIFSRQNLAQQPRDAAQLANIAKGGYILKDCAGQPELIFIATGSEVELAVAAADQLTAAGRKVRVVSMPSTDAFDKQDAAYRESVLPAAVSARVAVEAGIADYWYKYVGLNGAVVGMTSFGESAPADLLFKEFGFTVENVVAKAQALLK</t>
  </si>
  <si>
    <t>PL78_9370 chr1</t>
  </si>
  <si>
    <t>ANI30028</t>
  </si>
  <si>
    <t>metalloprotease</t>
  </si>
  <si>
    <t>MNIRTSLMALSITALLSGCQNMNTEGLMQSGAQAFQAATLSDTDVRTLSDKSCAEMDQKAQIAPADSEYSKRLAKISAALGDNINGTPANYKVYVTKDVNAWAMANGCIRVYSGLMDMMTDNEVEGVLGHEMGHVALGHTRKAMQVAYGTIALRTAASSAGGIATSLSQSQLADIGEKLVNAQFSQKQESEADDYSFELLKKRGIDPNGLVTSFEKLAKMEGGRGSSLFDDHPASQARADHIRERITSGQ</t>
  </si>
  <si>
    <t>PL78_9375 chr1</t>
  </si>
  <si>
    <t>ANI30029</t>
  </si>
  <si>
    <t>Rieske (2Fe-2S) protein</t>
  </si>
  <si>
    <t>MSWLNVCKVSYVKPDSPFSASVGDKRIGIYIIDGEYFAMDDICPHANALLSPGFFDEGTIECLLHGAVFDVRSGKCLREPGDRDLQTYPVRIDGGQIQVEIDEN</t>
  </si>
  <si>
    <t>PL78_9380 chr1</t>
  </si>
  <si>
    <t>ANI30030</t>
  </si>
  <si>
    <t>speA arginine decarboxylase</t>
  </si>
  <si>
    <t>MSDDNLIGRPSTAGAHVSLRSMQEVAMNDRNASKMLRTYNVAYWGGNYFDVNELGHISVCPDPDVPQARVDLAQLVKDMQEQRGQRLPALFCFPQILQHRLRSINAAFERARNEFGYQGNYFLVYPIKVNQHRRVIESLVNSGEPLGLEAGSKAEMMAVLAHAGMTRSVIVCNGYKDREYIRLALTGEKLGHKVYLVIEKMSEIKMVLEEAARLDVVPRLGVRARLASQGSGKWQASGGEKSKFGLSATQVLQLVEMLREANSLDSLQLLHFHLGSQLSNIRDISTGVRESARFYVELHKLGVNIQCFDVGGGLGVDYEGTRSQSDCSVNYGLNEYANNVIWGIGDACNEHGLPHPTVITESGRAVTAHHTVLVSNVIGVERNEFSEPQAPAEDAPRALESLWDTWQEMQKPESRRSLREWLHDSQMDLHDVHTQYAHGMLDLTQRAWAEQQYLTICNMIQEQLDPSNRAHRPIIDELQERMADKLYVNFSLFQSMPDAWGIDQLFPVLPLEGLDKPPERRAVLLDITCDSDGTIDHYVDGDGVATTLPMPPYDPENPPALGFFMVGAYQEILGNMHNLFGDTAAVDVYVYPDGTVNVEQTDEGDTVADMLAYVQLDPEKLLNHFRDQVKETDLAPELQAQFLEEFESGLYGYTYLEDE</t>
  </si>
  <si>
    <t>PL78_9385 chr1</t>
  </si>
  <si>
    <t>ANI30031</t>
  </si>
  <si>
    <t>MQPKSEKQTAGEPDSVLQATVNLPANPEWHPYGCNIGLMVYKKGRLQGGIERQNDAAVDVQQPVDNGSLIQPPPRMSFTIERTRLINKQDKVTV</t>
  </si>
  <si>
    <t>PL78_9390 chr1</t>
  </si>
  <si>
    <t>ANI30032</t>
  </si>
  <si>
    <t>metK S-adenosylmethionine synthetase</t>
  </si>
  <si>
    <t>MHHRLAPQCYAVIFHPNTKVKNKMAKHLFTSESVSEGHPDKIADQISDAVLDAILEQDPKARVACETYVKTGMVMVGGEITTSAWVDIEEITRNTIREIGYVNSEMGFDANSCAVLSAIGKQSPDINQGVDRADPLEQGAGDQGLMFGYASNETDVLMPAPITYAHRLVQRQSEVRKNGTLPWLRPDAKSQVTFQYEDNKIVGIDAVVLSTQHSEDIAQKDLQEAVMEEIIKPVLPAEWLSANTKFFINPTGRFVIGGPMGDCGLTGRKIIVDTYGGMARHGGGAFSGKDPSKVDRSAAYAARYVAKNIVAAGLADRCEIQVSYAIGVAEPTSIMVETFGTEKVAPEQLTLLVREFFDLRPYGLIKMLDLLKPIYRETASYGHFGREHFPWEATDKAELLRDAAGLK</t>
  </si>
  <si>
    <t>PL78_9395 chr1</t>
  </si>
  <si>
    <t>ANI30033</t>
  </si>
  <si>
    <t>MKQFFSLLAGLIFGLGLIVAGMANPAKVLGFLDISGLWDPSLGLVMAGAILVGTLAFFLTRKRSVSLLGLPMQLPTATQIDRRLIGGSLLFGVGWGLAGICPGPALVLVGAGVGKGMIFALAMVVGMMIFSLTERVRAHRQA</t>
  </si>
  <si>
    <t>PL78_9400 chr1</t>
  </si>
  <si>
    <t>ANI30034</t>
  </si>
  <si>
    <t>YeeE/YedE membrane protein</t>
  </si>
  <si>
    <t>MNIDWMNFTPYSAAAGGIILGCSVALFWVFNGKITGISGIFGGLLAGKKGDISWRLAFLIGLIASPLVYALFLPLPAIRIDADIGTLVAAGLLVGIGTRYGSGCTSGHGVCGLSRFSLRSLAATLSFMLGGFFTVWLIRHVLV</t>
  </si>
  <si>
    <t>PL78_9405 chr1</t>
  </si>
  <si>
    <t>ANI30035</t>
  </si>
  <si>
    <t>ArsR transcriptional regulator</t>
  </si>
  <si>
    <t>MNGEIAGRNMSSKDTLSLNLMSMGAAEACGTLRMLANEDRLLLLCQISQGEKSVGELETLLNIHQPTLSQQLGALRNEGLVTTRREGKRIYYSIADRRILAILHTLYELYCPKEGEGIHEH</t>
  </si>
  <si>
    <t>PL78_9410 chr1</t>
  </si>
  <si>
    <t>ANI30036</t>
  </si>
  <si>
    <t>SprT family protein</t>
  </si>
  <si>
    <t>MSSQRIPIALQQGVMQCLRQKLQLANQHLGTQHPEPKINYYQRGTSAGSAYLQSWEIRLNPVLLLENKQTFIDEVVPHELAHLLVFRRFGRVAPHGKEWRWMMESVLQVPASRTHKFEIASVQSKTFPYRCACQLHQLTVRRHNRVLRGESEYRCRHCGEKLQYTTTETS</t>
  </si>
  <si>
    <t>PL78_9415 chr1</t>
  </si>
  <si>
    <t>ANI30037</t>
  </si>
  <si>
    <t>deoxyribonuclease I</t>
  </si>
  <si>
    <t>MLRKILLVLVCSSPLFSSVSYSQNINNFSHAKAAAAKIHQDAPGSFYCGCQIQWQGKKGLPDLNSCGYQVRKNAQRAERIEWEHVVPAWQFGHQRQCWQNGGRKNCNKDAVYRQIETDLHNLQPAIGEVNGDRNNFMYSQWKGGEGQYGQCAMKVDFKNKQAEPPARARGAIARTYFYMRDQYQLRLSSQQTRLFEVWDRQYPVDNWECLRDERIAKVQGNHNPYVQQACQRQKS</t>
  </si>
  <si>
    <t>PL78_9420 chr1</t>
  </si>
  <si>
    <t>ANI30038</t>
  </si>
  <si>
    <t>16S rRNA (uracil(1498)-N(3))-methyltransferase</t>
  </si>
  <si>
    <t>MRIPRIYHQQPLSAHSELALSDDAANHVGRVLRMSEGQNLQLFDGSNQIFSAEIIRVDKKSVQVRLGDAVVEDRESPLNLHLGQVISRGEKMEFTIQKSIELGVNVITPLFSERCGVKLDGERLAKKIQQWQKIAIAACEQCGRNTLPEIREAMQLEAWCAEQDDSLKLNLHPRASNSINTLPLPVDKVRLLIGPEGGLTAAEIEMTSHHGFTDILLGPRVLRTETTALTAITALQVRFGDLG</t>
  </si>
  <si>
    <t>PL78_9425 chr1</t>
  </si>
  <si>
    <t>ANI30039</t>
  </si>
  <si>
    <t>gshB glutathione synthetase</t>
  </si>
  <si>
    <t>MIKLGIVMDPISSINIKKDTSFAMLMEAQRRGYELHYMEMNDLYLHAGEGRARTRLLNVKEDKNQWFSFGSEQDLTLHDLDVILMRKDPPFDTEYIYATYILERAEIKGTLVVNKPQSLRDCNEKLFTAWFPELTPDTLVSRSKEHIRTFHQKHGDIILKPLDGMGGASIFRVKQDDPNLSVIIETLTEHGSRFCMAQNFLPAITEGDKRILVVDGEPVPYCLARIPAQGETRGNLAAGGRGEARPLSESDWKIARAVAPTLKEKGLIFVGLDIIGDRLTEINVTSPTCAREIEAAFPQVSVTGMLMDAIEKRLADKKA</t>
  </si>
  <si>
    <t>PL78_9430 chr1</t>
  </si>
  <si>
    <t>ANI30040</t>
  </si>
  <si>
    <t>transcriptional regulator, AlgH/UPF0301 family</t>
  </si>
  <si>
    <t>MNLQHHFLIAMPSLQDPQFKRSVVYICEHNEEGAMGLVINKPVEKFTVESVLNKLKITPSPRDPAIRLDKPVLAGGPLADDRGFILHSPQPGFGSSVRISPETMITTSKDVLATLGTPEQPKNVLVALGYAGWQKGQLEQELLDNSWLTIEADLDIIFHTPIAERWQQAANKLGINIFNIAPQAGHA</t>
  </si>
  <si>
    <t>PL78_9435 chr1</t>
  </si>
  <si>
    <t>ANI30041</t>
  </si>
  <si>
    <t>crossover junction endodeoxyribonuclease RuvA</t>
  </si>
  <si>
    <t>MANRTILAFDFGTKSIGVAIGQEITGTARALTSFKAQDGTPDWQKVEKLLKEWQPDLVVVGLPLNMDGTEQPLTARARKFANRLHGRFGVPIALHDERLSTVEARAYLFDSGGYRALDKGSVDAASAVIILESWFEQQPE</t>
  </si>
  <si>
    <t>PL78_9440 chr1</t>
  </si>
  <si>
    <t>ANI30042</t>
  </si>
  <si>
    <t>MTKVTVAATQMACSWDLPKNIENAEKLVRQAHAKGAQIILIQELFAAPYFCIDQSPEHYALAQELDNSPLIQHFSKLAAELEVVLPLSFFERANNAYYNSLVMIDADGSVLDVYRKTHIPNGPAYQEKQFFIPGDTGFKVWQTRYAKVGVGICWDQWFPETARSLALQGAEVIFYPTAIGSEPAFPEIDSQPHWTRVQQGHAAANLVPVIASNRIGTEASQYIDGLEMTFYGSSFIADQTGALVAQANKTDETVLVHEFDLQEIAAQRASWGLFRDRRPEMYQALATSDGKTRR</t>
  </si>
  <si>
    <t>PL78_9445 chr1</t>
  </si>
  <si>
    <t>ANI30043</t>
  </si>
  <si>
    <t>MALQTTPRQDGFYMPAEWAPQDAVWMLWPYRQDNWRGKGIPAQQTFAKVAEAIARATPVYMGVPAKFMEQAKATMPANITLVEMECDDAWMRDTGPTMVINGKGERRGVDWKFNAWGGLLGGLYADWRQDEKVAEQVNQFHKNLSYAAPLILEGGSIHTDGEGTLLTTAECLLNPNRNPDLNQEQIEALLREYLGVTHFIWLQDGVYNDETDGHIDNMCCFVRPGEVALHWTDDQQDPQYARSVAAYEVLSQAVDAKGRKLKVWKLPAPGPLYNTEEETADVLSTDAVPRTAGERLAGSYVNYLISNQQTIFPMLDSRTDDLAKDLLQQMYPDYAIIGVPAREILLGGGNIHCITQQIPKP</t>
  </si>
  <si>
    <t>PL78_9450 chr1</t>
  </si>
  <si>
    <t>ANI30044</t>
  </si>
  <si>
    <t>MDFNEWVAASVKHNASDLHLCTGYHPALRICGDLHIFRQVAQVTSTWIQNLSRQLLDEVHYEKLQRHGQIDFSFSLSCGTRLRGHFFQQQRGLSAAFRLISAQCPTLAELDAPEVVHHLLPCESGLILITGATGSGKSTTLAGMLDGINRMGGRHIITLEDPIEFIHHSQGCLIQQRELGEHMPSFSAGLKAALRQDPDIILLGELRDRESITLALTAAETGHLVLGTLHTRTAAQAVDRLVDAFPAEDKGSVRSQLAGSLMAVIAQKLLPKRGGGRVAIFETMVQTGAVSHLIREGKTHQLTSLMQTGGAMGMQTFEQGLVQRQNQGVLALAEEQRWTQH</t>
  </si>
  <si>
    <t>PL78_9455 chr1</t>
  </si>
  <si>
    <t>ANI30045</t>
  </si>
  <si>
    <t>pyridoxal phosphate-containing protein</t>
  </si>
  <si>
    <t>MSTIQQNLQDVRNRIAAAARNCERSPEEITLLAVSKTKPVAAIEEAIAAGQHAFGENYVQEGVDKIHYFAGNPELEWHFIGPLQSNKSRLVAENFAWCHTVDRLKIAKRLSEQRPADMPALNVLIQVNISDEQSKSGIQLAELPELAASIYGLPNLKLRGLMAIPAPESDFERQLAVFQQMNQAFLTLKQRYPEIDTLSMGMTDDMAAAISAGSNLVRIGTAIFGARDYGSTAPAQA</t>
  </si>
  <si>
    <t>PL78_9460 chr1</t>
  </si>
  <si>
    <t>ANI30046</t>
  </si>
  <si>
    <t>proC pyrroline-5-carboxylate reductase</t>
  </si>
  <si>
    <t>MQHRKITFIGAGNMARAIIAGLVAGGYPAKLISVCAPSATHRDALAQEFGVISSSDNVAQTREAEVVVLSVKPQMMADVCKPLSEQVDFGKKLVLSIAAGISVSRFYALLGDKLNLVRIMPNTPSLVGKGMSGLYAPEQVNQADRDFTSQLMGSVGKVCWVNDESGINQVIAAAGSAPAYFFLFMEAMQQEAERLGFDSETARLLVQQAASGATALVEANPQLPLSTLREQVTSKGGTTAEALRVFNEQHLSDIVSHAMQAAISRAQEMEKLF</t>
  </si>
  <si>
    <t>PL78_9465 chr1</t>
  </si>
  <si>
    <t>ANI30047</t>
  </si>
  <si>
    <t>MLTLTFLAKTVIDLYVMVLLLRIWMQMVHSDFYNPFSQFVVKITQPIVGPLRRIIPSLGPIDSASLLLAFLLMTIKYPLLLLIQGGGMSLSPYNLLFGVISLVKAAGYLIFWVMIIRALMSWVSQGRSPMDYLLYQLTEPLMAPIRRILPAMGGIDFSGMVVILILYLINYLGMDLLGELWFVL</t>
  </si>
  <si>
    <t>PL78_9470 chr1</t>
  </si>
  <si>
    <t>ANI30048</t>
  </si>
  <si>
    <t>YggU hypothetical protein</t>
  </si>
  <si>
    <t>PL78_9475 chr1</t>
  </si>
  <si>
    <t>ANI30049</t>
  </si>
  <si>
    <t>rdgB Inosine/xanthosine triphosphate pyrophosphatase</t>
  </si>
  <si>
    <t>MQKVVLATGNAGKVRELASLLADFGLDVVAQTEMGVESAEETGLTFIENAILKARHAAQVTGLPAIADDSGLAVDALSGAPGIYSARYAGVDASDRENLEKLLVSLQNVPEGQRGAQFHCVLVYMRHAEDPTPLVFHGSWPGVIARAASGAGGFGYDPIFYVPELGKTAAELSREEKQAVSHRGKALKLMLDALRNA</t>
  </si>
  <si>
    <t>PL78_9480 chr1</t>
  </si>
  <si>
    <t>ANI30050</t>
  </si>
  <si>
    <t>YggW coproporphyrinogen III oxidase</t>
  </si>
  <si>
    <t>MLKLPPLSLYIHIPWCVQKCPYCDFNSHALKGDVPHQEYVDHLLADLDADLPLTSGREIGTIFIGGGTPSLLSAEAMQSLLDGVRARLPVAADAEITMEANPGTVEADRFSGYQRAGVNRISIGVQSFNEQKLVRLGRIHGPEEAKRAAALATSLGLRSFNLDLMHGLPDQMLEEALDDLRQAIALNPPHLSWYQLTIEPNTGFSSRPPKLPDDDALWDIFEQGHQLLSAAGYQQYETSAYAKPGYQCQHNLNYWRFGDYLGIGCGAHGKVTFSDGRILRTVKTKHPRGFMQGKYMDRQHEVEIADRPFEFFMNRFRLLEAAPRGDFYNFTGLEESTIRSQLDQAIAKGYMLETDEHWQITEKGKLFLNSLLELFL</t>
  </si>
  <si>
    <t>PL78_9485 chr1</t>
  </si>
  <si>
    <t>ANI30051</t>
  </si>
  <si>
    <t>MLRKAGLALLLLAAGQVHAEYQCNVKPQDDVIISPQSVQVVGASGNLQISPDGDVIRNGKTLTLTEAQRQKAFSYQSALRKDLPWIDKGAQQHLEKARVSLDNVIVQQLGSSSNVRNRLTTLNDQLKQQMSRIIEKRSDGLTFHHQAIAQVEKDGRAIVQQSLGGVLQDSLNEMGVKQATSGSSNNPLQAIMGNLGGLQQAIQTEWNNQEQDFQNFGHEVCGRVTTLEQQRIELLKALN</t>
  </si>
  <si>
    <t>PL78_9490 chr1</t>
  </si>
  <si>
    <t>ANI30052</t>
  </si>
  <si>
    <t>glsA glutaminase</t>
  </si>
  <si>
    <t>-VKTLSNTLLEDILDQVRPMIGQGKVANYIPALAEVSADKLGIAVCGVDGQIFQAGDAEERFSIQSISKVLSLTLALGRYGEDEVWRRVGKEPSGQPFNSLVQLELEQGKPRNPFINPGALVICDMLQSRLSAPKQRMLEVVRQLVDDVSIGYDSRVARSEFEHSDRNAAIAYLMKSFGNFDNDVLTVLQTYFHYCAMRMSCIELARCFVYLANQGRPINHAEQIISPIQARQINALMITSGMYDGAGEFAFRVGMPGKSGVGGGIIAVVPDEMCIAVWSPELDVSGNSLAGTAALELLAQRIGRSIF</t>
  </si>
  <si>
    <t>PL78_9495 chr1</t>
  </si>
  <si>
    <t>ANI30053</t>
  </si>
  <si>
    <t>MANNRSRRLRKKMHIDEFQELGFSVQWTFPEGTGVDVIDSTVDAFIDEVIEPNGLAFDGSGYMQWEGLICLQEIGHCTDEHRALVSKWLEARKMKNVETSELFDIWWD</t>
  </si>
  <si>
    <t>PL78_9500 chr1</t>
  </si>
  <si>
    <t>ANI30054</t>
  </si>
  <si>
    <t>trmB tRNA (guanine-N7)-methyltransferase</t>
  </si>
  <si>
    <t>MINDVISPEFDENGRALRRIRSFVRRQGRLTKGQQFALDNYWPVMGVEYQTTPVELSTLFGREAPTVLEIGFGMGTSLVTMAANNPQQNFLGIEVHSPGVGACLGSAHEAELNNLRVMCHDAVEVLENMIPEGSLDMVQLFFPDPWHKARHNKRRIVQTPFVELVKSKLKVGGVFHMATDWQPYAEHMLEVMSAVSGYRNLSETNDYVPRPDSRPLTKFELRGQRLGHGVWDLMFERKE</t>
  </si>
  <si>
    <t>PL78_9505 chr1</t>
  </si>
  <si>
    <t>ANI30055</t>
  </si>
  <si>
    <t>mutY adenine glycosylase</t>
  </si>
  <si>
    <t>MMQAQQFAQVVLDWYQSYGRKTLPWQRDKTPYQVWLSEVMLQQTQVATVIPYFQRFMTRFPDVRALAAAPLDEVLHLWTGLGYYARARNLHKAAQTIVAKHQGEFPTTFEEIADLPGIGRSTAGAILSLALGQHFPILDGNVKRVLARCYAVDGWPGKKDVEKRLWQISEDVTPAKGVGQFNQAMMDLGAMVCTRSKPKCELCPLNAGCIAYANHSWPQYPGKKPKQTIPEKTAYFLLIQNHTQVWLEQRPPVGLWGGLFCFPQFSEREDLSHWLQQKGLPEQGLQQLTAFRHTFSHFHLDIVPIWMNAVTLSGCMDEGAGLWYNLAQPPSVGLAAPVERLLQQLAKQPPTQAALFGDSATNEDLA</t>
  </si>
  <si>
    <t>PL78_9510 chr1</t>
  </si>
  <si>
    <t>ANI30056</t>
  </si>
  <si>
    <t>Fe-S cluster biosynthesis and repair protein YggX</t>
  </si>
  <si>
    <t>MSRTIFCTFLQKDAEGQDFQLYPGEVGKRIYNEISKEAWSQWITKQTMLINEKKLSMMNVEDRKLLEQEMINFLFEGQDVHIEGYTPPSK</t>
  </si>
  <si>
    <t>PL78_9515 chr1</t>
  </si>
  <si>
    <t>ANI30057</t>
  </si>
  <si>
    <t>mltC murein transglycosylase</t>
  </si>
  <si>
    <t>MACKMKKILALLVIAPLLVSCSGNKDQANNEAFIKDTNGFEILMGQFAHNIENIWGLSEVLIAGPKDYVKYTDQYQTRSHINFDAGTITVETIATTDPAAHLRQAIITTLLMGDDPGSIDLYSDVNDIQISKEPFLYGQVLDNNGQPIRWEWRAAHFADYLLQTRMKKRTSGLHVIWSVTLQLVPNHLDKRAHKYLPLVRRSAEKYGVEESLILAIMQTESSFNPYAVSGSDALGLMQVVQHTAGKDVFRLKGKSGQPSRSYLFDPENNIDAGTAYLSILQNSYLGGIQNATARRYAVITAYNGGAGSVLRVFHSDKNRAFSIINSMAPGDVFQTLTTKHPAAESRRYLVKVNSAQKSYRRY</t>
  </si>
  <si>
    <t>PL78_9520 chr1</t>
  </si>
  <si>
    <t>ANI30058</t>
  </si>
  <si>
    <t>MDLGFTLFELAAIFATMVVAYIIFGLTGFGSALIASPVLALFIPVAKIVPLLAIVDMFAAVTNVARHSRNADLGELKRLIPMMIIGSLIGATILLKTRPDILLLALGIFVILYALYSLSRRKPLGKFKTAAAVPFGLVGGVFSALFGSGGFIYAIYLSGRIESKDNLRITQTTLIGLSTFTRVILFTLAGVYMDLSILLMVLLLAPGMLAGLTLANRISLGINREQLIKLINILLLLSGLVLLGRYFSQ</t>
  </si>
  <si>
    <t>PL78_9525 chr1</t>
  </si>
  <si>
    <t>ANI30059</t>
  </si>
  <si>
    <t>MTQLKIAASANLVSYLATPREVVCLYETDFTDVAVILVSLEDVNSGILAELHNQGFGIPTFIAAQGDQQVSVDYLPLIKGVMALGENNKAFYLAQLEASAAEYEKNLLPPFFSTLKKYVEMKNSTFACPGHQGGEFFRKHPAGRQFYEFYGETLFRSDMCNADVKLGDLLIHEGAAKDAQKHAAKVFNANKTYFVLNGTSAANKVVANALLTRGDLVLFDRNNHKSNHHGALIQAGATPIYLETARNPFGFIGGIDAHCFNERYLRQQLREVAPERADEARPFRLAIIQLGTYDGTIYNARQVVDSIGHLCDYILFDSAWVGYEQFIPMLKDCSPLLLELNEDDPGIIVTQSVHKQQAGFSQTSQVHKKDNHIKGQKRHCNHKRFNNAFMLHASTSPFYPLFAALDVNAKIHSGASGRNMWMDCVRLGIEARKLILERCSLLKPFIPLQINGKNWQDYATETIANDARFFDFVPREKWHGFDGYTDDQYLVDPCKLLLTTPGIDVASGQYSEFGIPATILAHFLRENGIVPEKCDLNSILFLLTPAENSAKMAHLVEMLAQFERHVGQDSLLCDVLPTVYRKNEQRYRGYTLRRLCQEMHNLYVSHDVKQLQKEMFRKASLPQVVMNSQDANIQFIRDNIELIPIAEAEGRIAAEGALPYPPGVLCVVPGEVWGGAAQRYFLALEEGINLLPGFSPELQGVYIEKGDVEWRRILGYVIAD</t>
  </si>
  <si>
    <t>PL78_9535 chr1</t>
  </si>
  <si>
    <t>ANI30060</t>
  </si>
  <si>
    <t>MNKITLAIALFSASTTVAMAASNNTITFQGEVTAQTCSVTVNGLDANPMVLLPTVSSTDLDASGKTAGKTTFTLGVAGCAPGVDDIDIKTVFVGSQVTTAGNLKNTGTATNVELQLLKDSTTTTGIDLNSGVAQDGIVLKAGDTSAEHDFAVQYYATGKTTPGSVIASVQYAVSYL</t>
  </si>
  <si>
    <t>PL78_9540 chr1</t>
  </si>
  <si>
    <t>ANI30061</t>
  </si>
  <si>
    <t>MAINILGYRYLFITLLLFIGMSFAQASVVMNGSRIIYSAGEKEHSVQLTNNDSFPNAIQVWLDSGDAQSTPDTGKAPFIVTPPFFRIEANAGQTLRLKYTGSGLPTDRESVFYLNFLQVPPVNKAEKNNKMLVLMRNRIKVFYRPENIAGRVDQVPSALTFSLHQRGKDVVVTGKNPTGFYATIASAEVVGSGKKLNMKSEMIAPMSQAEWVIPNSSAPSNATVKFLLVNDFGGQDTGSYKIQ</t>
  </si>
  <si>
    <t>PL78_9545 chr1</t>
  </si>
  <si>
    <t>ANI30062</t>
  </si>
  <si>
    <t>MGFVRVSLKKKFSGRKKALTLCITLILYVDAPLAQEEPQDLEFDESLFLGTKFASGLNQLNKENAVTAGNYDAVDVLINNRLFKRTTVKFIKNADSSEAYPCLNDEFLTAAGVELTAKGDSLSRQPNTPEIESRPSDSAIPLIEQCVPLAERVKGASFHFDQAKLRLELSIPQALLKKRPRGYIERSEWEEGENLLFVNYSSNFYRSETKSQQQNSTSDYAFMGLKSGLNLGLWQIRQQSNLRYSNNSNGSDSQWNNIRTYLQRPIPQLDSQLTLGETFTDSTLFGTLSFRGAKIATDQRMWPESMRGFAPEVRGVASTNARVIIRQNGREIYETNVAPGPFVINDLYSTTSQGDLNVEIIEANGSRSTFTVPFSAVPDSMRPGVSRYSAVAGASRDFTNIDNYFTDFTYERGLTNQLTGNSGLRLAKDYTALLAGGVIGTSVGAFGLNTTFSHAKVENDQTQNGWRMQATYSQTFSETGTTFSLAGYRYSTKGYRDLNDVFGVRSVQKNGGIWDSSTYKQRSQFTTTINQNLGSFGQLYASASTSDYYNDTQRDTQLQLGYSNNYRDISYNLAISRQRSVYTSTLYGWETEDSNNTTTTRYGNTENIATLTLSIPLNIGSKSQYLSMSANRNPKSGNSYQTSLSGTAGERNSFNYSVNAGYDDNKIGNNSNSWGANVQQQFPNATVNGSYSRGNNYTQYGAGARGAAVIHGKGVTFGPYLGETFGLIEADGAQGASVRNAQGARIDNNGFALVPALTPYNYNTIGLDTKGINRNTELKENQGRVVPYAGAAVKVKFETLTGYAMLIQTQTADGEGLPLGADVYNSQDDIVGMVGQGNQIYVRVKDKKGSLHVRWGENSGDQCELPYTFNDQDTEQDIIHITGSCHR</t>
  </si>
  <si>
    <t>PL78_9550 chr1</t>
  </si>
  <si>
    <t>ANI30063</t>
  </si>
  <si>
    <t>MLRPTKQLIPCEVSRPTSTACYRRPRILAGLIILIGLSSGSAWSACSKITAQSQLGTGDGTAGSWAGSLDNNNGSLGLPGIIDLSTNANFQPDGTLLAAATSNFTTFALNTGYDPERVLFRCDAADVDQIFEMYATNGDNNYAGKNEDGTIAGNVPSGFATYVRNVVIRITNLSTGEYYSRLWKGRRLTDLDKDSTGRILVKAKNFSNIYTELFRIDYARSGTNNAASYTYAYTQPNAYIAFKGPGINGPIEGTDAVSNWPGWYATWPASIGLYNYVTFRRTTICAVTNFTPTVILPRISVAELNSGNTSSAEFHVDFQCQTGITSGVTSGAVAMGFLVPAANAAKAQSLGLMNGSGGISHLISDNYGASGTASGVGIRIYRNNNPINLLSKNVTLTGNSGGWYGIFDGAQQTTGSVTGGNSYTENFRAELGKISGQTVTPGAVNAHAQVVIRVQ</t>
  </si>
  <si>
    <t>PL78_9555 chr1</t>
  </si>
  <si>
    <t>ANI30064</t>
  </si>
  <si>
    <t>MHMRKWLSVFNNMPFKRLTSGITRLLLLLIVAHSTPAVASVIAERTRVIFSEGHTEESLQLVNSNSYPVAVQVWVDDGDLMATPEKAISPVLVLPPLFRLQPQAQRSLRLILSGVSKLPTDRESAFWLNVYEIPPKTVTQVDNESFVTLALRMQYKVFYRPKNIAAPGDTLSKALTFTLERNGDTAVVKVDNPTPYYASVASLTLGSAESLPDMVSPYSTLNFPLNRSPAAGSTSLTFALIDDSGNSKGFSANLK</t>
  </si>
  <si>
    <t>PL78_9560 chr1</t>
  </si>
  <si>
    <t>ANI30065</t>
  </si>
  <si>
    <t>MSIPANFNGQRPVIDVNDSVMLLIDHQSGLFQTVADMPMPELRARAAALAKMATLCNMPVITTASVPQGPNGPLIPEIHANAPHAQYVARKGEINAWDNEDFVKAVKATGRKTLIIAGTITSVCMAFPSISAVAEGYKVFAVIDASGTYSKMAQEITLARIVQAGVVPMDTAAVAAELQSTWNRADAEAWAEVYTQIFPAYQLLIESYSKAQEVLKSNEKLDSQR</t>
  </si>
  <si>
    <t>PL78_9565 chr1</t>
  </si>
  <si>
    <t>ANI30066</t>
  </si>
  <si>
    <t>argP LysR family transcriptional regulator</t>
  </si>
  <si>
    <t>MRQDLNDLYYYVQVVEHGGFSQAARALDMPKSKLSRRIGMLEERLGVRLILRSTRIFTVTELGQAYYTQCRSMLVEAEAAQAIIESAQSVPCGTVRLACPITILHAYVGDMLVDFSLQYPDVSIQLLGMNRPVDILTEGVDLAIRVKPLPVDGADLVMRGLGYAAQYLVASPILLEKYGMPLTPVDLASWPTLGYGSSMEKHCWTLMGADGMQTTQHHVPKFVSTDMETLCKAAIAGVGVVQLPAMMVRSQLEHGRLVRLLPDWATCREIIHAVFPSRRGLLPSIRALIDFLAERFGTIKEGR</t>
  </si>
  <si>
    <t>PL78_9570 chr1</t>
  </si>
  <si>
    <t>ANI30067</t>
  </si>
  <si>
    <t>glutathione-regulated potassium-efflux system protein KefC</t>
  </si>
  <si>
    <t>MDSHMLIQALIYLGAAALIVPIAVRLGLGSVLGYLIAGCIIGPWGLRLVTDVDSILHFAEIGVVLMLFIIGLELDPQRLWNLRVSVFGGGALQMVACGALIGLFCMLLGLRWQIACLIGLTLALSSTAIAIQAMNERNLMASQMGRSAFSVLLFQDIAAIPLVAMIPLLAASESSTTLAAFAFSALKVAGTLTLVILLGRYVTRPALRFVARSGLREVFSAVALFLVFGFGLLLEEVGLSMAMGAFLAGVLLASSEYRHALESDIEPFKGLLLGLFFIGVGMSIDFGTLIDNPLRIIVLLAGFLIIKTTVLWLIARPLNVPRKQRYWFAVFLGQGSEFAFVVFGAAQMANVLEPDWVKSLTLAVALSMAMTPILLVLLARMEKSDHGPEREADEIDEEQTRVIIAGFGRFGQIAGRLLLSSGVKVVVLDHDPEHIETLRKFGMKVFYGDATRMDLLESAGAVKAEVLINAIDDPATSMQLTEMAKEHFPNLQIIARARDVEHYIQLKHAGVAQPERETFEGALKIGRLALEKLGLGRYEARERADLFRRFNLQMVQEMAEGESDTQSRAAAYKRTSEMLTESLAEERAHLSLIQRHGWKGTDEGKHTGEVEDKSESQSS</t>
  </si>
  <si>
    <t>PL78_9575 chr1</t>
  </si>
  <si>
    <t>ANI30068</t>
  </si>
  <si>
    <t>NADPH-quinone reductase</t>
  </si>
  <si>
    <t>MILIIYAHPYPQHSHANKRMIEQAETLEGVEIRSLYQLYPDFNIDVAAEQAALSRADLVIWQHPMQWYSMPPLLKLWMDKVLAHGWAYGHGGTALRGKNLMWAVTTGGGENHFGMGSHPGFEVLAQPFQATALYCGLKWLPPFSMHNTFICDDETLQAQARHYKHRLMEWKEAFYG</t>
  </si>
  <si>
    <t>PL78_9580 chr1</t>
  </si>
  <si>
    <t>ANI30069</t>
  </si>
  <si>
    <t>MKVLFIDGAQKSLHYDNKKIVLTEKEFLMLQFLLNRRKNNSIPINEIVTHVWKGRESIIGKGNVSQLAYRLRSKLSTIGDVIQISISMNNGGNCKVQRNIITIIASNNGIMCFLVKFLLNIKENNSL</t>
  </si>
  <si>
    <t>PL78_9585 chr1</t>
  </si>
  <si>
    <t>ANI30070</t>
  </si>
  <si>
    <t>MTFLLPTIYSTGILLFALLLIVLLVRHQQRTSNQAQRDNQRLKAQNDLLNARLLQLKRQAEDLASAITKQAQHTKQLEKKNALLREQPHVIQAEKA</t>
  </si>
  <si>
    <t>PL78_9586 chr1</t>
  </si>
  <si>
    <t>MSLKSPAETQIITWIIIGIFSAWGGLVRYLMDRQGTRSKWSWMGVLSQITISSFTGLLGGLLSFESGASHYMTFLFSGLFGTMGSTALSYLWHRLSNSSGK</t>
  </si>
  <si>
    <t>PL78_9590 chr1</t>
  </si>
  <si>
    <t>ANI30071</t>
  </si>
  <si>
    <t>PirA insect toxin</t>
  </si>
  <si>
    <t>MNKVTITINTESNTVEVEKPTEIYKAQAAALISAPLRARVAAEVAPNSSTEVFYQSTPIIPESRRNIMITNDGAANLITAEYYWSHSFTSQWFLYTSIEVSVGESKLLQSPSNSLYYSKVVLVNKTSRKAYVTAEEK</t>
  </si>
  <si>
    <t>PL78_9595 chr1</t>
  </si>
  <si>
    <t>ANI30072</t>
  </si>
  <si>
    <t>PirB insect toxin, delta endotoxin</t>
  </si>
  <si>
    <t>MNKITEYDNIASLTPYPVYASSAYEFDWNSSAILKQAIIKGISFIPYVGDYLSSIIDFFWKDQERDIWQEMMGQLHQLIEESVLKAIQGILLGDIAELKGKIASVVSALQDHPGTPEAKSLYMSVSVNLDSVQRKFTTFDHKTNYHILSMYSTTALMQIMYWTMGIERKDEIGLNNNEVGQLQRNIDQLVKHVEDYTQGIYDTELDIQYNESSPNTVANNVMYAHGYCRVHGMEYTEIIQNVQKNGSNTKGLYLKTLCYFTFFGWPTSQARILALKDEINMPEPFKPSLVNGRINQIKSIKGYIQRIGGALRVGGFEIIFANGNRYQQGTVTGESRSIELNGSLINTLETWGNGAIDEVKFTLSDGRTLSVGQRYSTNYRKFALEGHYISGIFVSSDRKELAGQAANICVSYHQKQ</t>
  </si>
  <si>
    <t>PL78_9600 chr1</t>
  </si>
  <si>
    <t>ANI30073</t>
  </si>
  <si>
    <t>Phospholipase/lecithinase/hemolysin</t>
  </si>
  <si>
    <t>MNKMPMALLLSIFCISSYAANDVSSISETSVPPEKNMQKSLNKSETYTYIKCAYRKNKDKSFDATSSWEWGRAGNSANDYATVNGHWYSSAILANMFYTKSTHQEIKDVCINTLNKKNISFTDLIPYASDYTLSYYYSFWNEGDKIPTIDIGKTKLDRMVVFGDSLSDTINVYNGSYGTVPNSNTWYLGHFSNGLVWHEYLSQKHIKVPSYTWATGNAESGSGLIFSGFGQQLDSFESYIKKSDGYSIGKTLFLALFGGNDFITGSKSPDDIINNYKNDLVRLKNLGAKQIAVFSLPNFSTVPAVKGWSQSDKDKLKNKSIEFNTKLISLINSLKSTYPDVKWIMPNLNTAFEDIIKNPEKFGYVNSKDTCLNLRDSSLDYITGASPRDECKNSNGAFVFWDNMHPTTKTHENISDILANEIKLAL</t>
  </si>
  <si>
    <t>PL78_9605 chr1</t>
  </si>
  <si>
    <t>ANI30074</t>
  </si>
  <si>
    <t>MQLSIENLRAGYGKNTILSDLSLTLPAGKITALLGPNGCGKSTLLKCFSRLLTPSSGSIWLDNYPISALSSRELARQLALLPQQHVSPEGIRVCELVGYGRSPWLNLWGRLSADDKRKVEQAMRDTQIADLADKLVSELSGGQRQRAFLAMVLAQQTPLLLLDEPTTYLDINHQVELMALLRRQNQQGKTLVAVLHDLNQASRYCDNLVMMRQGKVIVQGTPEEVMTPELLAETFQIDAQIHREPISGRPMCIVK</t>
  </si>
  <si>
    <t>PL78_9610 chr1</t>
  </si>
  <si>
    <t>ANI30075</t>
  </si>
  <si>
    <t>fecD iron-dicitrate transporter subunit</t>
  </si>
  <si>
    <t>MKRPFITLILLPALVLLTLLLSLRYGTHTLSFSQMRMAFLPADDNYFPLVEYRLPRALLAMMVGAALALSGVLVQGVIRNPLASPDILGVNHAAGLASVSALMLFPALSVLWLPPIAFMGGVLAFMLLRVCAGQSAALKLALTGVALTAFYASLTDYLMLSHPLEINNALLWLTGSLWGRGWSFVLVIAPWLVILLPLSLWFCRDLDVMALGENSASTLGISVRRVQSLVLILAVALAAISVAVCGPIGFIGLVAPHLTRKLVGGRHLLLIPAAMLVGALILLWADLLARTLHPPLELPAGVLTAVIGAPYFFWLLMRNR</t>
  </si>
  <si>
    <t>PL78_9615 chr1</t>
  </si>
  <si>
    <t>ANI30076</t>
  </si>
  <si>
    <t>fecC iron-dicitrate transporter permease subunit</t>
  </si>
  <si>
    <t>-TPWPFCIIGQETKRHDRNVIMLIKRLFIGWRWALPLLVLALGFWLTLFCRSAVPIAPLEALRALFPGAPATLAQALVLNLRLPRSLVAMLLGASLALAGSLLQTLTRNPLASPSLLGINAGASLAMVVVSALSPQLFSGFSIALAAALGGGISWGVVMLLGGGWQQAGDRSRLVLAGVAVSALCAALAKATLILSEDQAYSILNWLAGGVAHARWPEFWHLFPFTLIVAPLALLLASRLNVLQVSDESAHSLGVNLPRLRLLINLMVLLLVGACVSVAGPLAFIGLLIPHMARGWIGYDLRRMLPVSMIMGATLMLLADLLARVLAWPGEIPAGAVLALIGAPVFIWLVRSRT</t>
  </si>
  <si>
    <t>PL78_9620 chr1</t>
  </si>
  <si>
    <t>ANI30077</t>
  </si>
  <si>
    <t>fecB iron-dicitrate transporter substrate-binding subunit</t>
  </si>
  <si>
    <t>MSFISRLAIPVCLMCLCLGNAGAVTVQDQQGAFTFNGMASRVVVLELSFVDALALVEVSPVGVADDNDPERILPEVRQRIQPWQSVGTRSQPSLEAIAALKPDLIIADSSRHGGIYAALKGIAPTLMLKSRNETYSENLESAAIIGEVLGKNALMQPRLAEHHQRMQAFAGQLPEGEKVVFGTSREQQFNLHSRESYTGSVLTALGLIVPEPVNKQALANISLEQLLAIDPEWLIVAHYRQESIVRQWQKDPLWQVMKAAQQNHVAAVDSNTWARMRGVFAAEHIASDAVAILHHRSRNETP</t>
  </si>
  <si>
    <t>PL78_9625 chr1</t>
  </si>
  <si>
    <t>ANI30078</t>
  </si>
  <si>
    <t>MSISSRAGVFGIFSKATPLAIAIHCTLIPAAMLAPVMATAASATASYHIAPGDLDTALNLFASQSEITLSVDSSLTRGKRSEGLNGNYSVNSGLHALLSGSGLRSKALGGNAFTLEPEVSANADTLTVVGDWLGDARENDIFEHAGARDVVRRAEFAKTGATTVREVLNRMPGVNAPENNGTGSHDMAMNFGIRGLNPRLASRSTVLMDGIPVPFAPYGQPQLSLAPVSLGNLDAVDVVRGGGAVRYGPQSVGGVVNFVTRAIPQDFGLSAGMEGALSPTSSQNDPKGTGNLMIGGTADNGLGAALLYSGTRGSDWREHSSTKIDDVMLKTRYAPNDVHTFNSLLQYYEGRAEMPGGLSRAAYNADPFQSTRPYDEFWGRRQLASLGYQYQPDQQHKFNIQSFYTYTLRSGYLNQGKNITLSPREYWVRGIEPRYSQSFTLGSSAHEVGIGYRFVSESTHELRYTSLASSGKLPTTSSPFDRDTQSGTQAHAWYIDDRIDIGDWTITPGIRYERIQSYQNNYIKNTKQDISYNAPLPALNVVYHLNDAWNIYANTEGSFGTVQYSQIGKAVDSGKIEPEKARTWELGTRFDNDIVKAEVGLFLINFDNQYDSNQVTDSVTARGKTRHSGLESQVRYDLADLSPALDNLSAYASYAYVNAIIREEGANRGNQVPFSPKNKGTLGLDYSPGSWTFNLNSEFQSSQFADNANTVKESVDGSNGRIPGFMLWGARANYNFGPQMANLNLAVGVKNIFDHHYFTRAYDDNNKGMYVGQPRTLYLQGSVKF</t>
  </si>
  <si>
    <t>PL78_9630 chr1</t>
  </si>
  <si>
    <t>ANI30079</t>
  </si>
  <si>
    <t>iron dicitrate transport regulator FecR</t>
  </si>
  <si>
    <t>MSSSLSESQQRALKMAAQWFAALCDENVTSQQKQKWQLWYQQHEDHRWAWQRVEALQGQFHSMPGTFSYQTLNQARQQAEITRRRVLKGLVVFLGVGGSWKAWQSPTGQGLWADARTSTGEIKSLPLSDGSQLFLNTASAADIRYTTDRRLIWLHQGEIGITTAKDLQARPFIVETSQGWMRALGTQFIVRQTGDITQLSVLKHAVEVKLRAAPNQIITVNEGQSVSFSDRDFSALTPLIAGAGSWTQGRLSVSDGRLGDVIEDIARYRHGRLSCDPTVAELRISGTFPLKDTDRLLKILTQTLPVKVQSLTRYWVKVVPA</t>
  </si>
  <si>
    <t>PL78_9636 chr1</t>
  </si>
  <si>
    <t>ANI30080</t>
  </si>
  <si>
    <t>RNA polymerase subunit sigma</t>
  </si>
  <si>
    <t>MSTLAGASPSASFEALYSSHHHWLRNWLRSKLGSTYDADDLAQDTFMGILVGNKAHEIREPKSFLCTVARRVMIDYFRRNALERAYLEMLAQMPEVSVTSPEQRQCLLETLQQIDTMLDGLGHKVRQAFLMSQLEGLTYPVIAERLQISVISVKKYMAKATEHCLLFALEHPQTP</t>
  </si>
  <si>
    <t>PL78_9640 chr1</t>
  </si>
  <si>
    <t>ANI30081</t>
  </si>
  <si>
    <t>PL78_9645 chr1</t>
  </si>
  <si>
    <t>ANI30082</t>
  </si>
  <si>
    <t>RclC membrane protein</t>
  </si>
  <si>
    <t>MNKYLELLSRGDKVGLTLIRLSIAIVFIWIGLLKFVPYEADSITPFVANSPLMSFFYENPTEYKQYMTHEGELNLVARQWQEMNNTYDFSNGLGVVEVLIALLVLANPFSRWLGLIGGLLAFLTPFVTLSFLITTPEAWVPNLGDMHHGFPYLSGAGRLILKDTLMLAGAIMIMADSARDILKHQARVAKVAG</t>
  </si>
  <si>
    <t>PL78_9650 chr1</t>
  </si>
  <si>
    <t>ANI30083</t>
  </si>
  <si>
    <t>lpdA pyridine nucleotide-disulfide oxidoreductase</t>
  </si>
  <si>
    <t>MNHYQAVIVGFGKGGKTLAVTLAKAGWQVAIIEQSKKMYGGTCINIGCIPTKALVHDAQLHYDFSQAMRRKSDLVNFLRDKNYHNLADLENVDVIDGRAEFIDSHTLRVTTPEGELTLTGEKIFINTGAKSVMPPVEGLASTPGVYDSTGLLNLETLPVHLGILGGGYIGVEFASIFAQFGSKVTIFETASRFLPHEDQDVAGAILGILKDQGVELVLNAKVDCVSEYNGAVQLHTDQGDYNVNALLVASGRAPNTQDLQLHQAGVEVNDRGAVMVDPYLRTTASHIWAMGDVKGGPQFTYISLDDFRIVRDQLLGSGKRHTGDRKHVPYSVFMNPPLSRVGLTETQARNSGADIQVVTLPVAAIPKARVLNDTRGVLKAIIDNKTQQILGVSLLCPDSHEMINTVKMVMDAGLPYTILRDQIFTHPSMSESLNDLFSLVQ</t>
  </si>
  <si>
    <t>PL78_9655 chr1</t>
  </si>
  <si>
    <t>ANI30084</t>
  </si>
  <si>
    <t>MDTLSRLIALNPPRGRLDRNCILDGDWQLPHAAGDLSVIRWHVVITGSAWLDLSSGESRLLENTTMLLLPQSSAHRLRQHTKENTQILCGSMNMPISARHFLTALPEVLVLSPENASVSREWFHYAIKLMQEEVNRGQPGAEAICSQMCGMFLTFAIRGWLQHSPLDKGLLQALLHTRLGEAVAQMLEAPHYHWTVESLAQIAHMSRASFAEVFRQVSGTTPLSLLTTLRMQLAAQRLAREAAPLVAIAELVGYANESSFHKAFVRHFGCTPGQYRNKAKELATHSGD</t>
  </si>
  <si>
    <t>PL78_9660 chr1</t>
  </si>
  <si>
    <t>ANI30085</t>
  </si>
  <si>
    <t>proline/betaine transporter</t>
  </si>
  <si>
    <t>MGLRKRKVKPMQINDITIIDDTKLKKAITAAALGNAMEWFDFGVYGFVAFALGQVFFPGADPGIQMIAALATFSVPFLVRPLGGIFFGALGDKFGRQKVLSVTIIIMSVSTFCIGLIPSYASIGIWAPILLLLAKLAQGFSVGGEYTGAAIFVAEYSPDRKRGFLASWLDFGSIAGFILGAGVVVLISSIVGEANFLEWGWRIPFFIAAPLGLIGIYLRHALEETPTFQQHVEQMDSDARNNITQPPKVSFREILTKQWKNLIICVGMVIATNVTYYMLLTYMPSYLSHSLHYSEDHGVLIIIAIMLGMLFVQPIMGLMSDRFGRKPFIVCGSIGLFVLAIPCFILINSGVIGLIFCGLLILAVLLNCFIGVMASTLPAMFPTHIRYSALAIAFNISVMIAGLTPTIAAWLVESTQNLFMPAYYLMVVAVIGLVTGIFMKETANKPLKGATPAASDRAEAKEILQEHHDNIEQSIEDIDQEIAELEKKRKNLIAQHPDIN</t>
  </si>
  <si>
    <t>PL78_9665 chr1</t>
  </si>
  <si>
    <t>ANI30086</t>
  </si>
  <si>
    <t>6-O-methylguanine DNA methyltransferase</t>
  </si>
  <si>
    <t>MNARQNFKSDRARWLAIVQRNKDADGAFIYGVKTTGIYCLPSCPSRQPRQENVVFFANRLAAEVAGFRPCKRCGGVQGDQQYEIISKACRYIEKSDHIPTLNELADYVGQSAYHFHRRFKAAIGLTPKGYAEALRTQRIRQQLAQTGFVTDAIFEAGYQSNARFYHKSNAMLGMTPKAFHRGGTGTTIYFAVGQCSLGDILVAKSERGICAIWMGESAQQLVQELQDKFPQAVLIGGDEAFDILVAQVVGCIETPEIGLDLPLDIRGTAFQQRVWQALREIPLGATASYSEIADKIGLPKAVRAVAGACAANMLAVAIPCHRVVRQDGALSGYRWGVERKRALLKKEGKQ</t>
  </si>
  <si>
    <t>PL78_9670 chr1</t>
  </si>
  <si>
    <t>ANI30087</t>
  </si>
  <si>
    <t>DNA-3-methyladenine glycosidase</t>
  </si>
  <si>
    <t>MFFVYGETEIQHLKKRDKKMAAAIERFGMLQRPTNPDLFAGLVQYIVEQQISVKAAQTVNTRLQILVGNITPERILLLPDEEIQRCGMTMKKAQYIKGAAESVRVGELDLTNIHSQSDDEIIRTLSRLNGIGVWTAEMLLISSLARPDVVSWGDLAIRRGMMNLYRHKELTKERFKRYRTRYSPYGTTASLYLWALSKDE</t>
  </si>
  <si>
    <t>PL78_9675 chr1</t>
  </si>
  <si>
    <t>ANI30088</t>
  </si>
  <si>
    <t>peptide synthetase</t>
  </si>
  <si>
    <t>MEETVTDLIEVWSRLTPDRIAARNAQQGIISYFQLERDANRIANWLNQQGIGEHSRIGVLTGSDPYFLVALLAVWKAGACYVPLDMDYPLGRLSHMVADAGLSVILGVGSGDSMALWSCARYFDITSSGFLRGIQRWSGSQPPQVVRRPQQLALIIYTSGSTGVPKGVMIEHGALANLLKDHAKGLGITANSRVYNALSLAFDAGNMAALLPLICGGELALGCGETAAIVHSRSSHLFLPTALLARLDIQAAGLPSLIAIGGEDCPQNLADRWADRVALYNLYGPAECTVTALYGRIFLGQRVHVGQPVTGIQAWILDRDGAECLPGEAGELYLSGLGLARGYLNQPQLTAQRFIEWQPIPGQRLRLYRTGDKFRKLPCGHYQFLGRIEEEVRIGGYLIDIAEVESQLIRVCPLLKQVKVVVQRLGAEEKLLAFATLCQCYPACAPEPCRILCDLAHRLPEYLIPSQLHLLSEMPLTPNGKLDEKRLPRLAAKTTLA</t>
  </si>
  <si>
    <t>PL78_9680 chr1</t>
  </si>
  <si>
    <t>ANI30089</t>
  </si>
  <si>
    <t>MAGTMVQMDFTGKRVWVTGAGQGIGFETAKLFTALGAEVFGLDKNFPNEKYPFTTAVLDIRQPAQVADVCEQLLEVASGIDVLVNAAGILRMGEAQSLSLDDWQQCFDVNVSGAFYLLKQLIPVFKQQRSGAIVSIGSNAAHVPRMQMAAYCASKAALTSFSHCVGLELAPYGVRCNLVSPGSTDTPMQRGMWQTPDAEQRTIAGFPQQYKLGIPLGKIATPAEIAQTVAFLASDLASHITLQDIVVDGGATLAA</t>
  </si>
  <si>
    <t>PL78_9685 chr1</t>
  </si>
  <si>
    <t>ANI30090</t>
  </si>
  <si>
    <t>rutB</t>
  </si>
  <si>
    <t>MAIPTLSAYQLPQAEHVPANKVGWQFDPTKAVLLIHDMQDYFVSFYGDNNPMINRVIDNIAAIRRYCKSQGVPVIYTAQPNNQSPEDRALLNDMWGAGLNDHPAKQRVVSALTPEEDDEILVKWRYSAFHRSPLEQMMKEMGRDQLVICGIYGHIGCMITATDAFMKDIKPFMVADAVADFSLEEHLMALKYVATRSGSVIFTEALLGEANQSDNRFSKESLKAQLLTLIDESDEDFDEDENLIDYGLNSVHIMALVTEWRQQGIELSFVDLAKSPSLNGWWALFEKQLAAGAK</t>
  </si>
  <si>
    <t>PL78_9690 chr1</t>
  </si>
  <si>
    <t>ANI30091</t>
  </si>
  <si>
    <t>entE enterobactin synthase subunit E</t>
  </si>
  <si>
    <t>MSIEFTRWPAEFARQYREKGYWIDLPLTDVLSRQCQLRPQATAVICGERQFSYAEMNRASDRLAARLTGQGLGHGDTALVQLPNVAEFYLVYFALLKIGVVPVNALFSHNRLELNAYAKQIQPRLLIASASHALFSDAAFTQQLQQSVPSLEFVIIDGENDYAPLLQTMLYEELDGELPDFSPTAADEVAFFQLSGGSTGTPKLIPRTHNDYYYSVRGSVDICQNDENTRYLCALPAAHNYPLSSPGALGIFYGGGCVVLAPEPSAMSCFPLIKRHQITMTSLVPPAVSLWLQAAEHFGTEDLASLKLLQVGGSKLSESLARRIPQMLGCQLQQVLGMAEGLVNYTRLDDSDERIFTTQGCPISADDEVRVLDSAGQPVAPGEAGELVTRGPYTFRGYYRSPEHNAKAFDDEGFYHSGDVVQMTEDGYLCVVGREKDQINRGGEKIAAEEVENLLLTHESIIHAALVSMPDEMLGEKSCAFVVTRDASLKPLHLRKYLRGIGVAEFKLPDRFEMVDSLPVTPVGKIDKRLLRQTIQTQISISE</t>
  </si>
  <si>
    <t>PL78_9695 chr1</t>
  </si>
  <si>
    <t>ANI30092</t>
  </si>
  <si>
    <t>-AHSGTAGRLDNSLFSATSSAFLFTSAHRSIKTQGVAERITQRAQGGAEYPGTLQESIQKAFIKARADGLQRPIVVGAIPFDISQPTQLFIPQSYQFLDRQELVSAASDTSEDPVSVAQWRSLPNEDDFKQAVAQAVETFRRGAMHKVVLSRILEIETETPINPNRVINHLLRQNPGAFHFHIPLSEGGVLLGASPELLVRKDGDRVYTNPLAGSAKRQATVEGDHVVSQALMNSGKDQYEHRLVIDEIRRLLTPYCRSLNIPTQPSLISTAALWHLSTAISGELESAQTSVLELACLLHPTPALCGFPTESARRLINQLEPFERGLFSGIVGWCDEDGNGEWAVAIRCATLHDTQARLFAGAGIVMASQPALEWAETEAKLGTMLNALGIQSQGRLP</t>
  </si>
  <si>
    <t>PL78_9700 chr1</t>
  </si>
  <si>
    <t>ANI30093</t>
  </si>
  <si>
    <t>isdE</t>
  </si>
  <si>
    <t>MSLFFRSITQKTRRVAFPAFLCLLALLGLSGCKPADETPRISPTPPASETNGQWPRTVHTARGDVQLEKAPRRIVSTSITITGTLLAIKAPVIGTGATVPNTTVADDLGFFTQWSKEAKARNLVPMYQTEPNAEAVAGMNPDLIIISATGGDSALKLYEQLSAIAPTLVMNYDDKSWQELALTLGQATGHEADAEQVISDFAKRLDQVKNSITLPPQPVSAFVYQAGGQTANLWTANSAQGKLLLELGFTLATVPESVLGNTSMGHRKDIIQLGGEKLAEGLTGNTFLLFSGDRPAIEALEANKFLSHLAPLQQNRVYAMGNDTFRLDYYSASNMLQRIEGLFKKD</t>
  </si>
  <si>
    <t>PL78_9705 chr1</t>
  </si>
  <si>
    <t>ANI30094</t>
  </si>
  <si>
    <t>POT family transporter</t>
  </si>
  <si>
    <t>MAKSPILLDFSLLKNNANFRAVFIARLISVLGLGMLTVAVPVQIQAMTGSTLQVGLAVTLDGLGMFIGLLLGGVLADRLDRRRLILFARFTCGLGFVGLSINAFAATPSLWVLYVLATWDGFFGALGMTALMAATPSLVGRENLAAAGGLSMLTVRLGSILSPAIGGLIIVYGGVGWNYGIAATGTMLTLLPLLRLPQMKPTVTQHEHPLRALASGISFVLSNKVVGSVVLLGTLVSMVGAIRVLFPALAENTYHVGASQIGIMYSVVPLGATIGAFTSGWVAEVRRPGLVLMYASIAAFLSIATLGLTNNFYLALPGLLLYGYLGSISGLLQYTLVQSHTPDALLGRVNSLWNVQFVTGESLGALGLGLLARLMTPALAALSYGVAAAGLGAVIAVCVQPLRQASMGSAEQEDVKMSVEETKEN</t>
  </si>
  <si>
    <t>PL78_9710 chr1</t>
  </si>
  <si>
    <t>ANI30095</t>
  </si>
  <si>
    <t>iron-enterobactin transporter membrane protein</t>
  </si>
  <si>
    <t>MSLDKTLNIPVAASQSGRFSNDRRRVFGLFLCLTLLLIIMACSLMFGAKAIPLDVVWRSLLGEHSGQDSTLILESRLPRTLIGVLAGAALGLSGAIIQALTRNPLADPGILGVNAGASFAVIIGITVFGANAISGYMIFAFVGAMLTTLLVYWVGTLGAGGVNPLRLTLSGVAIGAVLTGISSGISLTHPTVYDSVRFWQAGSLDIRNMSVVTAVTLPIVVGTLISLLLARPLNAMHMGEDLAAALGAHIGRTQFWSVVAVTLLCGAATAAVGPIAFVGLMVPHIARWLVGPNQCWILPFTLVMTPILLLFSDIVGRFLVPGELRVSIVTAFIGAPLLIGLVRRNARMTAL</t>
  </si>
  <si>
    <t>PL78_9715 chr1</t>
  </si>
  <si>
    <t>ANI30096</t>
  </si>
  <si>
    <t>-KSITQPWIIGHSDGRINLRVRPRSLLTCALLLLACLILGALALTFGTLKLSTNQVVSALFGQANGYINTIVIQWRLPRAVMALIFGAALGISGALFQSMIRNPLGSPDIIGFNSGAYTGALVAIILFNGSYFEIASSALGGGLLAAAAVYLLAYRQGIQGFRLIIVGIAVGAMLTAFNTWLTITASLEAALSAAAWGAGSLNGITWAKAAPSSLFILLATMLVALLSRRIPLLEMGDDAAGALGIPVEKTRLGLMAIGVILMAAVTAAAGPISFIALAAPQIARRLTGTPSVTLIPSALMGALLLAAADLCAQHLFSPNQLPVGVVTISIGGLYLIWLLIRESRRS</t>
  </si>
  <si>
    <t>PL78_9720 chr1</t>
  </si>
  <si>
    <t>ANI30097</t>
  </si>
  <si>
    <t>fecE iron-dicitrate transporter ATP-binding subunit</t>
  </si>
  <si>
    <t>MSNLYANPVNTAENRLRAKAVTLGYEGKIISENLNVSIPDGEFTVIVGPNACGKSTLLRALSRLLKPQAGEVILDGKNIARYDTKHVARHLGLLPQTSLAPDGITVMDLVARGRYPHQKLLQQWTQADKLAVLEAMQATGVSELADRTVDALSGGQRQRVWIAMVLAQQTPLLLLDEPTTYLDIAHQIELLELFSDLNRERQHTLVAVLHDLNHACRYATHIIAMRDGQVVTEGAPREVITAELVEKVFGMPCLIIEDPVSHTPLVIPKGRVKNKG</t>
  </si>
  <si>
    <t>PL78_9725 chr1</t>
  </si>
  <si>
    <t>ANI30098</t>
  </si>
  <si>
    <t>MPQITSSAFSSRLAFFNQLNNKPETESRSSGMGKLSQSFTGVRNSASSQFFPRPKTTADQTDGSFRSNLNVRQSANGEAPAAPMSKRVSILDVMKLKMEAEGQPFDSFINKLKSVKVTDAPPPIKRQELAPAAPIAAPIAPVNVSFQNGVIPPPPPPPMFSAPVKAKYVPTEIKPASKEDIANLAAAQLAKVAKKSEPKHQMPADFMAALLAKLPKKIE</t>
  </si>
  <si>
    <t>PL78_9730 chr1</t>
  </si>
  <si>
    <t>ANI30099</t>
  </si>
  <si>
    <t>-SEALTLTFSAANESELPLVAAQPGIWFADQIAVQNNAYAVAHYIELRGHLDVAHFQAALRQGLAEADIVHARFGTGDNGPVQWIPQAIDPKQIAPAEILDWRDRNDAALAAQVLMEADLLGADRPESANVPGYRHLLFRVSPAKDRPEGEERWLWYQRYHHLMVDGFSFTALTRRIAEIYTALVSGLPAGENPFTAFSEVVAEYLAYQGSEAEAKDREFWLQHAAELPVPVCLSSSGKNSGEQNLSPLPLRYHFSTDIAQFSAITEAVKSQRLSAADMAIALVMSYLYRMSGQQHLSVGFPFMRRMGSVAIGALGPVVNVLPLQAKMRDDLTLAEVARNLALELKTLRRHQRYEADQLRRDLGMVGAGQDLYGPTINFKLFEYQLNFAGIDGITHQMASGPVEDLEFNLYLDEGQLSVELTANPARYDMASLRLHAQRIQYLIQQIARQPNVAIGQLSLIDPQELAAIVQWANGPAISMPARAVSVLDIFHSRVTQQPEDCAVACGEHRLSYQQLSVRVAQLARALIARGVGADDVVAIGLPRSVDSLVAILGVLASGAAYMPLDLDYPLDRLELMCDDARPCLLLTHNSIREQLPQLAVTLSLDDEVFRSECAALPTQPVVDAERREALSGAHLAYIIYTSGSTGRPKGVMSTHGGLLNLLVAHADNLYGPAMAEFARQHRRRMRAGHTASFSFDSSWEPLFWMMIGCELYIFDEEMRRDAYSLVQMMDEIPIDTMDITPSFFSQMIDSGLLENGRHRPAFIMIGGEAATPRLWNLLKQHPELNVHNYYGPSEYTIDTLGTSTRVSDQPVIGRPVANTEVYLLNNKLERVPVGVMGELYIAGAGLARGYLRRPDLTAARFVANPFREGEVMYRSGDLMRWTPEGQLDFVGRIDHQIKVRGFRVELGEVENALVALPQVSTAVVIAEAIGATHRLIGYCSVPDADLNANPQLSSQLLEQLAATLPDYMVPAVLVVLNELPLTVNGKIDRQALPAPERAVQQISRAPQTPEETLICQATADLLGLEQVGADDDFFALGGDSISAMALGTALRRQGYQLRPRDIFSQRTPARMAQALQPMGERAPGKPTAEGKLPDTVMAAVTEKYGAVSAVLPVLPLQQGLLFHAQLGREANNYNAMSRFELEGPLDADRLRGALELLLVRYPQLAAIFDTELHSEPLQILPTIDTTQMNVPWRVLDLSEMTADRQAVEFHNLERSLLAKDLIAASPCPLLEAVLVRYTADRHALILVAHHLIGDGWSSSIMLHDLLHAYGNLPLAPLKVSYGSLINQMTQRDLQQDRQIWQQAMLGATPSILYPEANSSGPVRELAVELGCELTAGLVALLRREGLTLNTLLQGVWGTLLGALSGRNDVVFGSPVSGRYAEVEGIEQHIGLFSNTIPVRVKLQPNLPLLAQLNALQQQQIQLLEHDGLGLGEIQRLAGANTLFDTLLVVENYPENSKLHQQAFHGLRCAGLNNRGYTHYPLALLALPGEKLQLQLEYRDVVQDPQRVAQRLVMLLEYLVYQPELPVSALDLQTPDEKALLAEINNTGVALPAVTLCDLMVQQAQETPLYLALLDIHQQLNYQQVREKVTALAAHLQRQGVRAGDRVAVALPRSVDLSLSLMAILEAGAAYLPLDTGYPDDRLAYMIQDARPRLIITLSDLAERFAGQGGLLLLDRLAQPWPAAQDFVAPSITPDHPAYLIYTSGSTGRPKGVVVSHGAIVNRLLWMQNEYPLGSDDVVLQKTPCSFDVSVWEFFWPMITGARLVMAPPEAHRDPEALRAIVEDYDVTTAHFVPSMLAAFVSAMSGQGRTCTSLRRVFCSGEALSRELSELYQQSFSAPLHNLYGPTEAAVDVTYQPAYGADLARITGNSVPIGKPVWNTELRILDHLLRPVPVGVAGDLYLCGVQLAQGYYARPDLTASRFVADPFDCGQRMYRTGDIARWLANGEVEYLGRSDDQLKIRGQRIELGEIESALLELPQVQQAVVVARTLVGSEGVLAGADSRQLVGYIVPTAGQMEVDTEVLRNALTERLPAHMVPVVIVSLEAFPLSANGKLDRKALPAPASQSDNGGRAPAEGLETRIAEMFASLLGVDSVGADTDFFAAGGHSLLAMRLAADLRRELKQPVAVGQVMVASTVAGLAAALSQPQSQNQNEIGFGEVMTLRQGSGASLFCVHPASGFAWQFSQLPRYLSGKWPVLGLQSPRPGGAIAECANMDEMCEQHLATLRRIQPTGPYHLMGYSLGGTIAQGMAVKLQEQGEEVAFLGLLDTYPPETQDWNAPIEAEALAEVERERELFMAATGDELEEKRKMFDQIQANYDDSVGLLSAATTAVYHGETTLFVATQTQPEGETPAEIWAPYVKNLRTFELDCSHITMMSPETLKVLGPLLNQLLSDIGSLGK</t>
  </si>
  <si>
    <t>PL78_9735 chr1</t>
  </si>
  <si>
    <t>ANI30100</t>
  </si>
  <si>
    <t>MVCIIYSILKMTVINMMNEAQVNPFDDESIPFFVLINAQRQYSLWPEITAIPAGWEPVFGPAVREACVRYLEMNWTDMRPQRLMNAQPE</t>
  </si>
  <si>
    <t>PL78_9740 chr1</t>
  </si>
  <si>
    <t>ANI30101</t>
  </si>
  <si>
    <t>enterochelin esterase</t>
  </si>
  <si>
    <t>-NAVNSYPDSQSLLSDPQAGSEAWWQQVAQWGTPLVEPRETDRVKLTFLWRDPQGNAQQSSLNRVYIDVNGVTDHHSFTPECLKRLGDSDVWYWQTEVEPDFRGSYSVIPVSASQCLQLPEGSHEQRRMAQRNWWISLLDLAESDPLNRIRPHYSNRGTPLSAVHLPASLPQPAWKDVDAGNPPPVDPARLHKILWNSKLLGNSRNIWIYSTGETDQPQDRPLAILLDGQYWAQGQPVFGVLDRQTESGQLPPTVYVLIDVIDQQHRGEELPCNREFWLAIQAELLPLVAQYQPFSGLASRTVVAGQSYGGLAALYAGLHWPQRFGCVLSQSGSFWWPCMDDSALMPDGNAEVAGWLTQQVQQGVGADHQLDIFMEAGRREDVIYQVNQEMQHALEQSPHRVNCRFYSGGHDAVCWRGGLIDGLHYLLNLKNDSN</t>
  </si>
  <si>
    <t>PL78_9745 chr1</t>
  </si>
  <si>
    <t>ANI30102</t>
  </si>
  <si>
    <t>ferrichrysobactin receptor</t>
  </si>
  <si>
    <t>MFDLSGKLMPRKLPLRVSSTSKTLLFTSALILIPSLGAQAETNKTANAPKEDKLVVVAQAGSGEEDSGFVATNSSTGTKTDTPLIKTPQAISVVTREQMAAQDATSVAQALRYTAGVISEYRGASNLNDEVTIRGFGSVPRFLDGLSYSSIGGVRRAGQIDPWMLERVEVVRGPASVLYGQVNPGGLINMVSKRPTAESIHKVQARVGNNKLAEAAFDFGGALDDEGKVLYRLNGIGRTQDDAVQSFKQERFAIAPAITFLPNEDTSFTLLTSYQREPEAGSRNFLPARGLLTATQYGYIPRDFNVSDPAFDQSWREQTSVGYAFEHYINDTFKFRQNLRYTQIKQHYNYLVFLDMQPDNRTMNRRAQIERQQYGEFSLDNQLQADFWTGELNHTVLTGLDYKRTRIDSQFLMDRGSKYDLDWVSPVYGLNIQESALGVSDDDLNKLDQVGVYLQDQIEYGNWNLLLSGRYDWSQMKALSRVTSKQTQQDDNAFTGRAAVLYAFDSGISPYVSYSTSFEPNTGKGAPGHEALKPITARQVEAGIKYQPPGSQTLLTAALYDLRQKNISQRDQVLNYDIPIGETQSQGLETELKSALSDNIDVIASYTYTTAKVRETTRVGEQGKMPPTIPHHAAALWGMYTFNEGVLSGLSTGAGVRYMGTSWGDRKNTFKVPASTVYDWMMRYELGNAVPTLKGTSLQVNLNNITDKEYVATCSTDSACFYAPGRTATATVSYSW</t>
  </si>
  <si>
    <t>PL78_9750 chr1</t>
  </si>
  <si>
    <t>ANI30103</t>
  </si>
  <si>
    <t>MSASVGIPQLMHRIRTSTQRMCGLLLVFFWLILNAQVAVAGHHCDLMLSDKPAVIQHQEHTRQTMDMSHGQAQNALCDKHCVPDSMQPDGSVIALAALLPQTELRLAAVQTHEVIQKSDWYSPPIAGPPTEIVFCRFRE</t>
  </si>
  <si>
    <t>PL78_9755 chr1</t>
  </si>
  <si>
    <t>ANI30104</t>
  </si>
  <si>
    <t>MKILIATLFLVLPTAVFSADPHSHQHMYQPDASSTSVETIYQSQGKIKTWSAAGVFISHQAIPALNWPPMTMSFSLPTADNLQPLTVGTEADFSFRQTAQGYELVSIAPHQS</t>
  </si>
  <si>
    <t>PL78_9760 chr1</t>
  </si>
  <si>
    <t>ANI30105</t>
  </si>
  <si>
    <t>heavy metal RND transporter</t>
  </si>
  <si>
    <t>MIRFLSHRSPVRPALACSLTLLTLCLPLAAQAVEITLNQAISSAERYSAELSANQHQVNALENMASSATQLPDPKLKFGIENLPVGGNNGHRFTREGMTMQRIGIMQDYVSGDKRQRKADTFNAEARKTAAASETIRARLQKDAAQSWLDLALAEQAVRDAQKLVLESEKQIGVKRAGVIGGASPASSVVDSRLMLVAMQDRLTNAERDVRLAQTRLTQLTGLEVTKASGSLPAFTRLPADVAVLQAAVLQHPEVLQASREAEVAKARSAQSAIAAIPDIGVEVYYAKRSEGYDDMAGVMVSVDLPLFRSQRQDKDYAADVSRTMEANDQLTLLTRDHRAQLDTLLAQYQAAQQRWQRQSQEVLPLQKKRLDLIIAQYQGNKSDLSSVMDARRALLESELNTRDAARELAALWVAIRYLIPQETTR</t>
  </si>
  <si>
    <t>PL78_9765 chr1</t>
  </si>
  <si>
    <t>ANI30106</t>
  </si>
  <si>
    <t>cobalt transporter</t>
  </si>
  <si>
    <t>MKKHFTLSLVAVAMLGGLTGYWLGKPAQHSEITSPDTAESGRKVLYWYDPMTPGQRFNQPGKSPFMDMELVPRYADQQADDGGVIISARQQQNLGIRTEKSQMRSLNLRLTAYGTVATDERSVSVIPARANGIVEQLWVRANQQQVSKNQPLASLWIPEWNAAQQEYLAIRKLGDNPLTSAARQRLQLQFMPDEIIRQVEKSGQPQTRYTLRAPSAGYVNKLDIRAGAQVSATQSLFELASLDPVWVVIDYPQAQASQLQLGSAIQATSASWPGEIFHGKVSELLPNMDLTTRTLKARIVLDNPQQKLKPGMYLNLQATSREALPPVLAIPQEALLLTGSRSRVLVSEGDGHFKPVNVTAGHSQDGWVEIKQGLSLGEQVVTSGQFLIDSEASLQSVLPQMEEPKSIDGSNPTSAVAPDTYSASGRVNAIDGQTITLSHGAIPALKWGPMTMDFTLPESDFPANIHVGAQVDFQFTLDDNGAHIQHINPSKLADKQQIHGGHL</t>
  </si>
  <si>
    <t>PL78_9770 chr1</t>
  </si>
  <si>
    <t>ANI30107</t>
  </si>
  <si>
    <t>MIAAVIRWSLRNRLLVLLGAVMMAGWGIWSLQQTPLDALPDLSDTQVIIRVSYPGKAPQVVEDQVTYPLTTTMLSVPGAETVRGFSMFGDSYVYVLFAEGTDPYWARSRVLEYLSQVQSSLPAEAKAALGPDATGVGWIYEYALIDKTGKHSLADLRALQDWTLKFELKTVPNVSEVASVGGMVRQYQVVLDPERMRALNLSHQQIASAIQDSNQEGGGSVLEIGSAEYMVRTSGYLKKLDDFNNIVITARDGIPILLSDVASVRMGPEIRRGVAELNGEGEVAGGIIVMRYGKNALETINGVKAKLQQIQQTLPAGVEIVPVYDRSQLITHAIDSLSFKLLEEFLVVAVICSLFLFHFRSALVAIITLPLGILGAFIVMHYQGVNANIMSLGGIAIAIGAMVDAAIVMIENMHKVLEQWRKDHPGQKPVGKDYWHISERAAIEVGPALFCSLLIITLSFIPVFSLQAQEGRMFSPLAFTKTYAMAVSAGLAITLVPVLMGYFIRGNIPDENANPINRWLIALYQPVLSAVLARPKTTLTLAAVALVATLYPLSRLGNEFMPALDEGDLLYMPSTLPGISVQEATRLLQQTDRLIKTIPEVDTVFGKAGRAETATDPAPLTMIETTIRFKPKDQWRAGMTMDKLIEELDATVKVPGIANLWVPPIRNRLDMLSTGIKSPVGIKVNGKNIQQIEQVALQIEQVVRQVPGVTSALSERLAGGRYVDIDIDRQRAARYGVSVKELQSLVASVIGGQNIGETIEGRERFPINLRYPRELRDSLQKLRDLPVLTAAGGQIALSELADIRISEGPPMLKSENARLSDWIYVDLRGRDLKSAVLDMQKAVDQQVKLPEGLSLSWSGQFEYLERATAKLQIVLPVTLMIIFVLLFVTFGKVRDAALIMATLPFALIGGIWLLYGLGYNFSVAAAVGFIALAGVAAEFGVIMVLYLNQAVKKHQLPGQPLTAEQMCAAIHEGAVLRVRPKAMTVATIMAGLLPIMWGGGAGSEVMQRIAAPMIGGMISAPLLSMLVIPAVYLLMHRRKG</t>
  </si>
  <si>
    <t>PL78_9775 chr1</t>
  </si>
  <si>
    <t>ANI30108</t>
  </si>
  <si>
    <t>MSREINKDTRLCMSLAGRPGNFGTRFHNFLYQELDLNYIYKAFTTTDIQAAVGGIRALGIRGCAISMPFKEACIPFLDELDASATAIESVNTIVNDDGFLRAYNTDYIAIAKLLNQYQVPTESTFMLRGNGGMAKAVVAALRDAGFKHGHIIARNETAGKALAENYGYQWQADVGDLTADMVINVTPIGMAGGAEAETLAFEPATIEQAKIVFDVVALPAETPLIRYAREQGKQVITGAEVIAIQAVEQFVLYTGVRPTDEQVERAAAHARG</t>
  </si>
  <si>
    <t>PL78_9780 chr1</t>
  </si>
  <si>
    <t>ANI30109</t>
  </si>
  <si>
    <t>exbD biopolymer transporter ExbD</t>
  </si>
  <si>
    <t>MAMHMNENPDESGELHDINVTPFIDVMLVLLIIFMVAAPLATVDIKVDLPASSAAPQPRPEKPVFLSVKADNQLFVGEQQVDRETLAVALDKRTQSNKETTIFFQADKSVDYETLMSVMDSLRKAGYLKVGLVGMEAANAQ</t>
  </si>
  <si>
    <t>PL78_9785 chr1</t>
  </si>
  <si>
    <t>ANI30110</t>
  </si>
  <si>
    <t>exbB Biopolymer transport protein ExbB/TolQ</t>
  </si>
  <si>
    <t>-KTAGKVMEHKSFAANQGRGVKLGRGVMALLLIAGLSGPALAAPGNSSAVAAGVAPASTQHTAAVSTPLPQPELTSVATPDAAPAPALQSVTPAAPAAPQGLAMDLSVWGMYQHADVVVKAVMIGLVLASVVTWTILFSKGMELYRARRRLRHEHIVLGSATNLSDALAQAEDFAPESISGMLLREAENERQLSAESTDNGGIKERASFRLERRVAAVSRQMGKGTGFLATIGAISPFVGLFGTVWGIMNSFIGIAHSQTTNLAVVAPGIAEALLATALGLVAAIPAVVIYNIFARLIGTYRAHVGDVAAQALLLLSRDLDLASSTAENKSSSHAQQLRAG</t>
  </si>
  <si>
    <t>PL78_9790 chr1</t>
  </si>
  <si>
    <t>ANI30111</t>
  </si>
  <si>
    <t>MSSKKLETTLISAGRSKKFTLGSVNPVIQRASSLVFDSVKAKKHATINRGKGELFYGRRGTLTHFALQEAMTELEGGAGCVLYPCGAAAISNAILAFVSAGDHVLMTGSAYEPAQSFCDKILSRMQVSTSYFDPLIGSAVGKLVQPNTKVVFLESPGSITMEIQDIPAMVRAIRAVSPKVIIMMDNTWAAGVLFKPLDFDIDISIQSGTKYLIGHSDAMLGIAVANARCWEQLREDSYLMGQMVDADSAYLASRGLRTLSVRLKQHEANGIDVANWLAQRPEVAHVYHPALPDCQGHEFYKRDFSGCNGLFSFELKHRLNQQQFENYLDNFHHFSMAFSWGGFESLILAYQPEDIKAIRKYEAIAHQGTLVRVHIGLENTQDLIEDLAAGFARIASAQ</t>
  </si>
  <si>
    <t>PL78_9795 chr1</t>
  </si>
  <si>
    <t>ANI30112</t>
  </si>
  <si>
    <t>MDVLREILHALWQQDFSKLADPNVIWVIYGILFTTLFLENGLLPASFLPGDSLLLLAGALIAKGVMAFIPTLIILTIAASLGCWLSYVQGRWLGDTKVVKSWLLQLPIHYRQRAHQLFVRHGLAALLIGRFLAFVRTLLPTLAGISGLNSTRFQLFNWLSGLLWVGAVVGLGFALSQIPLVKHYENQVMTALMILPVALLLIGLVGSLIVVWCKRKSATE</t>
  </si>
  <si>
    <t>PL78_9800 chr1</t>
  </si>
  <si>
    <t>ANI30113</t>
  </si>
  <si>
    <t>MVSIDDIQRELAQKVAQLAQGNGLTTSAVPKVKLLFSNAHQPRTPVMYTPSIVIIFQGKKVGYLGSKIFQYDPKNYLLLTVTLPFECETFASPQEPLAGLSIQVDHPMLQDLLVDIGDDELDKPRGNTNGVNAALLTEEMLCATERLLDVMAKPLDARVLGPQIVREILFYVLSGPCGAPLQELVNRHSHFNQIAKALRRIENQFAENLNVEQLAAEVNMSISAFHHNFKAVTNTSPLQYLKTYRLHRARILMIHDGLKASTAAIRVGYESASQFSREFKRYFGHTPSDERAKLRSH</t>
  </si>
  <si>
    <t>PL78_9805 chr1</t>
  </si>
  <si>
    <t>ANI30114</t>
  </si>
  <si>
    <t>fucO aldehyde reductase</t>
  </si>
  <si>
    <t>MQNFTLHTPTKVLFGKGQIAELANQIPADARVLITYGGGSVKSTGVMDQVYQALKNHQFEEFGGIEPNPTYETLMKAVELIRAGDFDFLLAVGGGSVLDGTKFIAAAVAYPEDPWQILETAGSNITEAIPMGSVLTLPATGSEANNGAVVSRRSTGDKRHFFSPHVQPLFAILDPVVTYTLPKRQVANGVVDAFVHTIEQYLTYPVNAKVQDRFAEGLLLTLIEEGPKALENPKDYDVRANIMWSATMALNGLIGAGVPQDWATHMLGHELTALHGLDHAQTLAVVLPSLLEAKKEQKRAKLLQYAERVWNLHEGTEEQRIDGAIAATRHFFEAMGVPTRLSEYGLDGSTIPSLIKKLDEHGYRSLGEHGDITLADSQRIYEAAI</t>
  </si>
  <si>
    <t>PL78_9810 chr1</t>
  </si>
  <si>
    <t>ANI30115</t>
  </si>
  <si>
    <t>MSNQSVTPSTESDNHIQAWAAPAAGQPLESFVFDAGPLADDDIEVSIDYCGVCHSDLSMINNDWGITAYPFVPGHEVVGKISRIGQHAKNKGLKIGQVVGVGWNRGSCMHCHPCVSGDQHLCHEVQPTIIGRHGGFADRIRSHWAWAIPLPEGVDITSAGPLFCGGITVFNPLLQYDVRPTQRVGVVGIGGLGHMAIRFMKAWGCEVTAFTSSNTKRDEALSLGAHRVVASNDSKALAKIANQLDFILVTANASLDWDAYVSTLAPKGRLHFVGAIPEPVPVHIFAFIGKQAELSASPTGAPARLAEMLAFCARHEIKPQVEHFPLSKINDAIEHLHAGKARYRVVLDMHA</t>
  </si>
  <si>
    <t>PL78_9815 chr1</t>
  </si>
  <si>
    <t>ANI30116</t>
  </si>
  <si>
    <t>dkgA Aldo/keto reductase</t>
  </si>
  <si>
    <t>MTNQPIIKLHDGSIMPQLGLGVWKASHEDVQAAVTKALEIGYRSVDTAAIYKNEEGVGLALKSAAIPREKLFITTKLWNEDQAHPQQALETSLEKLQLDYVDLYLIHWPDPKQNRFVAAWRELIKLREQGLTRSIGVCNFHIPHLQRLLDETGVAPVINQIELHPLLQQRQLHAWNATHHIATESWSPLAQGGEGVFEQPLIHRLAEKYSKTPAQIVIRWHLDSGLIVIPKSVTPSRIRENFEVFDFKLEKDELSEIAKLDIGNRLGPDPDSF</t>
  </si>
  <si>
    <t>PL78_9820 chr1</t>
  </si>
  <si>
    <t>ANI30117</t>
  </si>
  <si>
    <t>YgiQ family radical SAM protein</t>
  </si>
  <si>
    <t>MSTSLIQPERDLFSYTPYWAECYGTAPFLPMSREEMDVLGWDSCDIIVVTGDAYVDHPSFGMAIVGRMLEAQGFRVGIIAQPDWTNKEDFMRLGEPNLFFGVTAGNMDSMINRYTADRKLRHDDAYTPNNESGKRPDRATLVYSQRCKEAYKHVPVILGGIEASLRRIAHYDYWSDTVRRSVIIDAKADMLVYGNGERPLVEVAHRLAAGEKIADIQDVRNTVVIRKTPLPGWSGVDSSRLDKPGRIEPIPNPYGDDLACAPEGKADAEEAKPVTVRAAKPKPWEKTYVLLPSYEKVKADKVLYAHTSRILHHETNPGCARALMQKHGDRYIWINPPAIPLSTEEMDSVFALPYQRVPHPSYGDAKIPAYDMIRFSINIMRGCYGGCSFCSITEHEGRIIQSRSEDSIIREIEEIRDKVPGFTGIISDLGGPTANMYMLRCQSPRAEQTCRRASCVYPEICTHMDTNHQPTISLYRRARDLKGVKKILIASGVRYDLAVEDPRYIKELASHHVGGYLKIAPEHTEEGPLSKMLKPGMGSYQRFKELFDTYSKQAGKEQYLIPYFISAHPGTRDEDMVNLALWLKKNRFRLDQVQNFYPSPLANSTTMYYSGKNPLSKVDYKSEDVVVPKGDRQRRLHKALLRYHDPANWPLIRTALEDMGMAHLIGGRRECLVPAPTIEEQREARRSLRHHTPALTKHTAIARQRQPSGSPKVTPGHAHSGKAISGEVTSRKATSGKMTSGKVPSASGKEPSGNPPSGQGSSGKTSSGSGKTAPANIQGKSSSTGSRPGGKSTNAGRVKQKVR</t>
  </si>
  <si>
    <t>PL78_9825 chr1</t>
  </si>
  <si>
    <t>ANI30118</t>
  </si>
  <si>
    <t>cell division protein FtsP</t>
  </si>
  <si>
    <t>MSLSRRQFIQASGLALCAGSLPLRAQASGTQQPPLPVPPLLESRRGQPLFLTLQRAHWAFMSGRKKAEVWGINGSYLGPTVRVYSGDDVKLIYSNRLSEPVSMTISGLQVPGTLMGGAPRMMSPGVDWSPVLPIRQSAATCWYHANTPNRMAPHVYNGLAGMWLVEDEVSKALPLPSHYGVDDFPIIIQDKRLDSFGVPEYNPPAKGGFIGDTLLVNGVQSPFVEVSRGWVRLRLLNASNSRRYTLQISDGRPFHVVASDQGFLPAPVAVQQLSLAPGERREVLIDMSQGSEVSITAGESAGIMDRLRGLFEPSSILISTLVLTLKPTGLLPLVTDNLPMRLLADQILDGNVVRSREFRLGDNLPGINGAIWDMNRVDAQAQQGTWERWTLHADMPQAFHIQGVSFLVKNVNGAPAMAEDRGWKDTVWVDGDVELLVYFNQVSSEHFPFLFYSQTLEMADRGSTGQLVTQPAPI</t>
  </si>
  <si>
    <t>PL78_9830 chr1</t>
  </si>
  <si>
    <t>ANI30119</t>
  </si>
  <si>
    <t>MLLILRSVLAVLYCLLVCVFGSIYCLFSPRNPRHVATFGHLFGRMSRLFGITVEQRIPAEAAEYGNCIYIANHQNNYDMVTMSNVVQPGTVTVGKKSLLWIPLFGPLYWLTGNLLIDRENRAKAHGTIAQVVEQVKKRNISIWMFPEGTRSRGRGLLPFKTGAFHAAIAAGVPIVPICVSNTNGNINLNRWNNGLVIVEMLPPIDTSGYSKERVRELAEHCRNLMATKIEQLDAEVAKYAAEKK</t>
  </si>
  <si>
    <t>PL78_9835 chr1</t>
  </si>
  <si>
    <t>ANI30120</t>
  </si>
  <si>
    <t>parC DNA topoisomerase IV subunit A</t>
  </si>
  <si>
    <t>MSDLTHDGAERLPLHTFTENAYLNYSMYVIMDRALPFIGDGLKPVQRRIVYAMSELGLSNSAKFKKSARTVGDVLGKYHPHGDSACYEAMVLMAQPFSYRYPLVDGQGNWGAPDDPKSFAAMRYTESRLSKYAEVLLGELGQGTVDWVPNFDGTMQEPKMLPARLPNILLNGTTGIAVGMATDIPPHNVREIAQAVVALIDKPHTSLEELLEFVQGPDFPTEAEIITPRDEIRKIYQNGRGSVRMRAVWKKEDGSAVITALPHQVSGAKVLEQIANQMRAKKLPMVEDLRDESDHENPTRLVIVPRTNRVDLEQVMNHLFATTDLERSYRINMNMIGLDHRPSVKGLLEILTEWLEFRRDTVRKRLNYRLDKVLKRLHILEGLLVAFLNIDEVIHIIRTEDEPKPLLMQHFGISETQAEAILELKLRHLAKLEEVKIRGEQDELAKERDQLQALLASERKLNTLIKKEIQADAAAYGDDRRSPLTERSEAKAMSEHDIVPSEPVTIVLSEMGWVRSAKGHDIDPSGLSYKAGDSFRSAARGKSNQPVVFIDSTGRSYALDPLTLPSARGQGEPLTGKLTPPPGATIEQVLMAPDDQKLLMASNAGYGFVCTFNDLVAKNRAGKAMITLPENAKALPPLEIHGPDDMLLSITMAGRMLMFPVADLPELSKGKGNKIVSIPAAQAAAGEDGLAWLFVLPPQTSVTLYFGKRKLTLRPEDLQKFRAERGRKGSPLPRGLQKIDRVEVDAPARPEQPENNQ</t>
  </si>
  <si>
    <t>PL78_9840 chr1</t>
  </si>
  <si>
    <t>ANI30121</t>
  </si>
  <si>
    <t>NADPH quinone reductase MdaB</t>
  </si>
  <si>
    <t>MSNILIINAKKEFAHSKGALNDTLTKVATECLQEIGHQVKVTVVDQGYDIESEIQNFLWADTVIYQMPGWWMGPPWILKKYIDEIFTEGHGRLYQSDGRSRSENSKKYGSGGLLQGKTYMLSVTWNAPAEAFTDPNQFFHGVGVDGVYLPVHKANQFLGMEPLPTFMCNDVIKQPDIAGDIARYRQHLSTLFA</t>
  </si>
  <si>
    <t>PL78_9845 chr1</t>
  </si>
  <si>
    <t>ANI30122</t>
  </si>
  <si>
    <t>quinol monooxygenase</t>
  </si>
  <si>
    <t>MISVFAEIQVKPGRRQAVLDSFAQLLPDVLAEQGCGGYVPMVDVPTQLAWQRQAPDFIFMWEQWASVQHLEQHLAMPHMKRHQERVKDDVLDVVINIIDHALPAKA</t>
  </si>
  <si>
    <t>PL78_9850 chr1</t>
  </si>
  <si>
    <t>ANI30123</t>
  </si>
  <si>
    <t>MKITLEELQAFISVVDSGSITAAAEQRNQTTSGISRALSRLEQKLETTLLRRTTRRLELTEEGELFLAHARQIIGAVDDAEEQIALRRLKPAGRLRVNAAVPFMQHVIVPMIGGFRELYPQIDLELNTDDLNIDLLEQRTDVAIRIGALRDSTIHARLLGSSRLRILASPEYIQRHGAPETIEALAEHSLLGFTQPEFLNQWALPYLPGGRSSITPCLAASSGETLRHLALNGQGIVELSDFMTREDQLEGRLVQVLAEQTLEAWQPINAVYYRNTQLAARITCFLDYVSEQIRLQGSHWLKAEK</t>
  </si>
  <si>
    <t>PL78_9855 chr1</t>
  </si>
  <si>
    <t>ANI30124</t>
  </si>
  <si>
    <t>parE DNA topoisomerase IV subunit B</t>
  </si>
  <si>
    <t>MTQSSYNADAIEVLSGLEPVRRRPGMYTDTTRPNHLGQEVIDNSVDEALAGHARRIDVILHADQSLEVIDDGRGMPVDIHPEEGVPAIELILCRLHAGGKFSNKSYQFSGGLHGVGISVVNALSRRVEVTVRRDGQIYSMAFENGDKVQDLQVIGTCGKRNTGTSVHFWPDESFFDSPRFSVSRLSHLLKAKAVLCPGVEIVFKDMVNNTEQRWCYADGLTDYLMEAVNGLITLPEVPFVGSSAGDTEAIDWALLWLPEGGDLLTESYVNLIPTMQGGTHVNGLRQGLLDAMREFCEYRNILPRGVKLSADDIWERCAYVLSVKMQDPQFAGQTKERLSSRQCAAYVSGVVKDAFSLWLNQNVQAAEQLAELAISSAQRRMRAAKKVVRKKLTSGPALPGKLADCTSQDLSMTELFLVEGDSAGGSAKQARDREYQAIMPLKGKILNTWEVSSDEVLASQEVHDISVAIGIDPDSEDLSQLRYGKICILADADSDGLHIATLLCALFVRHFSSLVRGGHVYVAMPPLYRIDLGKEVFYALDEEEKTGVLEQLKRKRGKPNVQRFKGLGEMNPLQLRETTLDPNTRRLVQLTVDDTDIDKTMAVMDMLLAKKRSEDRRNWLQEKGDTAEIEV</t>
  </si>
  <si>
    <t>PL78_9860 chr1</t>
  </si>
  <si>
    <t>ANI30125</t>
  </si>
  <si>
    <t>esterase YqiA</t>
  </si>
  <si>
    <t>MNTLLYLHGFNSSPQSAKATAFKSWLQENHPHIDMLVPQLPPFPAEAAEMLEDIIMSKAGQNLGIVGSSLGGYFATWLSQCFSIPAVVVNPAVRPFELLIDYLGQNQNPYTGQQYVLESRHVYDLKVMQIDPLESPDLLWLLQQTGDEILDYRQAVAYYTSCRQTVESGGNHAFVGFEHYFSPIVNFLGLTTA</t>
  </si>
  <si>
    <t>PL78_9865 chr1</t>
  </si>
  <si>
    <t>ANI30126</t>
  </si>
  <si>
    <t>phosphodiesterase</t>
  </si>
  <si>
    <t>MESLFELPMASGARVRILQITDTHLFAGEDETLLGVNTGRSYRAVLDAIIAEKYSYDLIVATGDLAQDQSIAAYQHFAQGIARLSAPCLWLPGNHDFQPAMVDVLAAANIAPSKQAFVGDNWQILLLDSQVFGVPYGELSEHQLEWMERCLQAHPERYTLILLHHHPMPSGCTWLDQHSLRNAHMLADVLIRYPRVTTLLCGHIHQELDLDWYGKRLLASPSTCVQFKPHCTNFTLDTVAPGWRYLDLLPGGTLETEVRRLDSDEFNPNMDADGY</t>
  </si>
  <si>
    <t>PL78_9870 chr1</t>
  </si>
  <si>
    <t>ANI30127</t>
  </si>
  <si>
    <t>MSKRYTPDFPEMMRVCETNYAQLRRLTPRTDEVNESMAYQVNSICYRLTILESTRYTTVVEIVQTAPVVGHWGLPSMSVRLYHDARVAEVCASQQISRFKASYDYPNKKLHQRDEKHQINQFLADWLRYCLAHGAVAVPVC</t>
  </si>
  <si>
    <t>PL78_9875 chr1</t>
  </si>
  <si>
    <t>ANI30128</t>
  </si>
  <si>
    <t>nudF 8-oxo-dGTP pyrophosphatase MutT</t>
  </si>
  <si>
    <t>MSLPQESPVTLNKNDVEIIARESLYSGFFSLNLYRFRHRLFNGEMSGEVKREIFERGHAAVLLPYDPIRDEVVLVEQLRIAAIDSSESPWLLEMVAGMIEPGESVEEVARREAQEEAGIIVGRCKPVLSYLASPGGTSERLSIMVGEVDATTASGIHGLEEENEDIRVHVVSREQAYRWVEEGVIDNAASVIALQWLALHHQLLRKEWEK</t>
  </si>
  <si>
    <t>PL78_9880 chr1</t>
  </si>
  <si>
    <t>ANI30129</t>
  </si>
  <si>
    <t>outer membrane channel protein TolC</t>
  </si>
  <si>
    <t>MKKLLPLLIGLSLAGFSTMSQAENLLQVYKQARDSNPDLRKSAADRDAAFEKINQSRSPLLPQLGLGAGYTYTNGFRDNNGVDSNSTSGSLQLTQTIFDMSKWRALTLQEKAAGIQDVSFQTSEQSLILTTATAYFNVLRAIDSLSYVQAQKESVYRQLDQTTQRFNVGLDPITDVQNARASYDTVLADEVTARNNLDNALEVLRQVTGVYYPELASLNVERLKTDKPDAVNNLLKEAEKRNLALLTARLNQDLAREQIKAAETGYMPTIDLTASSSITNTRYSGSASSQQINNDAGQNKIGVQLSLPLYSGGATNSAVKQAQFNFVGASEQLESAHRGVVQNVRSSFNNISASISSINAYKQVVISAQSSLDAIEAGYQVGTRTILDVLTATTTLYNAKQQLANARYDYLINQLNIKSALGTLNQNDLMSLNAVLDKPVPTAPDAVAPEGKQQPAGSDAQTASQTVPVTQPAAATTRSSGNPFRN</t>
  </si>
  <si>
    <t>PL78_9885 chr1</t>
  </si>
  <si>
    <t>ANI30130</t>
  </si>
  <si>
    <t>MKRTKNINQETFRKSWRNYRLAPVALAVSAVFMLAGCEKTDETVSLYQNADDCSQANPSKSAECTASYNNALQEAAKTAPKYATRADCVAEFGESQCTQAPAQAGMAPTSAPAEAGATAQPQQSGSMWMPLMAGYMMGRMMGGGASQPLFTSKSAGSPANGKFVDATGKNYGPATTGRTMTVPKTALAPKPAVTNTITRGGFGESVAKQTSMQRSNASSSNSSSRSMGG</t>
  </si>
  <si>
    <t>PL78_9890 chr1</t>
  </si>
  <si>
    <t>ANI30131</t>
  </si>
  <si>
    <t>Glutathionylspermidine synthase</t>
  </si>
  <si>
    <t>MKRLPITERPDWREKATEFGFKFHTMYGEPYWCEDAYYEFTLAQIEELEDTTAELHQMCLQVVEKVINSDELMAKFRIPKHVWDFVRTSWRTNQPSLYSRLDLAYDGKSPAKLLENNADTPTSLYEAAFFQWLWLEDQINAGNLSGDADQFNSLQEKLIERFTELRENHGFSLLHLACCQDTEEDRGTVQYLQDCALEAGLPTEFLFMEEIGLGEKGQFTDLDNQVISNLFKLYPWEFMFREMFSTKLEDAGVRWLEPAWKSIISNKALLPLLWEMFPNHPNLLPAYFAEDDHPPLDHYVTKPLFSREGANIQIVENGKEVARVDGPYGEEGMIVQQFHPLPRFGDSYTLIGSWLINDQPCGIGLREDRELITQDLSRFYPHIIFG</t>
  </si>
  <si>
    <t>PL78_9895 chr1</t>
  </si>
  <si>
    <t>ANI30132</t>
  </si>
  <si>
    <t>dioxygenase</t>
  </si>
  <si>
    <t>MNTSRMPALFLGHGSPMNVLEENSHTLAWRALGKAIPRPKAILAISAHWYTRGTAVTAMGKPRTIHDFGGFPQALFDTQYPAPGSPELAEQIQQLLKPAEVMADTREWGLDHGAWGVLIKMYPDADIPVVQLSVDGTQPAAYHYELGRKLAVLREQGVLIVASGNVVHNLRMVNWKGEASPYPWAESFEQYVRDNLDYQGDNHPLVHFMDHEGAALSNPTPEHFLPLLYILGAWDGKEAISLPTEGIEMGSLSMLSVRLG</t>
  </si>
  <si>
    <t>PL78_9900 chr1</t>
  </si>
  <si>
    <t>ANI30133</t>
  </si>
  <si>
    <t>ribB 3,4-dihydroxy-2-butanone 4- phosphate synthase</t>
  </si>
  <si>
    <t>MNQTLLSDFGTPFERVERALDALRNGKGVMVLDDENRENEGDLVFAAETMTVEQMALTIRHGSGIVCLCITEERRQQLELPMMVTNNSSQFQTAFTVTIEAAKGVTTGVSAADRLTTIRAAIADNAAPADLSRPGHVFPLRGQPGGVLTRRGHTEASIDLATLAGFKPAGVLCELTNDDGSMAHAPEVIAFAKQHDMPVVTIDDLAEYRLAHAQKAS</t>
  </si>
  <si>
    <t>PL78_9905 chr1</t>
  </si>
  <si>
    <t>ANI30134</t>
  </si>
  <si>
    <t>MVKNLIKLWITRIRAVLRSVRQIYGKNNASGQYARQIPLLSPIRTITVGPGITPDLLTSTLNEINHSM</t>
  </si>
  <si>
    <t>PL78_9907 chr1</t>
  </si>
  <si>
    <t>MVYRRWGLSPRPENKRKDYNANDSSGQLAKCRIKPWSQRFIELTPGITLLGNH</t>
  </si>
  <si>
    <t>PL78_9910 chr1</t>
  </si>
  <si>
    <t>ANI30135</t>
  </si>
  <si>
    <t>MIDPKKIEQIARQVHESMPKGIREFGDDVEKKIRQVLQSQLTRLDLVNREDFDVQTQVLLRTREKLAMLEQRMSELEAKFNAAPVAAQDEAEKTGE</t>
  </si>
  <si>
    <t>PL78_9915 chr1</t>
  </si>
  <si>
    <t>ANI30136</t>
  </si>
  <si>
    <t>L-methionine/branched-chain amino acid transporter</t>
  </si>
  <si>
    <t>-SGLKQELGLAQGVGLLSTSLLGTGVFAVPALAAMLAGDDSLWAWPLLIALVFPIAIAFAALGRHFPSAGGAAHFVNMAFGPRLGKVAGWLFLSVIPVGLPAALQIAAGFWQAIFGWSATGLLIVQLATLLVIWLLGTRSAGSSANIQTLIALLIIALVAAIWWRGDISPAQIPWPAITDVSPPNIFNALAVMFWCFVGLEAFAHLATEFRHPKRDFPRALLIGMLVAGAVYWGCTVAVLHFHAYGTEQAAAASLPGIVVQLFGQRALWVACIIGYLACFASVNIYTQSFARMVWSQAVSRPESPLARLSAGQTPVNALSAVVGCCLAATLLTYWFSLPLDMLIVYANGIFVLIYLLCMLAGIRLLKGRSRWMAMIGSLLCCILLLMIGWKSLYALVMFAGLWLILPKTTISTVDR</t>
  </si>
  <si>
    <t>PL78_9920 chr1</t>
  </si>
  <si>
    <t>ANI30137</t>
  </si>
  <si>
    <t>bifunctional heptose 7-phosphate kinase/heptose 1- phosphate adenyltransferase</t>
  </si>
  <si>
    <t>MKVTLPDFRRAGVLVVGDVMLDRYWYGPTSRISPEAPVPVVKVDTIEERPGGAANVAMNIASLGAASQLVGLTGIDDAARALTSKLNEVNVRCDFVSLPTHPTITKLRVLSRNQQLIRLDFEEGFDGVDPQPMFDRIQQALPHIGALVLSDYAKGALVSVQQMIKLARAAKVPVLIDPKGSDFERYRGATLLTPNLSEFEAVVGHCKTEDELVSRGMKLVADFELSALLVTRSEQGMTLLQLGQPPLHLPTQAQEVFDVTGAGDTVIGVLASALAAGKTLEESCFLANAAAGVVVGKLGTSTVSPIELENAIRGRASTGFGVMTEEQLKTAVAQARQRGEKIVMTNGIFDILHAGHVSYLANARKLGDRLIVAVNSDASTKRLKGEKRPVNPLDQRMIVLGALESVDWVVSFEEDTPQRLIAGVLPDLLVKGGDYKPEDIAGSAEVWAAGGEVKVLNFEDGVSTTNIIQSIKNGRG</t>
  </si>
  <si>
    <t>PL78_9925 chr1</t>
  </si>
  <si>
    <t>ANI30138</t>
  </si>
  <si>
    <t>glutamine-synthetase adenylyltransferase</t>
  </si>
  <si>
    <t>MLPLSSELQVQAQSIVQRFHELPISRTLTEEDVAVLTLSDFVSDMLLIHPEWLDELHQQPPQADEWPRYPDWLGQVLSEVQDEAALMKALRLFRRRMMVRIAWSQALQTSTTEETLQQLSGLAESIIIASRDWLYQTCCKEWGTPCNSEGVPQPLLILGMGKLGGGELNFSSDIDLIFSYPENGHTQGGRRELDNAQFFTRLGQRLIKALDQQTIDGFVYRVDMRLRPFGDSGPLVLSFAALEDYYQEQGRDWERYAMVKARLMGGAEDYYSQELRRTLRPFVFRRYIDFSVIQSLRNMKGMIAREVRRRGLKDNIKLGAGGIREIEFITQVFQLIRGGREPRLQERALLPTLQAVSELGLLTQRQVDYLCTSYLFLRRLENLLQAIGDEQTQTLPSDGLNQARLAWGMGKRNWAELTDALDNHMQSVRLVFDDLIGDDTPDVGEDACYVSYNSLWQDALDEGDLAPLTPHLDEHARRHFLSTLASFRHDVDKRTIGPRGRDKLDQLMPRLLAEVCPRRDADIALSRLIQLLLSIVTRTTYLELLLEYHAALTHVIKLCAASPMVASQLARYPLLLDELLDPHSLYQPLAPGAYRDELRQYLLRVPEDDEEQQLEALRQFKQAQQLRIAAGDITEALPVMKVSDHLTYLAEAIIDAVIQQAWNQMVKRYGQPTHLQNREGRGFAVIGYGKLGGWELGYSSDLDLVFLLDCPLDVMTDGERSIDGRQFYLRLAQRVMHLFSTRTSSGILYEVDARLRPSGESGMLVSTIEAFAEYQQSEAWTWEHQALVRARMVYGDESLQQEFVAIRQRILCQPRNDLTLQQEVREMREKMRNHLGSKQRDTFDIKADAGGITDIEFIAQYLVLRYAAGEPRLTRWSDNVRIFELMANYGIMEQQEAVALTQAYVTMRDEIHHLALQELSSKVAADCFIAEREQVAASWQHWLG</t>
  </si>
  <si>
    <t>PL78_9930 chr1</t>
  </si>
  <si>
    <t>ANI30139</t>
  </si>
  <si>
    <t>MAHNAHNLANIGVNEIMTVEIELKFIATPAAIAALPGQIASWPHEHFAPQTLTNIYFETEDGRLREHDMGLRIRGCDGQFEMTIKTGGKVVGGLHQRPEYNVTIDKPELDLAQFPVEIWPEGWDVTALQAELKPLFQTDFVREKWVVTYQQSLIELALDLGNVTANDLSEALHEVELELKQGNQADLLALAAELAQNGGLRQGSLSKAARGYHLAKGNPAREVRPLLVVQPAPKSTVEQGMSAGLEMALDHWQYHEELWLRGDESAKAMIIEALAMIRQIMTVFGGLVPRKASTELRALLTELEPLLAAKNAEAEQLCYSAAYLKCKLALTSWLVNAGWRPFLDAKGQSKLQGSFKRFADIMLSRSAADLKEAFTHHMDDDGYLAQLPRLNRQILSFQLLSGFYPQSEWHPYIDGWFGLQQAIVERQGHWRDTARKEALAQPAFWLNGAAR</t>
  </si>
  <si>
    <t>PL78_9935 chr1</t>
  </si>
  <si>
    <t>ANI30140</t>
  </si>
  <si>
    <t>MQKLRLICLAVLSLSISWGAHAEEKRYISDELITYVHSGPGNQYRILGTLNAGDEVTLISVNEAADYGQIRDSKGRTTWIPMDQLSQSPSMRVRLPDLEQQVKTLTDKLANIDNSWNQRTAEMQQKVAASDGVINALKQENAALKNQLVVAQKKVNAVNLQLDDKQRTIILQWFMYGGGVAGIGLLLGLVLPHLIPSRKKNNRWMN</t>
  </si>
  <si>
    <t>PL78_9940 chr1</t>
  </si>
  <si>
    <t>ANI30141</t>
  </si>
  <si>
    <t>multifunctional CCA tRNA nucleotidyl transferase/2'3'-cyclic</t>
  </si>
  <si>
    <t>-NIYLVGGAVRDNLLNLPVTERDWVVVGATPEQLLSLGYQQVGKDFPVFLHPVSREEYALARTERKSGQGYTGFTCYAAPDVTLEEDLLRRDLTINAIARSAEGELFDPYHGQKDLENRILRHVSDAFGEDPLRVLRVARFAARFAHLGFSIAPETQILMRQMADSGELSALTPERVWKETEKALISQSPQTYFQVLRDCGALAVLFPEIDALFGVPAPEKWHPEIDTGIHTLMTLAIAAQLSPDIDIRFAALCHDLGKGLTPKEFWPRHHGHGPAGVKRVEKMCQRLRVPNPIRDLAKLVAEYHDLIHTVDKLRPETLLKLFDAIDVWRKPERLEQMIMTSEADARGRTGFENNPYPQGDYLRAAYQVANGVSIKEVVASGLQGLAIRDEVKRRRQQALADWKLTLCETNQNSEFQ</t>
  </si>
  <si>
    <t>PL78_9945 chr1</t>
  </si>
  <si>
    <t>ANI30142</t>
  </si>
  <si>
    <t>uppP UDP pyrophosphate phosphatase</t>
  </si>
  <si>
    <t>MTDMYSLFVAFILGVVEGLTEFLPVSSTGHMIIVGHLLGFTGEKAETFEVIIQLGSILAVVVVFWRRLFGLIGIHFGGKKVANDGQTGGHLTLGHILLAMIPAVVLGLVFHDAIKSLFQPQSVMYALVVGGLLLLAAEWLKPKNPKAVGLDDITYRQAFMIGCFQCLALWPGFSRSGATISGGMLTGVSRYAASEFSFILAVPMMLGASGLDLYKSLHFLTLGDLPMFAVGFATAFVVALIAIKTFLSLIKRISFVPFAIYRFVVAAAVYWVFM</t>
  </si>
  <si>
    <t>PL78_9950 chr1</t>
  </si>
  <si>
    <t>ANI30143</t>
  </si>
  <si>
    <t>folB dihydroneopterin aldolase</t>
  </si>
  <si>
    <t>MDIVFIEELSVITTIGVYDWEQTIKQKLVFDIEMGWNNRKAAASDDVSDCLSYADISDAILKHVEGQRFALVERVAEEVAEILLQRFASPWVRIKVSKPGAVAEARNVGVIIERGERTC</t>
  </si>
  <si>
    <t>PL78_9955 chr1</t>
  </si>
  <si>
    <t>ANI30144</t>
  </si>
  <si>
    <t>plsY glycerol-3-phosphate acyltransferase</t>
  </si>
  <si>
    <t>MSAIALGMILFAYLCGSISSAILVCRIAKLPDPRENGSGNPGATNVLRIGGRTAAAAVLVFDVIKGMLPVWIAYLLHVSPLYLGITAIAACLGHIYPVFFNFRGGKGVATAFGAIAPIGWDLTGLMTGTWLLTVLLSGYSSLGAIVSALIAPFYVWWFKPQFTFPVAMLSCLILMRHHDNIQRLWRGQESKIWDKLKKKRQKTAAEEAEEQELED</t>
  </si>
  <si>
    <t>PL78_9960 chr1</t>
  </si>
  <si>
    <t>ANI30145</t>
  </si>
  <si>
    <t>tsaD tRNA threonylcarbamoyl adenosine modification protein</t>
  </si>
  <si>
    <t>MRVLGIETSCDETGIAVYDDETGLLANQLYSQVKLHADYGGVVPELASRDHVRKTVPLIQAALKEANLKPEDIDGVAYTAGPGLVGALLVGATIGRALAFAWNVPAVPVHHMEGHLLAPMLEENAPEFPFVALLVSGGHTQLISVTGIGEYQLLGESVDDAAGEAFDKTAKLLGLDYPGGPMLSRMAQQGDASRFTFPRPMTDRPGLDFSFSGLKTFAANTIRANGNDDQTRADIARAFEDAVVDTLAIKCRRALDQTGFKRLVIAGGVSANTTLRRKLAEMMQKRGGEVFYARPEFCTDNGAMIAYAGMIRLKTGVNSELTVSVRPRWPLAELPKV</t>
  </si>
  <si>
    <t>PL78_9965 chr1</t>
  </si>
  <si>
    <t>ANI30146</t>
  </si>
  <si>
    <t>rpsU ribosomal protein S21</t>
  </si>
  <si>
    <t>MPVIKVRENEPFDVALRRFKRSCEKAGVLAEVRRREFYEKPTTERKRAKASAVKRHAKKLARENARRTRLY</t>
  </si>
  <si>
    <t>PL78_9966 chr1</t>
  </si>
  <si>
    <t>MVSAIDCLFSFSENIISLCNGLISLRKVARMLLSLTIIEKIVDSFDPNRCLVYNQRPPHF</t>
  </si>
  <si>
    <t>PL78_9970 chr1</t>
  </si>
  <si>
    <t>ANI30147</t>
  </si>
  <si>
    <t>dnaG</t>
  </si>
  <si>
    <t>MAGRIPRVFINDLLARTDIVDLIDARVKLKKQGKNYHACCPFHHEKTPSFTVNGEKQFYHCFGCGAHGNAVDFLMNYDRLEFVESIEELATMHGLEVPYEAGTGSTQIERHQRQSLYQLMDQLSAFYQQSLNSPSAKQARGYLEHRGLSEDIIHHFAIGFAPAGWDNALKRFGRDAESRTALNDAGMLVTNDTGRTYDRFRERVMFPIRDKRGRVIAFGGRILGDGVPKYLNSPETEIFHKGRQLYGLYEAQVIHPNPTRLLVVEGYMDVVALAQFGIDYAVASLGTSTTAEHIQLLFRATDQVICCYDGDRAGRDAAWRALETALPYLNDGRQLRFMFLPDGEDPDTLVRKEGKEAFEQRMEQAQPLSTFLFETLMPQVDLSSPDGRAKLSTLALPLISQVPGETLRLYLRQQLGNKLGILDDSQLDKLMPKQAENTNTYQPPQLKRTTMRILIGLLVQNPQLATLIPSLQGVEQAKLAGLPLFIELVNTCLAQPGLTTGQLLEQYRDNKFSQQLETLATWNHMIAEEMVEPTFVDTLASLYDSILEQRQETLIARDRTHGLNAEERKELWSLNLALAKKK</t>
  </si>
  <si>
    <t>PL78_9975 chr1</t>
  </si>
  <si>
    <t>ANI30148</t>
  </si>
  <si>
    <t>rpoD</t>
  </si>
  <si>
    <t>MEQNPQSQLKLLVTRGKEQGYLTYAEVNDHLPEDIVDSDQIEDIIQMINDMGIQVLEEAPDADDLMLAENTNDTDDDAAEAAAQVLSSVESEIGRTTDPVRMYMREMGTVELLTREGEIDIAKRIEDGINQVQCSVAEYPEAITYLLEQYDRVEAGEARLSDLITGFVDPNAEEDIAPTATHVGSELSAEEMDDDDDEDEDEDDDSEDDNSIDPELARQKFSDLREQYENARKEIKKNGRSHASAAAEILKLSEVFKQFRLVPKQFDYLVNNMRTMMDRVRTQERIIMKLCVEQCKMPKKNFVTLFASNETSDTWFAAAVAMGKPWSEKLKDVAEDVQRSLQKLRQIEEETGLTIEQVKDINRRMSIGEAKARRAKKEMVEANLRLVISIAKKYTNRGLQFLDLIQEGNIGLMKAVDKFEYRRGYKFSTYATWWIRQAITRSIADQARTIRIPVHMIETINKLNRISRQMLQEMGREPTPEELAERMLMPEDKIRKVLKIAKEPISMETPIGDDEDSHLGDFIEDTTLELPLDSATSESLRSATHDVLAGLTAREAKVLRMRFGIDMNTDHTLEEVGKQFDVTRERIRQIEAKALRKLRHPSRSEVLRSFLDD</t>
  </si>
  <si>
    <t>PL78_9980 chr1</t>
  </si>
  <si>
    <t>ANI30149</t>
  </si>
  <si>
    <t>mismatch-specific DNA-glycosylase</t>
  </si>
  <si>
    <t>MITDILRPRLKVVFCGINPGLSSANRGFHFANRSNRFWKVIHLAGFTKRQLAPEDELELLDTDCGITALVERPTVAAAELSAAELRQGAQELIDKITLYQPRILAVLGKQAFSSAFGVRKMQWGRQELKIGNTEVWVLPNPSGLNRATLDELVAAYRQVYLRLNEKADES</t>
  </si>
  <si>
    <t>PL78_9995 chr1</t>
  </si>
  <si>
    <t>ANI30151</t>
  </si>
  <si>
    <t>MMTGMSLPAGADMAPDFMLTINAKDITQNIRPRLLSLSLTDNRGFEADQLDVELDDADGQLAMPERGAALSVFLGWKGSALIGKGDFTVDEVEHHGAPDTLTIRARSADFRSSLNARREVSYHETTLGKVVAQVAERNNLKAMLAEGLADIAISHIDQTQETDAKFITRLASLNGAVAAVKAGRLLFIKPGSGVTASGKPIPQMTITRQDGDQHSFSIADRGAYTGVSASWLHTKDPKPAKPKKVKLKRKPKFKQLRALEHPKAKPTRTKAAKEKKPVEEKQGDYLAGAEDNVFVITTVYATQKAAMRAAQSKWEKLQRGVAEFSITLAMGRADLFPETPVAVNGFKSVIDQQSWIISKVSHSLSNSGYTTQLSLEVLLSDVTYEAE</t>
  </si>
  <si>
    <t>PL78_9996 chr1</t>
  </si>
  <si>
    <t>ogr/Delta-like zinc finger family protein</t>
  </si>
  <si>
    <t>MHCPLCKTAAHARSSRYLSEKTKERYHQCQNINCSCTFATHETVDRIIVSPGETKPAPPHPSRNNQGVLWM</t>
  </si>
  <si>
    <t>ID</t>
  </si>
  <si>
    <t>PL78_00015</t>
  </si>
  <si>
    <t>PL78_00020</t>
  </si>
  <si>
    <t>PL78_00025</t>
  </si>
  <si>
    <t>PL78_00030</t>
  </si>
  <si>
    <t>PL78_00031</t>
  </si>
  <si>
    <t>PL78_00035</t>
  </si>
  <si>
    <t>PL78_00040</t>
  </si>
  <si>
    <t>PL78_00045</t>
  </si>
  <si>
    <t>PL78_00050</t>
  </si>
  <si>
    <t>PL78_00055</t>
  </si>
  <si>
    <t>PL78_00059</t>
  </si>
  <si>
    <t>PL78_00060</t>
  </si>
  <si>
    <t>PL78_00065</t>
  </si>
  <si>
    <t>PL78_00070</t>
  </si>
  <si>
    <t>PL78_00075</t>
  </si>
  <si>
    <t>PL78_00076</t>
  </si>
  <si>
    <t>PL78_00080</t>
  </si>
  <si>
    <t>PL78_00085</t>
  </si>
  <si>
    <t>PL78_00086</t>
  </si>
  <si>
    <t>PL78_00090</t>
  </si>
  <si>
    <t>PL78_00095</t>
  </si>
  <si>
    <t>PL78_00096</t>
  </si>
  <si>
    <t>PL78_00100</t>
  </si>
  <si>
    <t>PL78_00105</t>
  </si>
  <si>
    <t>PL78_00111</t>
  </si>
  <si>
    <t>PL78_00115</t>
  </si>
  <si>
    <t>PL78_00120</t>
  </si>
  <si>
    <t>PL78_00125</t>
  </si>
  <si>
    <t>PL78_00130</t>
  </si>
  <si>
    <t>PL78_00131</t>
  </si>
  <si>
    <t>PL78_00132</t>
  </si>
  <si>
    <t>PL78_00145</t>
  </si>
  <si>
    <t>PL78_00150</t>
  </si>
  <si>
    <t>PL78_00155</t>
  </si>
  <si>
    <t>PL78_00160</t>
  </si>
  <si>
    <t>PL78_00165</t>
  </si>
  <si>
    <t>PL78_00170</t>
  </si>
  <si>
    <t>PL78_00175</t>
  </si>
  <si>
    <t>PL78_00180</t>
  </si>
  <si>
    <t>PL78_00183</t>
  </si>
  <si>
    <t>PL78_00185</t>
  </si>
  <si>
    <t>PL78_00190</t>
  </si>
  <si>
    <t>PL78_00195</t>
  </si>
  <si>
    <t>PL78_00200</t>
  </si>
  <si>
    <t>PL78_00205</t>
  </si>
  <si>
    <t>PL78_00210</t>
  </si>
  <si>
    <t>PL78_00215</t>
  </si>
  <si>
    <t>PL78_00220</t>
  </si>
  <si>
    <t>PL78_00225</t>
  </si>
  <si>
    <t>PL78_00230</t>
  </si>
  <si>
    <t>PL78_00235</t>
  </si>
  <si>
    <t>PL78_00240</t>
  </si>
  <si>
    <t>PL78_00245</t>
  </si>
  <si>
    <t>PL78_00250</t>
  </si>
  <si>
    <t>PL78_00255</t>
  </si>
  <si>
    <t>PL78_00260</t>
  </si>
  <si>
    <t>PL78_00265</t>
  </si>
  <si>
    <t>PL78_00270</t>
  </si>
  <si>
    <t>PL78_00275</t>
  </si>
  <si>
    <t>PL78_00280</t>
  </si>
  <si>
    <t>PL78_00284</t>
  </si>
  <si>
    <t>PL78_00285</t>
  </si>
  <si>
    <t>PL78_00286</t>
  </si>
  <si>
    <t>PL78_00290</t>
  </si>
  <si>
    <t>PL78_00295</t>
  </si>
  <si>
    <t>PL78_00300</t>
  </si>
  <si>
    <t>PL78_00305</t>
  </si>
  <si>
    <t>PL78_00310</t>
  </si>
  <si>
    <t>PL78_00315</t>
  </si>
  <si>
    <t>PL78_00320</t>
  </si>
  <si>
    <t>PL78_00325</t>
  </si>
  <si>
    <t>PL78_00330</t>
  </si>
  <si>
    <t>PL78_00335</t>
  </si>
  <si>
    <t>PL78_00340</t>
  </si>
  <si>
    <t>PL78_00345</t>
  </si>
  <si>
    <t>PL78_00350</t>
  </si>
  <si>
    <t>PL78_00355</t>
  </si>
  <si>
    <t>PL78_00360</t>
  </si>
  <si>
    <t>PL78_00365</t>
  </si>
  <si>
    <t>PL78_00370</t>
  </si>
  <si>
    <t>PL78_00375</t>
  </si>
  <si>
    <t>PL78_00380</t>
  </si>
  <si>
    <t>PL78_00385</t>
  </si>
  <si>
    <t>PL78_00390</t>
  </si>
  <si>
    <t>PL78_00395</t>
  </si>
  <si>
    <t>PL78_00400</t>
  </si>
  <si>
    <t>PL78_00405</t>
  </si>
  <si>
    <t>PL78_00410</t>
  </si>
  <si>
    <t>PL78_00415</t>
  </si>
  <si>
    <t>PL78_00420</t>
  </si>
  <si>
    <t>PL78_00425</t>
  </si>
  <si>
    <t>PL78_00430</t>
  </si>
  <si>
    <t>PL78_00435</t>
  </si>
  <si>
    <t>PL78_00440</t>
  </si>
  <si>
    <t>PL78_00445</t>
  </si>
  <si>
    <t>PL78_00450</t>
  </si>
  <si>
    <t>PL78_00455</t>
  </si>
  <si>
    <t>PL78_00460</t>
  </si>
  <si>
    <t>PL78_00465</t>
  </si>
  <si>
    <t>PL78_00470</t>
  </si>
  <si>
    <t>PL78_00475</t>
  </si>
  <si>
    <t>PL78_00480</t>
  </si>
  <si>
    <t>PL78_00485</t>
  </si>
  <si>
    <t>PL78_00490</t>
  </si>
  <si>
    <t>PL78_00495</t>
  </si>
  <si>
    <t>PL78_00500</t>
  </si>
  <si>
    <t>PL78_00501</t>
  </si>
  <si>
    <t>PL78_00505</t>
  </si>
  <si>
    <t>PL78_00510</t>
  </si>
  <si>
    <t>PL78_00515</t>
  </si>
  <si>
    <t>PL78_00520</t>
  </si>
  <si>
    <t>PL78_00525</t>
  </si>
  <si>
    <t>PL78_00530</t>
  </si>
  <si>
    <t>PL78_00531</t>
  </si>
  <si>
    <t>PL78_00532</t>
  </si>
  <si>
    <t>PL78_00533</t>
  </si>
  <si>
    <t>PL78_00535</t>
  </si>
  <si>
    <t>PL78_00540</t>
  </si>
  <si>
    <t>PL78_00545</t>
  </si>
  <si>
    <t>PL78_00550</t>
  </si>
  <si>
    <t>PL78_00555</t>
  </si>
  <si>
    <t>PL78_00560</t>
  </si>
  <si>
    <t>PL78_00565</t>
  </si>
  <si>
    <t>PL78_00570</t>
  </si>
  <si>
    <t>PL78_00575</t>
  </si>
  <si>
    <t>PL78_00576</t>
  </si>
  <si>
    <t>PL78_00580</t>
  </si>
  <si>
    <t>PL78_00585</t>
  </si>
  <si>
    <t>PL78_00590</t>
  </si>
  <si>
    <t>PL78_00595</t>
  </si>
  <si>
    <t>PL78_00600</t>
  </si>
  <si>
    <t>PL78_00605</t>
  </si>
  <si>
    <t>PL78_00606</t>
  </si>
  <si>
    <t>PL78_00610</t>
  </si>
  <si>
    <t>PL78_00615</t>
  </si>
  <si>
    <t>PL78_00620</t>
  </si>
  <si>
    <t>PL78_00625</t>
  </si>
  <si>
    <t>PL78_00630</t>
  </si>
  <si>
    <t>PL78_00635</t>
  </si>
  <si>
    <t>PL78_00640</t>
  </si>
  <si>
    <t>PL78_00645</t>
  </si>
  <si>
    <t>PL78_00650</t>
  </si>
  <si>
    <t>PL78_00655</t>
  </si>
  <si>
    <t>PL78_00660</t>
  </si>
  <si>
    <t>PL78_00665</t>
  </si>
  <si>
    <t>PL78_00670</t>
  </si>
  <si>
    <t>PL78_00675</t>
  </si>
  <si>
    <t>PL78_00680</t>
  </si>
  <si>
    <t>PL78_00685</t>
  </si>
  <si>
    <t>PL78_00690</t>
  </si>
  <si>
    <t>PL78_00695</t>
  </si>
  <si>
    <t>PL78_00700</t>
  </si>
  <si>
    <t>PL78_00705</t>
  </si>
  <si>
    <t>PL78_00710</t>
  </si>
  <si>
    <t>PL78_00715</t>
  </si>
  <si>
    <t>PL78_00720</t>
  </si>
  <si>
    <t>PL78_00725</t>
  </si>
  <si>
    <t>PL78_00730</t>
  </si>
  <si>
    <t>PL78_00735</t>
  </si>
  <si>
    <t>PL78_00740</t>
  </si>
  <si>
    <t>PL78_00745</t>
  </si>
  <si>
    <t>PL78_00750</t>
  </si>
  <si>
    <t>PL78_00755</t>
  </si>
  <si>
    <t>PL78_00760</t>
  </si>
  <si>
    <t>PL78_00765</t>
  </si>
  <si>
    <t>PL78_00770</t>
  </si>
  <si>
    <t>PL78_00775</t>
  </si>
  <si>
    <t>PL78_00780</t>
  </si>
  <si>
    <t>PL78_00785</t>
  </si>
  <si>
    <t>PL78_00790</t>
  </si>
  <si>
    <t>PL78_00795</t>
  </si>
  <si>
    <t>PL78_00800</t>
  </si>
  <si>
    <t>PL78_00805</t>
  </si>
  <si>
    <t>PL78_00810</t>
  </si>
  <si>
    <t>PL78_00815</t>
  </si>
  <si>
    <t>PL78_00820</t>
  </si>
  <si>
    <t>PL78_00825</t>
  </si>
  <si>
    <t>PL78_00830</t>
  </si>
  <si>
    <t>PL78_00835</t>
  </si>
  <si>
    <t>PL78_00840</t>
  </si>
  <si>
    <t>PL78_00845</t>
  </si>
  <si>
    <t>PL78_00850</t>
  </si>
  <si>
    <t>PL78_00855</t>
  </si>
  <si>
    <t>PL78_00860</t>
  </si>
  <si>
    <t>PL78_00865</t>
  </si>
  <si>
    <t>PL78_00870</t>
  </si>
  <si>
    <t>PL78_00876</t>
  </si>
  <si>
    <t>PL78_00877</t>
  </si>
  <si>
    <t>PL78_00880</t>
  </si>
  <si>
    <t>PL78_00890</t>
  </si>
  <si>
    <t>PL78_00895</t>
  </si>
  <si>
    <t>PL78_00896</t>
  </si>
  <si>
    <t>PL78_00900</t>
  </si>
  <si>
    <t>PL78_00905</t>
  </si>
  <si>
    <t>PL78_00910</t>
  </si>
  <si>
    <t>PL78_00915</t>
  </si>
  <si>
    <t>PL78_00920</t>
  </si>
  <si>
    <t>PL78_00925</t>
  </si>
  <si>
    <t>PL78_00928</t>
  </si>
  <si>
    <t>PL78_00929</t>
  </si>
  <si>
    <t>PL78_00930</t>
  </si>
  <si>
    <t>PL78_00932</t>
  </si>
  <si>
    <t>PL78_00935</t>
  </si>
  <si>
    <t>PL78_00940</t>
  </si>
  <si>
    <t>PL78_00945</t>
  </si>
  <si>
    <t>PL78_00950</t>
  </si>
  <si>
    <t>PL78_00952</t>
  </si>
  <si>
    <t>PL78_00955</t>
  </si>
  <si>
    <t>PL78_00960</t>
  </si>
  <si>
    <t>PL78_00965</t>
  </si>
  <si>
    <t>PL78_00970</t>
  </si>
  <si>
    <t>PL78_00975</t>
  </si>
  <si>
    <t>PL78_00980</t>
  </si>
  <si>
    <t>PL78_00985</t>
  </si>
  <si>
    <t>PL78_00990</t>
  </si>
  <si>
    <t>PL78_00995</t>
  </si>
  <si>
    <t>PL78_00996</t>
  </si>
  <si>
    <t>PL78_01001</t>
  </si>
  <si>
    <t>PL78_01005</t>
  </si>
  <si>
    <t>PL78_01010</t>
  </si>
  <si>
    <t>PL78_01015</t>
  </si>
  <si>
    <t>PL78_01020</t>
  </si>
  <si>
    <t>PL78_01021</t>
  </si>
  <si>
    <t>PL78_01025</t>
  </si>
  <si>
    <t>PL78_01035</t>
  </si>
  <si>
    <t>PL78_01040</t>
  </si>
  <si>
    <t>PL78_01041</t>
  </si>
  <si>
    <t>PL78_01045</t>
  </si>
  <si>
    <t>PL78_01050</t>
  </si>
  <si>
    <t>PL78_01055</t>
  </si>
  <si>
    <t>PL78_01057</t>
  </si>
  <si>
    <t>PL78_01058</t>
  </si>
  <si>
    <t>PL78_01060</t>
  </si>
  <si>
    <t>PL78_01065</t>
  </si>
  <si>
    <t>PL78_01070</t>
  </si>
  <si>
    <t>PL78_01075</t>
  </si>
  <si>
    <t>PL78_01080</t>
  </si>
  <si>
    <t>PL78_01083</t>
  </si>
  <si>
    <t>PL78_01085</t>
  </si>
  <si>
    <t>PL78_01090</t>
  </si>
  <si>
    <t>PL78_01095</t>
  </si>
  <si>
    <t>PL78_01096</t>
  </si>
  <si>
    <t>PL78_01100</t>
  </si>
  <si>
    <t>PL78_01105</t>
  </si>
  <si>
    <t>PL78_01110</t>
  </si>
  <si>
    <t>PL78_01115</t>
  </si>
  <si>
    <t>PL78_01120</t>
  </si>
  <si>
    <t>PL78_01125</t>
  </si>
  <si>
    <t>PL78_01130</t>
  </si>
  <si>
    <t>PL78_01135</t>
  </si>
  <si>
    <t>PL78_01140</t>
  </si>
  <si>
    <t>PL78_01145</t>
  </si>
  <si>
    <t>PL78_01150</t>
  </si>
  <si>
    <t>PL78_01154</t>
  </si>
  <si>
    <t>PL78_01155</t>
  </si>
  <si>
    <t>PL78_01160</t>
  </si>
  <si>
    <t>PL78_01165</t>
  </si>
  <si>
    <t>PL78_01169</t>
  </si>
  <si>
    <t>PL78_01170</t>
  </si>
  <si>
    <t>PL78_01171</t>
  </si>
  <si>
    <t>PL78_01175</t>
  </si>
  <si>
    <t>PL78_01180</t>
  </si>
  <si>
    <t>PL78_01185</t>
  </si>
  <si>
    <t>PL78_01190</t>
  </si>
  <si>
    <t>PL78_01195</t>
  </si>
  <si>
    <t>PL78_01200</t>
  </si>
  <si>
    <t>PL78_01205</t>
  </si>
  <si>
    <t>PL78_01210</t>
  </si>
  <si>
    <t>PL78_01215</t>
  </si>
  <si>
    <t>PL78_01250</t>
  </si>
  <si>
    <t>PL78_01251</t>
  </si>
  <si>
    <t>PL78_01255</t>
  </si>
  <si>
    <t>PL78_01260</t>
  </si>
  <si>
    <t>PL78_01265</t>
  </si>
  <si>
    <t>PL78_01270</t>
  </si>
  <si>
    <t>PL78_01275</t>
  </si>
  <si>
    <t>PL78_01280</t>
  </si>
  <si>
    <t>PL78_01281</t>
  </si>
  <si>
    <t>PL78_01285</t>
  </si>
  <si>
    <t>PL78_01290</t>
  </si>
  <si>
    <t>PL78_01295</t>
  </si>
  <si>
    <t>PL78_01296</t>
  </si>
  <si>
    <t>PL78_01300</t>
  </si>
  <si>
    <t>PL78_01302</t>
  </si>
  <si>
    <t>PL78_01305</t>
  </si>
  <si>
    <t>PL78_01310</t>
  </si>
  <si>
    <t>PL78_01315</t>
  </si>
  <si>
    <t>PL78_01316</t>
  </si>
  <si>
    <t>PL78_01320</t>
  </si>
  <si>
    <t>PL78_01325</t>
  </si>
  <si>
    <t>PL78_01330</t>
  </si>
  <si>
    <t>PL78_01335</t>
  </si>
  <si>
    <t>PL78_01340</t>
  </si>
  <si>
    <t>PL78_01345</t>
  </si>
  <si>
    <t>PL78_01347</t>
  </si>
  <si>
    <t>PL78_01350</t>
  </si>
  <si>
    <t>PL78_01351</t>
  </si>
  <si>
    <t>PL78_01352</t>
  </si>
  <si>
    <t>PL78_01354</t>
  </si>
  <si>
    <t>PL78_01355</t>
  </si>
  <si>
    <t>PL78_01357</t>
  </si>
  <si>
    <t>PL78_01359</t>
  </si>
  <si>
    <t>PL78_01360</t>
  </si>
  <si>
    <t>PL78_01365</t>
  </si>
  <si>
    <t>PL78_01370</t>
  </si>
  <si>
    <t>PL78_01375</t>
  </si>
  <si>
    <t>PL78_01380</t>
  </si>
  <si>
    <t>PL78_01385</t>
  </si>
  <si>
    <t>PL78_01390</t>
  </si>
  <si>
    <t>PL78_01395</t>
  </si>
  <si>
    <t>PL78_01400</t>
  </si>
  <si>
    <t>PL78_01405</t>
  </si>
  <si>
    <t>PL78_01410</t>
  </si>
  <si>
    <t>PL78_01415</t>
  </si>
  <si>
    <t>PL78_01420</t>
  </si>
  <si>
    <t>PL78_01425</t>
  </si>
  <si>
    <t>PL78_01430</t>
  </si>
  <si>
    <t>PL78_01435</t>
  </si>
  <si>
    <t>PL78_01440</t>
  </si>
  <si>
    <t>PL78_01445</t>
  </si>
  <si>
    <t>PL78_01450</t>
  </si>
  <si>
    <t>PL78_01455</t>
  </si>
  <si>
    <t>PL78_01460</t>
  </si>
  <si>
    <t>PL78_01465</t>
  </si>
  <si>
    <t>PL78_01470</t>
  </si>
  <si>
    <t>PL78_01475</t>
  </si>
  <si>
    <t>PL78_01480</t>
  </si>
  <si>
    <t>PL78_01485</t>
  </si>
  <si>
    <t>PL78_01491</t>
  </si>
  <si>
    <t>PL78_01495</t>
  </si>
  <si>
    <t>PL78_01500</t>
  </si>
  <si>
    <t>PL78_01505</t>
  </si>
  <si>
    <t>PL78_01510</t>
  </si>
  <si>
    <t>PL78_01515</t>
  </si>
  <si>
    <t>PL78_01520</t>
  </si>
  <si>
    <t>PL78_01525</t>
  </si>
  <si>
    <t>PL78_01530</t>
  </si>
  <si>
    <t>PL78_01555</t>
  </si>
  <si>
    <t>PL78_01560</t>
  </si>
  <si>
    <t>PL78_01565</t>
  </si>
  <si>
    <t>PL78_01570</t>
  </si>
  <si>
    <t>PL78_01575</t>
  </si>
  <si>
    <t>PL78_01580</t>
  </si>
  <si>
    <t>PL78_01585</t>
  </si>
  <si>
    <t>PL78_01590</t>
  </si>
  <si>
    <t>PL78_01595</t>
  </si>
  <si>
    <t>PL78_01600</t>
  </si>
  <si>
    <t>PL78_01605</t>
  </si>
  <si>
    <t>PL78_01610</t>
  </si>
  <si>
    <t>PL78_01615</t>
  </si>
  <si>
    <t>PL78_01616</t>
  </si>
  <si>
    <t>PL78_01618</t>
  </si>
  <si>
    <t>PL78_01619</t>
  </si>
  <si>
    <t>PL78_01620</t>
  </si>
  <si>
    <t>PL78_01621</t>
  </si>
  <si>
    <t>PL78_01624</t>
  </si>
  <si>
    <t>PL78_01625</t>
  </si>
  <si>
    <t>PL78_01630</t>
  </si>
  <si>
    <t>PL78_01631</t>
  </si>
  <si>
    <t>PL78_01635</t>
  </si>
  <si>
    <t>PL78_01640</t>
  </si>
  <si>
    <t>PL78_01645</t>
  </si>
  <si>
    <t>PL78_01650</t>
  </si>
  <si>
    <t>PL78_01652</t>
  </si>
  <si>
    <t>PL78_01654</t>
  </si>
  <si>
    <t>PL78_01655</t>
  </si>
  <si>
    <t>PL78_01656</t>
  </si>
  <si>
    <t>PL78_01658</t>
  </si>
  <si>
    <t>PL78_01660</t>
  </si>
  <si>
    <t>PL78_01665</t>
  </si>
  <si>
    <t>PL78_01670</t>
  </si>
  <si>
    <t>PL78_01675</t>
  </si>
  <si>
    <t>PL78_01680</t>
  </si>
  <si>
    <t>PL78_01685</t>
  </si>
  <si>
    <t>PL78_01690</t>
  </si>
  <si>
    <t>PL78_01695</t>
  </si>
  <si>
    <t>PL78_01696</t>
  </si>
  <si>
    <t>PL78_01700</t>
  </si>
  <si>
    <t>PL78_01705</t>
  </si>
  <si>
    <t>PL78_01710</t>
  </si>
  <si>
    <t>PL78_01715</t>
  </si>
  <si>
    <t>PL78_01720</t>
  </si>
  <si>
    <t>PL78_01725</t>
  </si>
  <si>
    <t>PL78_01730</t>
  </si>
  <si>
    <t>PL78_01735</t>
  </si>
  <si>
    <t>PL78_01740</t>
  </si>
  <si>
    <t>PL78_01745</t>
  </si>
  <si>
    <t>PL78_01750</t>
  </si>
  <si>
    <t>PL78_01755</t>
  </si>
  <si>
    <t>PL78_01760</t>
  </si>
  <si>
    <t>PL78_01765</t>
  </si>
  <si>
    <t>PL78_01770</t>
  </si>
  <si>
    <t>PL78_01775</t>
  </si>
  <si>
    <t>PL78_01780</t>
  </si>
  <si>
    <t>PL78_01785</t>
  </si>
  <si>
    <t>PL78_01790</t>
  </si>
  <si>
    <t>PL78_01795</t>
  </si>
  <si>
    <t>PL78_01800</t>
  </si>
  <si>
    <t>PL78_01805</t>
  </si>
  <si>
    <t>PL78_01810</t>
  </si>
  <si>
    <t>PL78_01815</t>
  </si>
  <si>
    <t>PL78_01820</t>
  </si>
  <si>
    <t>PL78_01825</t>
  </si>
  <si>
    <t>PL78_01830</t>
  </si>
  <si>
    <t>PL78_01835</t>
  </si>
  <si>
    <t>PL78_01840</t>
  </si>
  <si>
    <t>PL78_01845</t>
  </si>
  <si>
    <t>PL78_01850</t>
  </si>
  <si>
    <t>PL78_01855</t>
  </si>
  <si>
    <t>PL78_01860</t>
  </si>
  <si>
    <t>PL78_01861</t>
  </si>
  <si>
    <t>PL78_01862</t>
  </si>
  <si>
    <t>PL78_01865</t>
  </si>
  <si>
    <t>PL78_01870</t>
  </si>
  <si>
    <t>PL78_01875</t>
  </si>
  <si>
    <t>PL78_01880</t>
  </si>
  <si>
    <t>PL78_01885</t>
  </si>
  <si>
    <t>PL78_01890</t>
  </si>
  <si>
    <t>PL78_01895</t>
  </si>
  <si>
    <t>PL78_01900</t>
  </si>
  <si>
    <t>PL78_01905</t>
  </si>
  <si>
    <t>PL78_01907</t>
  </si>
  <si>
    <t>PL78_01909</t>
  </si>
  <si>
    <t>PL78_01911</t>
  </si>
  <si>
    <t>PL78_01915</t>
  </si>
  <si>
    <t>PL78_01920</t>
  </si>
  <si>
    <t>PL78_01925</t>
  </si>
  <si>
    <t>PL78_01926</t>
  </si>
  <si>
    <t>PL78_01930</t>
  </si>
  <si>
    <t>PL78_01935</t>
  </si>
  <si>
    <t>PL78_01940</t>
  </si>
  <si>
    <t>PL78_01944</t>
  </si>
  <si>
    <t>PL78_01945</t>
  </si>
  <si>
    <t>PL78_01950</t>
  </si>
  <si>
    <t>PL78_01951</t>
  </si>
  <si>
    <t>PL78_01960</t>
  </si>
  <si>
    <t>PL78_01965</t>
  </si>
  <si>
    <t>PL78_01970</t>
  </si>
  <si>
    <t>PL78_01975</t>
  </si>
  <si>
    <t>PL78_01980</t>
  </si>
  <si>
    <t>PL78_01985</t>
  </si>
  <si>
    <t>PL78_01990</t>
  </si>
  <si>
    <t>PL78_01995</t>
  </si>
  <si>
    <t>PL78_02000</t>
  </si>
  <si>
    <t>PL78_02003</t>
  </si>
  <si>
    <t>PL78_02004</t>
  </si>
  <si>
    <t>PL78_02005</t>
  </si>
  <si>
    <t>PL78_02010</t>
  </si>
  <si>
    <t>PL78_02015</t>
  </si>
  <si>
    <t>PL78_02020</t>
  </si>
  <si>
    <t>PL78_02025</t>
  </si>
  <si>
    <t>PL78_02030</t>
  </si>
  <si>
    <t>PL78_02035</t>
  </si>
  <si>
    <t>PL78_02036</t>
  </si>
  <si>
    <t>PL78_02040</t>
  </si>
  <si>
    <t>PL78_02042</t>
  </si>
  <si>
    <t>PL78_02045</t>
  </si>
  <si>
    <t>PL78_02050</t>
  </si>
  <si>
    <t>PL78_02055</t>
  </si>
  <si>
    <t>PL78_02060</t>
  </si>
  <si>
    <t>PL78_02065</t>
  </si>
  <si>
    <t>PL78_02067</t>
  </si>
  <si>
    <t>PL78_02070</t>
  </si>
  <si>
    <t>PL78_02073</t>
  </si>
  <si>
    <t>PL78_02074</t>
  </si>
  <si>
    <t>PL78_02075</t>
  </si>
  <si>
    <t>PL78_02077</t>
  </si>
  <si>
    <t>PL78_02080</t>
  </si>
  <si>
    <t>PL78_02085</t>
  </si>
  <si>
    <t>PL78_02090</t>
  </si>
  <si>
    <t>PL78_02095</t>
  </si>
  <si>
    <t>PL78_02100</t>
  </si>
  <si>
    <t>PL78_02105</t>
  </si>
  <si>
    <t>PL78_02110</t>
  </si>
  <si>
    <t>PL78_02111</t>
  </si>
  <si>
    <t>PL78_02115</t>
  </si>
  <si>
    <t>PL78_02120</t>
  </si>
  <si>
    <t>PL78_02125</t>
  </si>
  <si>
    <t>PL78_02130</t>
  </si>
  <si>
    <t>PL78_02131</t>
  </si>
  <si>
    <t>PL78_02134</t>
  </si>
  <si>
    <t>PL78_02135</t>
  </si>
  <si>
    <t>PL78_02136</t>
  </si>
  <si>
    <t>PL78_02138</t>
  </si>
  <si>
    <t>PL78_02140</t>
  </si>
  <si>
    <t>PL78_02145</t>
  </si>
  <si>
    <t>PL78_02150</t>
  </si>
  <si>
    <t>PL78_02155</t>
  </si>
  <si>
    <t>PL78_02160</t>
  </si>
  <si>
    <t>PL78_02165</t>
  </si>
  <si>
    <t>PL78_02167</t>
  </si>
  <si>
    <t>PL78_02169</t>
  </si>
  <si>
    <t>PL78_02170</t>
  </si>
  <si>
    <t>PL78_02171</t>
  </si>
  <si>
    <t>PL78_02173</t>
  </si>
  <si>
    <t>PL78_02175</t>
  </si>
  <si>
    <t>PL78_02179</t>
  </si>
  <si>
    <t>PL78_02180</t>
  </si>
  <si>
    <t>PL78_02182</t>
  </si>
  <si>
    <t>PL78_02183</t>
  </si>
  <si>
    <t>PL78_02185</t>
  </si>
  <si>
    <t>PL78_02186</t>
  </si>
  <si>
    <t>PL78_02190</t>
  </si>
  <si>
    <t>PL78_02195</t>
  </si>
  <si>
    <t>PL78_02200</t>
  </si>
  <si>
    <t>PL78_02205</t>
  </si>
  <si>
    <t>PL78_02210</t>
  </si>
  <si>
    <t>PL78_02215</t>
  </si>
  <si>
    <t>PL78_02220</t>
  </si>
  <si>
    <t>PL78_02225</t>
  </si>
  <si>
    <t>PL78_02230</t>
  </si>
  <si>
    <t>PL78_02235</t>
  </si>
  <si>
    <t>PL78_02240</t>
  </si>
  <si>
    <t>PL78_02245</t>
  </si>
  <si>
    <t>PL78_02250</t>
  </si>
  <si>
    <t>PL78_02255</t>
  </si>
  <si>
    <t>PL78_02260</t>
  </si>
  <si>
    <t>PL78_02265</t>
  </si>
  <si>
    <t>PL78_02266</t>
  </si>
  <si>
    <t>PL78_02270</t>
  </si>
  <si>
    <t>PL78_02275</t>
  </si>
  <si>
    <t>PL78_02280</t>
  </si>
  <si>
    <t>PL78_02281</t>
  </si>
  <si>
    <t>PL78_02282</t>
  </si>
  <si>
    <t>PL78_02284</t>
  </si>
  <si>
    <t>PL78_02285</t>
  </si>
  <si>
    <t>PL78_02286</t>
  </si>
  <si>
    <t>PL78_02288</t>
  </si>
  <si>
    <t>PL78_02290</t>
  </si>
  <si>
    <t>PL78_02295</t>
  </si>
  <si>
    <t>PL78_02300</t>
  </si>
  <si>
    <t>PL78_02305</t>
  </si>
  <si>
    <t>PL78_02310</t>
  </si>
  <si>
    <t>PL78_02315</t>
  </si>
  <si>
    <t>PL78_02320</t>
  </si>
  <si>
    <t>PL78_02325</t>
  </si>
  <si>
    <t>PL78_02326</t>
  </si>
  <si>
    <t>PL78_02328</t>
  </si>
  <si>
    <t>PL78_02330</t>
  </si>
  <si>
    <t>PL78_02331</t>
  </si>
  <si>
    <t>PL78_02333</t>
  </si>
  <si>
    <t>PL78_02334</t>
  </si>
  <si>
    <t>PL78_02335</t>
  </si>
  <si>
    <t>PL78_02336</t>
  </si>
  <si>
    <t>PL78_02337</t>
  </si>
  <si>
    <t>PL78_02338</t>
  </si>
  <si>
    <t>PL78_02340</t>
  </si>
  <si>
    <t>PL78_02345</t>
  </si>
  <si>
    <t>PL78_02350</t>
  </si>
  <si>
    <t>PL78_02355</t>
  </si>
  <si>
    <t>PL78_02360</t>
  </si>
  <si>
    <t>PL78_02365</t>
  </si>
  <si>
    <t>PL78_02370</t>
  </si>
  <si>
    <t>PL78_02375</t>
  </si>
  <si>
    <t>PL78_02380</t>
  </si>
  <si>
    <t>PL78_02385</t>
  </si>
  <si>
    <t>PL78_02386</t>
  </si>
  <si>
    <t>PL78_02390</t>
  </si>
  <si>
    <t>PL78_02395</t>
  </si>
  <si>
    <t>PL78_02400</t>
  </si>
  <si>
    <t>PL78_02405</t>
  </si>
  <si>
    <t>PL78_02410</t>
  </si>
  <si>
    <t>PL78_02415</t>
  </si>
  <si>
    <t>PL78_02420</t>
  </si>
  <si>
    <t>PL78_02425</t>
  </si>
  <si>
    <t>PL78_02430</t>
  </si>
  <si>
    <t>PL78_02435</t>
  </si>
  <si>
    <t>PL78_02440</t>
  </si>
  <si>
    <t>PL78_02445</t>
  </si>
  <si>
    <t>PL78_02450</t>
  </si>
  <si>
    <t>PL78_02451</t>
  </si>
  <si>
    <t>PL78_02454</t>
  </si>
  <si>
    <t>PL78_02455</t>
  </si>
  <si>
    <t>PL78_02456</t>
  </si>
  <si>
    <t>PL78_02458</t>
  </si>
  <si>
    <t>PL78_02460</t>
  </si>
  <si>
    <t>PL78_02465</t>
  </si>
  <si>
    <t>PL78_02470</t>
  </si>
  <si>
    <t>PL78_02475</t>
  </si>
  <si>
    <t>PL78_02480</t>
  </si>
  <si>
    <t>PL78_02485</t>
  </si>
  <si>
    <t>PL78_02490</t>
  </si>
  <si>
    <t>PL78_02495</t>
  </si>
  <si>
    <t>PL78_02500</t>
  </si>
  <si>
    <t>PL78_02505</t>
  </si>
  <si>
    <t>PL78_02510</t>
  </si>
  <si>
    <t>PL78_02515</t>
  </si>
  <si>
    <t>PL78_02520</t>
  </si>
  <si>
    <t>PL78_02525</t>
  </si>
  <si>
    <t>PL78_02530</t>
  </si>
  <si>
    <t>PL78_02535</t>
  </si>
  <si>
    <t>PL78_02540</t>
  </si>
  <si>
    <t>PL78_02545</t>
  </si>
  <si>
    <t>PL78_02550</t>
  </si>
  <si>
    <t>PL78_02555</t>
  </si>
  <si>
    <t>PL78_02560</t>
  </si>
  <si>
    <t>PL78_02563</t>
  </si>
  <si>
    <t>PL78_02565</t>
  </si>
  <si>
    <t>PL78_02570</t>
  </si>
  <si>
    <t>PL78_02575</t>
  </si>
  <si>
    <t>PL78_02580</t>
  </si>
  <si>
    <t>PL78_02585</t>
  </si>
  <si>
    <t>PL78_02590</t>
  </si>
  <si>
    <t>PL78_02593</t>
  </si>
  <si>
    <t>PL78_02595</t>
  </si>
  <si>
    <t>PL78_02600</t>
  </si>
  <si>
    <t>PL78_02605</t>
  </si>
  <si>
    <t>PL78_02610</t>
  </si>
  <si>
    <t>PL78_02615</t>
  </si>
  <si>
    <t>PL78_02620</t>
  </si>
  <si>
    <t>PL78_02625</t>
  </si>
  <si>
    <t>PL78_02630</t>
  </si>
  <si>
    <t>PL78_02635</t>
  </si>
  <si>
    <t>PL78_02640</t>
  </si>
  <si>
    <t>PL78_02645</t>
  </si>
  <si>
    <t>PL78_02650</t>
  </si>
  <si>
    <t>PL78_02655</t>
  </si>
  <si>
    <t>PL78_02660</t>
  </si>
  <si>
    <t>PL78_02665</t>
  </si>
  <si>
    <t>PL78_02670</t>
  </si>
  <si>
    <t>PL78_02675</t>
  </si>
  <si>
    <t>PL78_02680</t>
  </si>
  <si>
    <t>PL78_02685</t>
  </si>
  <si>
    <t>PL78_02690</t>
  </si>
  <si>
    <t>PL78_02695</t>
  </si>
  <si>
    <t>PL78_02700</t>
  </si>
  <si>
    <t>PL78_02705</t>
  </si>
  <si>
    <t>PL78_02710</t>
  </si>
  <si>
    <t>PL78_02715</t>
  </si>
  <si>
    <t>PL78_02720</t>
  </si>
  <si>
    <t>PL78_02725</t>
  </si>
  <si>
    <t>PL78_02730</t>
  </si>
  <si>
    <t>PL78_02735</t>
  </si>
  <si>
    <t>PL78_02740</t>
  </si>
  <si>
    <t>PL78_02745</t>
  </si>
  <si>
    <t>PL78_02750</t>
  </si>
  <si>
    <t>PL78_02751</t>
  </si>
  <si>
    <t>PL78_02752</t>
  </si>
  <si>
    <t>PL78_02755</t>
  </si>
  <si>
    <t>PL78_02760</t>
  </si>
  <si>
    <t>PL78_02765</t>
  </si>
  <si>
    <t>PL78_02770</t>
  </si>
  <si>
    <t>PL78_02775</t>
  </si>
  <si>
    <t>PL78_02780</t>
  </si>
  <si>
    <t>PL78_02783</t>
  </si>
  <si>
    <t>PL78_02784</t>
  </si>
  <si>
    <t>PL78_02785</t>
  </si>
  <si>
    <t>PL78_02786</t>
  </si>
  <si>
    <t>PL78_02787</t>
  </si>
  <si>
    <t>PL78_02788</t>
  </si>
  <si>
    <t>PL78_02790</t>
  </si>
  <si>
    <t>PL78_02791</t>
  </si>
  <si>
    <t>PL78_02792</t>
  </si>
  <si>
    <t>PL78_02795</t>
  </si>
  <si>
    <t>PL78_02796</t>
  </si>
  <si>
    <t>PL78_02800</t>
  </si>
  <si>
    <t>PL78_02805</t>
  </si>
  <si>
    <t>PL78_02810</t>
  </si>
  <si>
    <t>PL78_02815</t>
  </si>
  <si>
    <t>PL78_02820</t>
  </si>
  <si>
    <t>PL78_02825</t>
  </si>
  <si>
    <t>PL78_02826</t>
  </si>
  <si>
    <t>PL78_02830</t>
  </si>
  <si>
    <t>PL78_02835</t>
  </si>
  <si>
    <t>PL78_02840</t>
  </si>
  <si>
    <t>PL78_02845</t>
  </si>
  <si>
    <t>PL78_02850</t>
  </si>
  <si>
    <t>PL78_02855</t>
  </si>
  <si>
    <t>PL78_02860</t>
  </si>
  <si>
    <t>PL78_02865</t>
  </si>
  <si>
    <t>PL78_02870</t>
  </si>
  <si>
    <t>PL78_02875</t>
  </si>
  <si>
    <t>PL78_02880</t>
  </si>
  <si>
    <t>PL78_02885</t>
  </si>
  <si>
    <t>PL78_02890</t>
  </si>
  <si>
    <t>PL78_02895</t>
  </si>
  <si>
    <t>PL78_02900</t>
  </si>
  <si>
    <t>PL78_02905</t>
  </si>
  <si>
    <t>PL78_02915</t>
  </si>
  <si>
    <t>PL78_02920</t>
  </si>
  <si>
    <t>PL78_02925</t>
  </si>
  <si>
    <t>PL78_02930</t>
  </si>
  <si>
    <t>PL78_02935</t>
  </si>
  <si>
    <t>PL78_02940</t>
  </si>
  <si>
    <t>PL78_02945</t>
  </si>
  <si>
    <t>PL78_02950</t>
  </si>
  <si>
    <t>PL78_02955</t>
  </si>
  <si>
    <t>PL78_02960</t>
  </si>
  <si>
    <t>PL78_02965</t>
  </si>
  <si>
    <t>PL78_02970</t>
  </si>
  <si>
    <t>PL78_02975</t>
  </si>
  <si>
    <t>PL78_02980</t>
  </si>
  <si>
    <t>PL78_02985</t>
  </si>
  <si>
    <t>PL78_02990</t>
  </si>
  <si>
    <t>PL78_02995</t>
  </si>
  <si>
    <t>PL78_03000</t>
  </si>
  <si>
    <t>PL78_03005</t>
  </si>
  <si>
    <t>PL78_03010</t>
  </si>
  <si>
    <t>PL78_03015</t>
  </si>
  <si>
    <t>PL78_03020</t>
  </si>
  <si>
    <t>PL78_03025</t>
  </si>
  <si>
    <t>PL78_03030</t>
  </si>
  <si>
    <t>PL78_03031</t>
  </si>
  <si>
    <t>PL78_03035</t>
  </si>
  <si>
    <t>PL78_03036</t>
  </si>
  <si>
    <t>PL78_03037</t>
  </si>
  <si>
    <t>PL78_03040</t>
  </si>
  <si>
    <t>PL78_03045</t>
  </si>
  <si>
    <t>PL78_03050</t>
  </si>
  <si>
    <t>PL78_03055</t>
  </si>
  <si>
    <t>PL78_03060</t>
  </si>
  <si>
    <t>PL78_03065</t>
  </si>
  <si>
    <t>PL78_03070</t>
  </si>
  <si>
    <t>PL78_03071</t>
  </si>
  <si>
    <t>PL78_03075</t>
  </si>
  <si>
    <t>PL78_03080</t>
  </si>
  <si>
    <t>PL78_03085</t>
  </si>
  <si>
    <t>PL78_03090</t>
  </si>
  <si>
    <t>PL78_03095</t>
  </si>
  <si>
    <t>PL78_03100</t>
  </si>
  <si>
    <t>PL78_03105</t>
  </si>
  <si>
    <t>PL78_03110</t>
  </si>
  <si>
    <t>PL78_03115</t>
  </si>
  <si>
    <t>PL78_03120</t>
  </si>
  <si>
    <t>PL78_03125</t>
  </si>
  <si>
    <t>PL78_03127</t>
  </si>
  <si>
    <t>PL78_03130</t>
  </si>
  <si>
    <t>PL78_03135</t>
  </si>
  <si>
    <t>PL78_03140</t>
  </si>
  <si>
    <t>PL78_03145</t>
  </si>
  <si>
    <t>PL78_03150</t>
  </si>
  <si>
    <t>PL78_03155</t>
  </si>
  <si>
    <t>PL78_03160</t>
  </si>
  <si>
    <t>PL78_03165</t>
  </si>
  <si>
    <t>PL78_03170</t>
  </si>
  <si>
    <t>PL78_03175</t>
  </si>
  <si>
    <t>PL78_03180</t>
  </si>
  <si>
    <t>PL78_03185</t>
  </si>
  <si>
    <t>PL78_03186</t>
  </si>
  <si>
    <t>PL78_03187</t>
  </si>
  <si>
    <t>PL78_03190</t>
  </si>
  <si>
    <t>PL78_03195</t>
  </si>
  <si>
    <t>PL78_03200</t>
  </si>
  <si>
    <t>PL78_03205</t>
  </si>
  <si>
    <t>PL78_03210</t>
  </si>
  <si>
    <t>PL78_03215</t>
  </si>
  <si>
    <t>PL78_03220</t>
  </si>
  <si>
    <t>PL78_03225</t>
  </si>
  <si>
    <t>PL78_03230</t>
  </si>
  <si>
    <t>PL78_03235</t>
  </si>
  <si>
    <t>PL78_03240</t>
  </si>
  <si>
    <t>PL78_03244</t>
  </si>
  <si>
    <t>PL78_03245</t>
  </si>
  <si>
    <t>PL78_03247</t>
  </si>
  <si>
    <t>PL78_03255</t>
  </si>
  <si>
    <t>PL78_03260</t>
  </si>
  <si>
    <t>PL78_03265</t>
  </si>
  <si>
    <t>PL78_03270</t>
  </si>
  <si>
    <t>PL78_03275</t>
  </si>
  <si>
    <t>PL78_03280</t>
  </si>
  <si>
    <t>PL78_03285</t>
  </si>
  <si>
    <t>PL78_03291</t>
  </si>
  <si>
    <t>PL78_03293</t>
  </si>
  <si>
    <t>PL78_03294</t>
  </si>
  <si>
    <t>PL78_03295</t>
  </si>
  <si>
    <t>PL78_03297</t>
  </si>
  <si>
    <t>PL78_03300</t>
  </si>
  <si>
    <t>PL78_03302</t>
  </si>
  <si>
    <t>PL78_03303</t>
  </si>
  <si>
    <t>PL78_03305</t>
  </si>
  <si>
    <t>PL78_03310</t>
  </si>
  <si>
    <t>PL78_03315</t>
  </si>
  <si>
    <t>PL78_03320</t>
  </si>
  <si>
    <t>PL78_03325</t>
  </si>
  <si>
    <t>PL78_03330</t>
  </si>
  <si>
    <t>PL78_03335</t>
  </si>
  <si>
    <t>PL78_03340</t>
  </si>
  <si>
    <t>PL78_03345</t>
  </si>
  <si>
    <t>PL78_03350</t>
  </si>
  <si>
    <t>PL78_03353</t>
  </si>
  <si>
    <t>PL78_03354</t>
  </si>
  <si>
    <t>PL78_03355</t>
  </si>
  <si>
    <t>PL78_03356</t>
  </si>
  <si>
    <t>PL78_03357</t>
  </si>
  <si>
    <t>PL78_03358</t>
  </si>
  <si>
    <t>PL78_03360</t>
  </si>
  <si>
    <t>PL78_03365</t>
  </si>
  <si>
    <t>PL78_03366</t>
  </si>
  <si>
    <t>PL78_03370</t>
  </si>
  <si>
    <t>PL78_03372</t>
  </si>
  <si>
    <t>PL78_03375</t>
  </si>
  <si>
    <t>PL78_03380</t>
  </si>
  <si>
    <t>PL78_03385</t>
  </si>
  <si>
    <t>PL78_03390</t>
  </si>
  <si>
    <t>PL78_03395</t>
  </si>
  <si>
    <t>PL78_03400</t>
  </si>
  <si>
    <t>PL78_03401</t>
  </si>
  <si>
    <t>PL78_03405</t>
  </si>
  <si>
    <t>PL78_03410</t>
  </si>
  <si>
    <t>PL78_03415</t>
  </si>
  <si>
    <t>PL78_03420</t>
  </si>
  <si>
    <t>PL78_03425</t>
  </si>
  <si>
    <t>PL78_03430</t>
  </si>
  <si>
    <t>PL78_03431</t>
  </si>
  <si>
    <t>PL78_03435</t>
  </si>
  <si>
    <t>PL78_03445</t>
  </si>
  <si>
    <t>PL78_03450</t>
  </si>
  <si>
    <t>PL78_03455</t>
  </si>
  <si>
    <t>PL78_03460</t>
  </si>
  <si>
    <t>PL78_03465</t>
  </si>
  <si>
    <t>PL78_03466</t>
  </si>
  <si>
    <t>PL78_03470</t>
  </si>
  <si>
    <t>PL78_03471</t>
  </si>
  <si>
    <t>PL78_03474</t>
  </si>
  <si>
    <t>PL78_03475</t>
  </si>
  <si>
    <t>PL78_03476</t>
  </si>
  <si>
    <t>PL78_03477</t>
  </si>
  <si>
    <t>PL78_03480</t>
  </si>
  <si>
    <t>PL78_03481</t>
  </si>
  <si>
    <t>PL78_03485</t>
  </si>
  <si>
    <t>PL78_03486</t>
  </si>
  <si>
    <t>PL78_03490</t>
  </si>
  <si>
    <t>PL78_03491</t>
  </si>
  <si>
    <t>PL78_03495</t>
  </si>
  <si>
    <t>PL78_03496</t>
  </si>
  <si>
    <t>PL78_03500</t>
  </si>
  <si>
    <t>PL78_03501</t>
  </si>
  <si>
    <t>PL78_03505</t>
  </si>
  <si>
    <t>PL78_03506</t>
  </si>
  <si>
    <t>PL78_03510</t>
  </si>
  <si>
    <t>PL78_03511</t>
  </si>
  <si>
    <t>PL78_03515</t>
  </si>
  <si>
    <t>PL78_03516</t>
  </si>
  <si>
    <t>PL78_03520</t>
  </si>
  <si>
    <t>PL78_03521</t>
  </si>
  <si>
    <t>PL78_03525</t>
  </si>
  <si>
    <t>PL78_03526</t>
  </si>
  <si>
    <t>PL78_03530</t>
  </si>
  <si>
    <t>PL78_03531</t>
  </si>
  <si>
    <t>PL78_03535</t>
  </si>
  <si>
    <t>PL78_03536</t>
  </si>
  <si>
    <t>PL78_03540</t>
  </si>
  <si>
    <t>PL78_03541</t>
  </si>
  <si>
    <t>PL78_03545</t>
  </si>
  <si>
    <t>PL78_03546</t>
  </si>
  <si>
    <t>PL78_03550</t>
  </si>
  <si>
    <t>PL78_03551</t>
  </si>
  <si>
    <t>PL78_03555</t>
  </si>
  <si>
    <t>PL78_03556</t>
  </si>
  <si>
    <t>PL78_03560</t>
  </si>
  <si>
    <t>PL78_03562</t>
  </si>
  <si>
    <t>PL78_03565</t>
  </si>
  <si>
    <t>PL78_03570</t>
  </si>
  <si>
    <t>PL78_03585</t>
  </si>
  <si>
    <t>PL78_03590</t>
  </si>
  <si>
    <t>PL78_03591</t>
  </si>
  <si>
    <t>PL78_03595</t>
  </si>
  <si>
    <t>PL78_03596</t>
  </si>
  <si>
    <t>PL78_03597</t>
  </si>
  <si>
    <t>PL78_03598</t>
  </si>
  <si>
    <t>PL78_03600</t>
  </si>
  <si>
    <t>PL78_03601</t>
  </si>
  <si>
    <t>PL78_03602</t>
  </si>
  <si>
    <t>PL78_03603</t>
  </si>
  <si>
    <t>PL78_03604</t>
  </si>
  <si>
    <t>PL78_03605</t>
  </si>
  <si>
    <t>PL78_03606</t>
  </si>
  <si>
    <t>PL78_03609</t>
  </si>
  <si>
    <t>PL78_03610</t>
  </si>
  <si>
    <t>PL78_03611</t>
  </si>
  <si>
    <t>PL78_03612</t>
  </si>
  <si>
    <t>PL78_03615</t>
  </si>
  <si>
    <t>PL78_03616</t>
  </si>
  <si>
    <t>PL78_03617</t>
  </si>
  <si>
    <t>PL78_03618</t>
  </si>
  <si>
    <t>PL78_03619</t>
  </si>
  <si>
    <t>PL78_03620</t>
  </si>
  <si>
    <t>PL78_03621</t>
  </si>
  <si>
    <t>PL78_03624</t>
  </si>
  <si>
    <t>PL78_03626</t>
  </si>
  <si>
    <t>PL78_03627</t>
  </si>
  <si>
    <t>PL78_03630</t>
  </si>
  <si>
    <t>PL78_03633</t>
  </si>
  <si>
    <t>PL78_03635</t>
  </si>
  <si>
    <t>PL78_03640</t>
  </si>
  <si>
    <t>PL78_03645</t>
  </si>
  <si>
    <t>PL78_03650</t>
  </si>
  <si>
    <t>PL78_03655</t>
  </si>
  <si>
    <t>PL78_03660</t>
  </si>
  <si>
    <t>PL78_03665</t>
  </si>
  <si>
    <t>PL78_03670</t>
  </si>
  <si>
    <t>PL78_03675</t>
  </si>
  <si>
    <t>PL78_03680</t>
  </si>
  <si>
    <t>PL78_03685</t>
  </si>
  <si>
    <t>PL78_03690</t>
  </si>
  <si>
    <t>PL78_03695</t>
  </si>
  <si>
    <t>PL78_03700</t>
  </si>
  <si>
    <t>PL78_03705</t>
  </si>
  <si>
    <t>PL78_03707</t>
  </si>
  <si>
    <t>PL78_03709</t>
  </si>
  <si>
    <t>PL78_03711</t>
  </si>
  <si>
    <t>PL78_03713</t>
  </si>
  <si>
    <t>PL78_03714</t>
  </si>
  <si>
    <t>PL78_03715</t>
  </si>
  <si>
    <t>PL78_03717</t>
  </si>
  <si>
    <t>PL78_03719</t>
  </si>
  <si>
    <t>PL78_03720</t>
  </si>
  <si>
    <t>PL78_03725</t>
  </si>
  <si>
    <t>PL78_03730</t>
  </si>
  <si>
    <t>PL78_03735</t>
  </si>
  <si>
    <t>PL78_03740</t>
  </si>
  <si>
    <t>PL78_03745</t>
  </si>
  <si>
    <t>PL78_03750</t>
  </si>
  <si>
    <t>PL78_03755</t>
  </si>
  <si>
    <t>PL78_03760</t>
  </si>
  <si>
    <t>PL78_03765</t>
  </si>
  <si>
    <t>PL78_03770</t>
  </si>
  <si>
    <t>PL78_03775</t>
  </si>
  <si>
    <t>PL78_03780</t>
  </si>
  <si>
    <t>PL78_03784</t>
  </si>
  <si>
    <t>PL78_03785</t>
  </si>
  <si>
    <t>PL78_03786</t>
  </si>
  <si>
    <t>PL78_03787</t>
  </si>
  <si>
    <t>PL78_03788</t>
  </si>
  <si>
    <t>PL78_03790</t>
  </si>
  <si>
    <t>PL78_03801</t>
  </si>
  <si>
    <t>PL78_03805</t>
  </si>
  <si>
    <t>PL78_03810</t>
  </si>
  <si>
    <t>PL78_03815</t>
  </si>
  <si>
    <t>PL78_03820</t>
  </si>
  <si>
    <t>PL78_03825</t>
  </si>
  <si>
    <t>PL78_03830</t>
  </si>
  <si>
    <t>PL78_03835</t>
  </si>
  <si>
    <t>PL78_03840</t>
  </si>
  <si>
    <t>PL78_03845</t>
  </si>
  <si>
    <t>PL78_03850</t>
  </si>
  <si>
    <t>PL78_03855</t>
  </si>
  <si>
    <t>PL78_03860</t>
  </si>
  <si>
    <t>PL78_03861</t>
  </si>
  <si>
    <t>PL78_03865</t>
  </si>
  <si>
    <t>PL78_03870</t>
  </si>
  <si>
    <t>PL78_03875</t>
  </si>
  <si>
    <t>PL78_03880</t>
  </si>
  <si>
    <t>PL78_03885</t>
  </si>
  <si>
    <t>PL78_03890</t>
  </si>
  <si>
    <t>PL78_03895</t>
  </si>
  <si>
    <t>PL78_03900</t>
  </si>
  <si>
    <t>PL78_03901</t>
  </si>
  <si>
    <t>PL78_03905</t>
  </si>
  <si>
    <t>PL78_03910</t>
  </si>
  <si>
    <t>PL78_03915</t>
  </si>
  <si>
    <t>PL78_03920</t>
  </si>
  <si>
    <t>PL78_03925</t>
  </si>
  <si>
    <t>PL78_03930</t>
  </si>
  <si>
    <t>PL78_03935</t>
  </si>
  <si>
    <t>PL78_03940</t>
  </si>
  <si>
    <t>PL78_03945</t>
  </si>
  <si>
    <t>PL78_03950</t>
  </si>
  <si>
    <t>PL78_03955</t>
  </si>
  <si>
    <t>PL78_03960</t>
  </si>
  <si>
    <t>PL78_03965</t>
  </si>
  <si>
    <t>PL78_03970</t>
  </si>
  <si>
    <t>PL78_03975</t>
  </si>
  <si>
    <t>PL78_03976</t>
  </si>
  <si>
    <t>PL78_03980</t>
  </si>
  <si>
    <t>PL78_03985</t>
  </si>
  <si>
    <t>PL78_03990</t>
  </si>
  <si>
    <t>PL78_03995</t>
  </si>
  <si>
    <t>PL78_03996</t>
  </si>
  <si>
    <t>PL78_04000</t>
  </si>
  <si>
    <t>PL78_04005</t>
  </si>
  <si>
    <t>PL78_04010</t>
  </si>
  <si>
    <t>PL78_04015</t>
  </si>
  <si>
    <t>PL78_04020</t>
  </si>
  <si>
    <t>PL78_04021</t>
  </si>
  <si>
    <t>PL78_04027</t>
  </si>
  <si>
    <t>PL78_04030</t>
  </si>
  <si>
    <t>PL78_04035</t>
  </si>
  <si>
    <t>PL78_04040</t>
  </si>
  <si>
    <t>PL78_04045</t>
  </si>
  <si>
    <t>PL78_04050</t>
  </si>
  <si>
    <t>PL78_04055</t>
  </si>
  <si>
    <t>PL78_04060</t>
  </si>
  <si>
    <t>PL78_04065</t>
  </si>
  <si>
    <t>PL78_04066</t>
  </si>
  <si>
    <t>PL78_04070</t>
  </si>
  <si>
    <t>PL78_04075</t>
  </si>
  <si>
    <t>PL78_04080</t>
  </si>
  <si>
    <t>PL78_04081</t>
  </si>
  <si>
    <t>PL78_04085</t>
  </si>
  <si>
    <t>PL78_04090</t>
  </si>
  <si>
    <t>PL78_04091</t>
  </si>
  <si>
    <t>PL78_04095</t>
  </si>
  <si>
    <t>PL78_04100</t>
  </si>
  <si>
    <t>PL78_04105</t>
  </si>
  <si>
    <t>PL78_04110</t>
  </si>
  <si>
    <t>PL78_04115</t>
  </si>
  <si>
    <t>PL78_04120</t>
  </si>
  <si>
    <t>PL78_04125</t>
  </si>
  <si>
    <t>PL78_04130</t>
  </si>
  <si>
    <t>PL78_04135</t>
  </si>
  <si>
    <t>PL78_04140</t>
  </si>
  <si>
    <t>PL78_04145</t>
  </si>
  <si>
    <t>PL78_04150</t>
  </si>
  <si>
    <t>PL78_04155</t>
  </si>
  <si>
    <t>PL78_04160</t>
  </si>
  <si>
    <t>PL78_04165</t>
  </si>
  <si>
    <t>PL78_04170</t>
  </si>
  <si>
    <t>PL78_04175</t>
  </si>
  <si>
    <t>PL78_04180</t>
  </si>
  <si>
    <t>PL78_04185</t>
  </si>
  <si>
    <t>PL78_04190</t>
  </si>
  <si>
    <t>PL78_04195</t>
  </si>
  <si>
    <t>PL78_04200</t>
  </si>
  <si>
    <t>PL78_04205</t>
  </si>
  <si>
    <t>PL78_04206</t>
  </si>
  <si>
    <t>PL78_04210</t>
  </si>
  <si>
    <t>PL78_04215</t>
  </si>
  <si>
    <t>PL78_04220</t>
  </si>
  <si>
    <t>PL78_04225</t>
  </si>
  <si>
    <t>PL78_04230</t>
  </si>
  <si>
    <t>PL78_04235</t>
  </si>
  <si>
    <t>PL78_04238</t>
  </si>
  <si>
    <t>PL78_04240</t>
  </si>
  <si>
    <t>PL78_04245</t>
  </si>
  <si>
    <t>PL78_04250</t>
  </si>
  <si>
    <t>PL78_04255</t>
  </si>
  <si>
    <t>PL78_04260</t>
  </si>
  <si>
    <t>PL78_04265</t>
  </si>
  <si>
    <t>PL78_04270</t>
  </si>
  <si>
    <t>PL78_04275</t>
  </si>
  <si>
    <t>PL78_04280</t>
  </si>
  <si>
    <t>PL78_04285</t>
  </si>
  <si>
    <t>PL78_04295</t>
  </si>
  <si>
    <t>PL78_04304</t>
  </si>
  <si>
    <t>PL78_04305</t>
  </si>
  <si>
    <t>PL78_04310</t>
  </si>
  <si>
    <t>PL78_04315</t>
  </si>
  <si>
    <t>PL78_04320</t>
  </si>
  <si>
    <t>PL78_04325</t>
  </si>
  <si>
    <t>PL78_04330</t>
  </si>
  <si>
    <t>PL78_04335</t>
  </si>
  <si>
    <t>PL78_04340</t>
  </si>
  <si>
    <t>PL78_04345</t>
  </si>
  <si>
    <t>PL78_04350</t>
  </si>
  <si>
    <t>PL78_04355</t>
  </si>
  <si>
    <t>PL78_04360</t>
  </si>
  <si>
    <t>PL78_04365</t>
  </si>
  <si>
    <t>PL78_04370</t>
  </si>
  <si>
    <t>PL78_04375</t>
  </si>
  <si>
    <t>PL78_04380</t>
  </si>
  <si>
    <t>PL78_04385</t>
  </si>
  <si>
    <t>PL78_04390</t>
  </si>
  <si>
    <t>PL78_04395</t>
  </si>
  <si>
    <t>PL78_04400</t>
  </si>
  <si>
    <t>PL78_04405</t>
  </si>
  <si>
    <t>PL78_04410</t>
  </si>
  <si>
    <t>PL78_04415</t>
  </si>
  <si>
    <t>PL78_04420</t>
  </si>
  <si>
    <t>PL78_04425</t>
  </si>
  <si>
    <t>PL78_04430</t>
  </si>
  <si>
    <t>PL78_04435</t>
  </si>
  <si>
    <t>PL78_04440</t>
  </si>
  <si>
    <t>PL78_04445</t>
  </si>
  <si>
    <t>PL78_04450</t>
  </si>
  <si>
    <t>PL78_04455</t>
  </si>
  <si>
    <t>PL78_04460</t>
  </si>
  <si>
    <t>PL78_04465</t>
  </si>
  <si>
    <t>PL78_04470</t>
  </si>
  <si>
    <t>PL78_04475</t>
  </si>
  <si>
    <t>PL78_04480</t>
  </si>
  <si>
    <t>PL78_04485</t>
  </si>
  <si>
    <t>PL78_04490</t>
  </si>
  <si>
    <t>PL78_04495</t>
  </si>
  <si>
    <t>PL78_04500</t>
  </si>
  <si>
    <t>PL78_04505</t>
  </si>
  <si>
    <t>PL78_04507</t>
  </si>
  <si>
    <t>PL78_04510</t>
  </si>
  <si>
    <t>PL78_04515</t>
  </si>
  <si>
    <t>PL78_04520</t>
  </si>
  <si>
    <t>PL78_04525</t>
  </si>
  <si>
    <t>PL78_04526</t>
  </si>
  <si>
    <t>PL78_04530</t>
  </si>
  <si>
    <t>PL78_04535</t>
  </si>
  <si>
    <t>PL78_04540</t>
  </si>
  <si>
    <t>PL78_04545</t>
  </si>
  <si>
    <t>PL78_04550</t>
  </si>
  <si>
    <t>PL78_04555</t>
  </si>
  <si>
    <t>PL78_04560</t>
  </si>
  <si>
    <t>PL78_04565</t>
  </si>
  <si>
    <t>PL78_04570</t>
  </si>
  <si>
    <t>PL78_04575</t>
  </si>
  <si>
    <t>PL78_04580</t>
  </si>
  <si>
    <t>PL78_04585</t>
  </si>
  <si>
    <t>PL78_04586</t>
  </si>
  <si>
    <t>PL78_04590</t>
  </si>
  <si>
    <t>PL78_04595</t>
  </si>
  <si>
    <t>PL78_04600</t>
  </si>
  <si>
    <t>PL78_04605</t>
  </si>
  <si>
    <t>PL78_04610</t>
  </si>
  <si>
    <t>PL78_04615</t>
  </si>
  <si>
    <t>PL78_04620</t>
  </si>
  <si>
    <t>PL78_04625</t>
  </si>
  <si>
    <t>PL78_04630</t>
  </si>
  <si>
    <t>PL78_04631</t>
  </si>
  <si>
    <t>PL78_04635</t>
  </si>
  <si>
    <t>PL78_04640</t>
  </si>
  <si>
    <t>PL78_04645</t>
  </si>
  <si>
    <t>PL78_04650</t>
  </si>
  <si>
    <t>PL78_04655</t>
  </si>
  <si>
    <t>PL78_04660</t>
  </si>
  <si>
    <t>PL78_04665</t>
  </si>
  <si>
    <t>PL78_04670</t>
  </si>
  <si>
    <t>PL78_04675</t>
  </si>
  <si>
    <t>PL78_04680</t>
  </si>
  <si>
    <t>PL78_04685</t>
  </si>
  <si>
    <t>PL78_04690</t>
  </si>
  <si>
    <t>PL78_04695</t>
  </si>
  <si>
    <t>PL78_04700</t>
  </si>
  <si>
    <t>PL78_04705</t>
  </si>
  <si>
    <t>PL78_04710</t>
  </si>
  <si>
    <t>PL78_04715</t>
  </si>
  <si>
    <t>PL78_04720</t>
  </si>
  <si>
    <t>PL78_04725</t>
  </si>
  <si>
    <t>PL78_04730</t>
  </si>
  <si>
    <t>PL78_04735</t>
  </si>
  <si>
    <t>PL78_04740</t>
  </si>
  <si>
    <t>PL78_04745</t>
  </si>
  <si>
    <t>PL78_04750</t>
  </si>
  <si>
    <t>PL78_04755</t>
  </si>
  <si>
    <t>PL78_04760</t>
  </si>
  <si>
    <t>PL78_04775</t>
  </si>
  <si>
    <t>PL78_04780</t>
  </si>
  <si>
    <t>PL78_04785</t>
  </si>
  <si>
    <t>PL78_04790</t>
  </si>
  <si>
    <t>PL78_04795</t>
  </si>
  <si>
    <t>PL78_04800</t>
  </si>
  <si>
    <t>PL78_04805</t>
  </si>
  <si>
    <t>PL78_04810</t>
  </si>
  <si>
    <t>PL78_04815</t>
  </si>
  <si>
    <t>PL78_04820</t>
  </si>
  <si>
    <t>PL78_04825</t>
  </si>
  <si>
    <t>PL78_04830</t>
  </si>
  <si>
    <t>PL78_04835</t>
  </si>
  <si>
    <t>PL78_04840</t>
  </si>
  <si>
    <t>PL78_04845</t>
  </si>
  <si>
    <t>PL78_04850</t>
  </si>
  <si>
    <t>PL78_04855</t>
  </si>
  <si>
    <t>PL78_04860</t>
  </si>
  <si>
    <t>PL78_04865</t>
  </si>
  <si>
    <t>PL78_04870</t>
  </si>
  <si>
    <t>PL78_04875</t>
  </si>
  <si>
    <t>PL78_04880</t>
  </si>
  <si>
    <t>PL78_04885</t>
  </si>
  <si>
    <t>PL78_04890</t>
  </si>
  <si>
    <t>PL78_04895</t>
  </si>
  <si>
    <t>PL78_04900</t>
  </si>
  <si>
    <t>PL78_04905</t>
  </si>
  <si>
    <t>PL78_04910</t>
  </si>
  <si>
    <t>PL78_04915</t>
  </si>
  <si>
    <t>PL78_04920</t>
  </si>
  <si>
    <t>PL78_04925</t>
  </si>
  <si>
    <t>PL78_04930</t>
  </si>
  <si>
    <t>PL78_04935</t>
  </si>
  <si>
    <t>PL78_04940</t>
  </si>
  <si>
    <t>PL78_04945</t>
  </si>
  <si>
    <t>PL78_04950</t>
  </si>
  <si>
    <t>PL78_04955</t>
  </si>
  <si>
    <t>PL78_04956</t>
  </si>
  <si>
    <t>PL78_04960</t>
  </si>
  <si>
    <t>PL78_04965</t>
  </si>
  <si>
    <t>PL78_04970</t>
  </si>
  <si>
    <t>PL78_04975</t>
  </si>
  <si>
    <t>PL78_04980</t>
  </si>
  <si>
    <t>PL78_04985</t>
  </si>
  <si>
    <t>PL78_04990</t>
  </si>
  <si>
    <t>PL78_04995</t>
  </si>
  <si>
    <t>PL78_05000</t>
  </si>
  <si>
    <t>PL78_05005</t>
  </si>
  <si>
    <t>PL78_05006</t>
  </si>
  <si>
    <t>PL78_05010</t>
  </si>
  <si>
    <t>PL78_05015</t>
  </si>
  <si>
    <t>PL78_05020</t>
  </si>
  <si>
    <t>PL78_05025</t>
  </si>
  <si>
    <t>PL78_05030</t>
  </si>
  <si>
    <t>PL78_05035</t>
  </si>
  <si>
    <t>PL78_05040</t>
  </si>
  <si>
    <t>PL78_05045</t>
  </si>
  <si>
    <t>PL78_05050</t>
  </si>
  <si>
    <t>PL78_05055</t>
  </si>
  <si>
    <t>PL78_05060</t>
  </si>
  <si>
    <t>PL78_05065</t>
  </si>
  <si>
    <t>PL78_05070</t>
  </si>
  <si>
    <t>PL78_05075</t>
  </si>
  <si>
    <t>PL78_05080</t>
  </si>
  <si>
    <t>PL78_05085</t>
  </si>
  <si>
    <t>PL78_05090</t>
  </si>
  <si>
    <t>PL78_05095</t>
  </si>
  <si>
    <t>PL78_05100</t>
  </si>
  <si>
    <t>PL78_05105</t>
  </si>
  <si>
    <t>PL78_05110</t>
  </si>
  <si>
    <t>PL78_05115</t>
  </si>
  <si>
    <t>PL78_05120</t>
  </si>
  <si>
    <t>PL78_05125</t>
  </si>
  <si>
    <t>PL78_05130</t>
  </si>
  <si>
    <t>PL78_05135</t>
  </si>
  <si>
    <t>PL78_05140</t>
  </si>
  <si>
    <t>PL78_05145</t>
  </si>
  <si>
    <t>PL78_05150</t>
  </si>
  <si>
    <t>PL78_05155</t>
  </si>
  <si>
    <t>PL78_05160</t>
  </si>
  <si>
    <t>PL78_05165</t>
  </si>
  <si>
    <t>PL78_05170</t>
  </si>
  <si>
    <t>PL78_05175</t>
  </si>
  <si>
    <t>PL78_05180</t>
  </si>
  <si>
    <t>PL78_05185</t>
  </si>
  <si>
    <t>PL78_05186</t>
  </si>
  <si>
    <t>PL78_05195</t>
  </si>
  <si>
    <t>PL78_05200</t>
  </si>
  <si>
    <t>PL78_05205</t>
  </si>
  <si>
    <t>PL78_05210</t>
  </si>
  <si>
    <t>PL78_05215</t>
  </si>
  <si>
    <t>PL78_05220</t>
  </si>
  <si>
    <t>PL78_05225</t>
  </si>
  <si>
    <t>PL78_05230</t>
  </si>
  <si>
    <t>PL78_05235</t>
  </si>
  <si>
    <t>PL78_05240</t>
  </si>
  <si>
    <t>PL78_05245</t>
  </si>
  <si>
    <t>PL78_05250</t>
  </si>
  <si>
    <t>PL78_05255</t>
  </si>
  <si>
    <t>PL78_05260</t>
  </si>
  <si>
    <t>PL78_05265</t>
  </si>
  <si>
    <t>PL78_05270</t>
  </si>
  <si>
    <t>PL78_05275</t>
  </si>
  <si>
    <t>PL78_05280</t>
  </si>
  <si>
    <t>PL78_05285</t>
  </si>
  <si>
    <t>PL78_05290</t>
  </si>
  <si>
    <t>PL78_05295</t>
  </si>
  <si>
    <t>PL78_05300</t>
  </si>
  <si>
    <t>PL78_05305</t>
  </si>
  <si>
    <t>PL78_05310</t>
  </si>
  <si>
    <t>PL78_05315</t>
  </si>
  <si>
    <t>PL78_05320</t>
  </si>
  <si>
    <t>PL78_05325</t>
  </si>
  <si>
    <t>PL78_05330</t>
  </si>
  <si>
    <t>PL78_05335</t>
  </si>
  <si>
    <t>PL78_05340</t>
  </si>
  <si>
    <t>PL78_05345</t>
  </si>
  <si>
    <t>PL78_05350</t>
  </si>
  <si>
    <t>PL78_05355</t>
  </si>
  <si>
    <t>PL78_05360</t>
  </si>
  <si>
    <t>PL78_05365</t>
  </si>
  <si>
    <t>PL78_05366</t>
  </si>
  <si>
    <t>PL78_05370</t>
  </si>
  <si>
    <t>PL78_05371</t>
  </si>
  <si>
    <t>PL78_05375</t>
  </si>
  <si>
    <t>PL78_05385</t>
  </si>
  <si>
    <t>PL78_05390</t>
  </si>
  <si>
    <t>PL78_05395</t>
  </si>
  <si>
    <t>PL78_05400</t>
  </si>
  <si>
    <t>PL78_05405</t>
  </si>
  <si>
    <t>PL78_05410</t>
  </si>
  <si>
    <t>PL78_05415</t>
  </si>
  <si>
    <t>PL78_05420</t>
  </si>
  <si>
    <t>PL78_05425</t>
  </si>
  <si>
    <t>PL78_05430</t>
  </si>
  <si>
    <t>PL78_05435</t>
  </si>
  <si>
    <t>PL78_05440</t>
  </si>
  <si>
    <t>PL78_05445</t>
  </si>
  <si>
    <t>PL78_05450</t>
  </si>
  <si>
    <t>PL78_05455</t>
  </si>
  <si>
    <t>PL78_05460</t>
  </si>
  <si>
    <t>PL78_05465</t>
  </si>
  <si>
    <t>PL78_05470</t>
  </si>
  <si>
    <t>PL78_05475</t>
  </si>
  <si>
    <t>PL78_05480</t>
  </si>
  <si>
    <t>PL78_05485</t>
  </si>
  <si>
    <t>PL78_05490</t>
  </si>
  <si>
    <t>PL78_05495</t>
  </si>
  <si>
    <t>PL78_05500</t>
  </si>
  <si>
    <t>PL78_05505</t>
  </si>
  <si>
    <t>PL78_05510</t>
  </si>
  <si>
    <t>PL78_05515</t>
  </si>
  <si>
    <t>PL78_05520</t>
  </si>
  <si>
    <t>PL78_05525</t>
  </si>
  <si>
    <t>PL78_05530</t>
  </si>
  <si>
    <t>PL78_05535</t>
  </si>
  <si>
    <t>PL78_05545</t>
  </si>
  <si>
    <t>PL78_05550</t>
  </si>
  <si>
    <t>PL78_05551</t>
  </si>
  <si>
    <t>PL78_05555</t>
  </si>
  <si>
    <t>PL78_05560</t>
  </si>
  <si>
    <t>PL78_05565</t>
  </si>
  <si>
    <t>PL78_05570</t>
  </si>
  <si>
    <t>PL78_05575</t>
  </si>
  <si>
    <t>PL78_05580</t>
  </si>
  <si>
    <t>PL78_05585</t>
  </si>
  <si>
    <t>PL78_05590</t>
  </si>
  <si>
    <t>PL78_05595</t>
  </si>
  <si>
    <t>PL78_05600</t>
  </si>
  <si>
    <t>PL78_05605</t>
  </si>
  <si>
    <t>PL78_05610</t>
  </si>
  <si>
    <t>PL78_05615</t>
  </si>
  <si>
    <t>PL78_05620</t>
  </si>
  <si>
    <t>PL78_05625</t>
  </si>
  <si>
    <t>PL78_05630</t>
  </si>
  <si>
    <t>PL78_05635</t>
  </si>
  <si>
    <t>PL78_05640</t>
  </si>
  <si>
    <t>PL78_05645</t>
  </si>
  <si>
    <t>PL78_05650</t>
  </si>
  <si>
    <t>PL78_05655</t>
  </si>
  <si>
    <t>PL78_05660</t>
  </si>
  <si>
    <t>PL78_05665</t>
  </si>
  <si>
    <t>PL78_05670</t>
  </si>
  <si>
    <t>PL78_05675</t>
  </si>
  <si>
    <t>PL78_05680</t>
  </si>
  <si>
    <t>PL78_05685</t>
  </si>
  <si>
    <t>PL78_05690</t>
  </si>
  <si>
    <t>PL78_05695</t>
  </si>
  <si>
    <t>PL78_05696</t>
  </si>
  <si>
    <t>PL78_05700</t>
  </si>
  <si>
    <t>PL78_05705</t>
  </si>
  <si>
    <t>PL78_05710</t>
  </si>
  <si>
    <t>PL78_05715</t>
  </si>
  <si>
    <t>PL78_05720</t>
  </si>
  <si>
    <t>PL78_05725</t>
  </si>
  <si>
    <t>PL78_05730</t>
  </si>
  <si>
    <t>PL78_05735</t>
  </si>
  <si>
    <t>PL78_05740</t>
  </si>
  <si>
    <t>PL78_05745</t>
  </si>
  <si>
    <t>PL78_05750</t>
  </si>
  <si>
    <t>PL78_05755</t>
  </si>
  <si>
    <t>PL78_05760</t>
  </si>
  <si>
    <t>PL78_05765</t>
  </si>
  <si>
    <t>PL78_05767</t>
  </si>
  <si>
    <t>PL78_05770</t>
  </si>
  <si>
    <t>PL78_05775</t>
  </si>
  <si>
    <t>PL78_05780</t>
  </si>
  <si>
    <t>PL78_05785</t>
  </si>
  <si>
    <t>PL78_05790</t>
  </si>
  <si>
    <t>PL78_05795</t>
  </si>
  <si>
    <t>PL78_05800</t>
  </si>
  <si>
    <t>PL78_05805</t>
  </si>
  <si>
    <t>PL78_05810</t>
  </si>
  <si>
    <t>PL78_05815</t>
  </si>
  <si>
    <t>PL78_05820</t>
  </si>
  <si>
    <t>PL78_05825</t>
  </si>
  <si>
    <t>PL78_05830</t>
  </si>
  <si>
    <t>PL78_05835</t>
  </si>
  <si>
    <t>PL78_05840</t>
  </si>
  <si>
    <t>PL78_05845</t>
  </si>
  <si>
    <t>PL78_05850</t>
  </si>
  <si>
    <t>PL78_05855</t>
  </si>
  <si>
    <t>PL78_05860</t>
  </si>
  <si>
    <t>PL78_05865</t>
  </si>
  <si>
    <t>PL78_05870</t>
  </si>
  <si>
    <t>PL78_05875</t>
  </si>
  <si>
    <t>PL78_05880</t>
  </si>
  <si>
    <t>PL78_05885</t>
  </si>
  <si>
    <t>PL78_05890</t>
  </si>
  <si>
    <t>PL78_05895</t>
  </si>
  <si>
    <t>PL78_05900</t>
  </si>
  <si>
    <t>PL78_05905</t>
  </si>
  <si>
    <t>PL78_05910</t>
  </si>
  <si>
    <t>PL78_05911</t>
  </si>
  <si>
    <t>PL78_05915</t>
  </si>
  <si>
    <t>PL78_05920</t>
  </si>
  <si>
    <t>PL78_05925</t>
  </si>
  <si>
    <t>PL78_05930</t>
  </si>
  <si>
    <t>PL78_05935</t>
  </si>
  <si>
    <t>PL78_05940</t>
  </si>
  <si>
    <t>PL78_05960</t>
  </si>
  <si>
    <t>PL78_05965</t>
  </si>
  <si>
    <t>PL78_05970</t>
  </si>
  <si>
    <t>PL78_05975</t>
  </si>
  <si>
    <t>PL78_05980</t>
  </si>
  <si>
    <t>PL78_05985</t>
  </si>
  <si>
    <t>PL78_05990</t>
  </si>
  <si>
    <t>PL78_05995</t>
  </si>
  <si>
    <t>PL78_06000</t>
  </si>
  <si>
    <t>PL78_06005</t>
  </si>
  <si>
    <t>PL78_06010</t>
  </si>
  <si>
    <t>PL78_06015</t>
  </si>
  <si>
    <t>PL78_06020</t>
  </si>
  <si>
    <t>PL78_06025</t>
  </si>
  <si>
    <t>PL78_06030</t>
  </si>
  <si>
    <t>PL78_06035</t>
  </si>
  <si>
    <t>PL78_06040</t>
  </si>
  <si>
    <t>PL78_06045</t>
  </si>
  <si>
    <t>PL78_06050</t>
  </si>
  <si>
    <t>PL78_06055</t>
  </si>
  <si>
    <t>PL78_06060</t>
  </si>
  <si>
    <t>PL78_06065</t>
  </si>
  <si>
    <t>PL78_06070</t>
  </si>
  <si>
    <t>PL78_06075</t>
  </si>
  <si>
    <t>PL78_06080</t>
  </si>
  <si>
    <t>PL78_06085</t>
  </si>
  <si>
    <t>PL78_06090</t>
  </si>
  <si>
    <t>PL78_06095</t>
  </si>
  <si>
    <t>PL78_06100</t>
  </si>
  <si>
    <t>PL78_06105</t>
  </si>
  <si>
    <t>PL78_06110</t>
  </si>
  <si>
    <t>PL78_06111</t>
  </si>
  <si>
    <t>PL78_06115</t>
  </si>
  <si>
    <t>PL78_06120</t>
  </si>
  <si>
    <t>PL78_06125</t>
  </si>
  <si>
    <t>PL78_06130</t>
  </si>
  <si>
    <t>PL78_06135</t>
  </si>
  <si>
    <t>PL78_06140</t>
  </si>
  <si>
    <t>PL78_06145</t>
  </si>
  <si>
    <t>PL78_06150</t>
  </si>
  <si>
    <t>PL78_06155</t>
  </si>
  <si>
    <t>PL78_06160</t>
  </si>
  <si>
    <t>PL78_06166</t>
  </si>
  <si>
    <t>PL78_06170</t>
  </si>
  <si>
    <t>PL78_06175</t>
  </si>
  <si>
    <t>PL78_06180</t>
  </si>
  <si>
    <t>PL78_06185</t>
  </si>
  <si>
    <t>PL78_06190</t>
  </si>
  <si>
    <t>PL78_06195</t>
  </si>
  <si>
    <t>PL78_06200</t>
  </si>
  <si>
    <t>PL78_06205</t>
  </si>
  <si>
    <t>PL78_06210</t>
  </si>
  <si>
    <t>PL78_06215</t>
  </si>
  <si>
    <t>PL78_06220</t>
  </si>
  <si>
    <t>PL78_06225</t>
  </si>
  <si>
    <t>PL78_06226</t>
  </si>
  <si>
    <t>PL78_06230</t>
  </si>
  <si>
    <t>PL78_06235</t>
  </si>
  <si>
    <t>PL78_06240</t>
  </si>
  <si>
    <t>PL78_06245</t>
  </si>
  <si>
    <t>PL78_06250</t>
  </si>
  <si>
    <t>PL78_06255</t>
  </si>
  <si>
    <t>PL78_06260</t>
  </si>
  <si>
    <t>PL78_06265</t>
  </si>
  <si>
    <t>PL78_06270</t>
  </si>
  <si>
    <t>PL78_06275</t>
  </si>
  <si>
    <t>PL78_06280</t>
  </si>
  <si>
    <t>PL78_06285</t>
  </si>
  <si>
    <t>PL78_06290</t>
  </si>
  <si>
    <t>PL78_06295</t>
  </si>
  <si>
    <t>PL78_06300</t>
  </si>
  <si>
    <t>PL78_06305</t>
  </si>
  <si>
    <t>PL78_06310</t>
  </si>
  <si>
    <t>PL78_06315</t>
  </si>
  <si>
    <t>PL78_06316</t>
  </si>
  <si>
    <t>PL78_06320</t>
  </si>
  <si>
    <t>PL78_06325</t>
  </si>
  <si>
    <t>PL78_06326</t>
  </si>
  <si>
    <t>PL78_06330</t>
  </si>
  <si>
    <t>PL78_06335</t>
  </si>
  <si>
    <t>PL78_06340</t>
  </si>
  <si>
    <t>PL78_06341</t>
  </si>
  <si>
    <t>PL78_06350</t>
  </si>
  <si>
    <t>PL78_06351</t>
  </si>
  <si>
    <t>PL78_06355</t>
  </si>
  <si>
    <t>PL78_06356</t>
  </si>
  <si>
    <t>PL78_06360</t>
  </si>
  <si>
    <t>PL78_06390</t>
  </si>
  <si>
    <t>PL78_06395</t>
  </si>
  <si>
    <t>PL78_06400</t>
  </si>
  <si>
    <t>PL78_06401</t>
  </si>
  <si>
    <t>PL78_06405</t>
  </si>
  <si>
    <t>PL78_06410</t>
  </si>
  <si>
    <t>PL78_06415</t>
  </si>
  <si>
    <t>PL78_06420</t>
  </si>
  <si>
    <t>PL78_06425</t>
  </si>
  <si>
    <t>PL78_06430</t>
  </si>
  <si>
    <t>PL78_06435</t>
  </si>
  <si>
    <t>PL78_06440</t>
  </si>
  <si>
    <t>PL78_06445</t>
  </si>
  <si>
    <t>PL78_06450</t>
  </si>
  <si>
    <t>PL78_06455</t>
  </si>
  <si>
    <t>PL78_06460</t>
  </si>
  <si>
    <t>PL78_06465</t>
  </si>
  <si>
    <t>PL78_06470</t>
  </si>
  <si>
    <t>PL78_06475</t>
  </si>
  <si>
    <t>PL78_06480</t>
  </si>
  <si>
    <t>PL78_06485</t>
  </si>
  <si>
    <t>PL78_06490</t>
  </si>
  <si>
    <t>PL78_06495</t>
  </si>
  <si>
    <t>PL78_06500</t>
  </si>
  <si>
    <t>PL78_06505</t>
  </si>
  <si>
    <t>PL78_06510</t>
  </si>
  <si>
    <t>PL78_06515</t>
  </si>
  <si>
    <t>PL78_06516</t>
  </si>
  <si>
    <t>PL78_06520</t>
  </si>
  <si>
    <t>PL78_06525</t>
  </si>
  <si>
    <t>PL78_06530</t>
  </si>
  <si>
    <t>PL78_06535</t>
  </si>
  <si>
    <t>PL78_06540</t>
  </si>
  <si>
    <t>PL78_06545</t>
  </si>
  <si>
    <t>PL78_06550</t>
  </si>
  <si>
    <t>PL78_06555</t>
  </si>
  <si>
    <t>PL78_06560</t>
  </si>
  <si>
    <t>PL78_06565</t>
  </si>
  <si>
    <t>PL78_06570</t>
  </si>
  <si>
    <t>PL78_06575</t>
  </si>
  <si>
    <t>PL78_06580</t>
  </si>
  <si>
    <t>PL78_06585</t>
  </si>
  <si>
    <t>PL78_06590</t>
  </si>
  <si>
    <t>PL78_06595</t>
  </si>
  <si>
    <t>PL78_06600</t>
  </si>
  <si>
    <t>PL78_06605</t>
  </si>
  <si>
    <t>PL78_06610</t>
  </si>
  <si>
    <t>PL78_06615</t>
  </si>
  <si>
    <t>PL78_06620</t>
  </si>
  <si>
    <t>PL78_06625</t>
  </si>
  <si>
    <t>PL78_06630</t>
  </si>
  <si>
    <t>PL78_06635</t>
  </si>
  <si>
    <t>PL78_06640</t>
  </si>
  <si>
    <t>PL78_06645</t>
  </si>
  <si>
    <t>PL78_06650</t>
  </si>
  <si>
    <t>PL78_06655</t>
  </si>
  <si>
    <t>PL78_06660</t>
  </si>
  <si>
    <t>PL78_06665</t>
  </si>
  <si>
    <t>PL78_06670</t>
  </si>
  <si>
    <t>PL78_06675</t>
  </si>
  <si>
    <t>PL78_06680</t>
  </si>
  <si>
    <t>PL78_06685</t>
  </si>
  <si>
    <t>PL78_06690</t>
  </si>
  <si>
    <t>PL78_06695</t>
  </si>
  <si>
    <t>PL78_06700</t>
  </si>
  <si>
    <t>PL78_06705</t>
  </si>
  <si>
    <t>PL78_06710</t>
  </si>
  <si>
    <t>PL78_06720</t>
  </si>
  <si>
    <t>PL78_06725</t>
  </si>
  <si>
    <t>PL78_06730</t>
  </si>
  <si>
    <t>PL78_06735</t>
  </si>
  <si>
    <t>PL78_06740</t>
  </si>
  <si>
    <t>PL78_06745</t>
  </si>
  <si>
    <t>PL78_06750</t>
  </si>
  <si>
    <t>PL78_06755</t>
  </si>
  <si>
    <t>PL78_06760</t>
  </si>
  <si>
    <t>PL78_06790</t>
  </si>
  <si>
    <t>PL78_06795</t>
  </si>
  <si>
    <t>PL78_06800</t>
  </si>
  <si>
    <t>PL78_06805</t>
  </si>
  <si>
    <t>PL78_06810</t>
  </si>
  <si>
    <t>PL78_06815</t>
  </si>
  <si>
    <t>PL78_06820</t>
  </si>
  <si>
    <t>PL78_06825</t>
  </si>
  <si>
    <t>PL78_06830</t>
  </si>
  <si>
    <t>PL78_06835</t>
  </si>
  <si>
    <t>PL78_06840</t>
  </si>
  <si>
    <t>PL78_06845</t>
  </si>
  <si>
    <t>PL78_06850</t>
  </si>
  <si>
    <t>PL78_06855</t>
  </si>
  <si>
    <t>PL78_06860</t>
  </si>
  <si>
    <t>PL78_06865</t>
  </si>
  <si>
    <t>PL78_06870</t>
  </si>
  <si>
    <t>PL78_06875</t>
  </si>
  <si>
    <t>PL78_06880</t>
  </si>
  <si>
    <t>PL78_06885</t>
  </si>
  <si>
    <t>PL78_06890</t>
  </si>
  <si>
    <t>PL78_06895</t>
  </si>
  <si>
    <t>PL78_06900</t>
  </si>
  <si>
    <t>PL78_06905</t>
  </si>
  <si>
    <t>PL78_06910</t>
  </si>
  <si>
    <t>PL78_06915</t>
  </si>
  <si>
    <t>PL78_06920</t>
  </si>
  <si>
    <t>PL78_06945</t>
  </si>
  <si>
    <t>PL78_06950</t>
  </si>
  <si>
    <t>PL78_06955</t>
  </si>
  <si>
    <t>PL78_06960</t>
  </si>
  <si>
    <t>PL78_06985</t>
  </si>
  <si>
    <t>PL78_06990</t>
  </si>
  <si>
    <t>PL78_06995</t>
  </si>
  <si>
    <t>PL78_07000</t>
  </si>
  <si>
    <t>PL78_07005</t>
  </si>
  <si>
    <t>PL78_07010</t>
  </si>
  <si>
    <t>PL78_07015</t>
  </si>
  <si>
    <t>PL78_07020</t>
  </si>
  <si>
    <t>PL78_07025</t>
  </si>
  <si>
    <t>PL78_07030</t>
  </si>
  <si>
    <t>PL78_07035</t>
  </si>
  <si>
    <t>PL78_07040</t>
  </si>
  <si>
    <t>PL78_07045</t>
  </si>
  <si>
    <t>PL78_07050</t>
  </si>
  <si>
    <t>PL78_07055</t>
  </si>
  <si>
    <t>PL78_07060</t>
  </si>
  <si>
    <t>PL78_07065</t>
  </si>
  <si>
    <t>PL78_07070</t>
  </si>
  <si>
    <t>PL78_07075</t>
  </si>
  <si>
    <t>PL78_07080</t>
  </si>
  <si>
    <t>PL78_07085</t>
  </si>
  <si>
    <t>PL78_07090</t>
  </si>
  <si>
    <t>PL78_07095</t>
  </si>
  <si>
    <t>PL78_07100</t>
  </si>
  <si>
    <t>PL78_07105</t>
  </si>
  <si>
    <t>PL78_07110</t>
  </si>
  <si>
    <t>PL78_07115</t>
  </si>
  <si>
    <t>PL78_07120</t>
  </si>
  <si>
    <t>PL78_07125</t>
  </si>
  <si>
    <t>PL78_07130</t>
  </si>
  <si>
    <t>PL78_07135</t>
  </si>
  <si>
    <t>PL78_07140</t>
  </si>
  <si>
    <t>PL78_07145</t>
  </si>
  <si>
    <t>PL78_07150</t>
  </si>
  <si>
    <t>PL78_07155</t>
  </si>
  <si>
    <t>PL78_07160</t>
  </si>
  <si>
    <t>PL78_07165</t>
  </si>
  <si>
    <t>PL78_07170</t>
  </si>
  <si>
    <t>PL78_07175</t>
  </si>
  <si>
    <t>PL78_07180</t>
  </si>
  <si>
    <t>PL78_07185</t>
  </si>
  <si>
    <t>PL78_07190</t>
  </si>
  <si>
    <t>PL78_07195</t>
  </si>
  <si>
    <t>PL78_07200</t>
  </si>
  <si>
    <t>PL78_07205</t>
  </si>
  <si>
    <t>PL78_07210</t>
  </si>
  <si>
    <t>PL78_07215</t>
  </si>
  <si>
    <t>PL78_07220</t>
  </si>
  <si>
    <t>PL78_07225</t>
  </si>
  <si>
    <t>PL78_07230</t>
  </si>
  <si>
    <t>PL78_07235</t>
  </si>
  <si>
    <t>PL78_07245</t>
  </si>
  <si>
    <t>PL78_07250</t>
  </si>
  <si>
    <t>PL78_07255</t>
  </si>
  <si>
    <t>PL78_07260</t>
  </si>
  <si>
    <t>PL78_07265</t>
  </si>
  <si>
    <t>PL78_07270</t>
  </si>
  <si>
    <t>PL78_07275</t>
  </si>
  <si>
    <t>PL78_07280</t>
  </si>
  <si>
    <t>PL78_07285</t>
  </si>
  <si>
    <t>PL78_07290</t>
  </si>
  <si>
    <t>PL78_07295</t>
  </si>
  <si>
    <t>PL78_07300</t>
  </si>
  <si>
    <t>PL78_07305</t>
  </si>
  <si>
    <t>PL78_07310</t>
  </si>
  <si>
    <t>PL78_07315</t>
  </si>
  <si>
    <t>PL78_07320</t>
  </si>
  <si>
    <t>PL78_07325</t>
  </si>
  <si>
    <t>PL78_07330</t>
  </si>
  <si>
    <t>PL78_07335</t>
  </si>
  <si>
    <t>PL78_07340</t>
  </si>
  <si>
    <t>PL78_07345</t>
  </si>
  <si>
    <t>PL78_07350</t>
  </si>
  <si>
    <t>PL78_07355</t>
  </si>
  <si>
    <t>PL78_07360</t>
  </si>
  <si>
    <t>PL78_07365</t>
  </si>
  <si>
    <t>PL78_07370</t>
  </si>
  <si>
    <t>PL78_07375</t>
  </si>
  <si>
    <t>PL78_07380</t>
  </si>
  <si>
    <t>PL78_07385</t>
  </si>
  <si>
    <t>PL78_07390</t>
  </si>
  <si>
    <t>PL78_07395</t>
  </si>
  <si>
    <t>PL78_07400</t>
  </si>
  <si>
    <t>PL78_07405</t>
  </si>
  <si>
    <t>PL78_07410</t>
  </si>
  <si>
    <t>PL78_07415</t>
  </si>
  <si>
    <t>PL78_07420</t>
  </si>
  <si>
    <t>PL78_07425</t>
  </si>
  <si>
    <t>PL78_07430</t>
  </si>
  <si>
    <t>PL78_07435</t>
  </si>
  <si>
    <t>PL78_07440</t>
  </si>
  <si>
    <t>PL78_07445</t>
  </si>
  <si>
    <t>PL78_07450</t>
  </si>
  <si>
    <t>PL78_07455</t>
  </si>
  <si>
    <t>PL78_07480</t>
  </si>
  <si>
    <t>PL78_07481</t>
  </si>
  <si>
    <t>PL78_07485</t>
  </si>
  <si>
    <t>PL78_07490</t>
  </si>
  <si>
    <t>PL78_07495</t>
  </si>
  <si>
    <t>PL78_07500</t>
  </si>
  <si>
    <t>PL78_07505</t>
  </si>
  <si>
    <t>PL78_07510</t>
  </si>
  <si>
    <t>PL78_07515</t>
  </si>
  <si>
    <t>PL78_07520</t>
  </si>
  <si>
    <t>PL78_07525</t>
  </si>
  <si>
    <t>PL78_07530</t>
  </si>
  <si>
    <t>PL78_07535</t>
  </si>
  <si>
    <t>PL78_07540</t>
  </si>
  <si>
    <t>PL78_07545</t>
  </si>
  <si>
    <t>PL78_07550</t>
  </si>
  <si>
    <t>PL78_07555</t>
  </si>
  <si>
    <t>PL78_07560</t>
  </si>
  <si>
    <t>PL78_07565</t>
  </si>
  <si>
    <t>PL78_07570</t>
  </si>
  <si>
    <t>PL78_07575</t>
  </si>
  <si>
    <t>PL78_07580</t>
  </si>
  <si>
    <t>PL78_07585</t>
  </si>
  <si>
    <t>PL78_07590</t>
  </si>
  <si>
    <t>PL78_07595</t>
  </si>
  <si>
    <t>PL78_07600</t>
  </si>
  <si>
    <t>PL78_07605</t>
  </si>
  <si>
    <t>PL78_07610</t>
  </si>
  <si>
    <t>PL78_07615</t>
  </si>
  <si>
    <t>PL78_07620</t>
  </si>
  <si>
    <t>PL78_07625</t>
  </si>
  <si>
    <t>PL78_07630</t>
  </si>
  <si>
    <t>PL78_07631</t>
  </si>
  <si>
    <t>PL78_07670</t>
  </si>
  <si>
    <t>PL78_07675</t>
  </si>
  <si>
    <t>PL78_07680</t>
  </si>
  <si>
    <t>PL78_07685</t>
  </si>
  <si>
    <t>PL78_07690</t>
  </si>
  <si>
    <t>PL78_07695</t>
  </si>
  <si>
    <t>PL78_07700</t>
  </si>
  <si>
    <t>PL78_07705</t>
  </si>
  <si>
    <t>PL78_07710</t>
  </si>
  <si>
    <t>PL78_07715</t>
  </si>
  <si>
    <t>PL78_07720</t>
  </si>
  <si>
    <t>PL78_07725</t>
  </si>
  <si>
    <t>PL78_07730</t>
  </si>
  <si>
    <t>PL78_07735</t>
  </si>
  <si>
    <t>PL78_07740</t>
  </si>
  <si>
    <t>PL78_07745</t>
  </si>
  <si>
    <t>PL78_07750</t>
  </si>
  <si>
    <t>PL78_07755</t>
  </si>
  <si>
    <t>PL78_07760</t>
  </si>
  <si>
    <t>PL78_07765</t>
  </si>
  <si>
    <t>PL78_07770</t>
  </si>
  <si>
    <t>PL78_07775</t>
  </si>
  <si>
    <t>PL78_07780</t>
  </si>
  <si>
    <t>PL78_07785</t>
  </si>
  <si>
    <t>PL78_07790</t>
  </si>
  <si>
    <t>PL78_07795</t>
  </si>
  <si>
    <t>PL78_07800</t>
  </si>
  <si>
    <t>PL78_07805</t>
  </si>
  <si>
    <t>PL78_07810</t>
  </si>
  <si>
    <t>PL78_07815</t>
  </si>
  <si>
    <t>PL78_07820</t>
  </si>
  <si>
    <t>PL78_07825</t>
  </si>
  <si>
    <t>PL78_07830</t>
  </si>
  <si>
    <t>PL78_07835</t>
  </si>
  <si>
    <t>PL78_07840</t>
  </si>
  <si>
    <t>PL78_07845</t>
  </si>
  <si>
    <t>PL78_07850</t>
  </si>
  <si>
    <t>PL78_07855</t>
  </si>
  <si>
    <t>PL78_07860</t>
  </si>
  <si>
    <t>PL78_07865</t>
  </si>
  <si>
    <t>PL78_07870</t>
  </si>
  <si>
    <t>PL78_07875</t>
  </si>
  <si>
    <t>PL78_07880</t>
  </si>
  <si>
    <t>PL78_07885</t>
  </si>
  <si>
    <t>PL78_07890</t>
  </si>
  <si>
    <t>PL78_07895</t>
  </si>
  <si>
    <t>PL78_07900</t>
  </si>
  <si>
    <t>PL78_07905</t>
  </si>
  <si>
    <t>PL78_07910</t>
  </si>
  <si>
    <t>PL78_07915</t>
  </si>
  <si>
    <t>PL78_07920</t>
  </si>
  <si>
    <t>PL78_07925</t>
  </si>
  <si>
    <t>PL78_07930</t>
  </si>
  <si>
    <t>PL78_07935</t>
  </si>
  <si>
    <t>PL78_07940</t>
  </si>
  <si>
    <t>PL78_07945</t>
  </si>
  <si>
    <t>PL78_07950</t>
  </si>
  <si>
    <t>PL78_07955</t>
  </si>
  <si>
    <t>PL78_07960</t>
  </si>
  <si>
    <t>PL78_07965</t>
  </si>
  <si>
    <t>PL78_07970</t>
  </si>
  <si>
    <t>PL78_07975</t>
  </si>
  <si>
    <t>PL78_07980</t>
  </si>
  <si>
    <t>PL78_07985</t>
  </si>
  <si>
    <t>PL78_07990</t>
  </si>
  <si>
    <t>PL78_07995</t>
  </si>
  <si>
    <t>PL78_08000</t>
  </si>
  <si>
    <t>PL78_08005</t>
  </si>
  <si>
    <t>PL78_08010</t>
  </si>
  <si>
    <t>PL78_08015</t>
  </si>
  <si>
    <t>PL78_08020</t>
  </si>
  <si>
    <t>PL78_08025</t>
  </si>
  <si>
    <t>PL78_08030</t>
  </si>
  <si>
    <t>PL78_08035</t>
  </si>
  <si>
    <t>PL78_08040</t>
  </si>
  <si>
    <t>PL78_08045</t>
  </si>
  <si>
    <t>PL78_08050</t>
  </si>
  <si>
    <t>PL78_08055</t>
  </si>
  <si>
    <t>PL78_08060</t>
  </si>
  <si>
    <t>PL78_08065</t>
  </si>
  <si>
    <t>PL78_08070</t>
  </si>
  <si>
    <t>PL78_08075</t>
  </si>
  <si>
    <t>PL78_08080</t>
  </si>
  <si>
    <t>PL78_08085</t>
  </si>
  <si>
    <t>PL78_08090</t>
  </si>
  <si>
    <t>PL78_08095</t>
  </si>
  <si>
    <t>PL78_08100</t>
  </si>
  <si>
    <t>PL78_08105</t>
  </si>
  <si>
    <t>PL78_08110</t>
  </si>
  <si>
    <t>PL78_08115</t>
  </si>
  <si>
    <t>PL78_08120</t>
  </si>
  <si>
    <t>PL78_08125</t>
  </si>
  <si>
    <t>PL78_08130</t>
  </si>
  <si>
    <t>PL78_08135</t>
  </si>
  <si>
    <t>PL78_08140</t>
  </si>
  <si>
    <t>PL78_08145</t>
  </si>
  <si>
    <t>PL78_08150</t>
  </si>
  <si>
    <t>PL78_08155</t>
  </si>
  <si>
    <t>PL78_08160</t>
  </si>
  <si>
    <t>PL78_08165</t>
  </si>
  <si>
    <t>PL78_08170</t>
  </si>
  <si>
    <t>PL78_08175</t>
  </si>
  <si>
    <t>PL78_08180</t>
  </si>
  <si>
    <t>PL78_08185</t>
  </si>
  <si>
    <t>PL78_08186</t>
  </si>
  <si>
    <t>PL78_08190</t>
  </si>
  <si>
    <t>PL78_08195</t>
  </si>
  <si>
    <t>PL78_08200</t>
  </si>
  <si>
    <t>PL78_08205</t>
  </si>
  <si>
    <t>PL78_08210</t>
  </si>
  <si>
    <t>PL78_08215</t>
  </si>
  <si>
    <t>PL78_08220</t>
  </si>
  <si>
    <t>PL78_08225</t>
  </si>
  <si>
    <t>PL78_08235</t>
  </si>
  <si>
    <t>PL78_08240</t>
  </si>
  <si>
    <t>PL78_08245</t>
  </si>
  <si>
    <t>PL78_08250</t>
  </si>
  <si>
    <t>PL78_08255</t>
  </si>
  <si>
    <t>PL78_08260</t>
  </si>
  <si>
    <t>PL78_08265</t>
  </si>
  <si>
    <t>PL78_08270</t>
  </si>
  <si>
    <t>PL78_08271</t>
  </si>
  <si>
    <t>PL78_08275</t>
  </si>
  <si>
    <t>PL78_08280</t>
  </si>
  <si>
    <t>PL78_08285</t>
  </si>
  <si>
    <t>PL78_08290</t>
  </si>
  <si>
    <t>PL78_08295</t>
  </si>
  <si>
    <t>PL78_08300</t>
  </si>
  <si>
    <t>PL78_08305</t>
  </si>
  <si>
    <t>PL78_08310</t>
  </si>
  <si>
    <t>PL78_08315</t>
  </si>
  <si>
    <t>PL78_08320</t>
  </si>
  <si>
    <t>PL78_08325</t>
  </si>
  <si>
    <t>PL78_08330</t>
  </si>
  <si>
    <t>PL78_08335</t>
  </si>
  <si>
    <t>PL78_08336</t>
  </si>
  <si>
    <t>PL78_08340</t>
  </si>
  <si>
    <t>PL78_08345</t>
  </si>
  <si>
    <t>PL78_08350</t>
  </si>
  <si>
    <t>PL78_08355</t>
  </si>
  <si>
    <t>PL78_08360</t>
  </si>
  <si>
    <t>PL78_08365</t>
  </si>
  <si>
    <t>PL78_08372</t>
  </si>
  <si>
    <t>PL78_08375</t>
  </si>
  <si>
    <t>PL78_08380</t>
  </si>
  <si>
    <t>PL78_08385</t>
  </si>
  <si>
    <t>PL78_08390</t>
  </si>
  <si>
    <t>PL78_08395</t>
  </si>
  <si>
    <t>PL78_08400</t>
  </si>
  <si>
    <t>PL78_08405</t>
  </si>
  <si>
    <t>PL78_08410</t>
  </si>
  <si>
    <t>PL78_08415</t>
  </si>
  <si>
    <t>PL78_08420</t>
  </si>
  <si>
    <t>PL78_08425</t>
  </si>
  <si>
    <t>PL78_08430</t>
  </si>
  <si>
    <t>PL78_08435</t>
  </si>
  <si>
    <t>PL78_08440</t>
  </si>
  <si>
    <t>PL78_08445</t>
  </si>
  <si>
    <t>PL78_08450</t>
  </si>
  <si>
    <t>PL78_08455</t>
  </si>
  <si>
    <t>PL78_08456</t>
  </si>
  <si>
    <t>PL78_08480</t>
  </si>
  <si>
    <t>PL78_08485</t>
  </si>
  <si>
    <t>PL78_08490</t>
  </si>
  <si>
    <t>PL78_08495</t>
  </si>
  <si>
    <t>PL78_08500</t>
  </si>
  <si>
    <t>PL78_08505</t>
  </si>
  <si>
    <t>PL78_08510</t>
  </si>
  <si>
    <t>PL78_08515</t>
  </si>
  <si>
    <t>PL78_08520</t>
  </si>
  <si>
    <t>PL78_08525</t>
  </si>
  <si>
    <t>PL78_08530</t>
  </si>
  <si>
    <t>PL78_08535</t>
  </si>
  <si>
    <t>PL78_08540</t>
  </si>
  <si>
    <t>PL78_08545</t>
  </si>
  <si>
    <t>PL78_08550</t>
  </si>
  <si>
    <t>PL78_08555</t>
  </si>
  <si>
    <t>PL78_08560</t>
  </si>
  <si>
    <t>PL78_08565</t>
  </si>
  <si>
    <t>PL78_08570</t>
  </si>
  <si>
    <t>PL78_08575</t>
  </si>
  <si>
    <t>PL78_08580</t>
  </si>
  <si>
    <t>PL78_08585</t>
  </si>
  <si>
    <t>PL78_08590</t>
  </si>
  <si>
    <t>PL78_08595</t>
  </si>
  <si>
    <t>PL78_08600</t>
  </si>
  <si>
    <t>PL78_08605</t>
  </si>
  <si>
    <t>PL78_08610</t>
  </si>
  <si>
    <t>PL78_08611</t>
  </si>
  <si>
    <t>PL78_08615</t>
  </si>
  <si>
    <t>PL78_08620</t>
  </si>
  <si>
    <t>PL78_08625</t>
  </si>
  <si>
    <t>PL78_08630</t>
  </si>
  <si>
    <t>PL78_08635</t>
  </si>
  <si>
    <t>PL78_08640</t>
  </si>
  <si>
    <t>PL78_08645</t>
  </si>
  <si>
    <t>PL78_08650</t>
  </si>
  <si>
    <t>PL78_08655</t>
  </si>
  <si>
    <t>PL78_08660</t>
  </si>
  <si>
    <t>PL78_08665</t>
  </si>
  <si>
    <t>PL78_08670</t>
  </si>
  <si>
    <t>PL78_08675</t>
  </si>
  <si>
    <t>PL78_08680</t>
  </si>
  <si>
    <t>PL78_08685</t>
  </si>
  <si>
    <t>PL78_08690</t>
  </si>
  <si>
    <t>PL78_08695</t>
  </si>
  <si>
    <t>PL78_08700</t>
  </si>
  <si>
    <t>PL78_08710</t>
  </si>
  <si>
    <t>PL78_08711</t>
  </si>
  <si>
    <t>PL78_08715</t>
  </si>
  <si>
    <t>PL78_08720</t>
  </si>
  <si>
    <t>PL78_08725</t>
  </si>
  <si>
    <t>PL78_08730</t>
  </si>
  <si>
    <t>PL78_08731</t>
  </si>
  <si>
    <t>PL78_08735</t>
  </si>
  <si>
    <t>PL78_08740</t>
  </si>
  <si>
    <t>PL78_08745</t>
  </si>
  <si>
    <t>PL78_08750</t>
  </si>
  <si>
    <t>PL78_08770</t>
  </si>
  <si>
    <t>PL78_08775</t>
  </si>
  <si>
    <t>PL78_08777</t>
  </si>
  <si>
    <t>PL78_08780</t>
  </si>
  <si>
    <t>PL78_08785</t>
  </si>
  <si>
    <t>PL78_08790</t>
  </si>
  <si>
    <t>PL78_08795</t>
  </si>
  <si>
    <t>PL78_08800</t>
  </si>
  <si>
    <t>PL78_08805</t>
  </si>
  <si>
    <t>PL78_08810</t>
  </si>
  <si>
    <t>PL78_08815</t>
  </si>
  <si>
    <t>PL78_08820</t>
  </si>
  <si>
    <t>PL78_08825</t>
  </si>
  <si>
    <t>PL78_08830</t>
  </si>
  <si>
    <t>PL78_08835</t>
  </si>
  <si>
    <t>PL78_08840</t>
  </si>
  <si>
    <t>PL78_08845</t>
  </si>
  <si>
    <t>PL78_08850</t>
  </si>
  <si>
    <t>PL78_08855</t>
  </si>
  <si>
    <t>PL78_08860</t>
  </si>
  <si>
    <t>PL78_08865</t>
  </si>
  <si>
    <t>PL78_08870</t>
  </si>
  <si>
    <t>PL78_08875</t>
  </si>
  <si>
    <t>PL78_08880</t>
  </si>
  <si>
    <t>PL78_08885</t>
  </si>
  <si>
    <t>PL78_08890</t>
  </si>
  <si>
    <t>PL78_08895</t>
  </si>
  <si>
    <t>PL78_08900</t>
  </si>
  <si>
    <t>PL78_08905</t>
  </si>
  <si>
    <t>PL78_08910</t>
  </si>
  <si>
    <t>PL78_08915</t>
  </si>
  <si>
    <t>PL78_08920</t>
  </si>
  <si>
    <t>PL78_08925</t>
  </si>
  <si>
    <t>PL78_08930</t>
  </si>
  <si>
    <t>PL78_08935</t>
  </si>
  <si>
    <t>PL78_08940</t>
  </si>
  <si>
    <t>PL78_08945</t>
  </si>
  <si>
    <t>PL78_08950</t>
  </si>
  <si>
    <t>PL78_08955</t>
  </si>
  <si>
    <t>PL78_08960</t>
  </si>
  <si>
    <t>PL78_08965</t>
  </si>
  <si>
    <t>PL78_08970</t>
  </si>
  <si>
    <t>PL78_08975</t>
  </si>
  <si>
    <t>PL78_08980</t>
  </si>
  <si>
    <t>PL78_08981</t>
  </si>
  <si>
    <t>PL78_08990</t>
  </si>
  <si>
    <t>PL78_08995</t>
  </si>
  <si>
    <t>PL78_09000</t>
  </si>
  <si>
    <t>PL78_09005</t>
  </si>
  <si>
    <t>PL78_09010</t>
  </si>
  <si>
    <t>PL78_09015</t>
  </si>
  <si>
    <t>PL78_09020</t>
  </si>
  <si>
    <t>PL78_09025</t>
  </si>
  <si>
    <t>PL78_09030</t>
  </si>
  <si>
    <t>PL78_09035</t>
  </si>
  <si>
    <t>PL78_09040</t>
  </si>
  <si>
    <t>PL78_09045</t>
  </si>
  <si>
    <t>PL78_09050</t>
  </si>
  <si>
    <t>PL78_09055</t>
  </si>
  <si>
    <t>PL78_09060</t>
  </si>
  <si>
    <t>PL78_09065</t>
  </si>
  <si>
    <t>PL78_09070</t>
  </si>
  <si>
    <t>PL78_09075</t>
  </si>
  <si>
    <t>PL78_09080</t>
  </si>
  <si>
    <t>PL78_09085</t>
  </si>
  <si>
    <t>PL78_09090</t>
  </si>
  <si>
    <t>PL78_09095</t>
  </si>
  <si>
    <t>PL78_09100</t>
  </si>
  <si>
    <t>PL78_09105</t>
  </si>
  <si>
    <t>PL78_09110</t>
  </si>
  <si>
    <t>PL78_09115</t>
  </si>
  <si>
    <t>PL78_09120</t>
  </si>
  <si>
    <t>PL78_09125</t>
  </si>
  <si>
    <t>PL78_09130</t>
  </si>
  <si>
    <t>PL78_09135</t>
  </si>
  <si>
    <t>PL78_09140</t>
  </si>
  <si>
    <t>PL78_09145</t>
  </si>
  <si>
    <t>PL78_09146</t>
  </si>
  <si>
    <t>PL78_09150</t>
  </si>
  <si>
    <t>PL78_09155</t>
  </si>
  <si>
    <t>PL78_09160</t>
  </si>
  <si>
    <t>PL78_09165</t>
  </si>
  <si>
    <t>PL78_09166</t>
  </si>
  <si>
    <t>PL78_09170</t>
  </si>
  <si>
    <t>PL78_09175</t>
  </si>
  <si>
    <t>PL78_09180</t>
  </si>
  <si>
    <t>PL78_09185</t>
  </si>
  <si>
    <t>PL78_09190</t>
  </si>
  <si>
    <t>PL78_09195</t>
  </si>
  <si>
    <t>PL78_09200</t>
  </si>
  <si>
    <t>PL78_09205</t>
  </si>
  <si>
    <t>PL78_09210</t>
  </si>
  <si>
    <t>PL78_09211</t>
  </si>
  <si>
    <t>PL78_09215</t>
  </si>
  <si>
    <t>PL78_09216</t>
  </si>
  <si>
    <t>PL78_09217</t>
  </si>
  <si>
    <t>PL78_09218</t>
  </si>
  <si>
    <t>PL78_09220</t>
  </si>
  <si>
    <t>PL78_09225</t>
  </si>
  <si>
    <t>PL78_09230</t>
  </si>
  <si>
    <t>PL78_09231</t>
  </si>
  <si>
    <t>PL78_09235</t>
  </si>
  <si>
    <t>PL78_09240</t>
  </si>
  <si>
    <t>PL78_09245</t>
  </si>
  <si>
    <t>PL78_09250</t>
  </si>
  <si>
    <t>PL78_09255</t>
  </si>
  <si>
    <t>PL78_09260</t>
  </si>
  <si>
    <t>PL78_09265</t>
  </si>
  <si>
    <t>PL78_09270</t>
  </si>
  <si>
    <t>PL78_09275</t>
  </si>
  <si>
    <t>PL78_09280</t>
  </si>
  <si>
    <t>PL78_09285</t>
  </si>
  <si>
    <t>PL78_09290</t>
  </si>
  <si>
    <t>PL78_09295</t>
  </si>
  <si>
    <t>PL78_09300</t>
  </si>
  <si>
    <t>PL78_09305</t>
  </si>
  <si>
    <t>PL78_09310</t>
  </si>
  <si>
    <t>PL78_09315</t>
  </si>
  <si>
    <t>PL78_09320</t>
  </si>
  <si>
    <t>PL78_09321</t>
  </si>
  <si>
    <t>PL78_09325</t>
  </si>
  <si>
    <t>PL78_09330</t>
  </si>
  <si>
    <t>PL78_09335</t>
  </si>
  <si>
    <t>PL78_09340</t>
  </si>
  <si>
    <t>PL78_09345</t>
  </si>
  <si>
    <t>PL78_09350</t>
  </si>
  <si>
    <t>PL78_09355</t>
  </si>
  <si>
    <t>PL78_09360</t>
  </si>
  <si>
    <t>PL78_09365</t>
  </si>
  <si>
    <t>PL78_09370</t>
  </si>
  <si>
    <t>PL78_09375</t>
  </si>
  <si>
    <t>PL78_09380</t>
  </si>
  <si>
    <t>PL78_09385</t>
  </si>
  <si>
    <t>PL78_09390</t>
  </si>
  <si>
    <t>PL78_09395</t>
  </si>
  <si>
    <t>PL78_09400</t>
  </si>
  <si>
    <t>PL78_09405</t>
  </si>
  <si>
    <t>PL78_09410</t>
  </si>
  <si>
    <t>PL78_09415</t>
  </si>
  <si>
    <t>PL78_09420</t>
  </si>
  <si>
    <t>PL78_09425</t>
  </si>
  <si>
    <t>PL78_09430</t>
  </si>
  <si>
    <t>PL78_09435</t>
  </si>
  <si>
    <t>PL78_09440</t>
  </si>
  <si>
    <t>PL78_09445</t>
  </si>
  <si>
    <t>PL78_09450</t>
  </si>
  <si>
    <t>PL78_09455</t>
  </si>
  <si>
    <t>PL78_09460</t>
  </si>
  <si>
    <t>PL78_09465</t>
  </si>
  <si>
    <t>PL78_09470</t>
  </si>
  <si>
    <t>PL78_09475</t>
  </si>
  <si>
    <t>PL78_09480</t>
  </si>
  <si>
    <t>PL78_09485</t>
  </si>
  <si>
    <t>PL78_09490</t>
  </si>
  <si>
    <t>PL78_09495</t>
  </si>
  <si>
    <t>PL78_09500</t>
  </si>
  <si>
    <t>PL78_09505</t>
  </si>
  <si>
    <t>PL78_09510</t>
  </si>
  <si>
    <t>PL78_09515</t>
  </si>
  <si>
    <t>PL78_09520</t>
  </si>
  <si>
    <t>PL78_09525</t>
  </si>
  <si>
    <t>PL78_09535</t>
  </si>
  <si>
    <t>PL78_09540</t>
  </si>
  <si>
    <t>PL78_09545</t>
  </si>
  <si>
    <t>PL78_09550</t>
  </si>
  <si>
    <t>PL78_09555</t>
  </si>
  <si>
    <t>PL78_09560</t>
  </si>
  <si>
    <t>PL78_09565</t>
  </si>
  <si>
    <t>PL78_09570</t>
  </si>
  <si>
    <t>PL78_09575</t>
  </si>
  <si>
    <t>PL78_09580</t>
  </si>
  <si>
    <t>PL78_09585</t>
  </si>
  <si>
    <t>PL78_09586</t>
  </si>
  <si>
    <t>PL78_09590</t>
  </si>
  <si>
    <t>PL78_09595</t>
  </si>
  <si>
    <t>PL78_09600</t>
  </si>
  <si>
    <t>PL78_09605</t>
  </si>
  <si>
    <t>PL78_09610</t>
  </si>
  <si>
    <t>PL78_09615</t>
  </si>
  <si>
    <t>PL78_09620</t>
  </si>
  <si>
    <t>PL78_09625</t>
  </si>
  <si>
    <t>PL78_09630</t>
  </si>
  <si>
    <t>PL78_09636</t>
  </si>
  <si>
    <t>PL78_09640</t>
  </si>
  <si>
    <t>PL78_09645</t>
  </si>
  <si>
    <t>PL78_09650</t>
  </si>
  <si>
    <t>PL78_09655</t>
  </si>
  <si>
    <t>PL78_09660</t>
  </si>
  <si>
    <t>PL78_09665</t>
  </si>
  <si>
    <t>PL78_09670</t>
  </si>
  <si>
    <t>PL78_09675</t>
  </si>
  <si>
    <t>PL78_09680</t>
  </si>
  <si>
    <t>PL78_09685</t>
  </si>
  <si>
    <t>PL78_09690</t>
  </si>
  <si>
    <t>PL78_09695</t>
  </si>
  <si>
    <t>PL78_09700</t>
  </si>
  <si>
    <t>PL78_09705</t>
  </si>
  <si>
    <t>PL78_09710</t>
  </si>
  <si>
    <t>PL78_09715</t>
  </si>
  <si>
    <t>PL78_09720</t>
  </si>
  <si>
    <t>PL78_09725</t>
  </si>
  <si>
    <t>PL78_09730</t>
  </si>
  <si>
    <t>PL78_09735</t>
  </si>
  <si>
    <t>PL78_09740</t>
  </si>
  <si>
    <t>PL78_09745</t>
  </si>
  <si>
    <t>PL78_09750</t>
  </si>
  <si>
    <t>PL78_09755</t>
  </si>
  <si>
    <t>PL78_09760</t>
  </si>
  <si>
    <t>PL78_09765</t>
  </si>
  <si>
    <t>PL78_09770</t>
  </si>
  <si>
    <t>PL78_09775</t>
  </si>
  <si>
    <t>PL78_09780</t>
  </si>
  <si>
    <t>PL78_09785</t>
  </si>
  <si>
    <t>PL78_09790</t>
  </si>
  <si>
    <t>PL78_09795</t>
  </si>
  <si>
    <t>PL78_09800</t>
  </si>
  <si>
    <t>PL78_09805</t>
  </si>
  <si>
    <t>PL78_09810</t>
  </si>
  <si>
    <t>PL78_09815</t>
  </si>
  <si>
    <t>PL78_09820</t>
  </si>
  <si>
    <t>PL78_09825</t>
  </si>
  <si>
    <t>PL78_09830</t>
  </si>
  <si>
    <t>PL78_09835</t>
  </si>
  <si>
    <t>PL78_09840</t>
  </si>
  <si>
    <t>PL78_09845</t>
  </si>
  <si>
    <t>PL78_09850</t>
  </si>
  <si>
    <t>PL78_09855</t>
  </si>
  <si>
    <t>PL78_09860</t>
  </si>
  <si>
    <t>PL78_09865</t>
  </si>
  <si>
    <t>PL78_09870</t>
  </si>
  <si>
    <t>PL78_09875</t>
  </si>
  <si>
    <t>PL78_09880</t>
  </si>
  <si>
    <t>PL78_09885</t>
  </si>
  <si>
    <t>PL78_09890</t>
  </si>
  <si>
    <t>PL78_09895</t>
  </si>
  <si>
    <t>PL78_09900</t>
  </si>
  <si>
    <t>PL78_09905</t>
  </si>
  <si>
    <t>PL78_09907</t>
  </si>
  <si>
    <t>PL78_09910</t>
  </si>
  <si>
    <t>PL78_09915</t>
  </si>
  <si>
    <t>PL78_09920</t>
  </si>
  <si>
    <t>PL78_09925</t>
  </si>
  <si>
    <t>PL78_09930</t>
  </si>
  <si>
    <t>PL78_09935</t>
  </si>
  <si>
    <t>PL78_09940</t>
  </si>
  <si>
    <t>PL78_09945</t>
  </si>
  <si>
    <t>PL78_09950</t>
  </si>
  <si>
    <t>PL78_09955</t>
  </si>
  <si>
    <t>PL78_09960</t>
  </si>
  <si>
    <t>PL78_09965</t>
  </si>
  <si>
    <t>PL78_09966</t>
  </si>
  <si>
    <t>PL78_09970</t>
  </si>
  <si>
    <t>PL78_09975</t>
  </si>
  <si>
    <t>PL78_09980</t>
  </si>
  <si>
    <t>PL78_09995</t>
  </si>
  <si>
    <t>PL78_09996</t>
  </si>
  <si>
    <t>X</t>
  </si>
  <si>
    <t>K</t>
  </si>
  <si>
    <t>L</t>
  </si>
  <si>
    <t>V</t>
  </si>
  <si>
    <t>M</t>
  </si>
  <si>
    <t>F</t>
  </si>
  <si>
    <t>J</t>
  </si>
  <si>
    <t>U</t>
  </si>
  <si>
    <t>H</t>
  </si>
  <si>
    <t>I</t>
  </si>
  <si>
    <t>P</t>
  </si>
  <si>
    <t>T</t>
  </si>
  <si>
    <t>G</t>
  </si>
  <si>
    <t>R</t>
  </si>
  <si>
    <t>S</t>
  </si>
  <si>
    <t>C</t>
  </si>
  <si>
    <t>O</t>
  </si>
  <si>
    <t>E</t>
  </si>
  <si>
    <t>D</t>
  </si>
  <si>
    <t>Q</t>
  </si>
  <si>
    <t>N</t>
  </si>
  <si>
    <t>W</t>
  </si>
  <si>
    <t>A</t>
  </si>
  <si>
    <t>COG</t>
  </si>
  <si>
    <t>Description</t>
  </si>
  <si>
    <t>Locus</t>
  </si>
  <si>
    <t>base Mean</t>
  </si>
  <si>
    <t>log2 FoldChange</t>
  </si>
  <si>
    <t>Assession</t>
  </si>
  <si>
    <t>log2 FoldChaneg</t>
  </si>
  <si>
    <t>Sig. diff. UP-regulated genes in KTMS23 compared to MH96</t>
  </si>
  <si>
    <t>Sig. diff. DOWN-regulated genes in KTMS23 compared to MH96</t>
  </si>
  <si>
    <t>Up-regulated in KTMS23 compared to MH96</t>
  </si>
  <si>
    <t>Down-regulated in KTMS23 compared to MH96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</si>
</sst>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0" fontId="0" fillId="33" borderId="0" xfId="0" applyFill="1"/>
    <xf numFmtId="2" fontId="0" fillId="0" borderId="0" xfId="0" applyNumberFormat="1"/>
    <xf numFmtId="0" fontId="0" fillId="34" borderId="10" xfId="0" applyFill="1" applyBorder="1"/>
    <xf numFmtId="2" fontId="0" fillId="34" borderId="10" xfId="0" applyNumberFormat="1" applyFill="1" applyBorder="1" applyAlignment="1">
      <alignment horizontal="left"/>
    </xf>
    <xf numFmtId="0" fontId="0" fillId="35" borderId="10" xfId="0" applyFill="1" applyBorder="1"/>
    <xf numFmtId="2" fontId="0" fillId="35" borderId="10" xfId="0" applyNumberFormat="1" applyFill="1" applyBorder="1" applyAlignment="1">
      <alignment horizontal="left"/>
    </xf>
    <xf numFmtId="0" fontId="0" fillId="35" borderId="0" xfId="0" applyFill="1" applyBorder="1"/>
    <xf numFmtId="0" fontId="0" fillId="35" borderId="11" xfId="0" applyFill="1" applyBorder="1"/>
    <xf numFmtId="0" fontId="16" fillId="0" borderId="0" xfId="0" applyFont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64" fontId="0" fillId="0" borderId="0" xfId="0" applyNumberFormat="1"/>
    <xf numFmtId="165" fontId="16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0" fontId="13" fillId="36" borderId="10" xfId="0" applyFont="1" applyFill="1" applyBorder="1" applyAlignment="1">
      <alignment vertical="center" wrapText="1"/>
    </xf>
    <xf numFmtId="2" fontId="13" fillId="36" borderId="10" xfId="0" applyNumberFormat="1" applyFont="1" applyFill="1" applyBorder="1" applyAlignment="1">
      <alignment horizontal="left" vertical="center" wrapText="1"/>
    </xf>
    <xf numFmtId="0" fontId="16" fillId="35" borderId="0" xfId="0" applyFont="1" applyFill="1" applyBorder="1" applyAlignment="1">
      <alignment vertical="center" wrapText="1"/>
    </xf>
    <xf numFmtId="0" fontId="0" fillId="35" borderId="0" xfId="0" applyFill="1" applyBorder="1" applyAlignment="1">
      <alignment vertical="center" wrapText="1"/>
    </xf>
    <xf numFmtId="0" fontId="19" fillId="35" borderId="0" xfId="0" applyFont="1" applyFill="1" applyBorder="1"/>
    <xf numFmtId="0" fontId="0" fillId="35" borderId="0" xfId="0" applyFill="1"/>
    <xf numFmtId="0" fontId="13" fillId="35" borderId="0" xfId="0" applyFont="1" applyFill="1" applyAlignment="1">
      <alignment vertical="center"/>
    </xf>
    <xf numFmtId="2" fontId="0" fillId="35" borderId="0" xfId="0" applyNumberFormat="1" applyFill="1"/>
    <xf numFmtId="0" fontId="13" fillId="36" borderId="17" xfId="0" applyFont="1" applyFill="1" applyBorder="1" applyAlignment="1">
      <alignment vertical="center"/>
    </xf>
    <xf numFmtId="2" fontId="13" fillId="36" borderId="0" xfId="0" applyNumberFormat="1" applyFont="1" applyFill="1" applyBorder="1" applyAlignment="1">
      <alignment vertical="center" wrapText="1"/>
    </xf>
    <xf numFmtId="0" fontId="13" fillId="36" borderId="0" xfId="0" applyFont="1" applyFill="1" applyBorder="1" applyAlignment="1">
      <alignment vertical="center"/>
    </xf>
    <xf numFmtId="0" fontId="13" fillId="36" borderId="18" xfId="0" applyFont="1" applyFill="1" applyBorder="1" applyAlignment="1">
      <alignment vertical="center"/>
    </xf>
    <xf numFmtId="0" fontId="0" fillId="0" borderId="17" xfId="0" applyBorder="1"/>
    <xf numFmtId="2" fontId="0" fillId="0" borderId="0" xfId="0" applyNumberFormat="1" applyBorder="1"/>
    <xf numFmtId="0" fontId="0" fillId="0" borderId="0" xfId="0" applyBorder="1"/>
    <xf numFmtId="0" fontId="0" fillId="0" borderId="18" xfId="0" applyBorder="1"/>
    <xf numFmtId="0" fontId="0" fillId="0" borderId="19" xfId="0" applyBorder="1"/>
    <xf numFmtId="2" fontId="0" fillId="0" borderId="13" xfId="0" applyNumberFormat="1" applyBorder="1"/>
    <xf numFmtId="0" fontId="0" fillId="0" borderId="13" xfId="0" applyBorder="1"/>
    <xf numFmtId="0" fontId="0" fillId="0" borderId="20" xfId="0" applyBorder="1"/>
    <xf numFmtId="0" fontId="19" fillId="35" borderId="11" xfId="0" applyFont="1" applyFill="1" applyBorder="1" applyAlignment="1">
      <alignment horizontal="center"/>
    </xf>
    <xf numFmtId="0" fontId="19" fillId="35" borderId="12" xfId="0" applyFont="1" applyFill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068"/>
  <sheetViews>
    <sheetView topLeftCell="H1" workbookViewId="0">
      <selection activeCell="O10" sqref="O10"/>
    </sheetView>
  </sheetViews>
  <sheetFormatPr defaultRowHeight="15" x14ac:dyDescent="0.25"/>
  <cols>
    <col min="2" max="2" width="12.85546875" customWidth="1"/>
    <col min="3" max="3" width="8.85546875" style="2" customWidth="1"/>
    <col min="4" max="4" width="46.42578125" customWidth="1"/>
    <col min="5" max="5" width="10.140625" customWidth="1"/>
    <col min="6" max="6" width="9.140625" customWidth="1"/>
    <col min="7" max="7" width="9.140625" style="2" customWidth="1"/>
    <col min="8" max="8" width="9.140625" style="12" customWidth="1"/>
    <col min="9" max="10" width="9.140625" style="14" customWidth="1"/>
    <col min="11" max="11" width="22.140625" customWidth="1"/>
    <col min="13" max="20" width="9.140625" customWidth="1"/>
    <col min="21" max="21" width="10" customWidth="1"/>
    <col min="22" max="22" width="10.5703125" customWidth="1"/>
    <col min="23" max="23" width="10.42578125" customWidth="1"/>
    <col min="24" max="24" width="10.140625" customWidth="1"/>
    <col min="29" max="29" width="9.140625" customWidth="1"/>
  </cols>
  <sheetData>
    <row r="1" spans="1:30" s="9" customFormat="1" ht="28.5" customHeight="1" x14ac:dyDescent="0.25">
      <c r="B1" s="9" t="s">
        <v>18306</v>
      </c>
      <c r="C1" s="10" t="s">
        <v>0</v>
      </c>
      <c r="D1" s="9" t="s">
        <v>18305</v>
      </c>
      <c r="E1" s="9" t="s">
        <v>18304</v>
      </c>
      <c r="F1" s="9" t="s">
        <v>18307</v>
      </c>
      <c r="G1" s="10" t="s">
        <v>1</v>
      </c>
      <c r="H1" s="11" t="s">
        <v>2</v>
      </c>
      <c r="I1" s="13" t="s">
        <v>3</v>
      </c>
      <c r="J1" s="13" t="s">
        <v>4</v>
      </c>
      <c r="K1" s="9" t="s">
        <v>23</v>
      </c>
      <c r="L1" s="9" t="s">
        <v>5</v>
      </c>
      <c r="M1" s="9" t="s">
        <v>6</v>
      </c>
      <c r="N1" s="9" t="s">
        <v>7</v>
      </c>
      <c r="O1" s="9" t="s">
        <v>8</v>
      </c>
      <c r="P1" s="9" t="s">
        <v>9</v>
      </c>
      <c r="Q1" s="9" t="s">
        <v>10</v>
      </c>
      <c r="R1" s="9" t="s">
        <v>11</v>
      </c>
      <c r="S1" s="9" t="s">
        <v>12</v>
      </c>
      <c r="T1" s="9" t="s">
        <v>13</v>
      </c>
      <c r="U1" s="9" t="s">
        <v>14</v>
      </c>
      <c r="V1" s="9" t="s">
        <v>15</v>
      </c>
      <c r="W1" s="9" t="s">
        <v>16</v>
      </c>
      <c r="X1" s="9" t="s">
        <v>17</v>
      </c>
      <c r="Y1" s="9" t="s">
        <v>18</v>
      </c>
      <c r="Z1" s="9" t="s">
        <v>19</v>
      </c>
      <c r="AA1" s="9" t="s">
        <v>20</v>
      </c>
      <c r="AB1" s="9" t="s">
        <v>21</v>
      </c>
      <c r="AC1" s="9" t="s">
        <v>22</v>
      </c>
      <c r="AD1" s="9" t="s">
        <v>24</v>
      </c>
    </row>
    <row r="2" spans="1:30" x14ac:dyDescent="0.25">
      <c r="A2">
        <v>1</v>
      </c>
      <c r="C2" s="2">
        <v>0.93842076503895899</v>
      </c>
      <c r="D2" t="s">
        <v>27</v>
      </c>
      <c r="F2">
        <v>570.82320587099798</v>
      </c>
      <c r="G2" s="2">
        <v>0.18466673037982601</v>
      </c>
      <c r="H2" s="12">
        <v>5.0816991404396203</v>
      </c>
      <c r="I2" s="14">
        <v>3.7407356593507702E-7</v>
      </c>
      <c r="J2" s="14">
        <v>3.31990289767381E-6</v>
      </c>
      <c r="K2" t="s">
        <v>26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1</v>
      </c>
      <c r="V2">
        <v>0</v>
      </c>
      <c r="W2">
        <v>0</v>
      </c>
      <c r="X2">
        <v>0</v>
      </c>
      <c r="Y2">
        <v>1076</v>
      </c>
      <c r="Z2">
        <v>1212</v>
      </c>
      <c r="AA2">
        <v>236</v>
      </c>
      <c r="AB2">
        <v>281</v>
      </c>
      <c r="AC2" t="s">
        <v>25</v>
      </c>
      <c r="AD2" t="s">
        <v>28</v>
      </c>
    </row>
    <row r="3" spans="1:30" x14ac:dyDescent="0.25">
      <c r="A3">
        <v>2</v>
      </c>
      <c r="C3" s="2">
        <v>0.17562857603832899</v>
      </c>
      <c r="D3" t="s">
        <v>31</v>
      </c>
      <c r="F3">
        <v>707.82483269845204</v>
      </c>
      <c r="G3" s="2">
        <v>0.18536427365628899</v>
      </c>
      <c r="H3" s="12">
        <v>0.94747802569543604</v>
      </c>
      <c r="I3" s="14">
        <v>0.34339524841767799</v>
      </c>
      <c r="J3" s="14">
        <v>0.47067688489681803</v>
      </c>
      <c r="K3" t="s">
        <v>30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24</v>
      </c>
      <c r="R3" t="s">
        <v>24</v>
      </c>
      <c r="S3" t="s">
        <v>24</v>
      </c>
      <c r="T3" t="s">
        <v>24</v>
      </c>
      <c r="U3" t="s">
        <v>24</v>
      </c>
      <c r="V3" t="s">
        <v>24</v>
      </c>
      <c r="W3" t="s">
        <v>24</v>
      </c>
      <c r="X3" t="s">
        <v>24</v>
      </c>
      <c r="Y3">
        <v>1169</v>
      </c>
      <c r="Z3">
        <v>1115</v>
      </c>
      <c r="AA3">
        <v>418</v>
      </c>
      <c r="AB3">
        <v>457</v>
      </c>
      <c r="AC3" t="s">
        <v>29</v>
      </c>
      <c r="AD3" t="s">
        <v>32</v>
      </c>
    </row>
    <row r="4" spans="1:30" x14ac:dyDescent="0.25">
      <c r="A4">
        <v>3</v>
      </c>
      <c r="B4" t="s">
        <v>16115</v>
      </c>
      <c r="C4" s="2">
        <v>-0.29946254673179201</v>
      </c>
      <c r="D4" t="s">
        <v>35</v>
      </c>
      <c r="F4">
        <v>8301.1622852169203</v>
      </c>
      <c r="G4" s="2">
        <v>0.17872433031651599</v>
      </c>
      <c r="H4" s="12">
        <v>-1.67555556762446</v>
      </c>
      <c r="I4" s="14">
        <v>9.38252781618958E-2</v>
      </c>
      <c r="J4" s="14">
        <v>0.172905951497028</v>
      </c>
      <c r="K4" t="s">
        <v>34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 t="s">
        <v>24</v>
      </c>
      <c r="T4" t="s">
        <v>24</v>
      </c>
      <c r="U4" t="s">
        <v>24</v>
      </c>
      <c r="V4" t="s">
        <v>24</v>
      </c>
      <c r="W4" t="s">
        <v>24</v>
      </c>
      <c r="X4" t="s">
        <v>24</v>
      </c>
      <c r="Y4">
        <v>9966</v>
      </c>
      <c r="Z4">
        <v>12777</v>
      </c>
      <c r="AA4">
        <v>5312</v>
      </c>
      <c r="AB4">
        <v>6824</v>
      </c>
      <c r="AC4" t="s">
        <v>33</v>
      </c>
      <c r="AD4" t="s">
        <v>36</v>
      </c>
    </row>
    <row r="5" spans="1:30" x14ac:dyDescent="0.25">
      <c r="A5">
        <v>4</v>
      </c>
      <c r="B5" t="s">
        <v>16116</v>
      </c>
      <c r="C5" s="2">
        <v>0.49070615401728801</v>
      </c>
      <c r="D5" t="s">
        <v>35</v>
      </c>
      <c r="F5">
        <v>110.350698842285</v>
      </c>
      <c r="G5" s="2">
        <v>0.316616785322478</v>
      </c>
      <c r="H5" s="12">
        <v>1.5498425123529</v>
      </c>
      <c r="I5" s="14">
        <v>0.121179320488223</v>
      </c>
      <c r="J5" s="14">
        <v>0.21229486160005001</v>
      </c>
      <c r="K5" t="s">
        <v>38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24</v>
      </c>
      <c r="R5" t="s">
        <v>24</v>
      </c>
      <c r="S5" t="s">
        <v>24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>
        <v>179</v>
      </c>
      <c r="Z5">
        <v>215</v>
      </c>
      <c r="AA5">
        <v>50</v>
      </c>
      <c r="AB5">
        <v>72</v>
      </c>
      <c r="AC5" t="s">
        <v>37</v>
      </c>
      <c r="AD5" t="s">
        <v>39</v>
      </c>
    </row>
    <row r="6" spans="1:30" x14ac:dyDescent="0.25">
      <c r="A6">
        <v>5</v>
      </c>
      <c r="B6" t="s">
        <v>16117</v>
      </c>
      <c r="C6" s="2">
        <v>-0.27473619482988398</v>
      </c>
      <c r="D6" t="s">
        <v>35</v>
      </c>
      <c r="F6">
        <v>24.4225088848595</v>
      </c>
      <c r="G6" s="2">
        <v>0.64625020273392697</v>
      </c>
      <c r="H6" s="12">
        <v>-0.42512357236814302</v>
      </c>
      <c r="I6" s="14">
        <v>0.67074659485899901</v>
      </c>
      <c r="J6" s="14">
        <v>0.76425377795267502</v>
      </c>
      <c r="K6" t="s">
        <v>41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24</v>
      </c>
      <c r="S6" t="s">
        <v>24</v>
      </c>
      <c r="T6" t="s">
        <v>24</v>
      </c>
      <c r="U6" t="s">
        <v>24</v>
      </c>
      <c r="V6" t="s">
        <v>24</v>
      </c>
      <c r="W6" t="s">
        <v>24</v>
      </c>
      <c r="X6" t="s">
        <v>24</v>
      </c>
      <c r="Y6">
        <v>25</v>
      </c>
      <c r="Z6">
        <v>43</v>
      </c>
      <c r="AA6">
        <v>12</v>
      </c>
      <c r="AB6">
        <v>24</v>
      </c>
      <c r="AC6" t="s">
        <v>40</v>
      </c>
      <c r="AD6" t="s">
        <v>42</v>
      </c>
    </row>
    <row r="7" spans="1:30" x14ac:dyDescent="0.25">
      <c r="A7">
        <v>6</v>
      </c>
      <c r="B7" t="s">
        <v>16118</v>
      </c>
      <c r="C7" s="2">
        <v>-0.29163927001150503</v>
      </c>
      <c r="D7" t="s">
        <v>35</v>
      </c>
      <c r="F7">
        <v>16582.516820851499</v>
      </c>
      <c r="G7" s="2">
        <v>0.147839853882577</v>
      </c>
      <c r="H7" s="12">
        <v>-1.97267017216577</v>
      </c>
      <c r="I7" s="14">
        <v>4.8533152423268201E-2</v>
      </c>
      <c r="J7" s="14">
        <v>0.100962260459073</v>
      </c>
      <c r="K7" t="s">
        <v>44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24</v>
      </c>
      <c r="R7" t="s">
        <v>24</v>
      </c>
      <c r="S7" t="s">
        <v>24</v>
      </c>
      <c r="T7" t="s">
        <v>24</v>
      </c>
      <c r="U7" t="s">
        <v>24</v>
      </c>
      <c r="V7" t="s">
        <v>24</v>
      </c>
      <c r="W7" t="s">
        <v>24</v>
      </c>
      <c r="X7" t="s">
        <v>24</v>
      </c>
      <c r="Y7">
        <v>21405</v>
      </c>
      <c r="Z7">
        <v>24075</v>
      </c>
      <c r="AA7">
        <v>10575</v>
      </c>
      <c r="AB7">
        <v>13611</v>
      </c>
      <c r="AC7" t="s">
        <v>43</v>
      </c>
      <c r="AD7" t="s">
        <v>45</v>
      </c>
    </row>
    <row r="8" spans="1:30" x14ac:dyDescent="0.25">
      <c r="A8">
        <v>7</v>
      </c>
      <c r="B8" t="s">
        <v>16119</v>
      </c>
      <c r="C8" s="2">
        <v>0.44915992868639898</v>
      </c>
      <c r="D8" t="s">
        <v>35</v>
      </c>
      <c r="F8">
        <v>1211.2500109069499</v>
      </c>
      <c r="G8" s="2">
        <v>0.16960025820012001</v>
      </c>
      <c r="H8" s="12">
        <v>2.6483446042659402</v>
      </c>
      <c r="I8" s="14">
        <v>8.0887026539566698E-3</v>
      </c>
      <c r="J8" s="14">
        <v>2.2675078150538999E-2</v>
      </c>
      <c r="K8" t="s">
        <v>24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</v>
      </c>
      <c r="V8">
        <v>0</v>
      </c>
      <c r="W8">
        <v>0</v>
      </c>
      <c r="X8">
        <v>0</v>
      </c>
      <c r="Y8">
        <v>2049</v>
      </c>
      <c r="Z8">
        <v>2212</v>
      </c>
      <c r="AA8">
        <v>656</v>
      </c>
      <c r="AB8">
        <v>690</v>
      </c>
      <c r="AC8" t="s">
        <v>46</v>
      </c>
      <c r="AD8" t="s">
        <v>47</v>
      </c>
    </row>
    <row r="9" spans="1:30" x14ac:dyDescent="0.25">
      <c r="A9">
        <v>8</v>
      </c>
      <c r="B9" t="s">
        <v>16120</v>
      </c>
      <c r="C9" s="2">
        <v>0.152999035394253</v>
      </c>
      <c r="D9" t="s">
        <v>50</v>
      </c>
      <c r="E9" t="s">
        <v>18281</v>
      </c>
      <c r="F9">
        <v>6194.3739735399604</v>
      </c>
      <c r="G9" s="2">
        <v>0.13893489296418499</v>
      </c>
      <c r="H9" s="12">
        <v>1.1012282957146999</v>
      </c>
      <c r="I9" s="14">
        <v>0.27079730961687098</v>
      </c>
      <c r="J9" s="14">
        <v>0.39428156552058302</v>
      </c>
      <c r="K9" t="s">
        <v>49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 t="s">
        <v>24</v>
      </c>
      <c r="T9" t="s">
        <v>24</v>
      </c>
      <c r="U9" t="s">
        <v>24</v>
      </c>
      <c r="V9" t="s">
        <v>24</v>
      </c>
      <c r="W9" t="s">
        <v>24</v>
      </c>
      <c r="X9" t="s">
        <v>24</v>
      </c>
      <c r="Y9">
        <v>9710</v>
      </c>
      <c r="Z9">
        <v>10161</v>
      </c>
      <c r="AA9">
        <v>3600</v>
      </c>
      <c r="AB9">
        <v>4136</v>
      </c>
      <c r="AC9" t="s">
        <v>48</v>
      </c>
      <c r="AD9" t="s">
        <v>51</v>
      </c>
    </row>
    <row r="10" spans="1:30" x14ac:dyDescent="0.25">
      <c r="A10">
        <v>9</v>
      </c>
      <c r="B10" t="s">
        <v>16121</v>
      </c>
      <c r="C10" s="2">
        <v>-0.32018268629865199</v>
      </c>
      <c r="D10" t="s">
        <v>54</v>
      </c>
      <c r="E10" t="s">
        <v>18282</v>
      </c>
      <c r="F10">
        <v>61.6768970828577</v>
      </c>
      <c r="G10" s="2">
        <v>0.42994407146407199</v>
      </c>
      <c r="H10" s="12">
        <v>-0.74470775979849202</v>
      </c>
      <c r="I10" s="14">
        <v>0.45644840710677997</v>
      </c>
      <c r="J10" s="14">
        <v>0.58249380057254196</v>
      </c>
      <c r="K10" t="s">
        <v>53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24</v>
      </c>
      <c r="S10" t="s">
        <v>24</v>
      </c>
      <c r="T10" t="s">
        <v>24</v>
      </c>
      <c r="U10" t="s">
        <v>24</v>
      </c>
      <c r="V10" t="s">
        <v>24</v>
      </c>
      <c r="W10" t="s">
        <v>24</v>
      </c>
      <c r="X10" t="s">
        <v>24</v>
      </c>
      <c r="Y10">
        <v>74</v>
      </c>
      <c r="Z10">
        <v>94</v>
      </c>
      <c r="AA10">
        <v>32</v>
      </c>
      <c r="AB10">
        <v>60</v>
      </c>
      <c r="AC10" t="s">
        <v>52</v>
      </c>
      <c r="AD10" t="s">
        <v>55</v>
      </c>
    </row>
    <row r="11" spans="1:30" x14ac:dyDescent="0.25">
      <c r="A11">
        <v>10</v>
      </c>
      <c r="B11" t="s">
        <v>16122</v>
      </c>
      <c r="C11" s="2">
        <v>-0.143580320137974</v>
      </c>
      <c r="D11" t="s">
        <v>35</v>
      </c>
      <c r="F11">
        <v>23.826074928344799</v>
      </c>
      <c r="G11" s="2">
        <v>0.68270902609379502</v>
      </c>
      <c r="H11" s="12">
        <v>-0.210309684873345</v>
      </c>
      <c r="I11" s="14">
        <v>0.83342597688541797</v>
      </c>
      <c r="J11" s="14">
        <v>0.884655663845756</v>
      </c>
      <c r="K11" t="s">
        <v>57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24</v>
      </c>
      <c r="S11" t="s">
        <v>24</v>
      </c>
      <c r="T11" t="s">
        <v>24</v>
      </c>
      <c r="U11" t="s">
        <v>24</v>
      </c>
      <c r="V11" t="s">
        <v>24</v>
      </c>
      <c r="W11" t="s">
        <v>24</v>
      </c>
      <c r="X11" t="s">
        <v>24</v>
      </c>
      <c r="Y11">
        <v>39</v>
      </c>
      <c r="Z11">
        <v>30</v>
      </c>
      <c r="AA11">
        <v>9</v>
      </c>
      <c r="AB11">
        <v>25</v>
      </c>
      <c r="AC11" t="s">
        <v>56</v>
      </c>
      <c r="AD11" t="s">
        <v>58</v>
      </c>
    </row>
    <row r="12" spans="1:30" x14ac:dyDescent="0.25">
      <c r="A12">
        <v>11</v>
      </c>
      <c r="B12" t="s">
        <v>16123</v>
      </c>
      <c r="C12" s="2">
        <v>1.6590818899020601E-2</v>
      </c>
      <c r="D12" t="s">
        <v>61</v>
      </c>
      <c r="F12">
        <v>47.232145801600197</v>
      </c>
      <c r="G12" s="2">
        <v>0.46162283712816699</v>
      </c>
      <c r="H12" s="12">
        <v>3.5940203916762101E-2</v>
      </c>
      <c r="I12" s="14">
        <v>0.97133003847209798</v>
      </c>
      <c r="J12" s="14">
        <v>0.97698968197943803</v>
      </c>
      <c r="K12" t="s">
        <v>60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24</v>
      </c>
      <c r="S12" t="s">
        <v>24</v>
      </c>
      <c r="T12" t="s">
        <v>24</v>
      </c>
      <c r="U12" t="s">
        <v>24</v>
      </c>
      <c r="V12" t="s">
        <v>24</v>
      </c>
      <c r="W12" t="s">
        <v>24</v>
      </c>
      <c r="X12" t="s">
        <v>24</v>
      </c>
      <c r="Y12">
        <v>73</v>
      </c>
      <c r="Z12">
        <v>72</v>
      </c>
      <c r="AA12">
        <v>22</v>
      </c>
      <c r="AB12">
        <v>41</v>
      </c>
      <c r="AC12" t="s">
        <v>59</v>
      </c>
      <c r="AD12" t="s">
        <v>62</v>
      </c>
    </row>
    <row r="13" spans="1:30" x14ac:dyDescent="0.25">
      <c r="A13">
        <v>12</v>
      </c>
      <c r="B13" t="s">
        <v>16124</v>
      </c>
      <c r="C13" s="2">
        <v>3.8306988924728301E-2</v>
      </c>
      <c r="D13" t="s">
        <v>65</v>
      </c>
      <c r="E13" t="s">
        <v>18283</v>
      </c>
      <c r="F13">
        <v>58.599626538667799</v>
      </c>
      <c r="G13" s="2">
        <v>0.41946415171539603</v>
      </c>
      <c r="H13" s="12">
        <v>9.1323629845535298E-2</v>
      </c>
      <c r="I13" s="14">
        <v>0.92723544253790102</v>
      </c>
      <c r="J13" s="14">
        <v>0.94861262853301098</v>
      </c>
      <c r="K13" t="s">
        <v>64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24</v>
      </c>
      <c r="R13" t="s">
        <v>24</v>
      </c>
      <c r="S13" t="s">
        <v>24</v>
      </c>
      <c r="T13" t="s">
        <v>24</v>
      </c>
      <c r="U13" t="s">
        <v>24</v>
      </c>
      <c r="V13" t="s">
        <v>24</v>
      </c>
      <c r="W13" t="s">
        <v>24</v>
      </c>
      <c r="X13" t="s">
        <v>24</v>
      </c>
      <c r="Y13">
        <v>102</v>
      </c>
      <c r="Z13">
        <v>78</v>
      </c>
      <c r="AA13">
        <v>37</v>
      </c>
      <c r="AB13">
        <v>39</v>
      </c>
      <c r="AC13" t="s">
        <v>63</v>
      </c>
      <c r="AD13" t="s">
        <v>66</v>
      </c>
    </row>
    <row r="14" spans="1:30" x14ac:dyDescent="0.25">
      <c r="A14">
        <v>13</v>
      </c>
      <c r="B14" t="s">
        <v>16125</v>
      </c>
      <c r="C14" s="2">
        <v>0.33421829802411501</v>
      </c>
      <c r="D14" t="s">
        <v>24</v>
      </c>
      <c r="F14">
        <v>152.885819499587</v>
      </c>
      <c r="G14" s="2">
        <v>0.28423704801441402</v>
      </c>
      <c r="H14" s="12">
        <v>1.1758435445303601</v>
      </c>
      <c r="I14" s="14">
        <v>0.23965740215794201</v>
      </c>
      <c r="J14" s="14">
        <v>0.36066834364001099</v>
      </c>
      <c r="K14" t="s">
        <v>24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24</v>
      </c>
      <c r="R14" t="s">
        <v>24</v>
      </c>
      <c r="S14" t="s">
        <v>24</v>
      </c>
      <c r="T14" t="s">
        <v>24</v>
      </c>
      <c r="U14" t="s">
        <v>24</v>
      </c>
      <c r="V14" t="s">
        <v>24</v>
      </c>
      <c r="W14" t="s">
        <v>24</v>
      </c>
      <c r="X14" t="s">
        <v>24</v>
      </c>
      <c r="Y14">
        <v>251</v>
      </c>
      <c r="Z14">
        <v>268</v>
      </c>
      <c r="AA14">
        <v>92</v>
      </c>
      <c r="AB14">
        <v>85</v>
      </c>
      <c r="AC14" t="s">
        <v>24</v>
      </c>
      <c r="AD14" t="s">
        <v>24</v>
      </c>
    </row>
    <row r="15" spans="1:30" x14ac:dyDescent="0.25">
      <c r="A15">
        <v>14</v>
      </c>
      <c r="B15" t="s">
        <v>16126</v>
      </c>
      <c r="C15" s="2">
        <v>-0.16439434368991501</v>
      </c>
      <c r="D15" t="s">
        <v>35</v>
      </c>
      <c r="F15">
        <v>14.738932928910501</v>
      </c>
      <c r="G15" s="2">
        <v>0.79265653145453496</v>
      </c>
      <c r="H15" s="12">
        <v>-0.20739669348115899</v>
      </c>
      <c r="I15" s="14">
        <v>0.83570006468529501</v>
      </c>
      <c r="J15" s="14">
        <v>0.88607351414501101</v>
      </c>
      <c r="K15" t="s">
        <v>68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 t="s">
        <v>24</v>
      </c>
      <c r="T15" t="s">
        <v>24</v>
      </c>
      <c r="U15" t="s">
        <v>24</v>
      </c>
      <c r="V15" t="s">
        <v>24</v>
      </c>
      <c r="W15" t="s">
        <v>24</v>
      </c>
      <c r="X15" t="s">
        <v>24</v>
      </c>
      <c r="Y15">
        <v>23</v>
      </c>
      <c r="Z15">
        <v>19</v>
      </c>
      <c r="AA15">
        <v>13</v>
      </c>
      <c r="AB15">
        <v>7</v>
      </c>
      <c r="AC15" t="s">
        <v>67</v>
      </c>
      <c r="AD15" t="s">
        <v>69</v>
      </c>
    </row>
    <row r="16" spans="1:30" x14ac:dyDescent="0.25">
      <c r="A16">
        <v>15</v>
      </c>
      <c r="B16" t="s">
        <v>16127</v>
      </c>
      <c r="C16" s="2">
        <v>-6.3495843245522501E-2</v>
      </c>
      <c r="D16" t="s">
        <v>35</v>
      </c>
      <c r="F16">
        <v>27.964071173752799</v>
      </c>
      <c r="G16" s="2">
        <v>0.57888081578154704</v>
      </c>
      <c r="H16" s="12">
        <v>-0.10968724738234201</v>
      </c>
      <c r="I16" s="14">
        <v>0.91265741450067805</v>
      </c>
      <c r="J16" s="14">
        <v>0.93960643385846199</v>
      </c>
      <c r="K16" t="s">
        <v>71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 t="s">
        <v>24</v>
      </c>
      <c r="T16" t="s">
        <v>24</v>
      </c>
      <c r="U16" t="s">
        <v>24</v>
      </c>
      <c r="V16" t="s">
        <v>24</v>
      </c>
      <c r="W16" t="s">
        <v>24</v>
      </c>
      <c r="X16" t="s">
        <v>24</v>
      </c>
      <c r="Y16">
        <v>41</v>
      </c>
      <c r="Z16">
        <v>42</v>
      </c>
      <c r="AA16">
        <v>22</v>
      </c>
      <c r="AB16">
        <v>15</v>
      </c>
      <c r="AC16" t="s">
        <v>70</v>
      </c>
      <c r="AD16" t="s">
        <v>72</v>
      </c>
    </row>
    <row r="17" spans="1:30" x14ac:dyDescent="0.25">
      <c r="A17">
        <v>16</v>
      </c>
      <c r="B17" t="s">
        <v>16128</v>
      </c>
      <c r="C17" s="2">
        <v>0.46445190864896302</v>
      </c>
      <c r="D17" t="s">
        <v>35</v>
      </c>
      <c r="F17">
        <v>42.635044257111304</v>
      </c>
      <c r="G17" s="2">
        <v>0.52911443330785202</v>
      </c>
      <c r="H17" s="12">
        <v>0.87779103991807494</v>
      </c>
      <c r="I17" s="14">
        <v>0.38005712781565698</v>
      </c>
      <c r="J17" s="14">
        <v>0.50826133017813102</v>
      </c>
      <c r="K17" t="s">
        <v>74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24</v>
      </c>
      <c r="S17" t="s">
        <v>24</v>
      </c>
      <c r="T17" t="s">
        <v>24</v>
      </c>
      <c r="U17" t="s">
        <v>24</v>
      </c>
      <c r="V17" t="s">
        <v>24</v>
      </c>
      <c r="W17" t="s">
        <v>24</v>
      </c>
      <c r="X17" t="s">
        <v>24</v>
      </c>
      <c r="Y17">
        <v>90</v>
      </c>
      <c r="Z17">
        <v>60</v>
      </c>
      <c r="AA17">
        <v>17</v>
      </c>
      <c r="AB17">
        <v>31</v>
      </c>
      <c r="AC17" t="s">
        <v>73</v>
      </c>
      <c r="AD17" t="s">
        <v>75</v>
      </c>
    </row>
    <row r="18" spans="1:30" x14ac:dyDescent="0.25">
      <c r="A18">
        <v>17</v>
      </c>
      <c r="B18" t="s">
        <v>16129</v>
      </c>
      <c r="C18" s="2">
        <v>0.47882413248962002</v>
      </c>
      <c r="D18" t="s">
        <v>35</v>
      </c>
      <c r="F18">
        <v>44.8480732275479</v>
      </c>
      <c r="G18" s="2">
        <v>0.46606444393786001</v>
      </c>
      <c r="H18" s="12">
        <v>1.02737751982097</v>
      </c>
      <c r="I18" s="14">
        <v>0.30424273269551</v>
      </c>
      <c r="J18" s="14">
        <v>0.42952562226173702</v>
      </c>
      <c r="K18" t="s">
        <v>77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24</v>
      </c>
      <c r="S18" t="s">
        <v>24</v>
      </c>
      <c r="T18" t="s">
        <v>24</v>
      </c>
      <c r="U18" t="s">
        <v>24</v>
      </c>
      <c r="V18" t="s">
        <v>24</v>
      </c>
      <c r="W18" t="s">
        <v>24</v>
      </c>
      <c r="X18" t="s">
        <v>24</v>
      </c>
      <c r="Y18">
        <v>85</v>
      </c>
      <c r="Z18">
        <v>74</v>
      </c>
      <c r="AA18">
        <v>19</v>
      </c>
      <c r="AB18">
        <v>31</v>
      </c>
      <c r="AC18" t="s">
        <v>76</v>
      </c>
      <c r="AD18" t="s">
        <v>78</v>
      </c>
    </row>
    <row r="19" spans="1:30" x14ac:dyDescent="0.25">
      <c r="A19">
        <v>18</v>
      </c>
      <c r="B19" t="s">
        <v>16130</v>
      </c>
      <c r="C19" s="2">
        <v>1.80591697055138</v>
      </c>
      <c r="D19" t="s">
        <v>24</v>
      </c>
      <c r="F19">
        <v>28.8193384142014</v>
      </c>
      <c r="G19" s="2">
        <v>0.62114875759711197</v>
      </c>
      <c r="H19" s="12">
        <v>2.9073824079396</v>
      </c>
      <c r="I19" s="14">
        <v>3.6446734599552698E-3</v>
      </c>
      <c r="J19" s="14">
        <v>1.13859598889003E-2</v>
      </c>
      <c r="K19" t="s">
        <v>24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78</v>
      </c>
      <c r="Z19">
        <v>58</v>
      </c>
      <c r="AA19">
        <v>7</v>
      </c>
      <c r="AB19">
        <v>10</v>
      </c>
      <c r="AC19" t="s">
        <v>24</v>
      </c>
      <c r="AD19" t="s">
        <v>24</v>
      </c>
    </row>
    <row r="20" spans="1:30" x14ac:dyDescent="0.25">
      <c r="A20">
        <v>19</v>
      </c>
      <c r="B20" t="s">
        <v>16131</v>
      </c>
      <c r="C20" s="2">
        <v>-0.155380519117682</v>
      </c>
      <c r="D20" t="s">
        <v>35</v>
      </c>
      <c r="F20">
        <v>133.35138251124201</v>
      </c>
      <c r="G20" s="2">
        <v>0.28256061801557902</v>
      </c>
      <c r="H20" s="12">
        <v>-0.54990154045145401</v>
      </c>
      <c r="I20" s="14">
        <v>0.58238690759942702</v>
      </c>
      <c r="J20" s="14">
        <v>0.69441858753458396</v>
      </c>
      <c r="K20" t="s">
        <v>80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24</v>
      </c>
      <c r="R20" t="s">
        <v>24</v>
      </c>
      <c r="S20" t="s">
        <v>24</v>
      </c>
      <c r="T20" t="s">
        <v>24</v>
      </c>
      <c r="U20" t="s">
        <v>24</v>
      </c>
      <c r="V20" t="s">
        <v>24</v>
      </c>
      <c r="W20" t="s">
        <v>24</v>
      </c>
      <c r="X20" t="s">
        <v>24</v>
      </c>
      <c r="Y20">
        <v>198</v>
      </c>
      <c r="Z20">
        <v>186</v>
      </c>
      <c r="AA20">
        <v>82</v>
      </c>
      <c r="AB20">
        <v>104</v>
      </c>
      <c r="AC20" t="s">
        <v>79</v>
      </c>
      <c r="AD20" t="s">
        <v>81</v>
      </c>
    </row>
    <row r="21" spans="1:30" x14ac:dyDescent="0.25">
      <c r="A21">
        <v>20</v>
      </c>
      <c r="B21" t="s">
        <v>16132</v>
      </c>
      <c r="C21" s="2">
        <v>-0.40064785221110799</v>
      </c>
      <c r="D21" t="s">
        <v>35</v>
      </c>
      <c r="F21">
        <v>57.736629383378897</v>
      </c>
      <c r="G21" s="2">
        <v>0.42385508665511201</v>
      </c>
      <c r="H21" s="12">
        <v>-0.94524724328037302</v>
      </c>
      <c r="I21" s="14">
        <v>0.34453266540436001</v>
      </c>
      <c r="J21" s="14">
        <v>0.471904615364443</v>
      </c>
      <c r="K21" t="s">
        <v>83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24</v>
      </c>
      <c r="R21" t="s">
        <v>24</v>
      </c>
      <c r="S21" t="s">
        <v>24</v>
      </c>
      <c r="T21" t="s">
        <v>24</v>
      </c>
      <c r="U21" t="s">
        <v>24</v>
      </c>
      <c r="V21" t="s">
        <v>24</v>
      </c>
      <c r="W21" t="s">
        <v>24</v>
      </c>
      <c r="X21" t="s">
        <v>24</v>
      </c>
      <c r="Y21">
        <v>87</v>
      </c>
      <c r="Z21">
        <v>64</v>
      </c>
      <c r="AA21">
        <v>38</v>
      </c>
      <c r="AB21">
        <v>49</v>
      </c>
      <c r="AC21" t="s">
        <v>82</v>
      </c>
      <c r="AD21" t="s">
        <v>84</v>
      </c>
    </row>
    <row r="22" spans="1:30" x14ac:dyDescent="0.25">
      <c r="A22">
        <v>21</v>
      </c>
      <c r="B22" t="s">
        <v>16133</v>
      </c>
      <c r="C22" s="2">
        <v>0.184905380264203</v>
      </c>
      <c r="D22" t="s">
        <v>35</v>
      </c>
      <c r="F22">
        <v>19.949563632887301</v>
      </c>
      <c r="G22" s="2">
        <v>0.65261917643632905</v>
      </c>
      <c r="H22" s="12">
        <v>0.28332814440711301</v>
      </c>
      <c r="I22" s="14">
        <v>0.77692530468697996</v>
      </c>
      <c r="J22" s="14">
        <v>0.84298230475205804</v>
      </c>
      <c r="K22" t="s">
        <v>24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24</v>
      </c>
      <c r="S22" t="s">
        <v>24</v>
      </c>
      <c r="T22" t="s">
        <v>24</v>
      </c>
      <c r="U22" t="s">
        <v>24</v>
      </c>
      <c r="V22" t="s">
        <v>24</v>
      </c>
      <c r="W22" t="s">
        <v>24</v>
      </c>
      <c r="X22" t="s">
        <v>24</v>
      </c>
      <c r="Y22">
        <v>29</v>
      </c>
      <c r="Z22">
        <v>36</v>
      </c>
      <c r="AA22">
        <v>9</v>
      </c>
      <c r="AB22">
        <v>16</v>
      </c>
      <c r="AC22" t="s">
        <v>85</v>
      </c>
      <c r="AD22" t="s">
        <v>86</v>
      </c>
    </row>
    <row r="23" spans="1:30" x14ac:dyDescent="0.25">
      <c r="A23">
        <v>22</v>
      </c>
      <c r="B23" t="s">
        <v>16134</v>
      </c>
      <c r="C23" s="2">
        <v>0.31223426068582799</v>
      </c>
      <c r="D23" t="s">
        <v>89</v>
      </c>
      <c r="F23">
        <v>46.523685503189299</v>
      </c>
      <c r="G23" s="2">
        <v>0.47382819688469902</v>
      </c>
      <c r="H23" s="12">
        <v>0.65896091186360295</v>
      </c>
      <c r="I23" s="14">
        <v>0.50992086946776005</v>
      </c>
      <c r="J23" s="14">
        <v>0.63274261050892999</v>
      </c>
      <c r="K23" t="s">
        <v>88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24</v>
      </c>
      <c r="R23" t="s">
        <v>24</v>
      </c>
      <c r="S23" t="s">
        <v>24</v>
      </c>
      <c r="T23" t="s">
        <v>24</v>
      </c>
      <c r="U23" t="s">
        <v>24</v>
      </c>
      <c r="V23" t="s">
        <v>24</v>
      </c>
      <c r="W23" t="s">
        <v>24</v>
      </c>
      <c r="X23" t="s">
        <v>24</v>
      </c>
      <c r="Y23">
        <v>61</v>
      </c>
      <c r="Z23">
        <v>97</v>
      </c>
      <c r="AA23">
        <v>24</v>
      </c>
      <c r="AB23">
        <v>31</v>
      </c>
      <c r="AC23" t="s">
        <v>87</v>
      </c>
      <c r="AD23" t="s">
        <v>90</v>
      </c>
    </row>
    <row r="24" spans="1:30" x14ac:dyDescent="0.25">
      <c r="A24">
        <v>23</v>
      </c>
      <c r="B24" t="s">
        <v>16135</v>
      </c>
      <c r="C24" s="2">
        <v>-0.37117433606072497</v>
      </c>
      <c r="D24" t="s">
        <v>35</v>
      </c>
      <c r="F24">
        <v>21.087900107914699</v>
      </c>
      <c r="G24" s="2">
        <v>0.629068474239457</v>
      </c>
      <c r="H24" s="12">
        <v>-0.59003805032429002</v>
      </c>
      <c r="I24" s="14">
        <v>0.55516513985138505</v>
      </c>
      <c r="J24" s="14">
        <v>0.67134049770800597</v>
      </c>
      <c r="K24" t="s">
        <v>92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Q24" t="s">
        <v>24</v>
      </c>
      <c r="R24" t="s">
        <v>24</v>
      </c>
      <c r="S24" t="s">
        <v>24</v>
      </c>
      <c r="T24" t="s">
        <v>24</v>
      </c>
      <c r="U24" t="s">
        <v>24</v>
      </c>
      <c r="V24" t="s">
        <v>24</v>
      </c>
      <c r="W24" t="s">
        <v>24</v>
      </c>
      <c r="X24" t="s">
        <v>24</v>
      </c>
      <c r="Y24">
        <v>25</v>
      </c>
      <c r="Z24">
        <v>31</v>
      </c>
      <c r="AA24">
        <v>17</v>
      </c>
      <c r="AB24">
        <v>14</v>
      </c>
      <c r="AC24" t="s">
        <v>91</v>
      </c>
      <c r="AD24" t="s">
        <v>93</v>
      </c>
    </row>
    <row r="25" spans="1:30" x14ac:dyDescent="0.25">
      <c r="A25">
        <v>24</v>
      </c>
      <c r="B25" t="s">
        <v>16136</v>
      </c>
      <c r="C25" s="2">
        <v>-0.43270405309157101</v>
      </c>
      <c r="D25" t="s">
        <v>35</v>
      </c>
      <c r="F25">
        <v>7.2396120837516298</v>
      </c>
      <c r="G25" s="2">
        <v>1.09003425742355</v>
      </c>
      <c r="H25" s="12">
        <v>-0.39696371939201802</v>
      </c>
      <c r="I25" s="14">
        <v>0.691394214893996</v>
      </c>
      <c r="J25" s="14" t="s">
        <v>24</v>
      </c>
      <c r="K25" t="s">
        <v>24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24</v>
      </c>
      <c r="R25" t="s">
        <v>24</v>
      </c>
      <c r="S25" t="s">
        <v>24</v>
      </c>
      <c r="T25" t="s">
        <v>24</v>
      </c>
      <c r="U25" t="s">
        <v>24</v>
      </c>
      <c r="V25" t="s">
        <v>24</v>
      </c>
      <c r="W25" t="s">
        <v>24</v>
      </c>
      <c r="X25" t="s">
        <v>24</v>
      </c>
      <c r="Y25">
        <v>5</v>
      </c>
      <c r="Z25">
        <v>14</v>
      </c>
      <c r="AA25">
        <v>5</v>
      </c>
      <c r="AB25">
        <v>6</v>
      </c>
      <c r="AC25" t="s">
        <v>94</v>
      </c>
      <c r="AD25" t="s">
        <v>95</v>
      </c>
    </row>
    <row r="26" spans="1:30" x14ac:dyDescent="0.25">
      <c r="A26">
        <v>25</v>
      </c>
      <c r="B26" t="s">
        <v>16137</v>
      </c>
      <c r="C26" s="2">
        <v>0.22252118625380901</v>
      </c>
      <c r="D26" t="s">
        <v>98</v>
      </c>
      <c r="E26" t="s">
        <v>18284</v>
      </c>
      <c r="F26">
        <v>21.298860153810299</v>
      </c>
      <c r="G26" s="2">
        <v>0.77561562811378304</v>
      </c>
      <c r="H26" s="12">
        <v>0.28689621274774602</v>
      </c>
      <c r="I26" s="14">
        <v>0.77419179044056197</v>
      </c>
      <c r="J26" s="14">
        <v>0.84118501437684801</v>
      </c>
      <c r="K26" t="s">
        <v>97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24</v>
      </c>
      <c r="R26" t="s">
        <v>24</v>
      </c>
      <c r="S26" t="s">
        <v>24</v>
      </c>
      <c r="T26" t="s">
        <v>24</v>
      </c>
      <c r="U26" t="s">
        <v>24</v>
      </c>
      <c r="V26" t="s">
        <v>24</v>
      </c>
      <c r="W26" t="s">
        <v>24</v>
      </c>
      <c r="X26" t="s">
        <v>24</v>
      </c>
      <c r="Y26">
        <v>26</v>
      </c>
      <c r="Z26">
        <v>44</v>
      </c>
      <c r="AA26">
        <v>18</v>
      </c>
      <c r="AB26">
        <v>7</v>
      </c>
      <c r="AC26" t="s">
        <v>96</v>
      </c>
      <c r="AD26" t="s">
        <v>99</v>
      </c>
    </row>
    <row r="27" spans="1:30" x14ac:dyDescent="0.25">
      <c r="A27">
        <v>26</v>
      </c>
      <c r="B27" t="s">
        <v>16138</v>
      </c>
      <c r="C27" s="2">
        <v>-0.32048701583299399</v>
      </c>
      <c r="D27" t="s">
        <v>102</v>
      </c>
      <c r="F27">
        <v>127.21879312850299</v>
      </c>
      <c r="G27" s="2">
        <v>0.28421820239663498</v>
      </c>
      <c r="H27" s="12">
        <v>-1.1276090452002301</v>
      </c>
      <c r="I27" s="14">
        <v>0.25948506500016499</v>
      </c>
      <c r="J27" s="14">
        <v>0.38255302616768599</v>
      </c>
      <c r="K27" t="s">
        <v>101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24</v>
      </c>
      <c r="R27" t="s">
        <v>24</v>
      </c>
      <c r="S27" t="s">
        <v>24</v>
      </c>
      <c r="T27" t="s">
        <v>24</v>
      </c>
      <c r="U27" t="s">
        <v>24</v>
      </c>
      <c r="V27" t="s">
        <v>24</v>
      </c>
      <c r="W27" t="s">
        <v>24</v>
      </c>
      <c r="X27" t="s">
        <v>24</v>
      </c>
      <c r="Y27">
        <v>160</v>
      </c>
      <c r="Z27">
        <v>185</v>
      </c>
      <c r="AA27">
        <v>89</v>
      </c>
      <c r="AB27">
        <v>97</v>
      </c>
      <c r="AC27" t="s">
        <v>100</v>
      </c>
      <c r="AD27" t="s">
        <v>103</v>
      </c>
    </row>
    <row r="28" spans="1:30" x14ac:dyDescent="0.25">
      <c r="A28">
        <v>27</v>
      </c>
      <c r="B28" t="s">
        <v>16139</v>
      </c>
      <c r="C28" s="2">
        <v>-0.17066171416989201</v>
      </c>
      <c r="D28" t="s">
        <v>105</v>
      </c>
      <c r="F28">
        <v>17.838009089863601</v>
      </c>
      <c r="G28" s="2">
        <v>0.66959323063572895</v>
      </c>
      <c r="H28" s="12">
        <v>-0.25487371490876798</v>
      </c>
      <c r="I28" s="14">
        <v>0.79882063841928597</v>
      </c>
      <c r="J28" s="14">
        <v>0.85981107856320604</v>
      </c>
      <c r="K28" t="s">
        <v>24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24</v>
      </c>
      <c r="R28" t="s">
        <v>24</v>
      </c>
      <c r="S28" t="s">
        <v>24</v>
      </c>
      <c r="T28" t="s">
        <v>24</v>
      </c>
      <c r="U28" t="s">
        <v>24</v>
      </c>
      <c r="V28" t="s">
        <v>24</v>
      </c>
      <c r="W28" t="s">
        <v>24</v>
      </c>
      <c r="X28" t="s">
        <v>24</v>
      </c>
      <c r="Y28">
        <v>28</v>
      </c>
      <c r="Z28">
        <v>23</v>
      </c>
      <c r="AA28">
        <v>11</v>
      </c>
      <c r="AB28">
        <v>14</v>
      </c>
      <c r="AC28" t="s">
        <v>104</v>
      </c>
      <c r="AD28" t="s">
        <v>106</v>
      </c>
    </row>
    <row r="29" spans="1:30" x14ac:dyDescent="0.25">
      <c r="A29">
        <v>28</v>
      </c>
      <c r="B29" t="s">
        <v>16140</v>
      </c>
      <c r="C29" s="2">
        <v>2.3079890594360002</v>
      </c>
      <c r="D29" t="s">
        <v>109</v>
      </c>
      <c r="E29" t="s">
        <v>18285</v>
      </c>
      <c r="F29">
        <v>13.381623064937401</v>
      </c>
      <c r="G29" s="2">
        <v>0.91026121684181804</v>
      </c>
      <c r="H29" s="12">
        <v>2.5355238877952502</v>
      </c>
      <c r="I29" s="14">
        <v>1.1227927046495801E-2</v>
      </c>
      <c r="J29" s="14">
        <v>2.9625037240923101E-2</v>
      </c>
      <c r="K29" t="s">
        <v>108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0</v>
      </c>
      <c r="Y29">
        <v>33</v>
      </c>
      <c r="Z29">
        <v>35</v>
      </c>
      <c r="AA29">
        <v>2</v>
      </c>
      <c r="AB29">
        <v>4</v>
      </c>
      <c r="AC29" t="s">
        <v>107</v>
      </c>
      <c r="AD29" t="s">
        <v>110</v>
      </c>
    </row>
    <row r="30" spans="1:30" x14ac:dyDescent="0.25">
      <c r="A30">
        <v>29</v>
      </c>
      <c r="B30" t="s">
        <v>16141</v>
      </c>
      <c r="C30" s="2">
        <v>1.4770793983610799</v>
      </c>
      <c r="D30" t="s">
        <v>113</v>
      </c>
      <c r="F30">
        <v>150.76187495626101</v>
      </c>
      <c r="G30" s="2">
        <v>0.29035678575500101</v>
      </c>
      <c r="H30" s="12">
        <v>5.08711857558382</v>
      </c>
      <c r="I30" s="14">
        <v>3.6354455395787699E-7</v>
      </c>
      <c r="J30" s="14">
        <v>3.23380747882804E-6</v>
      </c>
      <c r="K30" t="s">
        <v>112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>
        <v>0</v>
      </c>
      <c r="Y30">
        <v>307</v>
      </c>
      <c r="Z30">
        <v>370</v>
      </c>
      <c r="AA30">
        <v>50</v>
      </c>
      <c r="AB30">
        <v>55</v>
      </c>
      <c r="AC30" t="s">
        <v>111</v>
      </c>
      <c r="AD30" t="s">
        <v>114</v>
      </c>
    </row>
    <row r="31" spans="1:30" x14ac:dyDescent="0.25">
      <c r="A31">
        <v>30</v>
      </c>
      <c r="B31" t="s">
        <v>16142</v>
      </c>
      <c r="C31" s="2">
        <v>1.3009148347194801</v>
      </c>
      <c r="D31" t="s">
        <v>35</v>
      </c>
      <c r="F31">
        <v>391.16417723548699</v>
      </c>
      <c r="G31" s="2">
        <v>0.25184297030852898</v>
      </c>
      <c r="H31" s="12">
        <v>5.1655793017599496</v>
      </c>
      <c r="I31" s="14">
        <v>2.3969537395897598E-7</v>
      </c>
      <c r="J31" s="14">
        <v>2.19720759462395E-6</v>
      </c>
      <c r="K31" t="s">
        <v>116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</v>
      </c>
      <c r="V31">
        <v>0</v>
      </c>
      <c r="W31">
        <v>0</v>
      </c>
      <c r="X31">
        <v>0</v>
      </c>
      <c r="Y31">
        <v>879</v>
      </c>
      <c r="Z31">
        <v>812</v>
      </c>
      <c r="AA31">
        <v>157</v>
      </c>
      <c r="AB31">
        <v>138</v>
      </c>
      <c r="AC31" t="s">
        <v>115</v>
      </c>
      <c r="AD31" t="s">
        <v>117</v>
      </c>
    </row>
    <row r="32" spans="1:30" x14ac:dyDescent="0.25">
      <c r="A32">
        <v>31</v>
      </c>
      <c r="B32" t="s">
        <v>16143</v>
      </c>
      <c r="C32" s="2">
        <v>-0.40662162567027499</v>
      </c>
      <c r="D32" t="s">
        <v>120</v>
      </c>
      <c r="F32">
        <v>30.164660387627102</v>
      </c>
      <c r="G32" s="2">
        <v>0.54705105380641394</v>
      </c>
      <c r="H32" s="12">
        <v>-0.74329739946752305</v>
      </c>
      <c r="I32" s="14">
        <v>0.45730164568006298</v>
      </c>
      <c r="J32" s="14">
        <v>0.58282079842710399</v>
      </c>
      <c r="K32" t="s">
        <v>119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24</v>
      </c>
      <c r="R32" t="s">
        <v>24</v>
      </c>
      <c r="S32" t="s">
        <v>24</v>
      </c>
      <c r="T32" t="s">
        <v>24</v>
      </c>
      <c r="U32" t="s">
        <v>24</v>
      </c>
      <c r="V32" t="s">
        <v>24</v>
      </c>
      <c r="W32" t="s">
        <v>24</v>
      </c>
      <c r="X32" t="s">
        <v>24</v>
      </c>
      <c r="Y32">
        <v>43</v>
      </c>
      <c r="Z32">
        <v>36</v>
      </c>
      <c r="AA32">
        <v>17</v>
      </c>
      <c r="AB32">
        <v>29</v>
      </c>
      <c r="AC32" t="s">
        <v>118</v>
      </c>
      <c r="AD32" t="s">
        <v>121</v>
      </c>
    </row>
    <row r="33" spans="1:30" x14ac:dyDescent="0.25">
      <c r="A33">
        <v>32</v>
      </c>
      <c r="B33" t="s">
        <v>16144</v>
      </c>
      <c r="C33" s="2">
        <v>0.25401801063545298</v>
      </c>
      <c r="D33" t="s">
        <v>35</v>
      </c>
      <c r="F33">
        <v>6.5606611761896003</v>
      </c>
      <c r="G33" s="2">
        <v>1.1221559715824301</v>
      </c>
      <c r="H33" s="12">
        <v>0.22636604631461801</v>
      </c>
      <c r="I33" s="14">
        <v>0.82091673366987405</v>
      </c>
      <c r="J33" s="14" t="s">
        <v>24</v>
      </c>
      <c r="K33" t="s">
        <v>24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24</v>
      </c>
      <c r="R33" t="s">
        <v>24</v>
      </c>
      <c r="S33" t="s">
        <v>24</v>
      </c>
      <c r="T33" t="s">
        <v>24</v>
      </c>
      <c r="U33" t="s">
        <v>24</v>
      </c>
      <c r="V33" t="s">
        <v>24</v>
      </c>
      <c r="W33" t="s">
        <v>24</v>
      </c>
      <c r="X33" t="s">
        <v>24</v>
      </c>
      <c r="Y33">
        <v>7</v>
      </c>
      <c r="Z33">
        <v>15</v>
      </c>
      <c r="AA33">
        <v>3</v>
      </c>
      <c r="AB33">
        <v>5</v>
      </c>
      <c r="AC33" t="s">
        <v>122</v>
      </c>
      <c r="AD33" t="s">
        <v>123</v>
      </c>
    </row>
    <row r="34" spans="1:30" x14ac:dyDescent="0.25">
      <c r="A34">
        <v>33</v>
      </c>
      <c r="B34" t="s">
        <v>16145</v>
      </c>
      <c r="C34" s="2">
        <v>-6.33240182828151E-2</v>
      </c>
      <c r="D34" t="s">
        <v>35</v>
      </c>
      <c r="E34" t="s">
        <v>18281</v>
      </c>
      <c r="F34">
        <v>16.394177083831099</v>
      </c>
      <c r="G34" s="2">
        <v>0.70498579730436906</v>
      </c>
      <c r="H34" s="12">
        <v>-8.9823112075370998E-2</v>
      </c>
      <c r="I34" s="14">
        <v>0.92842778164642803</v>
      </c>
      <c r="J34" s="14">
        <v>0.94931940821651695</v>
      </c>
      <c r="K34" t="s">
        <v>24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24</v>
      </c>
      <c r="S34" t="s">
        <v>24</v>
      </c>
      <c r="T34" t="s">
        <v>24</v>
      </c>
      <c r="U34" t="s">
        <v>24</v>
      </c>
      <c r="V34" t="s">
        <v>24</v>
      </c>
      <c r="W34" t="s">
        <v>24</v>
      </c>
      <c r="X34" t="s">
        <v>24</v>
      </c>
      <c r="Y34">
        <v>20</v>
      </c>
      <c r="Z34">
        <v>29</v>
      </c>
      <c r="AA34">
        <v>11</v>
      </c>
      <c r="AB34">
        <v>11</v>
      </c>
      <c r="AC34" t="s">
        <v>124</v>
      </c>
      <c r="AD34" t="s">
        <v>125</v>
      </c>
    </row>
    <row r="35" spans="1:30" x14ac:dyDescent="0.25">
      <c r="A35">
        <v>34</v>
      </c>
      <c r="B35" t="s">
        <v>16146</v>
      </c>
      <c r="C35" s="2">
        <v>0.182337598262062</v>
      </c>
      <c r="D35" t="s">
        <v>128</v>
      </c>
      <c r="E35" t="s">
        <v>18281</v>
      </c>
      <c r="F35">
        <v>38.267664471435602</v>
      </c>
      <c r="G35" s="2">
        <v>0.57462385716098796</v>
      </c>
      <c r="H35" s="12">
        <v>0.317316442729905</v>
      </c>
      <c r="I35" s="14">
        <v>0.75100350207409305</v>
      </c>
      <c r="J35" s="14">
        <v>0.82680255866911001</v>
      </c>
      <c r="K35" t="s">
        <v>127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24</v>
      </c>
      <c r="R35" t="s">
        <v>24</v>
      </c>
      <c r="S35" t="s">
        <v>24</v>
      </c>
      <c r="T35" t="s">
        <v>24</v>
      </c>
      <c r="U35" t="s">
        <v>24</v>
      </c>
      <c r="V35" t="s">
        <v>24</v>
      </c>
      <c r="W35" t="s">
        <v>24</v>
      </c>
      <c r="X35" t="s">
        <v>24</v>
      </c>
      <c r="Y35">
        <v>40</v>
      </c>
      <c r="Z35">
        <v>85</v>
      </c>
      <c r="AA35">
        <v>24</v>
      </c>
      <c r="AB35">
        <v>23</v>
      </c>
      <c r="AC35" t="s">
        <v>126</v>
      </c>
      <c r="AD35" t="s">
        <v>129</v>
      </c>
    </row>
    <row r="36" spans="1:30" x14ac:dyDescent="0.25">
      <c r="A36">
        <v>35</v>
      </c>
      <c r="B36" t="s">
        <v>16147</v>
      </c>
      <c r="C36" s="2">
        <v>0.65481556272932895</v>
      </c>
      <c r="D36" t="s">
        <v>35</v>
      </c>
      <c r="F36">
        <v>112.90612267391499</v>
      </c>
      <c r="G36" s="2">
        <v>0.32460809717835098</v>
      </c>
      <c r="H36" s="12">
        <v>2.0172496263072301</v>
      </c>
      <c r="I36" s="14">
        <v>4.36694695739352E-2</v>
      </c>
      <c r="J36" s="14">
        <v>9.2927298233722505E-2</v>
      </c>
      <c r="K36" t="s">
        <v>131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24</v>
      </c>
      <c r="S36" t="s">
        <v>24</v>
      </c>
      <c r="T36" t="s">
        <v>24</v>
      </c>
      <c r="U36" t="s">
        <v>24</v>
      </c>
      <c r="V36" t="s">
        <v>24</v>
      </c>
      <c r="W36" t="s">
        <v>24</v>
      </c>
      <c r="X36" t="s">
        <v>24</v>
      </c>
      <c r="Y36">
        <v>212</v>
      </c>
      <c r="Z36">
        <v>209</v>
      </c>
      <c r="AA36">
        <v>45</v>
      </c>
      <c r="AB36">
        <v>72</v>
      </c>
      <c r="AC36" t="s">
        <v>130</v>
      </c>
      <c r="AD36" t="s">
        <v>132</v>
      </c>
    </row>
    <row r="37" spans="1:30" x14ac:dyDescent="0.25">
      <c r="A37">
        <v>36</v>
      </c>
      <c r="B37" t="s">
        <v>16148</v>
      </c>
      <c r="C37" s="2">
        <v>-0.51107472263787102</v>
      </c>
      <c r="D37" t="s">
        <v>35</v>
      </c>
      <c r="F37">
        <v>39.572248920419199</v>
      </c>
      <c r="G37" s="2">
        <v>1.0281220224713501</v>
      </c>
      <c r="H37" s="12">
        <v>-0.49709539477558701</v>
      </c>
      <c r="I37" s="14">
        <v>0.61912178200745704</v>
      </c>
      <c r="J37" s="14">
        <v>0.720611253587227</v>
      </c>
      <c r="K37" t="s">
        <v>134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 t="s">
        <v>24</v>
      </c>
      <c r="T37" t="s">
        <v>24</v>
      </c>
      <c r="U37" t="s">
        <v>24</v>
      </c>
      <c r="V37" t="s">
        <v>24</v>
      </c>
      <c r="W37" t="s">
        <v>24</v>
      </c>
      <c r="X37" t="s">
        <v>24</v>
      </c>
      <c r="Y37">
        <v>6</v>
      </c>
      <c r="Z37">
        <v>96</v>
      </c>
      <c r="AA37">
        <v>25</v>
      </c>
      <c r="AB37">
        <v>37</v>
      </c>
      <c r="AC37" t="s">
        <v>133</v>
      </c>
      <c r="AD37" t="s">
        <v>135</v>
      </c>
    </row>
    <row r="38" spans="1:30" x14ac:dyDescent="0.25">
      <c r="A38">
        <v>37</v>
      </c>
      <c r="B38" t="s">
        <v>16149</v>
      </c>
      <c r="C38" s="2">
        <v>-0.45189807468598497</v>
      </c>
      <c r="D38" t="s">
        <v>138</v>
      </c>
      <c r="E38" t="s">
        <v>18286</v>
      </c>
      <c r="F38">
        <v>307.702653884168</v>
      </c>
      <c r="G38" s="2">
        <v>0.217871409315365</v>
      </c>
      <c r="H38" s="12">
        <v>-2.0741504179278101</v>
      </c>
      <c r="I38" s="14">
        <v>3.8065343372952698E-2</v>
      </c>
      <c r="J38" s="14">
        <v>8.3274602729064603E-2</v>
      </c>
      <c r="K38" t="s">
        <v>137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24</v>
      </c>
      <c r="S38" t="s">
        <v>24</v>
      </c>
      <c r="T38" t="s">
        <v>24</v>
      </c>
      <c r="U38" t="s">
        <v>24</v>
      </c>
      <c r="V38" t="s">
        <v>24</v>
      </c>
      <c r="W38" t="s">
        <v>24</v>
      </c>
      <c r="X38" t="s">
        <v>24</v>
      </c>
      <c r="Y38">
        <v>393</v>
      </c>
      <c r="Z38">
        <v>398</v>
      </c>
      <c r="AA38">
        <v>229</v>
      </c>
      <c r="AB38">
        <v>238</v>
      </c>
      <c r="AC38" t="s">
        <v>136</v>
      </c>
      <c r="AD38" t="s">
        <v>139</v>
      </c>
    </row>
    <row r="39" spans="1:30" x14ac:dyDescent="0.25">
      <c r="A39">
        <v>38</v>
      </c>
      <c r="B39" t="s">
        <v>16150</v>
      </c>
      <c r="C39" s="2">
        <v>-0.82338094507012805</v>
      </c>
      <c r="D39" t="s">
        <v>35</v>
      </c>
      <c r="F39">
        <v>276.25793212012701</v>
      </c>
      <c r="G39" s="2">
        <v>0.23023562290337499</v>
      </c>
      <c r="H39" s="12">
        <v>-3.5762534688895</v>
      </c>
      <c r="I39" s="14">
        <v>3.4855371151373599E-4</v>
      </c>
      <c r="J39" s="14">
        <v>1.5379686366792499E-3</v>
      </c>
      <c r="K39" t="s">
        <v>141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</v>
      </c>
      <c r="W39">
        <v>0</v>
      </c>
      <c r="X39">
        <v>0</v>
      </c>
      <c r="Y39">
        <v>283</v>
      </c>
      <c r="Z39">
        <v>326</v>
      </c>
      <c r="AA39">
        <v>197</v>
      </c>
      <c r="AB39">
        <v>272</v>
      </c>
      <c r="AC39" t="s">
        <v>140</v>
      </c>
      <c r="AD39" t="s">
        <v>142</v>
      </c>
    </row>
    <row r="40" spans="1:30" x14ac:dyDescent="0.25">
      <c r="A40">
        <v>39</v>
      </c>
      <c r="B40" t="s">
        <v>16151</v>
      </c>
      <c r="C40" s="2">
        <v>-0.75607568265263103</v>
      </c>
      <c r="D40" t="s">
        <v>35</v>
      </c>
      <c r="F40">
        <v>468.69876973302797</v>
      </c>
      <c r="G40" s="2">
        <v>0.18763215939224001</v>
      </c>
      <c r="H40" s="12">
        <v>-4.0295634026791598</v>
      </c>
      <c r="I40" s="14">
        <v>5.5880542818526097E-5</v>
      </c>
      <c r="J40" s="14">
        <v>2.9851370684862502E-4</v>
      </c>
      <c r="K40" t="s">
        <v>144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</v>
      </c>
      <c r="W40">
        <v>0</v>
      </c>
      <c r="X40">
        <v>0</v>
      </c>
      <c r="Y40">
        <v>507</v>
      </c>
      <c r="Z40">
        <v>556</v>
      </c>
      <c r="AA40">
        <v>347</v>
      </c>
      <c r="AB40">
        <v>432</v>
      </c>
      <c r="AC40" t="s">
        <v>143</v>
      </c>
      <c r="AD40" t="s">
        <v>145</v>
      </c>
    </row>
    <row r="41" spans="1:30" x14ac:dyDescent="0.25">
      <c r="A41">
        <v>40</v>
      </c>
      <c r="B41" t="s">
        <v>16152</v>
      </c>
      <c r="C41" s="2">
        <v>0.33204742695170703</v>
      </c>
      <c r="D41" t="s">
        <v>35</v>
      </c>
      <c r="F41">
        <v>32.351057408192098</v>
      </c>
      <c r="G41" s="2">
        <v>0.59430197548866204</v>
      </c>
      <c r="H41" s="12">
        <v>0.55871836313295498</v>
      </c>
      <c r="I41" s="14">
        <v>0.57635394495747405</v>
      </c>
      <c r="J41" s="14">
        <v>0.68979512319884995</v>
      </c>
      <c r="K41" t="s">
        <v>147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24</v>
      </c>
      <c r="R41" t="s">
        <v>24</v>
      </c>
      <c r="S41" t="s">
        <v>24</v>
      </c>
      <c r="T41" t="s">
        <v>24</v>
      </c>
      <c r="U41" t="s">
        <v>24</v>
      </c>
      <c r="V41" t="s">
        <v>24</v>
      </c>
      <c r="W41" t="s">
        <v>24</v>
      </c>
      <c r="X41" t="s">
        <v>24</v>
      </c>
      <c r="Y41">
        <v>70</v>
      </c>
      <c r="Z41">
        <v>39</v>
      </c>
      <c r="AA41">
        <v>16</v>
      </c>
      <c r="AB41">
        <v>22</v>
      </c>
      <c r="AC41" t="s">
        <v>146</v>
      </c>
      <c r="AD41" t="s">
        <v>148</v>
      </c>
    </row>
    <row r="42" spans="1:30" x14ac:dyDescent="0.25">
      <c r="A42">
        <v>41</v>
      </c>
      <c r="B42" t="s">
        <v>16153</v>
      </c>
      <c r="C42" s="2">
        <v>0.50761743447254004</v>
      </c>
      <c r="D42" t="s">
        <v>35</v>
      </c>
      <c r="F42">
        <v>21.2664178207154</v>
      </c>
      <c r="G42" s="2">
        <v>0.62610520659055302</v>
      </c>
      <c r="H42" s="12">
        <v>0.810754213715556</v>
      </c>
      <c r="I42" s="14">
        <v>0.41750683303806602</v>
      </c>
      <c r="J42" s="14">
        <v>0.546918545123666</v>
      </c>
      <c r="K42" t="s">
        <v>150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24</v>
      </c>
      <c r="R42" t="s">
        <v>24</v>
      </c>
      <c r="S42" t="s">
        <v>24</v>
      </c>
      <c r="T42" t="s">
        <v>24</v>
      </c>
      <c r="U42" t="s">
        <v>24</v>
      </c>
      <c r="V42" t="s">
        <v>24</v>
      </c>
      <c r="W42" t="s">
        <v>24</v>
      </c>
      <c r="X42" t="s">
        <v>24</v>
      </c>
      <c r="Y42">
        <v>36</v>
      </c>
      <c r="Z42">
        <v>40</v>
      </c>
      <c r="AA42">
        <v>12</v>
      </c>
      <c r="AB42">
        <v>11</v>
      </c>
      <c r="AC42" t="s">
        <v>149</v>
      </c>
      <c r="AD42" t="s">
        <v>151</v>
      </c>
    </row>
    <row r="43" spans="1:30" x14ac:dyDescent="0.25">
      <c r="A43">
        <v>42</v>
      </c>
      <c r="B43" t="s">
        <v>16154</v>
      </c>
      <c r="C43" s="2">
        <v>-0.225664646782999</v>
      </c>
      <c r="D43" t="s">
        <v>24</v>
      </c>
      <c r="F43">
        <v>6.5245794332485696</v>
      </c>
      <c r="G43" s="2">
        <v>1.1966253635489099</v>
      </c>
      <c r="H43" s="12">
        <v>-0.188584208271945</v>
      </c>
      <c r="I43" s="14">
        <v>0.85041871069783204</v>
      </c>
      <c r="J43" s="14" t="s">
        <v>24</v>
      </c>
      <c r="K43" t="s">
        <v>24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24</v>
      </c>
      <c r="S43" t="s">
        <v>24</v>
      </c>
      <c r="T43" t="s">
        <v>24</v>
      </c>
      <c r="U43" t="s">
        <v>24</v>
      </c>
      <c r="V43" t="s">
        <v>24</v>
      </c>
      <c r="W43" t="s">
        <v>24</v>
      </c>
      <c r="X43" t="s">
        <v>24</v>
      </c>
      <c r="Y43">
        <v>13</v>
      </c>
      <c r="Z43">
        <v>5</v>
      </c>
      <c r="AA43">
        <v>6</v>
      </c>
      <c r="AB43">
        <v>3</v>
      </c>
      <c r="AC43" t="s">
        <v>24</v>
      </c>
      <c r="AD43" t="s">
        <v>24</v>
      </c>
    </row>
    <row r="44" spans="1:30" x14ac:dyDescent="0.25">
      <c r="A44">
        <v>43</v>
      </c>
      <c r="B44" t="s">
        <v>16155</v>
      </c>
      <c r="C44" s="2">
        <v>0.64638851092709504</v>
      </c>
      <c r="D44" t="s">
        <v>35</v>
      </c>
      <c r="F44">
        <v>45.667485764020398</v>
      </c>
      <c r="G44" s="2">
        <v>0.51611673435885597</v>
      </c>
      <c r="H44" s="12">
        <v>1.2524075812617601</v>
      </c>
      <c r="I44" s="14">
        <v>0.21042138521874401</v>
      </c>
      <c r="J44" s="14">
        <v>0.32542396407096802</v>
      </c>
      <c r="K44" t="s">
        <v>153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24</v>
      </c>
      <c r="R44" t="s">
        <v>24</v>
      </c>
      <c r="S44" t="s">
        <v>24</v>
      </c>
      <c r="T44" t="s">
        <v>24</v>
      </c>
      <c r="U44" t="s">
        <v>24</v>
      </c>
      <c r="V44" t="s">
        <v>24</v>
      </c>
      <c r="W44" t="s">
        <v>24</v>
      </c>
      <c r="X44" t="s">
        <v>24</v>
      </c>
      <c r="Y44">
        <v>71</v>
      </c>
      <c r="Z44">
        <v>100</v>
      </c>
      <c r="AA44">
        <v>15</v>
      </c>
      <c r="AB44">
        <v>33</v>
      </c>
      <c r="AC44" t="s">
        <v>152</v>
      </c>
      <c r="AD44" t="s">
        <v>154</v>
      </c>
    </row>
    <row r="45" spans="1:30" x14ac:dyDescent="0.25">
      <c r="A45">
        <v>44</v>
      </c>
      <c r="B45" t="s">
        <v>16156</v>
      </c>
      <c r="C45" s="2">
        <v>0.425784467230089</v>
      </c>
      <c r="D45" t="s">
        <v>35</v>
      </c>
      <c r="F45">
        <v>136.49827202607301</v>
      </c>
      <c r="G45" s="2">
        <v>0.286177883042185</v>
      </c>
      <c r="H45" s="12">
        <v>1.4878314938381301</v>
      </c>
      <c r="I45" s="14">
        <v>0.13679533782619599</v>
      </c>
      <c r="J45" s="14">
        <v>0.23347281215528701</v>
      </c>
      <c r="K45" t="s">
        <v>156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24</v>
      </c>
      <c r="R45" t="s">
        <v>24</v>
      </c>
      <c r="S45" t="s">
        <v>24</v>
      </c>
      <c r="T45" t="s">
        <v>24</v>
      </c>
      <c r="U45" t="s">
        <v>24</v>
      </c>
      <c r="V45" t="s">
        <v>24</v>
      </c>
      <c r="W45" t="s">
        <v>24</v>
      </c>
      <c r="X45" t="s">
        <v>24</v>
      </c>
      <c r="Y45">
        <v>222</v>
      </c>
      <c r="Z45">
        <v>255</v>
      </c>
      <c r="AA45">
        <v>76</v>
      </c>
      <c r="AB45">
        <v>77</v>
      </c>
      <c r="AC45" t="s">
        <v>155</v>
      </c>
      <c r="AD45" t="s">
        <v>157</v>
      </c>
    </row>
    <row r="46" spans="1:30" x14ac:dyDescent="0.25">
      <c r="A46">
        <v>45</v>
      </c>
      <c r="B46" t="s">
        <v>16157</v>
      </c>
      <c r="C46" s="2">
        <v>0.39756062471391101</v>
      </c>
      <c r="D46" t="s">
        <v>35</v>
      </c>
      <c r="F46">
        <v>192.50574344570401</v>
      </c>
      <c r="G46" s="2">
        <v>0.24450541129277401</v>
      </c>
      <c r="H46" s="12">
        <v>1.62597883871726</v>
      </c>
      <c r="I46" s="14">
        <v>0.10395415708749001</v>
      </c>
      <c r="J46" s="14">
        <v>0.18706957761596699</v>
      </c>
      <c r="K46" t="s">
        <v>159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24</v>
      </c>
      <c r="R46" t="s">
        <v>24</v>
      </c>
      <c r="S46" t="s">
        <v>24</v>
      </c>
      <c r="T46" t="s">
        <v>24</v>
      </c>
      <c r="U46" t="s">
        <v>24</v>
      </c>
      <c r="V46" t="s">
        <v>24</v>
      </c>
      <c r="W46" t="s">
        <v>24</v>
      </c>
      <c r="X46" t="s">
        <v>24</v>
      </c>
      <c r="Y46">
        <v>319</v>
      </c>
      <c r="Z46">
        <v>348</v>
      </c>
      <c r="AA46">
        <v>103</v>
      </c>
      <c r="AB46">
        <v>116</v>
      </c>
      <c r="AC46" t="s">
        <v>158</v>
      </c>
      <c r="AD46" t="s">
        <v>160</v>
      </c>
    </row>
    <row r="47" spans="1:30" x14ac:dyDescent="0.25">
      <c r="A47">
        <v>46</v>
      </c>
      <c r="B47" t="s">
        <v>16158</v>
      </c>
      <c r="C47" s="2">
        <v>0.46536533542747499</v>
      </c>
      <c r="D47" t="s">
        <v>35</v>
      </c>
      <c r="F47">
        <v>105.445196308235</v>
      </c>
      <c r="G47" s="2">
        <v>0.32060948958781799</v>
      </c>
      <c r="H47" s="12">
        <v>1.4515020626050601</v>
      </c>
      <c r="I47" s="14">
        <v>0.146640108309948</v>
      </c>
      <c r="J47" s="14">
        <v>0.24718965806884199</v>
      </c>
      <c r="K47" t="s">
        <v>162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24</v>
      </c>
      <c r="R47" t="s">
        <v>24</v>
      </c>
      <c r="S47" t="s">
        <v>24</v>
      </c>
      <c r="T47" t="s">
        <v>24</v>
      </c>
      <c r="U47" t="s">
        <v>24</v>
      </c>
      <c r="V47" t="s">
        <v>24</v>
      </c>
      <c r="W47" t="s">
        <v>24</v>
      </c>
      <c r="X47" t="s">
        <v>24</v>
      </c>
      <c r="Y47">
        <v>184</v>
      </c>
      <c r="Z47">
        <v>188</v>
      </c>
      <c r="AA47">
        <v>60</v>
      </c>
      <c r="AB47">
        <v>56</v>
      </c>
      <c r="AC47" t="s">
        <v>161</v>
      </c>
      <c r="AD47" t="s">
        <v>163</v>
      </c>
    </row>
    <row r="48" spans="1:30" x14ac:dyDescent="0.25">
      <c r="A48">
        <v>47</v>
      </c>
      <c r="B48" t="s">
        <v>16159</v>
      </c>
      <c r="C48" s="2">
        <v>0.38876029034728798</v>
      </c>
      <c r="D48" t="s">
        <v>35</v>
      </c>
      <c r="F48">
        <v>189.599177101696</v>
      </c>
      <c r="G48" s="2">
        <v>0.336396576323579</v>
      </c>
      <c r="H48" s="12">
        <v>1.1556606627688699</v>
      </c>
      <c r="I48" s="14">
        <v>0.247819984349258</v>
      </c>
      <c r="J48" s="14">
        <v>0.36978870419711601</v>
      </c>
      <c r="K48" t="s">
        <v>165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24</v>
      </c>
      <c r="R48" t="s">
        <v>24</v>
      </c>
      <c r="S48" t="s">
        <v>24</v>
      </c>
      <c r="T48" t="s">
        <v>24</v>
      </c>
      <c r="U48" t="s">
        <v>24</v>
      </c>
      <c r="V48" t="s">
        <v>24</v>
      </c>
      <c r="W48" t="s">
        <v>24</v>
      </c>
      <c r="X48" t="s">
        <v>24</v>
      </c>
      <c r="Y48">
        <v>355</v>
      </c>
      <c r="Z48">
        <v>297</v>
      </c>
      <c r="AA48">
        <v>122</v>
      </c>
      <c r="AB48">
        <v>91</v>
      </c>
      <c r="AC48" t="s">
        <v>164</v>
      </c>
      <c r="AD48" t="e">
        <f>-KIDKNLNLVSTIIRDGGNPVYIHVTPFPYEVIEENCLLLGNMFSNFISQVGGLGSARIAAMMLRKKLKQEQELSGSSGPTIVDDIQRLTTVIYNDNGEWKSSPFDAAMKNNVITADEYRDTEGEIVFFMVSSAIQKKELIAPTVGAVISMYGGQLTSSNAMEFRASLLKSNQATDTQPQSAEQETSFIPS</f>
        <v>#NAME?</v>
      </c>
    </row>
    <row r="49" spans="1:30" x14ac:dyDescent="0.25">
      <c r="A49">
        <v>48</v>
      </c>
      <c r="B49" t="s">
        <v>16160</v>
      </c>
      <c r="C49" s="2">
        <v>0.81652626688447005</v>
      </c>
      <c r="D49" t="s">
        <v>35</v>
      </c>
      <c r="F49">
        <v>243.53647536213799</v>
      </c>
      <c r="G49" s="2">
        <v>0.27931989159142501</v>
      </c>
      <c r="H49" s="12">
        <v>2.9232657303148502</v>
      </c>
      <c r="I49" s="14">
        <v>3.4638076834847598E-3</v>
      </c>
      <c r="J49" s="14">
        <v>1.09082008096839E-2</v>
      </c>
      <c r="K49" t="s">
        <v>167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</v>
      </c>
      <c r="V49">
        <v>0</v>
      </c>
      <c r="W49">
        <v>0</v>
      </c>
      <c r="X49">
        <v>0</v>
      </c>
      <c r="Y49">
        <v>486</v>
      </c>
      <c r="Z49">
        <v>458</v>
      </c>
      <c r="AA49">
        <v>125</v>
      </c>
      <c r="AB49">
        <v>105</v>
      </c>
      <c r="AC49" t="s">
        <v>166</v>
      </c>
      <c r="AD49" t="s">
        <v>168</v>
      </c>
    </row>
    <row r="50" spans="1:30" x14ac:dyDescent="0.25">
      <c r="A50">
        <v>49</v>
      </c>
      <c r="B50" t="s">
        <v>16161</v>
      </c>
      <c r="C50" s="2">
        <v>8.8603245251706098E-2</v>
      </c>
      <c r="D50" t="s">
        <v>35</v>
      </c>
      <c r="F50">
        <v>75.619577012078906</v>
      </c>
      <c r="G50" s="2">
        <v>0.35183381891422399</v>
      </c>
      <c r="H50" s="12">
        <v>0.25183265646588499</v>
      </c>
      <c r="I50" s="14">
        <v>0.80117041439757997</v>
      </c>
      <c r="J50" s="14">
        <v>0.86138640313424797</v>
      </c>
      <c r="K50" t="s">
        <v>170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24</v>
      </c>
      <c r="S50" t="s">
        <v>24</v>
      </c>
      <c r="T50" t="s">
        <v>24</v>
      </c>
      <c r="U50" t="s">
        <v>24</v>
      </c>
      <c r="V50" t="s">
        <v>24</v>
      </c>
      <c r="W50" t="s">
        <v>24</v>
      </c>
      <c r="X50" t="s">
        <v>24</v>
      </c>
      <c r="Y50">
        <v>108</v>
      </c>
      <c r="Z50">
        <v>130</v>
      </c>
      <c r="AA50">
        <v>43</v>
      </c>
      <c r="AB50">
        <v>54</v>
      </c>
      <c r="AC50" t="s">
        <v>169</v>
      </c>
      <c r="AD50" t="s">
        <v>171</v>
      </c>
    </row>
    <row r="51" spans="1:30" x14ac:dyDescent="0.25">
      <c r="A51">
        <v>50</v>
      </c>
      <c r="B51" t="s">
        <v>16162</v>
      </c>
      <c r="C51" s="2">
        <v>-0.30302510270486499</v>
      </c>
      <c r="D51" t="s">
        <v>35</v>
      </c>
      <c r="F51">
        <v>5.5194830256637104</v>
      </c>
      <c r="G51" s="2">
        <v>1.1452175621145499</v>
      </c>
      <c r="H51" s="12">
        <v>-0.26460046783194102</v>
      </c>
      <c r="I51" s="14">
        <v>0.79131725969741595</v>
      </c>
      <c r="J51" s="14" t="s">
        <v>24</v>
      </c>
      <c r="K51" t="s">
        <v>173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24</v>
      </c>
      <c r="S51" t="s">
        <v>24</v>
      </c>
      <c r="T51" t="s">
        <v>24</v>
      </c>
      <c r="U51" t="s">
        <v>24</v>
      </c>
      <c r="V51" t="s">
        <v>24</v>
      </c>
      <c r="W51" t="s">
        <v>24</v>
      </c>
      <c r="X51" t="s">
        <v>24</v>
      </c>
      <c r="Y51">
        <v>8</v>
      </c>
      <c r="Z51">
        <v>7</v>
      </c>
      <c r="AA51">
        <v>4</v>
      </c>
      <c r="AB51">
        <v>4</v>
      </c>
      <c r="AC51" t="s">
        <v>172</v>
      </c>
      <c r="AD51" t="s">
        <v>174</v>
      </c>
    </row>
    <row r="52" spans="1:30" x14ac:dyDescent="0.25">
      <c r="A52">
        <v>51</v>
      </c>
      <c r="B52" t="s">
        <v>16163</v>
      </c>
      <c r="C52" s="2">
        <v>0.59756263031135703</v>
      </c>
      <c r="D52" t="s">
        <v>35</v>
      </c>
      <c r="F52">
        <v>157.84963243273199</v>
      </c>
      <c r="G52" s="2">
        <v>0.26345389766764798</v>
      </c>
      <c r="H52" s="12">
        <v>2.2681867135068701</v>
      </c>
      <c r="I52" s="14">
        <v>2.3317828919479901E-2</v>
      </c>
      <c r="J52" s="14">
        <v>5.5642675926628402E-2</v>
      </c>
      <c r="K52" t="s">
        <v>176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24</v>
      </c>
      <c r="S52" t="s">
        <v>24</v>
      </c>
      <c r="T52" t="s">
        <v>24</v>
      </c>
      <c r="U52" t="s">
        <v>24</v>
      </c>
      <c r="V52" t="s">
        <v>24</v>
      </c>
      <c r="W52" t="s">
        <v>24</v>
      </c>
      <c r="X52" t="s">
        <v>24</v>
      </c>
      <c r="Y52">
        <v>286</v>
      </c>
      <c r="Z52">
        <v>293</v>
      </c>
      <c r="AA52">
        <v>75</v>
      </c>
      <c r="AB52">
        <v>91</v>
      </c>
      <c r="AC52" t="s">
        <v>175</v>
      </c>
      <c r="AD52" t="s">
        <v>177</v>
      </c>
    </row>
    <row r="53" spans="1:30" x14ac:dyDescent="0.25">
      <c r="A53">
        <v>52</v>
      </c>
      <c r="B53" t="s">
        <v>16164</v>
      </c>
      <c r="C53" s="2">
        <v>1.2133183671391199</v>
      </c>
      <c r="D53" t="s">
        <v>35</v>
      </c>
      <c r="F53">
        <v>96.549435291509596</v>
      </c>
      <c r="G53" s="2">
        <v>0.37503405493817199</v>
      </c>
      <c r="H53" s="12">
        <v>3.2352218449579002</v>
      </c>
      <c r="I53" s="14">
        <v>1.2154825095238801E-3</v>
      </c>
      <c r="J53" s="14">
        <v>4.4760047951198896E-3</v>
      </c>
      <c r="K53" t="s">
        <v>179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</v>
      </c>
      <c r="V53">
        <v>0</v>
      </c>
      <c r="W53">
        <v>0</v>
      </c>
      <c r="X53">
        <v>0</v>
      </c>
      <c r="Y53">
        <v>225</v>
      </c>
      <c r="Z53">
        <v>184</v>
      </c>
      <c r="AA53">
        <v>41</v>
      </c>
      <c r="AB53">
        <v>35</v>
      </c>
      <c r="AC53" t="s">
        <v>178</v>
      </c>
      <c r="AD53" t="s">
        <v>180</v>
      </c>
    </row>
    <row r="54" spans="1:30" x14ac:dyDescent="0.25">
      <c r="A54">
        <v>53</v>
      </c>
      <c r="B54" t="s">
        <v>16165</v>
      </c>
      <c r="C54" s="2">
        <v>1.2599459776291699</v>
      </c>
      <c r="D54" t="s">
        <v>35</v>
      </c>
      <c r="F54">
        <v>77.553992165116995</v>
      </c>
      <c r="G54" s="2">
        <v>0.38692563044934303</v>
      </c>
      <c r="H54" s="12">
        <v>3.2563001219794399</v>
      </c>
      <c r="I54" s="14">
        <v>1.12874371560658E-3</v>
      </c>
      <c r="J54" s="14">
        <v>4.2187043932920996E-3</v>
      </c>
      <c r="K54" t="s">
        <v>182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</v>
      </c>
      <c r="V54">
        <v>0</v>
      </c>
      <c r="W54">
        <v>0</v>
      </c>
      <c r="X54">
        <v>0</v>
      </c>
      <c r="Y54">
        <v>181</v>
      </c>
      <c r="Z54">
        <v>151</v>
      </c>
      <c r="AA54">
        <v>30</v>
      </c>
      <c r="AB54">
        <v>30</v>
      </c>
      <c r="AC54" t="s">
        <v>181</v>
      </c>
      <c r="AD54" t="s">
        <v>183</v>
      </c>
    </row>
    <row r="55" spans="1:30" x14ac:dyDescent="0.25">
      <c r="A55">
        <v>54</v>
      </c>
      <c r="B55" t="s">
        <v>16166</v>
      </c>
      <c r="C55" s="2">
        <v>0.75774334944326005</v>
      </c>
      <c r="D55" t="s">
        <v>186</v>
      </c>
      <c r="F55">
        <v>641.76333432356796</v>
      </c>
      <c r="G55" s="2">
        <v>0.212320932926467</v>
      </c>
      <c r="H55" s="12">
        <v>3.56885842106623</v>
      </c>
      <c r="I55" s="14">
        <v>3.5854010288118298E-4</v>
      </c>
      <c r="J55" s="14">
        <v>1.5749146251417599E-3</v>
      </c>
      <c r="K55" t="s">
        <v>185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</v>
      </c>
      <c r="V55">
        <v>0</v>
      </c>
      <c r="W55">
        <v>0</v>
      </c>
      <c r="X55">
        <v>0</v>
      </c>
      <c r="Y55">
        <v>1268</v>
      </c>
      <c r="Z55">
        <v>1184</v>
      </c>
      <c r="AA55">
        <v>317</v>
      </c>
      <c r="AB55">
        <v>308</v>
      </c>
      <c r="AC55" t="s">
        <v>184</v>
      </c>
      <c r="AD55" t="s">
        <v>187</v>
      </c>
    </row>
    <row r="56" spans="1:30" x14ac:dyDescent="0.25">
      <c r="A56">
        <v>55</v>
      </c>
      <c r="B56" t="s">
        <v>16167</v>
      </c>
      <c r="C56" s="2">
        <v>6.0774781987312301E-2</v>
      </c>
      <c r="D56" t="s">
        <v>35</v>
      </c>
      <c r="F56">
        <v>607.81652175172496</v>
      </c>
      <c r="G56" s="2">
        <v>0.18465338454945199</v>
      </c>
      <c r="H56" s="12">
        <v>0.32912899016501002</v>
      </c>
      <c r="I56" s="14">
        <v>0.74205819283948404</v>
      </c>
      <c r="J56" s="14">
        <v>0.82042390799495601</v>
      </c>
      <c r="K56" t="s">
        <v>189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24</v>
      </c>
      <c r="R56" t="s">
        <v>24</v>
      </c>
      <c r="S56" t="s">
        <v>24</v>
      </c>
      <c r="T56" t="s">
        <v>24</v>
      </c>
      <c r="U56" t="s">
        <v>24</v>
      </c>
      <c r="V56" t="s">
        <v>24</v>
      </c>
      <c r="W56" t="s">
        <v>24</v>
      </c>
      <c r="X56" t="s">
        <v>24</v>
      </c>
      <c r="Y56">
        <v>931</v>
      </c>
      <c r="Z56">
        <v>960</v>
      </c>
      <c r="AA56">
        <v>340</v>
      </c>
      <c r="AB56">
        <v>449</v>
      </c>
      <c r="AC56" t="s">
        <v>188</v>
      </c>
      <c r="AD56" t="s">
        <v>190</v>
      </c>
    </row>
    <row r="57" spans="1:30" x14ac:dyDescent="0.25">
      <c r="A57">
        <v>56</v>
      </c>
      <c r="B57" t="s">
        <v>16168</v>
      </c>
      <c r="C57" s="2">
        <v>0.138026239310339</v>
      </c>
      <c r="D57" t="s">
        <v>35</v>
      </c>
      <c r="F57">
        <v>1996.98761504305</v>
      </c>
      <c r="G57" s="2">
        <v>0.15449694534901301</v>
      </c>
      <c r="H57" s="12">
        <v>0.89339138064208501</v>
      </c>
      <c r="I57" s="14">
        <v>0.371647616883373</v>
      </c>
      <c r="J57" s="14">
        <v>0.50009784422107995</v>
      </c>
      <c r="K57" t="s">
        <v>192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24</v>
      </c>
      <c r="S57" t="s">
        <v>24</v>
      </c>
      <c r="T57" t="s">
        <v>24</v>
      </c>
      <c r="U57" t="s">
        <v>24</v>
      </c>
      <c r="V57" t="s">
        <v>24</v>
      </c>
      <c r="W57" t="s">
        <v>24</v>
      </c>
      <c r="X57" t="s">
        <v>24</v>
      </c>
      <c r="Y57">
        <v>3207</v>
      </c>
      <c r="Z57">
        <v>3162</v>
      </c>
      <c r="AA57">
        <v>1165</v>
      </c>
      <c r="AB57">
        <v>1343</v>
      </c>
      <c r="AC57" t="s">
        <v>191</v>
      </c>
      <c r="AD57" t="s">
        <v>193</v>
      </c>
    </row>
    <row r="58" spans="1:30" x14ac:dyDescent="0.25">
      <c r="A58">
        <v>57</v>
      </c>
      <c r="B58" t="s">
        <v>16169</v>
      </c>
      <c r="C58" s="2">
        <v>-0.44563702676927602</v>
      </c>
      <c r="D58" t="s">
        <v>196</v>
      </c>
      <c r="F58">
        <v>570.71707382254101</v>
      </c>
      <c r="G58" s="2">
        <v>0.239930236092015</v>
      </c>
      <c r="H58" s="12">
        <v>-1.85736084800238</v>
      </c>
      <c r="I58" s="14">
        <v>6.3259832780215394E-2</v>
      </c>
      <c r="J58" s="14">
        <v>0.12558700915441801</v>
      </c>
      <c r="K58" t="s">
        <v>195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24</v>
      </c>
      <c r="S58" t="s">
        <v>24</v>
      </c>
      <c r="T58" t="s">
        <v>24</v>
      </c>
      <c r="U58" t="s">
        <v>24</v>
      </c>
      <c r="V58" t="s">
        <v>24</v>
      </c>
      <c r="W58" t="s">
        <v>24</v>
      </c>
      <c r="X58" t="s">
        <v>24</v>
      </c>
      <c r="Y58">
        <v>644</v>
      </c>
      <c r="Z58">
        <v>832</v>
      </c>
      <c r="AA58">
        <v>449</v>
      </c>
      <c r="AB58">
        <v>411</v>
      </c>
      <c r="AC58" t="s">
        <v>194</v>
      </c>
      <c r="AD58" t="s">
        <v>197</v>
      </c>
    </row>
    <row r="59" spans="1:30" x14ac:dyDescent="0.25">
      <c r="A59">
        <v>58</v>
      </c>
      <c r="B59" t="s">
        <v>16170</v>
      </c>
      <c r="C59" s="2">
        <v>-0.48470347058473701</v>
      </c>
      <c r="D59" t="s">
        <v>200</v>
      </c>
      <c r="F59">
        <v>47.051540514401601</v>
      </c>
      <c r="G59" s="2">
        <v>0.43945435805423799</v>
      </c>
      <c r="H59" s="12">
        <v>-1.10296658049051</v>
      </c>
      <c r="I59" s="14">
        <v>0.27004167840827498</v>
      </c>
      <c r="J59" s="14">
        <v>0.39362178207701098</v>
      </c>
      <c r="K59" t="s">
        <v>199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24</v>
      </c>
      <c r="R59" t="s">
        <v>24</v>
      </c>
      <c r="S59" t="s">
        <v>24</v>
      </c>
      <c r="T59" t="s">
        <v>24</v>
      </c>
      <c r="U59" t="s">
        <v>24</v>
      </c>
      <c r="V59" t="s">
        <v>24</v>
      </c>
      <c r="W59" t="s">
        <v>24</v>
      </c>
      <c r="X59" t="s">
        <v>24</v>
      </c>
      <c r="Y59">
        <v>52</v>
      </c>
      <c r="Z59">
        <v>68</v>
      </c>
      <c r="AA59">
        <v>30</v>
      </c>
      <c r="AB59">
        <v>43</v>
      </c>
      <c r="AC59" t="s">
        <v>198</v>
      </c>
      <c r="AD59" t="s">
        <v>201</v>
      </c>
    </row>
    <row r="60" spans="1:30" x14ac:dyDescent="0.25">
      <c r="A60">
        <v>59</v>
      </c>
      <c r="B60" t="s">
        <v>16171</v>
      </c>
      <c r="C60" s="2">
        <v>-0.253373095080485</v>
      </c>
      <c r="D60" t="s">
        <v>204</v>
      </c>
      <c r="E60" t="s">
        <v>18281</v>
      </c>
      <c r="F60">
        <v>460.67889437509598</v>
      </c>
      <c r="G60" s="2">
        <v>0.21675723706130201</v>
      </c>
      <c r="H60" s="12">
        <v>-1.16892565395096</v>
      </c>
      <c r="I60" s="14">
        <v>0.24243358654813801</v>
      </c>
      <c r="J60" s="14">
        <v>0.36369694793333801</v>
      </c>
      <c r="K60" t="s">
        <v>203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24</v>
      </c>
      <c r="R60" t="s">
        <v>24</v>
      </c>
      <c r="S60" t="s">
        <v>24</v>
      </c>
      <c r="T60" t="s">
        <v>24</v>
      </c>
      <c r="U60" t="s">
        <v>24</v>
      </c>
      <c r="V60" t="s">
        <v>24</v>
      </c>
      <c r="W60" t="s">
        <v>24</v>
      </c>
      <c r="X60" t="s">
        <v>24</v>
      </c>
      <c r="Y60">
        <v>664</v>
      </c>
      <c r="Z60">
        <v>615</v>
      </c>
      <c r="AA60">
        <v>277</v>
      </c>
      <c r="AB60">
        <v>389</v>
      </c>
      <c r="AC60" t="s">
        <v>202</v>
      </c>
      <c r="AD60" t="s">
        <v>205</v>
      </c>
    </row>
    <row r="61" spans="1:30" x14ac:dyDescent="0.25">
      <c r="A61">
        <v>60</v>
      </c>
      <c r="B61" t="s">
        <v>16172</v>
      </c>
      <c r="C61" s="2">
        <v>1.6108940711870901E-2</v>
      </c>
      <c r="D61" t="s">
        <v>208</v>
      </c>
      <c r="F61">
        <v>633.64015105238104</v>
      </c>
      <c r="G61" s="2">
        <v>0.17774337681951699</v>
      </c>
      <c r="H61" s="12">
        <v>9.0630328961444795E-2</v>
      </c>
      <c r="I61" s="14">
        <v>0.92778633207021999</v>
      </c>
      <c r="J61" s="14">
        <v>0.94892761307862905</v>
      </c>
      <c r="K61" t="s">
        <v>207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24</v>
      </c>
      <c r="R61" t="s">
        <v>24</v>
      </c>
      <c r="S61" t="s">
        <v>24</v>
      </c>
      <c r="T61" t="s">
        <v>24</v>
      </c>
      <c r="U61" t="s">
        <v>24</v>
      </c>
      <c r="V61" t="s">
        <v>24</v>
      </c>
      <c r="W61" t="s">
        <v>24</v>
      </c>
      <c r="X61" t="s">
        <v>24</v>
      </c>
      <c r="Y61">
        <v>959</v>
      </c>
      <c r="Z61">
        <v>982</v>
      </c>
      <c r="AA61">
        <v>369</v>
      </c>
      <c r="AB61">
        <v>465</v>
      </c>
      <c r="AC61" t="s">
        <v>206</v>
      </c>
      <c r="AD61" t="s">
        <v>209</v>
      </c>
    </row>
    <row r="62" spans="1:30" x14ac:dyDescent="0.25">
      <c r="A62">
        <v>61</v>
      </c>
      <c r="B62" t="s">
        <v>16173</v>
      </c>
      <c r="C62" s="2">
        <v>0.12756695650960501</v>
      </c>
      <c r="D62" t="s">
        <v>212</v>
      </c>
      <c r="F62">
        <v>243.78324310155401</v>
      </c>
      <c r="G62" s="2">
        <v>0.225972003974273</v>
      </c>
      <c r="H62" s="12">
        <v>0.56452549106095695</v>
      </c>
      <c r="I62" s="14">
        <v>0.57239655697576897</v>
      </c>
      <c r="J62" s="14">
        <v>0.68670001689412496</v>
      </c>
      <c r="K62" t="s">
        <v>211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24</v>
      </c>
      <c r="R62" t="s">
        <v>24</v>
      </c>
      <c r="S62" t="s">
        <v>24</v>
      </c>
      <c r="T62" t="s">
        <v>24</v>
      </c>
      <c r="U62" t="s">
        <v>24</v>
      </c>
      <c r="V62" t="s">
        <v>24</v>
      </c>
      <c r="W62" t="s">
        <v>24</v>
      </c>
      <c r="X62" t="s">
        <v>24</v>
      </c>
      <c r="Y62">
        <v>384</v>
      </c>
      <c r="Z62">
        <v>391</v>
      </c>
      <c r="AA62">
        <v>145</v>
      </c>
      <c r="AB62">
        <v>162</v>
      </c>
      <c r="AC62" t="s">
        <v>210</v>
      </c>
      <c r="AD62" t="s">
        <v>213</v>
      </c>
    </row>
    <row r="63" spans="1:30" x14ac:dyDescent="0.25">
      <c r="A63">
        <v>62</v>
      </c>
      <c r="B63" t="s">
        <v>16174</v>
      </c>
      <c r="C63" s="2">
        <v>-0.19583327514544799</v>
      </c>
      <c r="D63" t="s">
        <v>216</v>
      </c>
      <c r="E63" t="s">
        <v>18287</v>
      </c>
      <c r="F63">
        <v>2629.1797612087898</v>
      </c>
      <c r="G63" s="2">
        <v>0.15324218316858801</v>
      </c>
      <c r="H63" s="12">
        <v>-1.27793321066174</v>
      </c>
      <c r="I63" s="14">
        <v>0.20127297690292401</v>
      </c>
      <c r="J63" s="14">
        <v>0.31539766244218198</v>
      </c>
      <c r="K63" t="s">
        <v>215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24</v>
      </c>
      <c r="R63" t="s">
        <v>24</v>
      </c>
      <c r="S63" t="s">
        <v>24</v>
      </c>
      <c r="T63" t="s">
        <v>24</v>
      </c>
      <c r="U63" t="s">
        <v>24</v>
      </c>
      <c r="V63" t="s">
        <v>24</v>
      </c>
      <c r="W63" t="s">
        <v>24</v>
      </c>
      <c r="X63" t="s">
        <v>24</v>
      </c>
      <c r="Y63">
        <v>3783</v>
      </c>
      <c r="Z63">
        <v>3676</v>
      </c>
      <c r="AA63">
        <v>1707</v>
      </c>
      <c r="AB63">
        <v>1998</v>
      </c>
      <c r="AC63" t="s">
        <v>214</v>
      </c>
      <c r="AD63" t="s">
        <v>217</v>
      </c>
    </row>
    <row r="64" spans="1:30" x14ac:dyDescent="0.25">
      <c r="A64">
        <v>63</v>
      </c>
      <c r="B64" t="s">
        <v>16175</v>
      </c>
      <c r="C64" s="2">
        <v>0.61743523454467997</v>
      </c>
      <c r="D64" t="s">
        <v>24</v>
      </c>
      <c r="F64">
        <v>29.988989769200799</v>
      </c>
      <c r="G64" s="2">
        <v>0.55963277538101897</v>
      </c>
      <c r="H64" s="12">
        <v>1.10328640799193</v>
      </c>
      <c r="I64" s="14">
        <v>0.26990280727428501</v>
      </c>
      <c r="J64" s="14">
        <v>0.39359402803725202</v>
      </c>
      <c r="K64" t="s">
        <v>24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24</v>
      </c>
      <c r="R64" t="s">
        <v>24</v>
      </c>
      <c r="S64" t="s">
        <v>24</v>
      </c>
      <c r="T64" t="s">
        <v>24</v>
      </c>
      <c r="U64" t="s">
        <v>24</v>
      </c>
      <c r="V64" t="s">
        <v>24</v>
      </c>
      <c r="W64" t="s">
        <v>24</v>
      </c>
      <c r="X64" t="s">
        <v>24</v>
      </c>
      <c r="Y64">
        <v>62</v>
      </c>
      <c r="Z64">
        <v>48</v>
      </c>
      <c r="AA64">
        <v>16</v>
      </c>
      <c r="AB64">
        <v>15</v>
      </c>
      <c r="AC64" t="s">
        <v>24</v>
      </c>
      <c r="AD64" t="s">
        <v>24</v>
      </c>
    </row>
    <row r="65" spans="1:30" x14ac:dyDescent="0.25">
      <c r="A65">
        <v>64</v>
      </c>
      <c r="B65" t="s">
        <v>16176</v>
      </c>
      <c r="C65" s="2">
        <v>0.24012295494835301</v>
      </c>
      <c r="D65" t="s">
        <v>220</v>
      </c>
      <c r="E65" t="s">
        <v>18288</v>
      </c>
      <c r="F65">
        <v>6813.7992839945</v>
      </c>
      <c r="G65" s="2">
        <v>0.18291666803579501</v>
      </c>
      <c r="H65" s="12">
        <v>1.3127450741742299</v>
      </c>
      <c r="I65" s="14">
        <v>0.189268863662022</v>
      </c>
      <c r="J65" s="14">
        <v>0.301302451121156</v>
      </c>
      <c r="K65" t="s">
        <v>219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24</v>
      </c>
      <c r="S65" t="s">
        <v>24</v>
      </c>
      <c r="T65" t="s">
        <v>24</v>
      </c>
      <c r="U65" t="s">
        <v>24</v>
      </c>
      <c r="V65" t="s">
        <v>24</v>
      </c>
      <c r="W65" t="s">
        <v>24</v>
      </c>
      <c r="X65" t="s">
        <v>24</v>
      </c>
      <c r="Y65">
        <v>9816</v>
      </c>
      <c r="Z65">
        <v>12737</v>
      </c>
      <c r="AA65">
        <v>3930</v>
      </c>
      <c r="AB65">
        <v>4292</v>
      </c>
      <c r="AC65" t="s">
        <v>218</v>
      </c>
      <c r="AD65" t="s">
        <v>221</v>
      </c>
    </row>
    <row r="66" spans="1:30" x14ac:dyDescent="0.25">
      <c r="A66">
        <v>65</v>
      </c>
      <c r="B66" t="s">
        <v>16177</v>
      </c>
      <c r="C66" s="2">
        <v>1.41445879795592</v>
      </c>
      <c r="D66" t="s">
        <v>24</v>
      </c>
      <c r="F66">
        <v>88.410630267034094</v>
      </c>
      <c r="G66" s="2">
        <v>0.42097446547374501</v>
      </c>
      <c r="H66" s="12">
        <v>3.35996340387097</v>
      </c>
      <c r="I66" s="14">
        <v>7.7952797667638703E-4</v>
      </c>
      <c r="J66" s="14">
        <v>3.0748047968901901E-3</v>
      </c>
      <c r="K66" t="s">
        <v>24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1</v>
      </c>
      <c r="U66">
        <v>0</v>
      </c>
      <c r="V66">
        <v>0</v>
      </c>
      <c r="W66">
        <v>0</v>
      </c>
      <c r="X66">
        <v>0</v>
      </c>
      <c r="Y66">
        <v>229</v>
      </c>
      <c r="Z66">
        <v>160</v>
      </c>
      <c r="AA66">
        <v>34</v>
      </c>
      <c r="AB66">
        <v>29</v>
      </c>
      <c r="AC66" t="s">
        <v>24</v>
      </c>
      <c r="AD66" t="s">
        <v>24</v>
      </c>
    </row>
    <row r="67" spans="1:30" x14ac:dyDescent="0.25">
      <c r="A67">
        <v>66</v>
      </c>
      <c r="B67" t="s">
        <v>16178</v>
      </c>
      <c r="C67" s="2">
        <v>0.10153168204686699</v>
      </c>
      <c r="D67" t="s">
        <v>224</v>
      </c>
      <c r="E67" t="s">
        <v>18288</v>
      </c>
      <c r="F67">
        <v>6493.60040814476</v>
      </c>
      <c r="G67" s="2">
        <v>0.16451560780631599</v>
      </c>
      <c r="H67" s="12">
        <v>0.61715531675511603</v>
      </c>
      <c r="I67" s="14">
        <v>0.53713228515004097</v>
      </c>
      <c r="J67" s="14">
        <v>0.65670055526327797</v>
      </c>
      <c r="K67" t="s">
        <v>223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24</v>
      </c>
      <c r="S67" t="s">
        <v>24</v>
      </c>
      <c r="T67" t="s">
        <v>24</v>
      </c>
      <c r="U67" t="s">
        <v>24</v>
      </c>
      <c r="V67" t="s">
        <v>24</v>
      </c>
      <c r="W67" t="s">
        <v>24</v>
      </c>
      <c r="X67" t="s">
        <v>24</v>
      </c>
      <c r="Y67">
        <v>10037</v>
      </c>
      <c r="Z67">
        <v>10439</v>
      </c>
      <c r="AA67">
        <v>4080</v>
      </c>
      <c r="AB67">
        <v>4139</v>
      </c>
      <c r="AC67" t="s">
        <v>222</v>
      </c>
      <c r="AD67" t="s">
        <v>225</v>
      </c>
    </row>
    <row r="68" spans="1:30" x14ac:dyDescent="0.25">
      <c r="A68">
        <v>67</v>
      </c>
      <c r="B68" t="s">
        <v>16179</v>
      </c>
      <c r="C68" s="2">
        <v>-0.50018207166464701</v>
      </c>
      <c r="D68" t="s">
        <v>228</v>
      </c>
      <c r="E68" t="s">
        <v>18288</v>
      </c>
      <c r="F68">
        <v>3929.1412016115801</v>
      </c>
      <c r="G68" s="2">
        <v>0.155573070149852</v>
      </c>
      <c r="H68" s="12">
        <v>-3.2150941752506399</v>
      </c>
      <c r="I68" s="14">
        <v>1.3040173360414E-3</v>
      </c>
      <c r="J68" s="14">
        <v>4.7281222815614499E-3</v>
      </c>
      <c r="K68" t="s">
        <v>227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</v>
      </c>
      <c r="W68">
        <v>0</v>
      </c>
      <c r="X68">
        <v>0</v>
      </c>
      <c r="Y68">
        <v>4764</v>
      </c>
      <c r="Z68">
        <v>5156</v>
      </c>
      <c r="AA68">
        <v>2939</v>
      </c>
      <c r="AB68">
        <v>3111</v>
      </c>
      <c r="AC68" t="s">
        <v>226</v>
      </c>
      <c r="AD68" t="s">
        <v>229</v>
      </c>
    </row>
    <row r="69" spans="1:30" x14ac:dyDescent="0.25">
      <c r="A69">
        <v>68</v>
      </c>
      <c r="B69" t="s">
        <v>16180</v>
      </c>
      <c r="C69" s="2">
        <v>-0.89378309808699896</v>
      </c>
      <c r="D69" t="s">
        <v>232</v>
      </c>
      <c r="E69" t="s">
        <v>18285</v>
      </c>
      <c r="F69">
        <v>4442.8593734406404</v>
      </c>
      <c r="G69" s="2">
        <v>0.22552904188960701</v>
      </c>
      <c r="H69" s="12">
        <v>-3.9630510137337001</v>
      </c>
      <c r="I69" s="14">
        <v>7.3997961752601403E-5</v>
      </c>
      <c r="J69" s="14">
        <v>3.8374772993878898E-4</v>
      </c>
      <c r="K69" t="s">
        <v>231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1</v>
      </c>
      <c r="W69">
        <v>0</v>
      </c>
      <c r="X69">
        <v>0</v>
      </c>
      <c r="Y69">
        <v>4279</v>
      </c>
      <c r="Z69">
        <v>5215</v>
      </c>
      <c r="AA69">
        <v>2937</v>
      </c>
      <c r="AB69">
        <v>4793</v>
      </c>
      <c r="AC69" t="s">
        <v>230</v>
      </c>
      <c r="AD69" t="s">
        <v>233</v>
      </c>
    </row>
    <row r="70" spans="1:30" x14ac:dyDescent="0.25">
      <c r="A70">
        <v>69</v>
      </c>
      <c r="B70" t="s">
        <v>16181</v>
      </c>
      <c r="C70" s="2">
        <v>-0.18032014112632699</v>
      </c>
      <c r="D70" t="s">
        <v>236</v>
      </c>
      <c r="E70" t="s">
        <v>18282</v>
      </c>
      <c r="F70">
        <v>1496.9931744007399</v>
      </c>
      <c r="G70" s="2">
        <v>0.210761520280314</v>
      </c>
      <c r="H70" s="12">
        <v>-0.85556481508816395</v>
      </c>
      <c r="I70" s="14">
        <v>0.39223853880001502</v>
      </c>
      <c r="J70" s="14">
        <v>0.52045242745975495</v>
      </c>
      <c r="K70" t="s">
        <v>235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24</v>
      </c>
      <c r="S70" t="s">
        <v>24</v>
      </c>
      <c r="T70" t="s">
        <v>24</v>
      </c>
      <c r="U70" t="s">
        <v>24</v>
      </c>
      <c r="V70" t="s">
        <v>24</v>
      </c>
      <c r="W70" t="s">
        <v>24</v>
      </c>
      <c r="X70" t="s">
        <v>24</v>
      </c>
      <c r="Y70">
        <v>2011</v>
      </c>
      <c r="Z70">
        <v>2271</v>
      </c>
      <c r="AA70">
        <v>829</v>
      </c>
      <c r="AB70">
        <v>1295</v>
      </c>
      <c r="AC70" t="s">
        <v>234</v>
      </c>
      <c r="AD70" t="s">
        <v>237</v>
      </c>
    </row>
    <row r="71" spans="1:30" x14ac:dyDescent="0.25">
      <c r="A71">
        <v>70</v>
      </c>
      <c r="B71" t="s">
        <v>16182</v>
      </c>
      <c r="C71" s="2">
        <v>0.36764526904348799</v>
      </c>
      <c r="D71" t="s">
        <v>240</v>
      </c>
      <c r="E71" t="s">
        <v>18289</v>
      </c>
      <c r="F71">
        <v>2969.9912319856699</v>
      </c>
      <c r="G71" s="2">
        <v>0.161746645275435</v>
      </c>
      <c r="H71" s="12">
        <v>2.27296997979421</v>
      </c>
      <c r="I71" s="14">
        <v>2.3027989074834498E-2</v>
      </c>
      <c r="J71" s="14">
        <v>5.5100672388007803E-2</v>
      </c>
      <c r="K71" t="s">
        <v>239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24</v>
      </c>
      <c r="S71" t="s">
        <v>24</v>
      </c>
      <c r="T71" t="s">
        <v>24</v>
      </c>
      <c r="U71" t="s">
        <v>24</v>
      </c>
      <c r="V71" t="s">
        <v>24</v>
      </c>
      <c r="W71" t="s">
        <v>24</v>
      </c>
      <c r="X71" t="s">
        <v>24</v>
      </c>
      <c r="Y71">
        <v>5219</v>
      </c>
      <c r="Z71">
        <v>4961</v>
      </c>
      <c r="AA71">
        <v>1621</v>
      </c>
      <c r="AB71">
        <v>1794</v>
      </c>
      <c r="AC71" t="s">
        <v>238</v>
      </c>
      <c r="AD71" t="s">
        <v>241</v>
      </c>
    </row>
    <row r="72" spans="1:30" x14ac:dyDescent="0.25">
      <c r="A72">
        <v>71</v>
      </c>
      <c r="B72" t="s">
        <v>16183</v>
      </c>
      <c r="C72" s="2">
        <v>0.70207177117081598</v>
      </c>
      <c r="D72" t="s">
        <v>244</v>
      </c>
      <c r="E72" t="s">
        <v>18289</v>
      </c>
      <c r="F72">
        <v>2068.6975108760298</v>
      </c>
      <c r="G72" s="2">
        <v>0.18952258605158101</v>
      </c>
      <c r="H72" s="12">
        <v>3.7044227065355702</v>
      </c>
      <c r="I72" s="14">
        <v>2.1187269781070301E-4</v>
      </c>
      <c r="J72" s="14">
        <v>9.8612977944075595E-4</v>
      </c>
      <c r="K72" t="s">
        <v>243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</v>
      </c>
      <c r="V72">
        <v>0</v>
      </c>
      <c r="W72">
        <v>0</v>
      </c>
      <c r="X72">
        <v>0</v>
      </c>
      <c r="Y72">
        <v>3600</v>
      </c>
      <c r="Z72">
        <v>4218</v>
      </c>
      <c r="AA72">
        <v>1046</v>
      </c>
      <c r="AB72">
        <v>1017</v>
      </c>
      <c r="AC72" t="s">
        <v>242</v>
      </c>
      <c r="AD72" t="s">
        <v>245</v>
      </c>
    </row>
    <row r="73" spans="1:30" x14ac:dyDescent="0.25">
      <c r="A73">
        <v>72</v>
      </c>
      <c r="B73" t="s">
        <v>16184</v>
      </c>
      <c r="C73" s="2">
        <v>0.58009288552152605</v>
      </c>
      <c r="D73" t="s">
        <v>248</v>
      </c>
      <c r="E73" t="s">
        <v>18282</v>
      </c>
      <c r="F73">
        <v>1488.25339156634</v>
      </c>
      <c r="G73" s="2">
        <v>0.188762984166057</v>
      </c>
      <c r="H73" s="12">
        <v>3.0731283894686299</v>
      </c>
      <c r="I73" s="14">
        <v>2.11827330534143E-3</v>
      </c>
      <c r="J73" s="14">
        <v>7.11863791511039E-3</v>
      </c>
      <c r="K73" t="s">
        <v>247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</v>
      </c>
      <c r="V73">
        <v>0</v>
      </c>
      <c r="W73">
        <v>0</v>
      </c>
      <c r="X73">
        <v>0</v>
      </c>
      <c r="Y73">
        <v>2449</v>
      </c>
      <c r="Z73">
        <v>2996</v>
      </c>
      <c r="AA73">
        <v>774</v>
      </c>
      <c r="AB73">
        <v>792</v>
      </c>
      <c r="AC73" t="s">
        <v>246</v>
      </c>
      <c r="AD73" t="e">
        <f>-KPAARRRARECAVQAIYSWQLSKNDIADVELQFLSEQDVKDVDISYFRELLSGVAVNVTALDAAMAPYLSRQLEELGQVEKAILRLAIFELSKRDDVPYKVAINEAIELAKIFGAEDSHKFVNGVLDKVAPVVRKRK</f>
        <v>#NAME?</v>
      </c>
    </row>
    <row r="74" spans="1:30" x14ac:dyDescent="0.25">
      <c r="A74">
        <v>73</v>
      </c>
      <c r="B74" t="s">
        <v>16185</v>
      </c>
      <c r="C74" s="2">
        <v>0.23816666417507201</v>
      </c>
      <c r="D74" t="s">
        <v>251</v>
      </c>
      <c r="E74" t="s">
        <v>18289</v>
      </c>
      <c r="F74">
        <v>1400.7483413080899</v>
      </c>
      <c r="G74" s="2">
        <v>0.20914293022875799</v>
      </c>
      <c r="H74" s="12">
        <v>1.13877463567412</v>
      </c>
      <c r="I74" s="14">
        <v>0.254797163599988</v>
      </c>
      <c r="J74" s="14">
        <v>0.37760262765007702</v>
      </c>
      <c r="K74" t="s">
        <v>250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24</v>
      </c>
      <c r="R74" t="s">
        <v>24</v>
      </c>
      <c r="S74" t="s">
        <v>24</v>
      </c>
      <c r="T74" t="s">
        <v>24</v>
      </c>
      <c r="U74" t="s">
        <v>24</v>
      </c>
      <c r="V74" t="s">
        <v>24</v>
      </c>
      <c r="W74" t="s">
        <v>24</v>
      </c>
      <c r="X74" t="s">
        <v>24</v>
      </c>
      <c r="Y74">
        <v>2151</v>
      </c>
      <c r="Z74">
        <v>2473</v>
      </c>
      <c r="AA74">
        <v>879</v>
      </c>
      <c r="AB74">
        <v>800</v>
      </c>
      <c r="AC74" t="s">
        <v>249</v>
      </c>
      <c r="AD74" t="s">
        <v>252</v>
      </c>
    </row>
    <row r="75" spans="1:30" x14ac:dyDescent="0.25">
      <c r="A75">
        <v>74</v>
      </c>
      <c r="B75" t="s">
        <v>16186</v>
      </c>
      <c r="C75" s="2">
        <v>-0.63764860865859396</v>
      </c>
      <c r="D75" t="s">
        <v>255</v>
      </c>
      <c r="E75" t="s">
        <v>18290</v>
      </c>
      <c r="F75">
        <v>1776.28932379495</v>
      </c>
      <c r="G75" s="2">
        <v>0.17504111036721101</v>
      </c>
      <c r="H75" s="12">
        <v>-3.64285056990839</v>
      </c>
      <c r="I75" s="14">
        <v>2.6963538268135303E-4</v>
      </c>
      <c r="J75" s="14">
        <v>1.2214920758360601E-3</v>
      </c>
      <c r="K75" t="s">
        <v>254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</v>
      </c>
      <c r="W75">
        <v>0</v>
      </c>
      <c r="X75">
        <v>0</v>
      </c>
      <c r="Y75">
        <v>2113</v>
      </c>
      <c r="Z75">
        <v>2120</v>
      </c>
      <c r="AA75">
        <v>1205</v>
      </c>
      <c r="AB75">
        <v>1669</v>
      </c>
      <c r="AC75" t="s">
        <v>253</v>
      </c>
      <c r="AD75" t="s">
        <v>256</v>
      </c>
    </row>
    <row r="76" spans="1:30" x14ac:dyDescent="0.25">
      <c r="A76">
        <v>75</v>
      </c>
      <c r="B76" t="s">
        <v>16187</v>
      </c>
      <c r="C76" s="2">
        <v>0.29822721623829401</v>
      </c>
      <c r="D76" t="s">
        <v>259</v>
      </c>
      <c r="E76" t="s">
        <v>18289</v>
      </c>
      <c r="F76">
        <v>3287.1852608286999</v>
      </c>
      <c r="G76" s="2">
        <v>0.149769267520902</v>
      </c>
      <c r="H76" s="12">
        <v>1.99124440664486</v>
      </c>
      <c r="I76" s="14">
        <v>4.6454024023224398E-2</v>
      </c>
      <c r="J76" s="14">
        <v>9.7528475167038206E-2</v>
      </c>
      <c r="K76" t="s">
        <v>258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24</v>
      </c>
      <c r="R76" t="s">
        <v>24</v>
      </c>
      <c r="S76" t="s">
        <v>24</v>
      </c>
      <c r="T76" t="s">
        <v>24</v>
      </c>
      <c r="U76" t="s">
        <v>24</v>
      </c>
      <c r="V76" t="s">
        <v>24</v>
      </c>
      <c r="W76" t="s">
        <v>24</v>
      </c>
      <c r="X76" t="s">
        <v>24</v>
      </c>
      <c r="Y76">
        <v>5522</v>
      </c>
      <c r="Z76">
        <v>5516</v>
      </c>
      <c r="AA76">
        <v>1829</v>
      </c>
      <c r="AB76">
        <v>2056</v>
      </c>
      <c r="AC76" t="s">
        <v>257</v>
      </c>
      <c r="AD76" t="s">
        <v>260</v>
      </c>
    </row>
    <row r="77" spans="1:30" x14ac:dyDescent="0.25">
      <c r="A77">
        <v>76</v>
      </c>
      <c r="B77" t="s">
        <v>16188</v>
      </c>
      <c r="C77" s="2">
        <v>0.47257348912186598</v>
      </c>
      <c r="D77" t="s">
        <v>263</v>
      </c>
      <c r="E77" t="s">
        <v>18289</v>
      </c>
      <c r="F77">
        <v>1935.91105849216</v>
      </c>
      <c r="G77" s="2">
        <v>0.179607822718306</v>
      </c>
      <c r="H77" s="12">
        <v>2.6311409044974701</v>
      </c>
      <c r="I77" s="14">
        <v>8.5098745620518397E-3</v>
      </c>
      <c r="J77" s="14">
        <v>2.35838166539886E-2</v>
      </c>
      <c r="K77" t="s">
        <v>262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>
        <v>0</v>
      </c>
      <c r="Y77">
        <v>3245</v>
      </c>
      <c r="Z77">
        <v>3618</v>
      </c>
      <c r="AA77">
        <v>892</v>
      </c>
      <c r="AB77">
        <v>1265</v>
      </c>
      <c r="AC77" t="s">
        <v>261</v>
      </c>
      <c r="AD77" t="s">
        <v>264</v>
      </c>
    </row>
    <row r="78" spans="1:30" x14ac:dyDescent="0.25">
      <c r="A78">
        <v>77</v>
      </c>
      <c r="B78" t="s">
        <v>16189</v>
      </c>
      <c r="C78" s="2">
        <v>0.56873920728127503</v>
      </c>
      <c r="D78" t="s">
        <v>267</v>
      </c>
      <c r="E78" t="s">
        <v>18283</v>
      </c>
      <c r="F78">
        <v>805.51570006185398</v>
      </c>
      <c r="G78" s="2">
        <v>0.169718455844799</v>
      </c>
      <c r="H78" s="12">
        <v>3.3510746044105302</v>
      </c>
      <c r="I78" s="14">
        <v>8.0498612354428097E-4</v>
      </c>
      <c r="J78" s="14">
        <v>3.1688213835084902E-3</v>
      </c>
      <c r="K78" t="s">
        <v>266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</v>
      </c>
      <c r="V78">
        <v>0</v>
      </c>
      <c r="W78">
        <v>0</v>
      </c>
      <c r="X78">
        <v>0</v>
      </c>
      <c r="Y78">
        <v>1436</v>
      </c>
      <c r="Z78">
        <v>1495</v>
      </c>
      <c r="AA78">
        <v>402</v>
      </c>
      <c r="AB78">
        <v>453</v>
      </c>
      <c r="AC78" t="s">
        <v>265</v>
      </c>
      <c r="AD78" t="s">
        <v>268</v>
      </c>
    </row>
    <row r="79" spans="1:30" x14ac:dyDescent="0.25">
      <c r="A79">
        <v>78</v>
      </c>
      <c r="B79" t="s">
        <v>16190</v>
      </c>
      <c r="C79" s="2">
        <v>-0.119443371745965</v>
      </c>
      <c r="D79" t="s">
        <v>271</v>
      </c>
      <c r="E79" t="s">
        <v>18291</v>
      </c>
      <c r="F79">
        <v>599.23187552483</v>
      </c>
      <c r="G79" s="2">
        <v>0.18001651321144399</v>
      </c>
      <c r="H79" s="12">
        <v>-0.663513416714548</v>
      </c>
      <c r="I79" s="14">
        <v>0.50700178956207198</v>
      </c>
      <c r="J79" s="14">
        <v>0.62992109075402203</v>
      </c>
      <c r="K79" t="s">
        <v>270</v>
      </c>
      <c r="L79" t="s">
        <v>24</v>
      </c>
      <c r="M79" t="s">
        <v>24</v>
      </c>
      <c r="N79" t="s">
        <v>24</v>
      </c>
      <c r="O79" t="s">
        <v>24</v>
      </c>
      <c r="P79" t="s">
        <v>24</v>
      </c>
      <c r="Q79" t="s">
        <v>24</v>
      </c>
      <c r="R79" t="s">
        <v>24</v>
      </c>
      <c r="S79" t="s">
        <v>24</v>
      </c>
      <c r="T79" t="s">
        <v>24</v>
      </c>
      <c r="U79" t="s">
        <v>24</v>
      </c>
      <c r="V79" t="s">
        <v>24</v>
      </c>
      <c r="W79" t="s">
        <v>24</v>
      </c>
      <c r="X79" t="s">
        <v>24</v>
      </c>
      <c r="Y79">
        <v>877</v>
      </c>
      <c r="Z79">
        <v>872</v>
      </c>
      <c r="AA79">
        <v>371</v>
      </c>
      <c r="AB79">
        <v>454</v>
      </c>
      <c r="AC79" t="s">
        <v>269</v>
      </c>
      <c r="AD79" t="s">
        <v>272</v>
      </c>
    </row>
    <row r="80" spans="1:30" x14ac:dyDescent="0.25">
      <c r="A80">
        <v>79</v>
      </c>
      <c r="B80" t="s">
        <v>16191</v>
      </c>
      <c r="C80" s="2">
        <v>0.68354373794169598</v>
      </c>
      <c r="D80" t="s">
        <v>275</v>
      </c>
      <c r="E80" t="s">
        <v>18292</v>
      </c>
      <c r="F80">
        <v>366.942821787056</v>
      </c>
      <c r="G80" s="2">
        <v>0.214781358075601</v>
      </c>
      <c r="H80" s="12">
        <v>3.1825096184608999</v>
      </c>
      <c r="I80" s="14">
        <v>1.4600466619796601E-3</v>
      </c>
      <c r="J80" s="14">
        <v>5.1784579609723503E-3</v>
      </c>
      <c r="K80" t="s">
        <v>274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</v>
      </c>
      <c r="V80">
        <v>0</v>
      </c>
      <c r="W80">
        <v>0</v>
      </c>
      <c r="X80">
        <v>0</v>
      </c>
      <c r="Y80">
        <v>643</v>
      </c>
      <c r="Z80">
        <v>736</v>
      </c>
      <c r="AA80">
        <v>182</v>
      </c>
      <c r="AB80">
        <v>188</v>
      </c>
      <c r="AC80" t="s">
        <v>273</v>
      </c>
      <c r="AD80" t="s">
        <v>276</v>
      </c>
    </row>
    <row r="81" spans="1:30" x14ac:dyDescent="0.25">
      <c r="A81">
        <v>80</v>
      </c>
      <c r="B81" t="s">
        <v>16192</v>
      </c>
      <c r="C81" s="2">
        <v>1.7197180850206</v>
      </c>
      <c r="D81" t="s">
        <v>279</v>
      </c>
      <c r="E81" t="s">
        <v>18292</v>
      </c>
      <c r="F81">
        <v>191.36183835351301</v>
      </c>
      <c r="G81" s="2">
        <v>1.06242510188106</v>
      </c>
      <c r="H81" s="12">
        <v>1.6186723016764</v>
      </c>
      <c r="I81" s="14">
        <v>0.105517789496753</v>
      </c>
      <c r="J81" s="14">
        <v>0.18918593571387601</v>
      </c>
      <c r="K81" t="s">
        <v>278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24</v>
      </c>
      <c r="R81" t="s">
        <v>24</v>
      </c>
      <c r="S81" t="s">
        <v>24</v>
      </c>
      <c r="T81" t="s">
        <v>24</v>
      </c>
      <c r="U81" t="s">
        <v>24</v>
      </c>
      <c r="V81" t="s">
        <v>24</v>
      </c>
      <c r="W81" t="s">
        <v>24</v>
      </c>
      <c r="X81" t="s">
        <v>24</v>
      </c>
      <c r="Y81">
        <v>487</v>
      </c>
      <c r="Z81">
        <v>404</v>
      </c>
      <c r="AA81">
        <v>91</v>
      </c>
      <c r="AB81">
        <v>20</v>
      </c>
      <c r="AC81" t="s">
        <v>277</v>
      </c>
      <c r="AD81" t="s">
        <v>280</v>
      </c>
    </row>
    <row r="82" spans="1:30" x14ac:dyDescent="0.25">
      <c r="A82">
        <v>81</v>
      </c>
      <c r="B82" t="s">
        <v>16193</v>
      </c>
      <c r="C82" s="2">
        <v>0.75681836602400898</v>
      </c>
      <c r="D82" t="s">
        <v>283</v>
      </c>
      <c r="E82" t="s">
        <v>18291</v>
      </c>
      <c r="F82">
        <v>196.83168024718299</v>
      </c>
      <c r="G82" s="2">
        <v>0.29678579623859003</v>
      </c>
      <c r="H82" s="12">
        <v>2.5500491452616298</v>
      </c>
      <c r="I82" s="14">
        <v>1.07707734788672E-2</v>
      </c>
      <c r="J82" s="14">
        <v>2.86706683265005E-2</v>
      </c>
      <c r="K82" t="s">
        <v>282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</v>
      </c>
      <c r="V82">
        <v>0</v>
      </c>
      <c r="W82">
        <v>0</v>
      </c>
      <c r="X82">
        <v>0</v>
      </c>
      <c r="Y82">
        <v>360</v>
      </c>
      <c r="Z82">
        <v>395</v>
      </c>
      <c r="AA82">
        <v>71</v>
      </c>
      <c r="AB82">
        <v>125</v>
      </c>
      <c r="AC82" t="s">
        <v>281</v>
      </c>
      <c r="AD82" t="s">
        <v>284</v>
      </c>
    </row>
    <row r="83" spans="1:30" x14ac:dyDescent="0.25">
      <c r="A83">
        <v>82</v>
      </c>
      <c r="B83" t="s">
        <v>16194</v>
      </c>
      <c r="C83" s="2">
        <v>1.85388520758988</v>
      </c>
      <c r="D83" t="s">
        <v>35</v>
      </c>
      <c r="F83">
        <v>25.4332739125065</v>
      </c>
      <c r="G83" s="2">
        <v>0.76529415709423199</v>
      </c>
      <c r="H83" s="12">
        <v>2.4224478789031298</v>
      </c>
      <c r="I83" s="14">
        <v>1.54163370830247E-2</v>
      </c>
      <c r="J83" s="14">
        <v>3.9091426174812503E-2</v>
      </c>
      <c r="K83" t="s">
        <v>286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0</v>
      </c>
      <c r="Y83">
        <v>74</v>
      </c>
      <c r="Z83">
        <v>47</v>
      </c>
      <c r="AA83">
        <v>3</v>
      </c>
      <c r="AB83">
        <v>12</v>
      </c>
      <c r="AC83" t="s">
        <v>285</v>
      </c>
      <c r="AD83" t="s">
        <v>287</v>
      </c>
    </row>
    <row r="84" spans="1:30" x14ac:dyDescent="0.25">
      <c r="A84">
        <v>83</v>
      </c>
      <c r="B84" t="s">
        <v>16195</v>
      </c>
      <c r="C84" s="2">
        <v>-0.25399731821970101</v>
      </c>
      <c r="D84" t="s">
        <v>290</v>
      </c>
      <c r="E84" t="s">
        <v>18293</v>
      </c>
      <c r="F84">
        <v>164.05777498564299</v>
      </c>
      <c r="G84" s="2">
        <v>0.28906077441693301</v>
      </c>
      <c r="H84" s="12">
        <v>-0.87869867065858698</v>
      </c>
      <c r="I84" s="14">
        <v>0.37956467962963703</v>
      </c>
      <c r="J84" s="14">
        <v>0.50795067647489101</v>
      </c>
      <c r="K84" t="s">
        <v>289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24</v>
      </c>
      <c r="R84" t="s">
        <v>24</v>
      </c>
      <c r="S84" t="s">
        <v>24</v>
      </c>
      <c r="T84" t="s">
        <v>24</v>
      </c>
      <c r="U84" t="s">
        <v>24</v>
      </c>
      <c r="V84" t="s">
        <v>24</v>
      </c>
      <c r="W84" t="s">
        <v>24</v>
      </c>
      <c r="X84" t="s">
        <v>24</v>
      </c>
      <c r="Y84">
        <v>197</v>
      </c>
      <c r="Z84">
        <v>260</v>
      </c>
      <c r="AA84">
        <v>118</v>
      </c>
      <c r="AB84">
        <v>116</v>
      </c>
      <c r="AC84" t="s">
        <v>288</v>
      </c>
      <c r="AD84" t="s">
        <v>291</v>
      </c>
    </row>
    <row r="85" spans="1:30" x14ac:dyDescent="0.25">
      <c r="A85">
        <v>84</v>
      </c>
      <c r="B85" t="s">
        <v>16196</v>
      </c>
      <c r="C85" s="2">
        <v>0.55273216018049198</v>
      </c>
      <c r="D85" t="s">
        <v>294</v>
      </c>
      <c r="E85" t="s">
        <v>18294</v>
      </c>
      <c r="F85">
        <v>525.80901148757903</v>
      </c>
      <c r="G85" s="2">
        <v>0.26468765166063601</v>
      </c>
      <c r="H85" s="12">
        <v>2.088243092236</v>
      </c>
      <c r="I85" s="14">
        <v>3.67759119579864E-2</v>
      </c>
      <c r="J85" s="14">
        <v>8.0815946086627399E-2</v>
      </c>
      <c r="K85" t="s">
        <v>293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24</v>
      </c>
      <c r="S85" t="s">
        <v>24</v>
      </c>
      <c r="T85" t="s">
        <v>24</v>
      </c>
      <c r="U85" t="s">
        <v>24</v>
      </c>
      <c r="V85" t="s">
        <v>24</v>
      </c>
      <c r="W85" t="s">
        <v>24</v>
      </c>
      <c r="X85" t="s">
        <v>24</v>
      </c>
      <c r="Y85">
        <v>939</v>
      </c>
      <c r="Z85">
        <v>967</v>
      </c>
      <c r="AA85">
        <v>205</v>
      </c>
      <c r="AB85">
        <v>367</v>
      </c>
      <c r="AC85" t="s">
        <v>292</v>
      </c>
      <c r="AD85" t="s">
        <v>295</v>
      </c>
    </row>
    <row r="86" spans="1:30" x14ac:dyDescent="0.25">
      <c r="A86">
        <v>85</v>
      </c>
      <c r="B86" t="s">
        <v>16197</v>
      </c>
      <c r="C86" s="2">
        <v>9.1343569537658306E-2</v>
      </c>
      <c r="D86" t="s">
        <v>298</v>
      </c>
      <c r="E86" t="s">
        <v>18289</v>
      </c>
      <c r="F86">
        <v>1008.38230218478</v>
      </c>
      <c r="G86" s="2">
        <v>0.22647936373493299</v>
      </c>
      <c r="H86" s="12">
        <v>0.40331961389897297</v>
      </c>
      <c r="I86" s="14">
        <v>0.68671311450527805</v>
      </c>
      <c r="J86" s="14">
        <v>0.77679719842834705</v>
      </c>
      <c r="K86" t="s">
        <v>297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 t="s">
        <v>24</v>
      </c>
      <c r="T86" t="s">
        <v>24</v>
      </c>
      <c r="U86" t="s">
        <v>24</v>
      </c>
      <c r="V86" t="s">
        <v>24</v>
      </c>
      <c r="W86" t="s">
        <v>24</v>
      </c>
      <c r="X86" t="s">
        <v>24</v>
      </c>
      <c r="Y86">
        <v>1576</v>
      </c>
      <c r="Z86">
        <v>1593</v>
      </c>
      <c r="AA86">
        <v>497</v>
      </c>
      <c r="AB86">
        <v>809</v>
      </c>
      <c r="AC86" t="s">
        <v>296</v>
      </c>
      <c r="AD86" t="s">
        <v>299</v>
      </c>
    </row>
    <row r="87" spans="1:30" x14ac:dyDescent="0.25">
      <c r="A87">
        <v>86</v>
      </c>
      <c r="B87" t="s">
        <v>16198</v>
      </c>
      <c r="C87" s="2">
        <v>-0.92284009413964696</v>
      </c>
      <c r="D87" t="s">
        <v>302</v>
      </c>
      <c r="E87" t="s">
        <v>18295</v>
      </c>
      <c r="F87">
        <v>5152.0838240364501</v>
      </c>
      <c r="G87" s="2">
        <v>0.19147943864981001</v>
      </c>
      <c r="H87" s="12">
        <v>-4.8195257968527798</v>
      </c>
      <c r="I87" s="14">
        <v>1.43899846146264E-6</v>
      </c>
      <c r="J87" s="14">
        <v>1.1143088346433899E-5</v>
      </c>
      <c r="K87" t="s">
        <v>301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1</v>
      </c>
      <c r="W87">
        <v>0</v>
      </c>
      <c r="X87">
        <v>0</v>
      </c>
      <c r="Y87">
        <v>4856</v>
      </c>
      <c r="Z87">
        <v>6012</v>
      </c>
      <c r="AA87">
        <v>3695</v>
      </c>
      <c r="AB87">
        <v>5283</v>
      </c>
      <c r="AC87" t="s">
        <v>300</v>
      </c>
      <c r="AD87" t="s">
        <v>303</v>
      </c>
    </row>
    <row r="88" spans="1:30" x14ac:dyDescent="0.25">
      <c r="A88">
        <v>87</v>
      </c>
      <c r="B88" t="s">
        <v>16199</v>
      </c>
      <c r="C88" s="2">
        <v>0.465678366197677</v>
      </c>
      <c r="D88" t="s">
        <v>306</v>
      </c>
      <c r="E88" t="s">
        <v>18293</v>
      </c>
      <c r="F88">
        <v>843.75346683254497</v>
      </c>
      <c r="G88" s="2">
        <v>0.197453157583972</v>
      </c>
      <c r="H88" s="12">
        <v>2.3584245088591902</v>
      </c>
      <c r="I88" s="14">
        <v>1.83526921892713E-2</v>
      </c>
      <c r="J88" s="14">
        <v>4.5330337127833298E-2</v>
      </c>
      <c r="K88" t="s">
        <v>305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</v>
      </c>
      <c r="V88">
        <v>0</v>
      </c>
      <c r="W88">
        <v>0</v>
      </c>
      <c r="X88">
        <v>0</v>
      </c>
      <c r="Y88">
        <v>1566</v>
      </c>
      <c r="Z88">
        <v>1410</v>
      </c>
      <c r="AA88">
        <v>404</v>
      </c>
      <c r="AB88">
        <v>536</v>
      </c>
      <c r="AC88" t="s">
        <v>304</v>
      </c>
      <c r="AD88" t="s">
        <v>307</v>
      </c>
    </row>
    <row r="89" spans="1:30" x14ac:dyDescent="0.25">
      <c r="A89">
        <v>88</v>
      </c>
      <c r="B89" t="s">
        <v>16200</v>
      </c>
      <c r="C89" s="2">
        <v>9.2821344750114304E-2</v>
      </c>
      <c r="D89" t="s">
        <v>310</v>
      </c>
      <c r="E89" t="s">
        <v>18289</v>
      </c>
      <c r="F89">
        <v>10940.374562769901</v>
      </c>
      <c r="G89" s="2">
        <v>0.21501862894973001</v>
      </c>
      <c r="H89" s="12">
        <v>0.43168978057159502</v>
      </c>
      <c r="I89" s="14">
        <v>0.66596689588539904</v>
      </c>
      <c r="J89" s="14">
        <v>0.76121005213180803</v>
      </c>
      <c r="K89" t="s">
        <v>309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24</v>
      </c>
      <c r="R89" t="s">
        <v>24</v>
      </c>
      <c r="S89" t="s">
        <v>24</v>
      </c>
      <c r="T89" t="s">
        <v>24</v>
      </c>
      <c r="U89" t="s">
        <v>24</v>
      </c>
      <c r="V89" t="s">
        <v>24</v>
      </c>
      <c r="W89" t="s">
        <v>24</v>
      </c>
      <c r="X89" t="s">
        <v>24</v>
      </c>
      <c r="Y89">
        <v>16204</v>
      </c>
      <c r="Z89">
        <v>18234</v>
      </c>
      <c r="AA89">
        <v>7405</v>
      </c>
      <c r="AB89">
        <v>6391</v>
      </c>
      <c r="AC89" t="s">
        <v>308</v>
      </c>
      <c r="AD89" t="s">
        <v>311</v>
      </c>
    </row>
    <row r="90" spans="1:30" x14ac:dyDescent="0.25">
      <c r="A90">
        <v>89</v>
      </c>
      <c r="B90" t="s">
        <v>16201</v>
      </c>
      <c r="C90" s="2">
        <v>7.9528034122245597E-3</v>
      </c>
      <c r="D90" t="s">
        <v>314</v>
      </c>
      <c r="E90" t="s">
        <v>18296</v>
      </c>
      <c r="F90">
        <v>5261.7838229316603</v>
      </c>
      <c r="G90" s="2">
        <v>0.20426779597087499</v>
      </c>
      <c r="H90" s="12">
        <v>3.8933221824934701E-2</v>
      </c>
      <c r="I90" s="14">
        <v>0.968943629454179</v>
      </c>
      <c r="J90" s="14">
        <v>0.97619320769312901</v>
      </c>
      <c r="K90" t="s">
        <v>313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24</v>
      </c>
      <c r="R90" t="s">
        <v>24</v>
      </c>
      <c r="S90" t="s">
        <v>24</v>
      </c>
      <c r="T90" t="s">
        <v>24</v>
      </c>
      <c r="U90" t="s">
        <v>24</v>
      </c>
      <c r="V90" t="s">
        <v>24</v>
      </c>
      <c r="W90" t="s">
        <v>24</v>
      </c>
      <c r="X90" t="s">
        <v>24</v>
      </c>
      <c r="Y90">
        <v>7399</v>
      </c>
      <c r="Z90">
        <v>8702</v>
      </c>
      <c r="AA90">
        <v>3589</v>
      </c>
      <c r="AB90">
        <v>3263</v>
      </c>
      <c r="AC90" t="s">
        <v>312</v>
      </c>
      <c r="AD90" t="s">
        <v>315</v>
      </c>
    </row>
    <row r="91" spans="1:30" x14ac:dyDescent="0.25">
      <c r="A91">
        <v>90</v>
      </c>
      <c r="B91" t="s">
        <v>16202</v>
      </c>
      <c r="C91" s="2">
        <v>-9.6711491519829204E-2</v>
      </c>
      <c r="D91" t="s">
        <v>318</v>
      </c>
      <c r="E91" t="s">
        <v>18296</v>
      </c>
      <c r="F91">
        <v>9840.2022489418305</v>
      </c>
      <c r="G91" s="2">
        <v>0.220432926866303</v>
      </c>
      <c r="H91" s="12">
        <v>-0.43873432565039</v>
      </c>
      <c r="I91" s="14">
        <v>0.66085405203799796</v>
      </c>
      <c r="J91" s="14">
        <v>0.75834119106916897</v>
      </c>
      <c r="K91" t="s">
        <v>317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24</v>
      </c>
      <c r="R91" t="s">
        <v>24</v>
      </c>
      <c r="S91" t="s">
        <v>24</v>
      </c>
      <c r="T91" t="s">
        <v>24</v>
      </c>
      <c r="U91" t="s">
        <v>24</v>
      </c>
      <c r="V91" t="s">
        <v>24</v>
      </c>
      <c r="W91" t="s">
        <v>24</v>
      </c>
      <c r="X91" t="s">
        <v>24</v>
      </c>
      <c r="Y91">
        <v>12915</v>
      </c>
      <c r="Z91">
        <v>16134</v>
      </c>
      <c r="AA91">
        <v>7050</v>
      </c>
      <c r="AB91">
        <v>6212</v>
      </c>
      <c r="AC91" t="s">
        <v>316</v>
      </c>
      <c r="AD91" t="s">
        <v>319</v>
      </c>
    </row>
    <row r="92" spans="1:30" x14ac:dyDescent="0.25">
      <c r="A92">
        <v>91</v>
      </c>
      <c r="B92" t="s">
        <v>16203</v>
      </c>
      <c r="C92" s="2">
        <v>-3.9757754393069798E-2</v>
      </c>
      <c r="D92" t="s">
        <v>322</v>
      </c>
      <c r="E92" t="s">
        <v>18296</v>
      </c>
      <c r="F92">
        <v>41373.308616374801</v>
      </c>
      <c r="G92" s="2">
        <v>0.220282296972547</v>
      </c>
      <c r="H92" s="12">
        <v>-0.18048547223031999</v>
      </c>
      <c r="I92" s="14">
        <v>0.856771458595881</v>
      </c>
      <c r="J92" s="14">
        <v>0.90047187906745796</v>
      </c>
      <c r="K92" t="s">
        <v>321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24</v>
      </c>
      <c r="S92" t="s">
        <v>24</v>
      </c>
      <c r="T92" t="s">
        <v>24</v>
      </c>
      <c r="U92" t="s">
        <v>24</v>
      </c>
      <c r="V92" t="s">
        <v>24</v>
      </c>
      <c r="W92" t="s">
        <v>24</v>
      </c>
      <c r="X92" t="s">
        <v>24</v>
      </c>
      <c r="Y92">
        <v>56708</v>
      </c>
      <c r="Z92">
        <v>67847</v>
      </c>
      <c r="AA92">
        <v>29363</v>
      </c>
      <c r="AB92">
        <v>25278</v>
      </c>
      <c r="AC92" t="s">
        <v>320</v>
      </c>
      <c r="AD92" t="s">
        <v>323</v>
      </c>
    </row>
    <row r="93" spans="1:30" x14ac:dyDescent="0.25">
      <c r="A93">
        <v>92</v>
      </c>
      <c r="B93" t="s">
        <v>16204</v>
      </c>
      <c r="C93" s="2">
        <v>0.57506139983855997</v>
      </c>
      <c r="D93" t="s">
        <v>326</v>
      </c>
      <c r="E93" t="s">
        <v>18296</v>
      </c>
      <c r="F93">
        <v>20806.4182115269</v>
      </c>
      <c r="G93" s="2">
        <v>0.213667612475126</v>
      </c>
      <c r="H93" s="12">
        <v>2.69138309347424</v>
      </c>
      <c r="I93" s="14">
        <v>7.1156432507481302E-3</v>
      </c>
      <c r="J93" s="14">
        <v>2.03118325249791E-2</v>
      </c>
      <c r="K93" t="s">
        <v>325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36447</v>
      </c>
      <c r="Z93">
        <v>39446</v>
      </c>
      <c r="AA93">
        <v>11701</v>
      </c>
      <c r="AB93">
        <v>10073</v>
      </c>
      <c r="AC93" t="s">
        <v>324</v>
      </c>
      <c r="AD93" t="s">
        <v>327</v>
      </c>
    </row>
    <row r="94" spans="1:30" x14ac:dyDescent="0.25">
      <c r="A94">
        <v>93</v>
      </c>
      <c r="B94" t="s">
        <v>16205</v>
      </c>
      <c r="C94" s="2">
        <v>3.2897043465144999E-3</v>
      </c>
      <c r="D94" t="s">
        <v>330</v>
      </c>
      <c r="F94">
        <v>1131.0423739283699</v>
      </c>
      <c r="G94" s="2">
        <v>0.24134224994105999</v>
      </c>
      <c r="H94" s="12">
        <v>1.36308679782255E-2</v>
      </c>
      <c r="I94" s="14">
        <v>0.98912447767056799</v>
      </c>
      <c r="J94" s="14">
        <v>0.99090074020101804</v>
      </c>
      <c r="K94" t="s">
        <v>329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 t="s">
        <v>24</v>
      </c>
      <c r="T94" t="s">
        <v>24</v>
      </c>
      <c r="U94" t="s">
        <v>24</v>
      </c>
      <c r="V94" t="s">
        <v>24</v>
      </c>
      <c r="W94" t="s">
        <v>24</v>
      </c>
      <c r="X94" t="s">
        <v>24</v>
      </c>
      <c r="Y94">
        <v>1676</v>
      </c>
      <c r="Z94">
        <v>1773</v>
      </c>
      <c r="AA94">
        <v>809</v>
      </c>
      <c r="AB94">
        <v>660</v>
      </c>
      <c r="AC94" t="s">
        <v>328</v>
      </c>
      <c r="AD94" t="s">
        <v>331</v>
      </c>
    </row>
    <row r="95" spans="1:30" x14ac:dyDescent="0.25">
      <c r="A95">
        <v>94</v>
      </c>
      <c r="B95" t="s">
        <v>16206</v>
      </c>
      <c r="C95" s="2">
        <v>-0.14279567145299199</v>
      </c>
      <c r="D95" t="s">
        <v>334</v>
      </c>
      <c r="E95" t="s">
        <v>18291</v>
      </c>
      <c r="F95">
        <v>857.19221159628103</v>
      </c>
      <c r="G95" s="2">
        <v>0.22634779620866499</v>
      </c>
      <c r="H95" s="12">
        <v>-0.63086839741682998</v>
      </c>
      <c r="I95" s="14">
        <v>0.52812657682821096</v>
      </c>
      <c r="J95" s="14">
        <v>0.64894093219451399</v>
      </c>
      <c r="K95" t="s">
        <v>333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24</v>
      </c>
      <c r="R95" t="s">
        <v>24</v>
      </c>
      <c r="S95" t="s">
        <v>24</v>
      </c>
      <c r="T95" t="s">
        <v>24</v>
      </c>
      <c r="U95" t="s">
        <v>24</v>
      </c>
      <c r="V95" t="s">
        <v>24</v>
      </c>
      <c r="W95" t="s">
        <v>24</v>
      </c>
      <c r="X95" t="s">
        <v>24</v>
      </c>
      <c r="Y95">
        <v>1348</v>
      </c>
      <c r="Z95">
        <v>1127</v>
      </c>
      <c r="AA95">
        <v>492</v>
      </c>
      <c r="AB95">
        <v>705</v>
      </c>
      <c r="AC95" t="s">
        <v>332</v>
      </c>
      <c r="AD95" t="s">
        <v>335</v>
      </c>
    </row>
    <row r="96" spans="1:30" x14ac:dyDescent="0.25">
      <c r="A96">
        <v>95</v>
      </c>
      <c r="B96" t="s">
        <v>16207</v>
      </c>
      <c r="C96" s="2">
        <v>0.27400213901961301</v>
      </c>
      <c r="D96" t="s">
        <v>35</v>
      </c>
      <c r="E96" t="s">
        <v>18295</v>
      </c>
      <c r="F96">
        <v>1121.6572687375799</v>
      </c>
      <c r="G96" s="2">
        <v>0.15833271952922501</v>
      </c>
      <c r="H96" s="12">
        <v>1.73054653412328</v>
      </c>
      <c r="I96" s="14">
        <v>8.3532674726039202E-2</v>
      </c>
      <c r="J96" s="14">
        <v>0.15850101788395701</v>
      </c>
      <c r="K96" t="s">
        <v>337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24</v>
      </c>
      <c r="R96" t="s">
        <v>24</v>
      </c>
      <c r="S96" t="s">
        <v>24</v>
      </c>
      <c r="T96" t="s">
        <v>24</v>
      </c>
      <c r="U96" t="s">
        <v>24</v>
      </c>
      <c r="V96" t="s">
        <v>24</v>
      </c>
      <c r="W96" t="s">
        <v>24</v>
      </c>
      <c r="X96" t="s">
        <v>24</v>
      </c>
      <c r="Y96">
        <v>1827</v>
      </c>
      <c r="Z96">
        <v>1914</v>
      </c>
      <c r="AA96">
        <v>607</v>
      </c>
      <c r="AB96">
        <v>735</v>
      </c>
      <c r="AC96" t="s">
        <v>336</v>
      </c>
      <c r="AD96" t="s">
        <v>338</v>
      </c>
    </row>
    <row r="97" spans="1:30" x14ac:dyDescent="0.25">
      <c r="A97">
        <v>96</v>
      </c>
      <c r="B97" t="s">
        <v>16208</v>
      </c>
      <c r="C97" s="2">
        <v>-1.4342430691379899</v>
      </c>
      <c r="D97" t="s">
        <v>341</v>
      </c>
      <c r="E97" t="s">
        <v>18292</v>
      </c>
      <c r="F97">
        <v>3013.6987269698998</v>
      </c>
      <c r="G97" s="2">
        <v>0.23700232922418599</v>
      </c>
      <c r="H97" s="12">
        <v>-6.0515990447558199</v>
      </c>
      <c r="I97" s="14">
        <v>1.4341506493568101E-9</v>
      </c>
      <c r="J97" s="14">
        <v>1.87931486098603E-8</v>
      </c>
      <c r="K97" t="s">
        <v>340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1</v>
      </c>
      <c r="Y97">
        <v>2382</v>
      </c>
      <c r="Z97">
        <v>2581</v>
      </c>
      <c r="AA97">
        <v>2161</v>
      </c>
      <c r="AB97">
        <v>3740</v>
      </c>
      <c r="AC97" t="s">
        <v>339</v>
      </c>
      <c r="AD97" t="s">
        <v>342</v>
      </c>
    </row>
    <row r="98" spans="1:30" x14ac:dyDescent="0.25">
      <c r="A98">
        <v>97</v>
      </c>
      <c r="B98" t="s">
        <v>16209</v>
      </c>
      <c r="C98" s="2">
        <v>-0.85657984305856805</v>
      </c>
      <c r="D98" t="s">
        <v>345</v>
      </c>
      <c r="E98" t="s">
        <v>18297</v>
      </c>
      <c r="F98">
        <v>27784.622603308198</v>
      </c>
      <c r="G98" s="2">
        <v>0.16588235377430799</v>
      </c>
      <c r="H98" s="12">
        <v>-5.1637791698084499</v>
      </c>
      <c r="I98" s="14">
        <v>2.4201319337345902E-7</v>
      </c>
      <c r="J98" s="14">
        <v>2.20808766383962E-6</v>
      </c>
      <c r="K98" t="s">
        <v>344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</v>
      </c>
      <c r="W98">
        <v>0</v>
      </c>
      <c r="X98">
        <v>0</v>
      </c>
      <c r="Y98">
        <v>26800</v>
      </c>
      <c r="Z98">
        <v>33592</v>
      </c>
      <c r="AA98">
        <v>21940</v>
      </c>
      <c r="AB98">
        <v>25274</v>
      </c>
      <c r="AC98" t="s">
        <v>343</v>
      </c>
      <c r="AD98" t="s">
        <v>346</v>
      </c>
    </row>
    <row r="99" spans="1:30" x14ac:dyDescent="0.25">
      <c r="A99">
        <v>98</v>
      </c>
      <c r="B99" t="s">
        <v>16210</v>
      </c>
      <c r="C99" s="2">
        <v>-0.66680846482181799</v>
      </c>
      <c r="D99" t="s">
        <v>349</v>
      </c>
      <c r="E99" t="s">
        <v>18297</v>
      </c>
      <c r="F99">
        <v>10550.3219790147</v>
      </c>
      <c r="G99" s="2">
        <v>0.14543929857954399</v>
      </c>
      <c r="H99" s="12">
        <v>-4.5847887835977597</v>
      </c>
      <c r="I99" s="14">
        <v>4.5444559147499302E-6</v>
      </c>
      <c r="J99" s="14">
        <v>3.1520604524153599E-5</v>
      </c>
      <c r="K99" t="s">
        <v>348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1</v>
      </c>
      <c r="W99">
        <v>0</v>
      </c>
      <c r="X99">
        <v>0</v>
      </c>
      <c r="Y99">
        <v>12081</v>
      </c>
      <c r="Z99">
        <v>12767</v>
      </c>
      <c r="AA99">
        <v>7484</v>
      </c>
      <c r="AB99">
        <v>9673</v>
      </c>
      <c r="AC99" t="s">
        <v>347</v>
      </c>
      <c r="AD99" t="s">
        <v>350</v>
      </c>
    </row>
    <row r="100" spans="1:30" x14ac:dyDescent="0.25">
      <c r="A100">
        <v>99</v>
      </c>
      <c r="B100" t="s">
        <v>16211</v>
      </c>
      <c r="C100" s="2">
        <v>-0.93599325505447994</v>
      </c>
      <c r="D100" t="s">
        <v>353</v>
      </c>
      <c r="E100" t="s">
        <v>18297</v>
      </c>
      <c r="F100">
        <v>23945.135770768899</v>
      </c>
      <c r="G100" s="2">
        <v>0.18699118250938099</v>
      </c>
      <c r="H100" s="12">
        <v>-5.0055475477167199</v>
      </c>
      <c r="I100" s="14">
        <v>5.5703460220446303E-7</v>
      </c>
      <c r="J100" s="14">
        <v>4.7912337480361903E-6</v>
      </c>
      <c r="K100" t="s">
        <v>352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</v>
      </c>
      <c r="W100">
        <v>0</v>
      </c>
      <c r="X100">
        <v>0</v>
      </c>
      <c r="Y100">
        <v>23120</v>
      </c>
      <c r="Z100">
        <v>27046</v>
      </c>
      <c r="AA100">
        <v>16961</v>
      </c>
      <c r="AB100">
        <v>24947</v>
      </c>
      <c r="AC100" t="s">
        <v>351</v>
      </c>
      <c r="AD100" t="s">
        <v>354</v>
      </c>
    </row>
    <row r="101" spans="1:30" x14ac:dyDescent="0.25">
      <c r="A101">
        <v>100</v>
      </c>
      <c r="B101" t="s">
        <v>16212</v>
      </c>
      <c r="C101" s="2">
        <v>-1.5520037066315</v>
      </c>
      <c r="D101" t="s">
        <v>357</v>
      </c>
      <c r="E101" t="s">
        <v>18297</v>
      </c>
      <c r="F101">
        <v>38426.226260779003</v>
      </c>
      <c r="G101" s="2">
        <v>0.17595250763613399</v>
      </c>
      <c r="H101" s="12">
        <v>-8.8205830509730898</v>
      </c>
      <c r="I101" s="14">
        <v>1.1386525757782101E-18</v>
      </c>
      <c r="J101" s="14">
        <v>4.07930120037974E-17</v>
      </c>
      <c r="K101" t="s">
        <v>356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</v>
      </c>
      <c r="Y101">
        <v>26671</v>
      </c>
      <c r="Z101">
        <v>33020</v>
      </c>
      <c r="AA101">
        <v>32360</v>
      </c>
      <c r="AB101">
        <v>43733</v>
      </c>
      <c r="AC101" t="s">
        <v>355</v>
      </c>
      <c r="AD101" t="s">
        <v>358</v>
      </c>
    </row>
    <row r="102" spans="1:30" x14ac:dyDescent="0.25">
      <c r="A102">
        <v>101</v>
      </c>
      <c r="B102" t="s">
        <v>16213</v>
      </c>
      <c r="C102" s="2">
        <v>0.23747935304710999</v>
      </c>
      <c r="D102" t="s">
        <v>361</v>
      </c>
      <c r="E102" t="s">
        <v>18283</v>
      </c>
      <c r="F102">
        <v>15718.6938099812</v>
      </c>
      <c r="G102" s="2">
        <v>0.18414381846400699</v>
      </c>
      <c r="H102" s="12">
        <v>1.2896406462513299</v>
      </c>
      <c r="I102" s="14">
        <v>0.19717545625717101</v>
      </c>
      <c r="J102" s="14">
        <v>0.31072241996943201</v>
      </c>
      <c r="K102" t="s">
        <v>360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24</v>
      </c>
      <c r="R102" t="s">
        <v>24</v>
      </c>
      <c r="S102" t="s">
        <v>24</v>
      </c>
      <c r="T102" t="s">
        <v>24</v>
      </c>
      <c r="U102" t="s">
        <v>24</v>
      </c>
      <c r="V102" t="s">
        <v>24</v>
      </c>
      <c r="W102" t="s">
        <v>24</v>
      </c>
      <c r="X102" t="s">
        <v>24</v>
      </c>
      <c r="Y102">
        <v>23802</v>
      </c>
      <c r="Z102">
        <v>28110</v>
      </c>
      <c r="AA102">
        <v>9588</v>
      </c>
      <c r="AB102">
        <v>9303</v>
      </c>
      <c r="AC102" t="s">
        <v>359</v>
      </c>
      <c r="AD102" t="e">
        <f>-NKSQLIDKIAAGADISKAAAGRALDAIIASVTESLKEGDDVALVGFGTFAVRERSARTGRNPQTGKEISIPAAKVPGFRAGKGLKDAVN</f>
        <v>#NAME?</v>
      </c>
    </row>
    <row r="103" spans="1:30" x14ac:dyDescent="0.25">
      <c r="A103">
        <v>102</v>
      </c>
      <c r="B103" t="s">
        <v>16214</v>
      </c>
      <c r="C103" s="2">
        <v>0.55524825125579702</v>
      </c>
      <c r="D103" t="s">
        <v>364</v>
      </c>
      <c r="E103" t="s">
        <v>18297</v>
      </c>
      <c r="F103">
        <v>7552.4911700392604</v>
      </c>
      <c r="G103" s="2">
        <v>0.197815501522347</v>
      </c>
      <c r="H103" s="12">
        <v>2.8068995957481802</v>
      </c>
      <c r="I103" s="14">
        <v>5.0020829906503002E-3</v>
      </c>
      <c r="J103" s="14">
        <v>1.4956457946776001E-2</v>
      </c>
      <c r="K103" t="s">
        <v>363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0</v>
      </c>
      <c r="Y103">
        <v>12472</v>
      </c>
      <c r="Z103">
        <v>14965</v>
      </c>
      <c r="AA103">
        <v>4132</v>
      </c>
      <c r="AB103">
        <v>3865</v>
      </c>
      <c r="AC103" t="s">
        <v>362</v>
      </c>
      <c r="AD103" t="s">
        <v>365</v>
      </c>
    </row>
    <row r="104" spans="1:30" x14ac:dyDescent="0.25">
      <c r="A104">
        <v>103</v>
      </c>
      <c r="B104" t="s">
        <v>16215</v>
      </c>
      <c r="C104" s="2">
        <v>1.1694781616392</v>
      </c>
      <c r="D104" t="s">
        <v>368</v>
      </c>
      <c r="E104" t="s">
        <v>18283</v>
      </c>
      <c r="F104">
        <v>698.06985625341304</v>
      </c>
      <c r="G104" s="2">
        <v>0.24883631557227801</v>
      </c>
      <c r="H104" s="12">
        <v>4.6997889313286798</v>
      </c>
      <c r="I104" s="14">
        <v>2.6043051830752001E-6</v>
      </c>
      <c r="J104" s="14">
        <v>1.9152187834102898E-5</v>
      </c>
      <c r="K104" t="s">
        <v>367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1434</v>
      </c>
      <c r="Z104">
        <v>1509</v>
      </c>
      <c r="AA104">
        <v>309</v>
      </c>
      <c r="AB104">
        <v>250</v>
      </c>
      <c r="AC104" t="s">
        <v>366</v>
      </c>
      <c r="AD104" t="s">
        <v>369</v>
      </c>
    </row>
    <row r="105" spans="1:30" x14ac:dyDescent="0.25">
      <c r="A105">
        <v>104</v>
      </c>
      <c r="B105" t="s">
        <v>16216</v>
      </c>
      <c r="C105" s="2">
        <v>0.289007237951796</v>
      </c>
      <c r="D105" t="s">
        <v>372</v>
      </c>
      <c r="E105" t="s">
        <v>18290</v>
      </c>
      <c r="F105">
        <v>818.07294450459096</v>
      </c>
      <c r="G105" s="2">
        <v>0.32261042996292699</v>
      </c>
      <c r="H105" s="12">
        <v>0.89583972218445396</v>
      </c>
      <c r="I105" s="14">
        <v>0.37033837143333198</v>
      </c>
      <c r="J105" s="14">
        <v>0.49902392700040099</v>
      </c>
      <c r="K105" t="s">
        <v>371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24</v>
      </c>
      <c r="S105" t="s">
        <v>24</v>
      </c>
      <c r="T105" t="s">
        <v>24</v>
      </c>
      <c r="U105" t="s">
        <v>24</v>
      </c>
      <c r="V105" t="s">
        <v>24</v>
      </c>
      <c r="W105" t="s">
        <v>24</v>
      </c>
      <c r="X105" t="s">
        <v>24</v>
      </c>
      <c r="Y105">
        <v>1336</v>
      </c>
      <c r="Z105">
        <v>1404</v>
      </c>
      <c r="AA105">
        <v>580</v>
      </c>
      <c r="AB105">
        <v>368</v>
      </c>
      <c r="AC105" t="s">
        <v>370</v>
      </c>
      <c r="AD105" t="s">
        <v>373</v>
      </c>
    </row>
    <row r="106" spans="1:30" x14ac:dyDescent="0.25">
      <c r="A106">
        <v>105</v>
      </c>
      <c r="B106" t="s">
        <v>16217</v>
      </c>
      <c r="C106" s="2">
        <v>-0.85541327550342205</v>
      </c>
      <c r="D106" t="s">
        <v>372</v>
      </c>
      <c r="E106" t="s">
        <v>18290</v>
      </c>
      <c r="F106">
        <v>457.576531141369</v>
      </c>
      <c r="G106" s="2">
        <v>0.26341463747072402</v>
      </c>
      <c r="H106" s="12">
        <v>-3.2474022086129999</v>
      </c>
      <c r="I106" s="14">
        <v>1.1646367879727E-3</v>
      </c>
      <c r="J106" s="14">
        <v>4.3272185128767002E-3</v>
      </c>
      <c r="K106" t="s">
        <v>375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0</v>
      </c>
      <c r="X106">
        <v>0</v>
      </c>
      <c r="Y106">
        <v>455</v>
      </c>
      <c r="Z106">
        <v>540</v>
      </c>
      <c r="AA106">
        <v>291</v>
      </c>
      <c r="AB106">
        <v>499</v>
      </c>
      <c r="AC106" t="s">
        <v>374</v>
      </c>
      <c r="AD106" t="s">
        <v>376</v>
      </c>
    </row>
    <row r="107" spans="1:30" x14ac:dyDescent="0.25">
      <c r="A107">
        <v>106</v>
      </c>
      <c r="B107" t="s">
        <v>16218</v>
      </c>
      <c r="C107" s="2">
        <v>-0.13061649722762</v>
      </c>
      <c r="D107" t="s">
        <v>379</v>
      </c>
      <c r="E107" t="s">
        <v>18287</v>
      </c>
      <c r="F107">
        <v>1457.44021282071</v>
      </c>
      <c r="G107" s="2">
        <v>0.16296252589008101</v>
      </c>
      <c r="H107" s="12">
        <v>-0.80151247358377997</v>
      </c>
      <c r="I107" s="14">
        <v>0.42283502579807303</v>
      </c>
      <c r="J107" s="14">
        <v>0.55039025858049195</v>
      </c>
      <c r="K107" t="s">
        <v>378</v>
      </c>
      <c r="L107" t="s">
        <v>24</v>
      </c>
      <c r="M107" t="s">
        <v>24</v>
      </c>
      <c r="N107" t="s">
        <v>24</v>
      </c>
      <c r="O107" t="s">
        <v>24</v>
      </c>
      <c r="P107" t="s">
        <v>24</v>
      </c>
      <c r="Q107" t="s">
        <v>24</v>
      </c>
      <c r="R107" t="s">
        <v>24</v>
      </c>
      <c r="S107" t="s">
        <v>24</v>
      </c>
      <c r="T107" t="s">
        <v>24</v>
      </c>
      <c r="U107" t="s">
        <v>24</v>
      </c>
      <c r="V107" t="s">
        <v>24</v>
      </c>
      <c r="W107" t="s">
        <v>24</v>
      </c>
      <c r="X107" t="s">
        <v>24</v>
      </c>
      <c r="Y107">
        <v>2040</v>
      </c>
      <c r="Z107">
        <v>2202</v>
      </c>
      <c r="AA107">
        <v>873</v>
      </c>
      <c r="AB107">
        <v>1147</v>
      </c>
      <c r="AC107" t="s">
        <v>377</v>
      </c>
      <c r="AD107" t="s">
        <v>380</v>
      </c>
    </row>
    <row r="108" spans="1:30" x14ac:dyDescent="0.25">
      <c r="A108">
        <v>107</v>
      </c>
      <c r="B108" t="s">
        <v>16219</v>
      </c>
      <c r="C108" s="2">
        <v>0.37592218116312698</v>
      </c>
      <c r="D108" t="s">
        <v>383</v>
      </c>
      <c r="E108" t="s">
        <v>18282</v>
      </c>
      <c r="F108">
        <v>1529.4091950970801</v>
      </c>
      <c r="G108" s="2">
        <v>0.20098260105702201</v>
      </c>
      <c r="H108" s="12">
        <v>1.8704215150269199</v>
      </c>
      <c r="I108" s="14">
        <v>6.1425306555598101E-2</v>
      </c>
      <c r="J108" s="14">
        <v>0.122693515140466</v>
      </c>
      <c r="K108" t="s">
        <v>382</v>
      </c>
      <c r="L108" t="s">
        <v>24</v>
      </c>
      <c r="M108" t="s">
        <v>24</v>
      </c>
      <c r="N108" t="s">
        <v>24</v>
      </c>
      <c r="O108" t="s">
        <v>24</v>
      </c>
      <c r="P108" t="s">
        <v>24</v>
      </c>
      <c r="Q108" t="s">
        <v>24</v>
      </c>
      <c r="R108" t="s">
        <v>24</v>
      </c>
      <c r="S108" t="s">
        <v>24</v>
      </c>
      <c r="T108" t="s">
        <v>24</v>
      </c>
      <c r="U108" t="s">
        <v>24</v>
      </c>
      <c r="V108" t="s">
        <v>24</v>
      </c>
      <c r="W108" t="s">
        <v>24</v>
      </c>
      <c r="X108" t="s">
        <v>24</v>
      </c>
      <c r="Y108">
        <v>2548</v>
      </c>
      <c r="Z108">
        <v>2718</v>
      </c>
      <c r="AA108">
        <v>703</v>
      </c>
      <c r="AB108">
        <v>1073</v>
      </c>
      <c r="AC108" t="s">
        <v>381</v>
      </c>
      <c r="AD108" t="s">
        <v>384</v>
      </c>
    </row>
    <row r="109" spans="1:30" x14ac:dyDescent="0.25">
      <c r="A109">
        <v>108</v>
      </c>
      <c r="B109" t="s">
        <v>16220</v>
      </c>
      <c r="C109" s="2">
        <v>0.42300613329284997</v>
      </c>
      <c r="D109" t="s">
        <v>387</v>
      </c>
      <c r="E109" t="s">
        <v>18289</v>
      </c>
      <c r="F109">
        <v>370.51722784861801</v>
      </c>
      <c r="G109" s="2">
        <v>0.20993343806394099</v>
      </c>
      <c r="H109" s="12">
        <v>2.0149535833544099</v>
      </c>
      <c r="I109" s="14">
        <v>4.3909512783015699E-2</v>
      </c>
      <c r="J109" s="14">
        <v>9.3239068742618905E-2</v>
      </c>
      <c r="K109" t="s">
        <v>386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24</v>
      </c>
      <c r="R109" t="s">
        <v>24</v>
      </c>
      <c r="S109" t="s">
        <v>24</v>
      </c>
      <c r="T109" t="s">
        <v>24</v>
      </c>
      <c r="U109" t="s">
        <v>24</v>
      </c>
      <c r="V109" t="s">
        <v>24</v>
      </c>
      <c r="W109" t="s">
        <v>24</v>
      </c>
      <c r="X109" t="s">
        <v>24</v>
      </c>
      <c r="Y109">
        <v>645</v>
      </c>
      <c r="Z109">
        <v>648</v>
      </c>
      <c r="AA109">
        <v>179</v>
      </c>
      <c r="AB109">
        <v>241</v>
      </c>
      <c r="AC109" t="s">
        <v>385</v>
      </c>
      <c r="AD109" t="s">
        <v>388</v>
      </c>
    </row>
    <row r="110" spans="1:30" x14ac:dyDescent="0.25">
      <c r="A110">
        <v>109</v>
      </c>
      <c r="B110" t="s">
        <v>16221</v>
      </c>
      <c r="C110" s="2">
        <v>-1.4862827423156699</v>
      </c>
      <c r="D110" t="s">
        <v>35</v>
      </c>
      <c r="F110">
        <v>6.9311263522760402</v>
      </c>
      <c r="G110" s="2">
        <v>1.1246887485417301</v>
      </c>
      <c r="H110" s="12">
        <v>-1.32150583371869</v>
      </c>
      <c r="I110" s="14">
        <v>0.18633275866007401</v>
      </c>
      <c r="J110" s="14" t="s">
        <v>24</v>
      </c>
      <c r="K110" t="s">
        <v>24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24</v>
      </c>
      <c r="R110" t="s">
        <v>24</v>
      </c>
      <c r="S110" t="s">
        <v>24</v>
      </c>
      <c r="T110" t="s">
        <v>24</v>
      </c>
      <c r="U110" t="s">
        <v>24</v>
      </c>
      <c r="V110" t="s">
        <v>24</v>
      </c>
      <c r="W110" t="s">
        <v>24</v>
      </c>
      <c r="X110" t="s">
        <v>24</v>
      </c>
      <c r="Y110">
        <v>6</v>
      </c>
      <c r="Z110">
        <v>5</v>
      </c>
      <c r="AA110">
        <v>9</v>
      </c>
      <c r="AB110">
        <v>4</v>
      </c>
      <c r="AC110" t="s">
        <v>389</v>
      </c>
      <c r="AD110" t="e">
        <f>-IAISQPDIYPAFFFAYYRPTLNKLADELDD</f>
        <v>#NAME?</v>
      </c>
    </row>
    <row r="111" spans="1:30" x14ac:dyDescent="0.25">
      <c r="A111">
        <v>110</v>
      </c>
      <c r="B111" t="s">
        <v>16222</v>
      </c>
      <c r="C111" s="2">
        <v>-1.8899321951531999E-2</v>
      </c>
      <c r="D111" t="s">
        <v>392</v>
      </c>
      <c r="E111" t="s">
        <v>18298</v>
      </c>
      <c r="F111">
        <v>163.33269733298101</v>
      </c>
      <c r="G111" s="2">
        <v>0.30576703417296902</v>
      </c>
      <c r="H111" s="12">
        <v>-6.1809547267416803E-2</v>
      </c>
      <c r="I111" s="14">
        <v>0.95071450040713501</v>
      </c>
      <c r="J111" s="14">
        <v>0.96565929808281503</v>
      </c>
      <c r="K111" t="s">
        <v>391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24</v>
      </c>
      <c r="R111" t="s">
        <v>24</v>
      </c>
      <c r="S111" t="s">
        <v>24</v>
      </c>
      <c r="T111" t="s">
        <v>24</v>
      </c>
      <c r="U111" t="s">
        <v>24</v>
      </c>
      <c r="V111" t="s">
        <v>24</v>
      </c>
      <c r="W111" t="s">
        <v>24</v>
      </c>
      <c r="X111" t="s">
        <v>24</v>
      </c>
      <c r="Y111">
        <v>234</v>
      </c>
      <c r="Z111">
        <v>260</v>
      </c>
      <c r="AA111">
        <v>118</v>
      </c>
      <c r="AB111">
        <v>96</v>
      </c>
      <c r="AC111" t="s">
        <v>390</v>
      </c>
      <c r="AD111" t="s">
        <v>393</v>
      </c>
    </row>
    <row r="112" spans="1:30" x14ac:dyDescent="0.25">
      <c r="A112">
        <v>111</v>
      </c>
      <c r="B112" t="s">
        <v>16223</v>
      </c>
      <c r="C112" s="2">
        <v>-0.62866673609340895</v>
      </c>
      <c r="D112" t="s">
        <v>396</v>
      </c>
      <c r="E112" t="s">
        <v>18282</v>
      </c>
      <c r="F112">
        <v>389.53263228609597</v>
      </c>
      <c r="G112" s="2">
        <v>0.21995725095101501</v>
      </c>
      <c r="H112" s="12">
        <v>-2.8581314477030602</v>
      </c>
      <c r="I112" s="14">
        <v>4.26143821404698E-3</v>
      </c>
      <c r="J112" s="14">
        <v>1.3010880551879199E-2</v>
      </c>
      <c r="K112" t="s">
        <v>395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</v>
      </c>
      <c r="W112">
        <v>0</v>
      </c>
      <c r="X112">
        <v>0</v>
      </c>
      <c r="Y112">
        <v>412</v>
      </c>
      <c r="Z112">
        <v>523</v>
      </c>
      <c r="AA112">
        <v>273</v>
      </c>
      <c r="AB112">
        <v>354</v>
      </c>
      <c r="AC112" t="s">
        <v>394</v>
      </c>
      <c r="AD112" t="s">
        <v>397</v>
      </c>
    </row>
    <row r="113" spans="1:30" x14ac:dyDescent="0.25">
      <c r="A113">
        <v>112</v>
      </c>
      <c r="B113" t="s">
        <v>16224</v>
      </c>
      <c r="C113" s="2">
        <v>0.20756650652171199</v>
      </c>
      <c r="D113" t="s">
        <v>400</v>
      </c>
      <c r="E113" t="s">
        <v>18284</v>
      </c>
      <c r="F113">
        <v>785.82929596289398</v>
      </c>
      <c r="G113" s="2">
        <v>0.19302093867137299</v>
      </c>
      <c r="H113" s="12">
        <v>1.0753574609597301</v>
      </c>
      <c r="I113" s="14">
        <v>0.28221471931651099</v>
      </c>
      <c r="J113" s="14">
        <v>0.406509951652886</v>
      </c>
      <c r="K113" t="s">
        <v>399</v>
      </c>
      <c r="L113" t="s">
        <v>24</v>
      </c>
      <c r="M113" t="s">
        <v>24</v>
      </c>
      <c r="N113" t="s">
        <v>24</v>
      </c>
      <c r="O113" t="s">
        <v>24</v>
      </c>
      <c r="P113" t="s">
        <v>24</v>
      </c>
      <c r="Q113" t="s">
        <v>24</v>
      </c>
      <c r="R113" t="s">
        <v>24</v>
      </c>
      <c r="S113" t="s">
        <v>24</v>
      </c>
      <c r="T113" t="s">
        <v>24</v>
      </c>
      <c r="U113" t="s">
        <v>24</v>
      </c>
      <c r="V113" t="s">
        <v>24</v>
      </c>
      <c r="W113" t="s">
        <v>24</v>
      </c>
      <c r="X113" t="s">
        <v>24</v>
      </c>
      <c r="Y113">
        <v>1236</v>
      </c>
      <c r="Z113">
        <v>1330</v>
      </c>
      <c r="AA113">
        <v>482</v>
      </c>
      <c r="AB113">
        <v>474</v>
      </c>
      <c r="AC113" t="s">
        <v>398</v>
      </c>
      <c r="AD113" t="s">
        <v>401</v>
      </c>
    </row>
    <row r="114" spans="1:30" x14ac:dyDescent="0.25">
      <c r="A114">
        <v>113</v>
      </c>
      <c r="B114" t="s">
        <v>16225</v>
      </c>
      <c r="C114" s="2">
        <v>-5.8839266090958797E-2</v>
      </c>
      <c r="D114" t="s">
        <v>400</v>
      </c>
      <c r="E114" t="s">
        <v>18284</v>
      </c>
      <c r="F114">
        <v>607.65081253767801</v>
      </c>
      <c r="G114" s="2">
        <v>0.17623442613041701</v>
      </c>
      <c r="H114" s="12">
        <v>-0.33386930909524198</v>
      </c>
      <c r="I114" s="14">
        <v>0.73847817999171494</v>
      </c>
      <c r="J114" s="14">
        <v>0.81785997093659202</v>
      </c>
      <c r="K114" t="s">
        <v>403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24</v>
      </c>
      <c r="S114" t="s">
        <v>24</v>
      </c>
      <c r="T114" t="s">
        <v>24</v>
      </c>
      <c r="U114" t="s">
        <v>24</v>
      </c>
      <c r="V114" t="s">
        <v>24</v>
      </c>
      <c r="W114" t="s">
        <v>24</v>
      </c>
      <c r="X114" t="s">
        <v>24</v>
      </c>
      <c r="Y114">
        <v>896</v>
      </c>
      <c r="Z114">
        <v>917</v>
      </c>
      <c r="AA114">
        <v>373</v>
      </c>
      <c r="AB114">
        <v>446</v>
      </c>
      <c r="AC114" t="s">
        <v>402</v>
      </c>
      <c r="AD114" t="s">
        <v>404</v>
      </c>
    </row>
    <row r="115" spans="1:30" x14ac:dyDescent="0.25">
      <c r="A115">
        <v>114</v>
      </c>
      <c r="B115" t="s">
        <v>16226</v>
      </c>
      <c r="C115" s="2">
        <v>-0.65054906212848496</v>
      </c>
      <c r="D115" t="s">
        <v>407</v>
      </c>
      <c r="E115" t="s">
        <v>18292</v>
      </c>
      <c r="F115">
        <v>50.697850859388097</v>
      </c>
      <c r="G115" s="2">
        <v>0.41806703706658499</v>
      </c>
      <c r="H115" s="12">
        <v>-1.5560879104297201</v>
      </c>
      <c r="I115" s="14">
        <v>0.119687189409057</v>
      </c>
      <c r="J115" s="14">
        <v>0.209967000092352</v>
      </c>
      <c r="K115" t="s">
        <v>406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24</v>
      </c>
      <c r="R115" t="s">
        <v>24</v>
      </c>
      <c r="S115" t="s">
        <v>24</v>
      </c>
      <c r="T115" t="s">
        <v>24</v>
      </c>
      <c r="U115" t="s">
        <v>24</v>
      </c>
      <c r="V115" t="s">
        <v>24</v>
      </c>
      <c r="W115" t="s">
        <v>24</v>
      </c>
      <c r="X115" t="s">
        <v>24</v>
      </c>
      <c r="Y115">
        <v>64</v>
      </c>
      <c r="Z115">
        <v>56</v>
      </c>
      <c r="AA115">
        <v>36</v>
      </c>
      <c r="AB115">
        <v>46</v>
      </c>
      <c r="AC115" t="s">
        <v>405</v>
      </c>
      <c r="AD115" t="s">
        <v>408</v>
      </c>
    </row>
    <row r="116" spans="1:30" x14ac:dyDescent="0.25">
      <c r="A116">
        <v>115</v>
      </c>
      <c r="B116" t="s">
        <v>16227</v>
      </c>
      <c r="C116" s="2">
        <v>-0.76721714185906997</v>
      </c>
      <c r="D116" t="s">
        <v>411</v>
      </c>
      <c r="E116" t="s">
        <v>18291</v>
      </c>
      <c r="F116">
        <v>346.72310656473098</v>
      </c>
      <c r="G116" s="2">
        <v>0.25309602125941899</v>
      </c>
      <c r="H116" s="12">
        <v>-3.0313283395027599</v>
      </c>
      <c r="I116" s="14">
        <v>2.4348032233021399E-3</v>
      </c>
      <c r="J116" s="14">
        <v>7.9965572640831404E-3</v>
      </c>
      <c r="K116" t="s">
        <v>410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</v>
      </c>
      <c r="W116">
        <v>0</v>
      </c>
      <c r="X116">
        <v>0</v>
      </c>
      <c r="Y116">
        <v>393</v>
      </c>
      <c r="Z116">
        <v>389</v>
      </c>
      <c r="AA116">
        <v>223</v>
      </c>
      <c r="AB116">
        <v>361</v>
      </c>
      <c r="AC116" t="s">
        <v>409</v>
      </c>
      <c r="AD116" t="s">
        <v>412</v>
      </c>
    </row>
    <row r="117" spans="1:30" x14ac:dyDescent="0.25">
      <c r="A117">
        <v>116</v>
      </c>
      <c r="B117" t="s">
        <v>16228</v>
      </c>
      <c r="C117" s="2">
        <v>-2.30853418951955E-2</v>
      </c>
      <c r="D117" t="s">
        <v>24</v>
      </c>
      <c r="F117">
        <v>134.182528276742</v>
      </c>
      <c r="G117" s="2">
        <v>0.36402228984007701</v>
      </c>
      <c r="H117" s="12">
        <v>-6.3417385526961606E-2</v>
      </c>
      <c r="I117" s="14">
        <v>0.94943414346792798</v>
      </c>
      <c r="J117" s="14">
        <v>0.96525565448432804</v>
      </c>
      <c r="K117" t="s">
        <v>24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24</v>
      </c>
      <c r="R117" t="s">
        <v>24</v>
      </c>
      <c r="S117" t="s">
        <v>24</v>
      </c>
      <c r="T117" t="s">
        <v>24</v>
      </c>
      <c r="U117" t="s">
        <v>24</v>
      </c>
      <c r="V117" t="s">
        <v>24</v>
      </c>
      <c r="W117" t="s">
        <v>24</v>
      </c>
      <c r="X117" t="s">
        <v>24</v>
      </c>
      <c r="Y117">
        <v>211</v>
      </c>
      <c r="Z117">
        <v>193</v>
      </c>
      <c r="AA117">
        <v>103</v>
      </c>
      <c r="AB117">
        <v>72</v>
      </c>
      <c r="AC117" t="s">
        <v>24</v>
      </c>
      <c r="AD117" t="s">
        <v>24</v>
      </c>
    </row>
    <row r="118" spans="1:30" x14ac:dyDescent="0.25">
      <c r="A118">
        <v>117</v>
      </c>
      <c r="B118" t="s">
        <v>16229</v>
      </c>
      <c r="C118" s="2">
        <v>-3.3785818258512297E-2</v>
      </c>
      <c r="D118" t="s">
        <v>24</v>
      </c>
      <c r="F118">
        <v>99.388551050496105</v>
      </c>
      <c r="G118" s="2">
        <v>0.44490229238440598</v>
      </c>
      <c r="H118" s="12">
        <v>-7.5939861036545306E-2</v>
      </c>
      <c r="I118" s="14">
        <v>0.93946694388150698</v>
      </c>
      <c r="J118" s="14">
        <v>0.95811397645789598</v>
      </c>
      <c r="K118" t="s">
        <v>24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24</v>
      </c>
      <c r="S118" t="s">
        <v>24</v>
      </c>
      <c r="T118" t="s">
        <v>24</v>
      </c>
      <c r="U118" t="s">
        <v>24</v>
      </c>
      <c r="V118" t="s">
        <v>24</v>
      </c>
      <c r="W118" t="s">
        <v>24</v>
      </c>
      <c r="X118" t="s">
        <v>24</v>
      </c>
      <c r="Y118">
        <v>138</v>
      </c>
      <c r="Z118">
        <v>161</v>
      </c>
      <c r="AA118">
        <v>83</v>
      </c>
      <c r="AB118">
        <v>46</v>
      </c>
      <c r="AC118" t="s">
        <v>24</v>
      </c>
      <c r="AD118" t="s">
        <v>24</v>
      </c>
    </row>
    <row r="119" spans="1:30" x14ac:dyDescent="0.25">
      <c r="A119">
        <v>118</v>
      </c>
      <c r="B119" t="s">
        <v>16230</v>
      </c>
      <c r="C119" s="2">
        <v>-0.16405731844937299</v>
      </c>
      <c r="D119" t="s">
        <v>24</v>
      </c>
      <c r="F119">
        <v>37.481823301093499</v>
      </c>
      <c r="G119" s="2">
        <v>0.49060021412142302</v>
      </c>
      <c r="H119" s="12">
        <v>-0.33440123694843898</v>
      </c>
      <c r="I119" s="14">
        <v>0.73807680613162296</v>
      </c>
      <c r="J119" s="14">
        <v>0.81785997093659202</v>
      </c>
      <c r="K119" t="s">
        <v>24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24</v>
      </c>
      <c r="S119" t="s">
        <v>24</v>
      </c>
      <c r="T119" t="s">
        <v>24</v>
      </c>
      <c r="U119" t="s">
        <v>24</v>
      </c>
      <c r="V119" t="s">
        <v>24</v>
      </c>
      <c r="W119" t="s">
        <v>24</v>
      </c>
      <c r="X119" t="s">
        <v>24</v>
      </c>
      <c r="Y119">
        <v>45</v>
      </c>
      <c r="Z119">
        <v>63</v>
      </c>
      <c r="AA119">
        <v>26</v>
      </c>
      <c r="AB119">
        <v>26</v>
      </c>
      <c r="AC119" t="s">
        <v>24</v>
      </c>
      <c r="AD119" t="s">
        <v>24</v>
      </c>
    </row>
    <row r="120" spans="1:30" x14ac:dyDescent="0.25">
      <c r="A120">
        <v>119</v>
      </c>
      <c r="B120" t="s">
        <v>16231</v>
      </c>
      <c r="C120" s="2">
        <v>-6.7891472726626503E-2</v>
      </c>
      <c r="D120" t="s">
        <v>415</v>
      </c>
      <c r="E120" t="s">
        <v>18290</v>
      </c>
      <c r="F120">
        <v>457.33517483524702</v>
      </c>
      <c r="G120" s="2">
        <v>0.31463580790655798</v>
      </c>
      <c r="H120" s="12">
        <v>-0.21577795985251999</v>
      </c>
      <c r="I120" s="14">
        <v>0.829160829107772</v>
      </c>
      <c r="J120" s="14">
        <v>0.882494695466298</v>
      </c>
      <c r="K120" t="s">
        <v>414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24</v>
      </c>
      <c r="R120" t="s">
        <v>24</v>
      </c>
      <c r="S120" t="s">
        <v>24</v>
      </c>
      <c r="T120" t="s">
        <v>24</v>
      </c>
      <c r="U120" t="s">
        <v>24</v>
      </c>
      <c r="V120" t="s">
        <v>24</v>
      </c>
      <c r="W120" t="s">
        <v>24</v>
      </c>
      <c r="X120" t="s">
        <v>24</v>
      </c>
      <c r="Y120">
        <v>659</v>
      </c>
      <c r="Z120">
        <v>703</v>
      </c>
      <c r="AA120">
        <v>205</v>
      </c>
      <c r="AB120">
        <v>427</v>
      </c>
      <c r="AC120" t="s">
        <v>413</v>
      </c>
      <c r="AD120" t="s">
        <v>416</v>
      </c>
    </row>
    <row r="121" spans="1:30" x14ac:dyDescent="0.25">
      <c r="A121">
        <v>120</v>
      </c>
      <c r="B121" t="s">
        <v>16232</v>
      </c>
      <c r="C121" s="2">
        <v>-1.6423191572400899</v>
      </c>
      <c r="D121" t="s">
        <v>419</v>
      </c>
      <c r="E121" t="s">
        <v>18295</v>
      </c>
      <c r="F121">
        <v>7481.8465806289996</v>
      </c>
      <c r="G121" s="2">
        <v>0.27759248862311497</v>
      </c>
      <c r="H121" s="12">
        <v>-5.9162953773934799</v>
      </c>
      <c r="I121" s="14">
        <v>3.2927366178630601E-9</v>
      </c>
      <c r="J121" s="14">
        <v>4.1344490330402698E-8</v>
      </c>
      <c r="K121" t="s">
        <v>418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</v>
      </c>
      <c r="Y121">
        <v>5211</v>
      </c>
      <c r="Z121">
        <v>5862</v>
      </c>
      <c r="AA121">
        <v>5129</v>
      </c>
      <c r="AB121">
        <v>10154</v>
      </c>
      <c r="AC121" t="s">
        <v>417</v>
      </c>
      <c r="AD121" t="s">
        <v>420</v>
      </c>
    </row>
    <row r="122" spans="1:30" x14ac:dyDescent="0.25">
      <c r="A122">
        <v>121</v>
      </c>
      <c r="B122" t="s">
        <v>16233</v>
      </c>
      <c r="C122" s="2">
        <v>-0.739352085644288</v>
      </c>
      <c r="D122" t="s">
        <v>423</v>
      </c>
      <c r="E122" t="s">
        <v>18282</v>
      </c>
      <c r="F122">
        <v>499.42124992439898</v>
      </c>
      <c r="G122" s="2">
        <v>0.30795020511010601</v>
      </c>
      <c r="H122" s="12">
        <v>-2.4008819392730598</v>
      </c>
      <c r="I122" s="14">
        <v>1.6355612398512302E-2</v>
      </c>
      <c r="J122" s="14">
        <v>4.1020338096461502E-2</v>
      </c>
      <c r="K122" t="s">
        <v>422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620</v>
      </c>
      <c r="Z122">
        <v>517</v>
      </c>
      <c r="AA122">
        <v>288</v>
      </c>
      <c r="AB122">
        <v>553</v>
      </c>
      <c r="AC122" t="s">
        <v>421</v>
      </c>
      <c r="AD122" t="s">
        <v>424</v>
      </c>
    </row>
    <row r="123" spans="1:30" x14ac:dyDescent="0.25">
      <c r="A123">
        <v>122</v>
      </c>
      <c r="B123" t="s">
        <v>16234</v>
      </c>
      <c r="C123" s="2">
        <v>0.18596763659323201</v>
      </c>
      <c r="D123" t="s">
        <v>427</v>
      </c>
      <c r="F123">
        <v>477.80409407191797</v>
      </c>
      <c r="G123" s="2">
        <v>0.291423610772019</v>
      </c>
      <c r="H123" s="12">
        <v>0.63813510545895602</v>
      </c>
      <c r="I123" s="14">
        <v>0.52338573618142104</v>
      </c>
      <c r="J123" s="14">
        <v>0.64555315849287698</v>
      </c>
      <c r="K123" t="s">
        <v>426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24</v>
      </c>
      <c r="R123" t="s">
        <v>24</v>
      </c>
      <c r="S123" t="s">
        <v>24</v>
      </c>
      <c r="T123" t="s">
        <v>24</v>
      </c>
      <c r="U123" t="s">
        <v>24</v>
      </c>
      <c r="V123" t="s">
        <v>24</v>
      </c>
      <c r="W123" t="s">
        <v>24</v>
      </c>
      <c r="X123" t="s">
        <v>24</v>
      </c>
      <c r="Y123">
        <v>847</v>
      </c>
      <c r="Z123">
        <v>698</v>
      </c>
      <c r="AA123">
        <v>215</v>
      </c>
      <c r="AB123">
        <v>385</v>
      </c>
      <c r="AC123" t="s">
        <v>425</v>
      </c>
      <c r="AD123" t="s">
        <v>428</v>
      </c>
    </row>
    <row r="124" spans="1:30" x14ac:dyDescent="0.25">
      <c r="A124">
        <v>123</v>
      </c>
      <c r="B124" t="s">
        <v>16235</v>
      </c>
      <c r="C124" s="2">
        <v>0.409897269422411</v>
      </c>
      <c r="D124" t="s">
        <v>431</v>
      </c>
      <c r="F124">
        <v>1094.7107418425801</v>
      </c>
      <c r="G124" s="2">
        <v>0.34914995550799999</v>
      </c>
      <c r="H124" s="12">
        <v>1.17398631435031</v>
      </c>
      <c r="I124" s="14">
        <v>0.24040050738750399</v>
      </c>
      <c r="J124" s="14">
        <v>0.36148016224420598</v>
      </c>
      <c r="K124" t="s">
        <v>430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24</v>
      </c>
      <c r="R124" t="s">
        <v>24</v>
      </c>
      <c r="S124" t="s">
        <v>24</v>
      </c>
      <c r="T124" t="s">
        <v>24</v>
      </c>
      <c r="U124" t="s">
        <v>24</v>
      </c>
      <c r="V124" t="s">
        <v>24</v>
      </c>
      <c r="W124" t="s">
        <v>24</v>
      </c>
      <c r="X124" t="s">
        <v>24</v>
      </c>
      <c r="Y124">
        <v>2267</v>
      </c>
      <c r="Z124">
        <v>1515</v>
      </c>
      <c r="AA124">
        <v>417</v>
      </c>
      <c r="AB124">
        <v>852</v>
      </c>
      <c r="AC124" t="s">
        <v>429</v>
      </c>
      <c r="AD124" t="s">
        <v>432</v>
      </c>
    </row>
    <row r="125" spans="1:30" x14ac:dyDescent="0.25">
      <c r="A125">
        <v>124</v>
      </c>
      <c r="B125" t="s">
        <v>16236</v>
      </c>
      <c r="C125" s="2">
        <v>1.0473830073196899</v>
      </c>
      <c r="D125" t="s">
        <v>35</v>
      </c>
      <c r="F125">
        <v>174.964736088134</v>
      </c>
      <c r="G125" s="2">
        <v>0.35360105216328103</v>
      </c>
      <c r="H125" s="12">
        <v>2.9620472023823199</v>
      </c>
      <c r="I125" s="14">
        <v>3.0560093017068701E-3</v>
      </c>
      <c r="J125" s="14">
        <v>9.7657253053726103E-3</v>
      </c>
      <c r="K125" t="s">
        <v>434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0</v>
      </c>
      <c r="Y125">
        <v>407</v>
      </c>
      <c r="Z125">
        <v>309</v>
      </c>
      <c r="AA125">
        <v>54</v>
      </c>
      <c r="AB125">
        <v>99</v>
      </c>
      <c r="AC125" t="s">
        <v>433</v>
      </c>
      <c r="AD125" t="s">
        <v>435</v>
      </c>
    </row>
    <row r="126" spans="1:30" x14ac:dyDescent="0.25">
      <c r="A126">
        <v>125</v>
      </c>
      <c r="B126" t="s">
        <v>16237</v>
      </c>
      <c r="C126" s="2">
        <v>0.670851697377842</v>
      </c>
      <c r="D126" t="s">
        <v>438</v>
      </c>
      <c r="E126" t="s">
        <v>18291</v>
      </c>
      <c r="F126">
        <v>47.325549627738397</v>
      </c>
      <c r="G126" s="2">
        <v>0.57659437933505897</v>
      </c>
      <c r="H126" s="12">
        <v>1.1634724884961301</v>
      </c>
      <c r="I126" s="14">
        <v>0.24463785395969501</v>
      </c>
      <c r="J126" s="14">
        <v>0.36630016093274997</v>
      </c>
      <c r="K126" t="s">
        <v>437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24</v>
      </c>
      <c r="R126" t="s">
        <v>24</v>
      </c>
      <c r="S126" t="s">
        <v>24</v>
      </c>
      <c r="T126" t="s">
        <v>24</v>
      </c>
      <c r="U126" t="s">
        <v>24</v>
      </c>
      <c r="V126" t="s">
        <v>24</v>
      </c>
      <c r="W126" t="s">
        <v>24</v>
      </c>
      <c r="X126" t="s">
        <v>24</v>
      </c>
      <c r="Y126">
        <v>63</v>
      </c>
      <c r="Z126">
        <v>115</v>
      </c>
      <c r="AA126">
        <v>30</v>
      </c>
      <c r="AB126">
        <v>17</v>
      </c>
      <c r="AC126" t="s">
        <v>436</v>
      </c>
      <c r="AD126" t="s">
        <v>439</v>
      </c>
    </row>
    <row r="127" spans="1:30" x14ac:dyDescent="0.25">
      <c r="A127">
        <v>126</v>
      </c>
      <c r="B127" t="s">
        <v>16238</v>
      </c>
      <c r="C127" s="2">
        <v>0.68638130218889404</v>
      </c>
      <c r="D127" t="s">
        <v>442</v>
      </c>
      <c r="E127" t="s">
        <v>18291</v>
      </c>
      <c r="F127">
        <v>42.460672689438397</v>
      </c>
      <c r="G127" s="2">
        <v>0.56064138164140898</v>
      </c>
      <c r="H127" s="12">
        <v>1.2242787005471301</v>
      </c>
      <c r="I127" s="14">
        <v>0.22084710906395599</v>
      </c>
      <c r="J127" s="14">
        <v>0.33873054237814199</v>
      </c>
      <c r="K127" t="s">
        <v>441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24</v>
      </c>
      <c r="R127" t="s">
        <v>24</v>
      </c>
      <c r="S127" t="s">
        <v>24</v>
      </c>
      <c r="T127" t="s">
        <v>24</v>
      </c>
      <c r="U127" t="s">
        <v>24</v>
      </c>
      <c r="V127" t="s">
        <v>24</v>
      </c>
      <c r="W127" t="s">
        <v>24</v>
      </c>
      <c r="X127" t="s">
        <v>24</v>
      </c>
      <c r="Y127">
        <v>62</v>
      </c>
      <c r="Z127">
        <v>99</v>
      </c>
      <c r="AA127">
        <v>13</v>
      </c>
      <c r="AB127">
        <v>31</v>
      </c>
      <c r="AC127" t="s">
        <v>440</v>
      </c>
      <c r="AD127" t="s">
        <v>443</v>
      </c>
    </row>
    <row r="128" spans="1:30" x14ac:dyDescent="0.25">
      <c r="A128">
        <v>127</v>
      </c>
      <c r="B128" t="s">
        <v>16239</v>
      </c>
      <c r="C128" s="2">
        <v>0.81056430586033401</v>
      </c>
      <c r="D128" t="s">
        <v>446</v>
      </c>
      <c r="E128" t="s">
        <v>18291</v>
      </c>
      <c r="F128">
        <v>422.00934249910898</v>
      </c>
      <c r="G128" s="2">
        <v>0.31526537206817401</v>
      </c>
      <c r="H128" s="12">
        <v>2.5710540315384098</v>
      </c>
      <c r="I128" s="14">
        <v>1.01389507006011E-2</v>
      </c>
      <c r="J128" s="14">
        <v>2.73240872918202E-2</v>
      </c>
      <c r="K128" t="s">
        <v>445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691</v>
      </c>
      <c r="Z128">
        <v>952</v>
      </c>
      <c r="AA128">
        <v>230</v>
      </c>
      <c r="AB128">
        <v>167</v>
      </c>
      <c r="AC128" t="s">
        <v>444</v>
      </c>
      <c r="AD128" t="s">
        <v>447</v>
      </c>
    </row>
    <row r="129" spans="1:30" x14ac:dyDescent="0.25">
      <c r="A129">
        <v>128</v>
      </c>
      <c r="B129" t="s">
        <v>16240</v>
      </c>
      <c r="C129" s="2">
        <v>-0.26669154976459902</v>
      </c>
      <c r="D129" t="s">
        <v>449</v>
      </c>
      <c r="E129" t="s">
        <v>18287</v>
      </c>
      <c r="F129">
        <v>43.026357377578201</v>
      </c>
      <c r="G129" s="2">
        <v>0.48825860802612597</v>
      </c>
      <c r="H129" s="12">
        <v>-0.54620962207455603</v>
      </c>
      <c r="I129" s="14">
        <v>0.58492185274563901</v>
      </c>
      <c r="J129" s="14">
        <v>0.69531806239626104</v>
      </c>
      <c r="K129" t="s">
        <v>24</v>
      </c>
      <c r="L129" t="s">
        <v>24</v>
      </c>
      <c r="M129" t="s">
        <v>24</v>
      </c>
      <c r="N129" t="s">
        <v>24</v>
      </c>
      <c r="O129" t="s">
        <v>24</v>
      </c>
      <c r="P129" t="s">
        <v>24</v>
      </c>
      <c r="Q129" t="s">
        <v>24</v>
      </c>
      <c r="R129" t="s">
        <v>24</v>
      </c>
      <c r="S129" t="s">
        <v>24</v>
      </c>
      <c r="T129" t="s">
        <v>24</v>
      </c>
      <c r="U129" t="s">
        <v>24</v>
      </c>
      <c r="V129" t="s">
        <v>24</v>
      </c>
      <c r="W129" t="s">
        <v>24</v>
      </c>
      <c r="X129" t="s">
        <v>24</v>
      </c>
      <c r="Y129">
        <v>52</v>
      </c>
      <c r="Z129">
        <v>67</v>
      </c>
      <c r="AA129">
        <v>35</v>
      </c>
      <c r="AB129">
        <v>26</v>
      </c>
      <c r="AC129" t="s">
        <v>448</v>
      </c>
      <c r="AD129" t="s">
        <v>450</v>
      </c>
    </row>
    <row r="130" spans="1:30" x14ac:dyDescent="0.25">
      <c r="A130">
        <v>129</v>
      </c>
      <c r="B130" t="s">
        <v>16241</v>
      </c>
      <c r="C130" s="2">
        <v>-0.76063907904592198</v>
      </c>
      <c r="D130" t="s">
        <v>453</v>
      </c>
      <c r="E130" t="s">
        <v>18287</v>
      </c>
      <c r="F130">
        <v>40.089693385285003</v>
      </c>
      <c r="G130" s="2">
        <v>0.51218583854374</v>
      </c>
      <c r="H130" s="12">
        <v>-1.48508416634203</v>
      </c>
      <c r="I130" s="14">
        <v>0.13752152985764299</v>
      </c>
      <c r="J130" s="14">
        <v>0.23450723759567399</v>
      </c>
      <c r="K130" t="s">
        <v>452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24</v>
      </c>
      <c r="R130" t="s">
        <v>24</v>
      </c>
      <c r="S130" t="s">
        <v>24</v>
      </c>
      <c r="T130" t="s">
        <v>24</v>
      </c>
      <c r="U130" t="s">
        <v>24</v>
      </c>
      <c r="V130" t="s">
        <v>24</v>
      </c>
      <c r="W130" t="s">
        <v>24</v>
      </c>
      <c r="X130" t="s">
        <v>24</v>
      </c>
      <c r="Y130">
        <v>44</v>
      </c>
      <c r="Z130">
        <v>47</v>
      </c>
      <c r="AA130">
        <v>22</v>
      </c>
      <c r="AB130">
        <v>46</v>
      </c>
      <c r="AC130" t="s">
        <v>451</v>
      </c>
      <c r="AD130" t="s">
        <v>454</v>
      </c>
    </row>
    <row r="131" spans="1:30" x14ac:dyDescent="0.25">
      <c r="A131">
        <v>130</v>
      </c>
      <c r="B131" t="s">
        <v>16242</v>
      </c>
      <c r="C131" s="2">
        <v>-0.21445630064131399</v>
      </c>
      <c r="D131" t="s">
        <v>457</v>
      </c>
      <c r="E131" t="s">
        <v>18284</v>
      </c>
      <c r="F131">
        <v>20812.950982841401</v>
      </c>
      <c r="G131" s="2">
        <v>0.15448668965402099</v>
      </c>
      <c r="H131" s="12">
        <v>-1.3881862646005101</v>
      </c>
      <c r="I131" s="14">
        <v>0.165080333692185</v>
      </c>
      <c r="J131" s="14">
        <v>0.27097045105842099</v>
      </c>
      <c r="K131" t="s">
        <v>456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24</v>
      </c>
      <c r="R131" t="s">
        <v>24</v>
      </c>
      <c r="S131" t="s">
        <v>24</v>
      </c>
      <c r="T131" t="s">
        <v>24</v>
      </c>
      <c r="U131" t="s">
        <v>24</v>
      </c>
      <c r="V131" t="s">
        <v>24</v>
      </c>
      <c r="W131" t="s">
        <v>24</v>
      </c>
      <c r="X131" t="s">
        <v>24</v>
      </c>
      <c r="Y131">
        <v>26970</v>
      </c>
      <c r="Z131">
        <v>31838</v>
      </c>
      <c r="AA131">
        <v>13989</v>
      </c>
      <c r="AB131">
        <v>15444</v>
      </c>
      <c r="AC131" t="s">
        <v>455</v>
      </c>
      <c r="AD131" t="s">
        <v>458</v>
      </c>
    </row>
    <row r="132" spans="1:30" x14ac:dyDescent="0.25">
      <c r="A132">
        <v>131</v>
      </c>
      <c r="B132" t="s">
        <v>16243</v>
      </c>
      <c r="C132" s="2">
        <v>-6.6830747997751197E-2</v>
      </c>
      <c r="D132" t="s">
        <v>461</v>
      </c>
      <c r="E132" t="s">
        <v>18285</v>
      </c>
      <c r="F132">
        <v>10914.4358341265</v>
      </c>
      <c r="G132" s="2">
        <v>0.14973598517289599</v>
      </c>
      <c r="H132" s="12">
        <v>-0.44632389415666202</v>
      </c>
      <c r="I132" s="14">
        <v>0.65536329878730504</v>
      </c>
      <c r="J132" s="14">
        <v>0.75314705172584595</v>
      </c>
      <c r="K132" t="s">
        <v>460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24</v>
      </c>
      <c r="R132" t="s">
        <v>24</v>
      </c>
      <c r="S132" t="s">
        <v>24</v>
      </c>
      <c r="T132" t="s">
        <v>24</v>
      </c>
      <c r="U132" t="s">
        <v>24</v>
      </c>
      <c r="V132" t="s">
        <v>24</v>
      </c>
      <c r="W132" t="s">
        <v>24</v>
      </c>
      <c r="X132" t="s">
        <v>24</v>
      </c>
      <c r="Y132">
        <v>14958</v>
      </c>
      <c r="Z132">
        <v>17579</v>
      </c>
      <c r="AA132">
        <v>6834</v>
      </c>
      <c r="AB132">
        <v>7896</v>
      </c>
      <c r="AC132" t="s">
        <v>459</v>
      </c>
      <c r="AD132" t="s">
        <v>462</v>
      </c>
    </row>
    <row r="133" spans="1:30" x14ac:dyDescent="0.25">
      <c r="A133">
        <v>132</v>
      </c>
      <c r="B133" t="s">
        <v>16244</v>
      </c>
      <c r="C133" s="2">
        <v>0.64094401571356596</v>
      </c>
      <c r="D133" t="s">
        <v>465</v>
      </c>
      <c r="E133" t="s">
        <v>18282</v>
      </c>
      <c r="F133">
        <v>1744.40204634323</v>
      </c>
      <c r="G133" s="2">
        <v>0.178321806625931</v>
      </c>
      <c r="H133" s="12">
        <v>3.5943109137408298</v>
      </c>
      <c r="I133" s="14">
        <v>3.2525125382892899E-4</v>
      </c>
      <c r="J133" s="14">
        <v>1.44989286096115E-3</v>
      </c>
      <c r="K133" t="s">
        <v>464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0</v>
      </c>
      <c r="Y133">
        <v>3387</v>
      </c>
      <c r="Z133">
        <v>3076</v>
      </c>
      <c r="AA133">
        <v>795</v>
      </c>
      <c r="AB133">
        <v>1010</v>
      </c>
      <c r="AC133" t="s">
        <v>463</v>
      </c>
      <c r="AD133" t="s">
        <v>466</v>
      </c>
    </row>
    <row r="134" spans="1:30" x14ac:dyDescent="0.25">
      <c r="A134">
        <v>133</v>
      </c>
      <c r="B134" t="s">
        <v>16245</v>
      </c>
      <c r="C134" s="2">
        <v>0.119550918114153</v>
      </c>
      <c r="D134" t="s">
        <v>469</v>
      </c>
      <c r="E134" t="s">
        <v>18291</v>
      </c>
      <c r="F134">
        <v>424.041555866088</v>
      </c>
      <c r="G134" s="2">
        <v>0.22751890945851999</v>
      </c>
      <c r="H134" s="12">
        <v>0.52545486614135395</v>
      </c>
      <c r="I134" s="14">
        <v>0.59926702098478102</v>
      </c>
      <c r="J134" s="14">
        <v>0.70748166161042103</v>
      </c>
      <c r="K134" t="s">
        <v>468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24</v>
      </c>
      <c r="R134" t="s">
        <v>24</v>
      </c>
      <c r="S134" t="s">
        <v>24</v>
      </c>
      <c r="T134" t="s">
        <v>24</v>
      </c>
      <c r="U134" t="s">
        <v>24</v>
      </c>
      <c r="V134" t="s">
        <v>24</v>
      </c>
      <c r="W134" t="s">
        <v>24</v>
      </c>
      <c r="X134" t="s">
        <v>24</v>
      </c>
      <c r="Y134">
        <v>722</v>
      </c>
      <c r="Z134">
        <v>620</v>
      </c>
      <c r="AA134">
        <v>232</v>
      </c>
      <c r="AB134">
        <v>307</v>
      </c>
      <c r="AC134" t="s">
        <v>467</v>
      </c>
      <c r="AD134" t="s">
        <v>470</v>
      </c>
    </row>
    <row r="135" spans="1:30" x14ac:dyDescent="0.25">
      <c r="A135">
        <v>134</v>
      </c>
      <c r="B135" t="s">
        <v>16246</v>
      </c>
      <c r="C135" s="2">
        <v>0.63002413294128201</v>
      </c>
      <c r="D135" t="s">
        <v>35</v>
      </c>
      <c r="E135" t="s">
        <v>18295</v>
      </c>
      <c r="F135">
        <v>2265.6812249608602</v>
      </c>
      <c r="G135" s="2">
        <v>0.19421740857011399</v>
      </c>
      <c r="H135" s="12">
        <v>3.24391174601549</v>
      </c>
      <c r="I135" s="14">
        <v>1.1790027036778299E-3</v>
      </c>
      <c r="J135" s="14">
        <v>4.3681267152390199E-3</v>
      </c>
      <c r="K135" t="s">
        <v>472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0</v>
      </c>
      <c r="Y135">
        <v>4378</v>
      </c>
      <c r="Z135">
        <v>3990</v>
      </c>
      <c r="AA135">
        <v>1173</v>
      </c>
      <c r="AB135">
        <v>1158</v>
      </c>
      <c r="AC135" t="s">
        <v>471</v>
      </c>
      <c r="AD135" t="s">
        <v>473</v>
      </c>
    </row>
    <row r="136" spans="1:30" x14ac:dyDescent="0.25">
      <c r="A136">
        <v>135</v>
      </c>
      <c r="B136" t="s">
        <v>16247</v>
      </c>
      <c r="C136" s="2">
        <v>0.410447613454133</v>
      </c>
      <c r="D136" t="s">
        <v>35</v>
      </c>
      <c r="F136">
        <v>382.71757802124301</v>
      </c>
      <c r="G136" s="2">
        <v>0.19972637860558901</v>
      </c>
      <c r="H136" s="12">
        <v>2.0550495949494301</v>
      </c>
      <c r="I136" s="14">
        <v>3.9874214694055297E-2</v>
      </c>
      <c r="J136" s="14">
        <v>8.6373160212902603E-2</v>
      </c>
      <c r="K136" t="s">
        <v>24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24</v>
      </c>
      <c r="R136" t="s">
        <v>24</v>
      </c>
      <c r="S136" t="s">
        <v>24</v>
      </c>
      <c r="T136" t="s">
        <v>24</v>
      </c>
      <c r="U136" t="s">
        <v>24</v>
      </c>
      <c r="V136" t="s">
        <v>24</v>
      </c>
      <c r="W136" t="s">
        <v>24</v>
      </c>
      <c r="X136" t="s">
        <v>24</v>
      </c>
      <c r="Y136">
        <v>652</v>
      </c>
      <c r="Z136">
        <v>679</v>
      </c>
      <c r="AA136">
        <v>192</v>
      </c>
      <c r="AB136">
        <v>243</v>
      </c>
      <c r="AC136" t="s">
        <v>474</v>
      </c>
      <c r="AD136" t="s">
        <v>475</v>
      </c>
    </row>
    <row r="137" spans="1:30" x14ac:dyDescent="0.25">
      <c r="A137">
        <v>136</v>
      </c>
      <c r="B137" t="s">
        <v>16248</v>
      </c>
      <c r="C137" s="2">
        <v>0.29423435671815301</v>
      </c>
      <c r="D137" t="s">
        <v>478</v>
      </c>
      <c r="E137" t="s">
        <v>18283</v>
      </c>
      <c r="F137">
        <v>342.14833370104998</v>
      </c>
      <c r="G137" s="2">
        <v>0.249659265737356</v>
      </c>
      <c r="H137" s="12">
        <v>1.1785437077576399</v>
      </c>
      <c r="I137" s="14">
        <v>0.23857991828738501</v>
      </c>
      <c r="J137" s="14">
        <v>0.35943463769762302</v>
      </c>
      <c r="K137" t="s">
        <v>477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24</v>
      </c>
      <c r="R137" t="s">
        <v>24</v>
      </c>
      <c r="S137" t="s">
        <v>24</v>
      </c>
      <c r="T137" t="s">
        <v>24</v>
      </c>
      <c r="U137" t="s">
        <v>24</v>
      </c>
      <c r="V137" t="s">
        <v>24</v>
      </c>
      <c r="W137" t="s">
        <v>24</v>
      </c>
      <c r="X137" t="s">
        <v>24</v>
      </c>
      <c r="Y137">
        <v>599</v>
      </c>
      <c r="Z137">
        <v>548</v>
      </c>
      <c r="AA137">
        <v>161</v>
      </c>
      <c r="AB137">
        <v>249</v>
      </c>
      <c r="AC137" t="s">
        <v>476</v>
      </c>
      <c r="AD137" t="s">
        <v>479</v>
      </c>
    </row>
    <row r="138" spans="1:30" x14ac:dyDescent="0.25">
      <c r="A138">
        <v>137</v>
      </c>
      <c r="B138" t="s">
        <v>16249</v>
      </c>
      <c r="C138" s="2">
        <v>0.40731760235644299</v>
      </c>
      <c r="D138" t="s">
        <v>35</v>
      </c>
      <c r="E138" t="s">
        <v>18295</v>
      </c>
      <c r="F138">
        <v>391.25686458491299</v>
      </c>
      <c r="G138" s="2">
        <v>0.20275255370774201</v>
      </c>
      <c r="H138" s="12">
        <v>2.0089394432169398</v>
      </c>
      <c r="I138" s="14">
        <v>4.4543556254945799E-2</v>
      </c>
      <c r="J138" s="14">
        <v>9.4328951830565902E-2</v>
      </c>
      <c r="K138" t="s">
        <v>481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Q138" t="s">
        <v>24</v>
      </c>
      <c r="R138" t="s">
        <v>24</v>
      </c>
      <c r="S138" t="s">
        <v>24</v>
      </c>
      <c r="T138" t="s">
        <v>24</v>
      </c>
      <c r="U138" t="s">
        <v>24</v>
      </c>
      <c r="V138" t="s">
        <v>24</v>
      </c>
      <c r="W138" t="s">
        <v>24</v>
      </c>
      <c r="X138" t="s">
        <v>24</v>
      </c>
      <c r="Y138">
        <v>660</v>
      </c>
      <c r="Z138">
        <v>700</v>
      </c>
      <c r="AA138">
        <v>192</v>
      </c>
      <c r="AB138">
        <v>254</v>
      </c>
      <c r="AC138" t="s">
        <v>480</v>
      </c>
      <c r="AD138" t="s">
        <v>482</v>
      </c>
    </row>
    <row r="139" spans="1:30" x14ac:dyDescent="0.25">
      <c r="A139">
        <v>138</v>
      </c>
      <c r="B139" t="s">
        <v>16250</v>
      </c>
      <c r="C139" s="2">
        <v>-2.3560117933620599E-2</v>
      </c>
      <c r="D139" t="s">
        <v>485</v>
      </c>
      <c r="E139" t="s">
        <v>18286</v>
      </c>
      <c r="F139">
        <v>1133.8583696469</v>
      </c>
      <c r="G139" s="2">
        <v>0.20617702786700101</v>
      </c>
      <c r="H139" s="12">
        <v>-0.114271304506429</v>
      </c>
      <c r="I139" s="14">
        <v>0.90902272915584204</v>
      </c>
      <c r="J139" s="14">
        <v>0.93660521302204802</v>
      </c>
      <c r="K139" t="s">
        <v>484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24</v>
      </c>
      <c r="R139" t="s">
        <v>24</v>
      </c>
      <c r="S139" t="s">
        <v>24</v>
      </c>
      <c r="T139" t="s">
        <v>24</v>
      </c>
      <c r="U139" t="s">
        <v>24</v>
      </c>
      <c r="V139" t="s">
        <v>24</v>
      </c>
      <c r="W139" t="s">
        <v>24</v>
      </c>
      <c r="X139" t="s">
        <v>24</v>
      </c>
      <c r="Y139">
        <v>1508</v>
      </c>
      <c r="Z139">
        <v>1929</v>
      </c>
      <c r="AA139">
        <v>632</v>
      </c>
      <c r="AB139">
        <v>888</v>
      </c>
      <c r="AC139" t="s">
        <v>483</v>
      </c>
      <c r="AD139" t="s">
        <v>486</v>
      </c>
    </row>
    <row r="140" spans="1:30" x14ac:dyDescent="0.25">
      <c r="A140">
        <v>139</v>
      </c>
      <c r="B140" t="s">
        <v>16251</v>
      </c>
      <c r="C140" s="2">
        <v>-2.4966028235847699</v>
      </c>
      <c r="D140" t="s">
        <v>489</v>
      </c>
      <c r="E140" t="s">
        <v>18294</v>
      </c>
      <c r="F140">
        <v>26505.192508504799</v>
      </c>
      <c r="G140" s="2">
        <v>0.36587691675940798</v>
      </c>
      <c r="H140" s="12">
        <v>-6.8236139237679199</v>
      </c>
      <c r="I140" s="14">
        <v>8.8778275432386505E-12</v>
      </c>
      <c r="J140" s="14">
        <v>1.5616178628985101E-10</v>
      </c>
      <c r="K140" t="s">
        <v>488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</v>
      </c>
      <c r="X140">
        <v>0</v>
      </c>
      <c r="Y140">
        <v>10856</v>
      </c>
      <c r="Z140">
        <v>13516</v>
      </c>
      <c r="AA140">
        <v>16924</v>
      </c>
      <c r="AB140">
        <v>44442</v>
      </c>
      <c r="AC140" t="s">
        <v>487</v>
      </c>
      <c r="AD140" t="s">
        <v>490</v>
      </c>
    </row>
    <row r="141" spans="1:30" x14ac:dyDescent="0.25">
      <c r="A141">
        <v>140</v>
      </c>
      <c r="B141" t="s">
        <v>16252</v>
      </c>
      <c r="C141" s="2">
        <v>-2.6486490684547599</v>
      </c>
      <c r="D141" t="s">
        <v>493</v>
      </c>
      <c r="F141">
        <v>8819.0749704053906</v>
      </c>
      <c r="G141" s="2">
        <v>0.39111303106714701</v>
      </c>
      <c r="H141" s="12">
        <v>-6.7720808514816104</v>
      </c>
      <c r="I141" s="14">
        <v>1.2694315907882801E-11</v>
      </c>
      <c r="J141" s="14">
        <v>2.21300462590546E-10</v>
      </c>
      <c r="K141" t="s">
        <v>492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1</v>
      </c>
      <c r="X141">
        <v>0</v>
      </c>
      <c r="Y141">
        <v>3167</v>
      </c>
      <c r="Z141">
        <v>4251</v>
      </c>
      <c r="AA141">
        <v>5460</v>
      </c>
      <c r="AB141">
        <v>15318</v>
      </c>
      <c r="AC141" t="s">
        <v>491</v>
      </c>
      <c r="AD141" t="s">
        <v>494</v>
      </c>
    </row>
    <row r="142" spans="1:30" x14ac:dyDescent="0.25">
      <c r="A142">
        <v>141</v>
      </c>
      <c r="B142" t="s">
        <v>16253</v>
      </c>
      <c r="C142" s="2">
        <v>-2.74611079006239</v>
      </c>
      <c r="D142" t="s">
        <v>497</v>
      </c>
      <c r="E142" t="s">
        <v>18296</v>
      </c>
      <c r="F142">
        <v>21229.946585642901</v>
      </c>
      <c r="G142" s="2">
        <v>0.37292770136951098</v>
      </c>
      <c r="H142" s="12">
        <v>-7.3636546171758903</v>
      </c>
      <c r="I142" s="14">
        <v>1.7894231469500301E-13</v>
      </c>
      <c r="J142" s="14">
        <v>3.7427781822465304E-12</v>
      </c>
      <c r="K142" t="s">
        <v>496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1</v>
      </c>
      <c r="X142">
        <v>0</v>
      </c>
      <c r="Y142">
        <v>7136</v>
      </c>
      <c r="Z142">
        <v>9709</v>
      </c>
      <c r="AA142">
        <v>13884</v>
      </c>
      <c r="AB142">
        <v>36473</v>
      </c>
      <c r="AC142" t="s">
        <v>495</v>
      </c>
      <c r="AD142" t="s">
        <v>498</v>
      </c>
    </row>
    <row r="143" spans="1:30" x14ac:dyDescent="0.25">
      <c r="A143">
        <v>142</v>
      </c>
      <c r="B143" t="s">
        <v>16254</v>
      </c>
      <c r="C143" s="2">
        <v>-1.8263833824743601</v>
      </c>
      <c r="D143" t="s">
        <v>196</v>
      </c>
      <c r="E143" t="s">
        <v>18292</v>
      </c>
      <c r="F143">
        <v>1360.0991743954801</v>
      </c>
      <c r="G143" s="2">
        <v>0.358368663947431</v>
      </c>
      <c r="H143" s="12">
        <v>-5.0963813698350302</v>
      </c>
      <c r="I143" s="14">
        <v>3.4620734187890401E-7</v>
      </c>
      <c r="J143" s="14">
        <v>3.0866202512263002E-6</v>
      </c>
      <c r="K143" t="s">
        <v>500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896</v>
      </c>
      <c r="Z143">
        <v>927</v>
      </c>
      <c r="AA143">
        <v>821</v>
      </c>
      <c r="AB143">
        <v>2066</v>
      </c>
      <c r="AC143" t="s">
        <v>499</v>
      </c>
      <c r="AD143" t="s">
        <v>501</v>
      </c>
    </row>
    <row r="144" spans="1:30" x14ac:dyDescent="0.25">
      <c r="A144">
        <v>143</v>
      </c>
      <c r="B144" t="s">
        <v>16255</v>
      </c>
      <c r="C144" s="2">
        <v>-0.79116045103158605</v>
      </c>
      <c r="D144" t="s">
        <v>504</v>
      </c>
      <c r="E144" t="s">
        <v>18292</v>
      </c>
      <c r="F144">
        <v>636.07584864046498</v>
      </c>
      <c r="G144" s="2">
        <v>0.29533889574892702</v>
      </c>
      <c r="H144" s="12">
        <v>-2.6788224051063199</v>
      </c>
      <c r="I144" s="14">
        <v>7.3881567976271699E-3</v>
      </c>
      <c r="J144" s="14">
        <v>2.09063422425609E-2</v>
      </c>
      <c r="K144" t="s">
        <v>503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</v>
      </c>
      <c r="W144">
        <v>0</v>
      </c>
      <c r="X144">
        <v>0</v>
      </c>
      <c r="Y144">
        <v>699</v>
      </c>
      <c r="Z144">
        <v>721</v>
      </c>
      <c r="AA144">
        <v>364</v>
      </c>
      <c r="AB144">
        <v>723</v>
      </c>
      <c r="AC144" t="s">
        <v>502</v>
      </c>
      <c r="AD144" t="s">
        <v>505</v>
      </c>
    </row>
    <row r="145" spans="1:30" x14ac:dyDescent="0.25">
      <c r="A145">
        <v>144</v>
      </c>
      <c r="B145" t="s">
        <v>16256</v>
      </c>
      <c r="C145" s="2">
        <v>0.306336747450348</v>
      </c>
      <c r="D145" t="s">
        <v>508</v>
      </c>
      <c r="E145" t="s">
        <v>18299</v>
      </c>
      <c r="F145">
        <v>4233.0790580972798</v>
      </c>
      <c r="G145" s="2">
        <v>0.15992582111339801</v>
      </c>
      <c r="H145" s="12">
        <v>1.91549272855154</v>
      </c>
      <c r="I145" s="14">
        <v>5.54296955905468E-2</v>
      </c>
      <c r="J145" s="14">
        <v>0.112794664555021</v>
      </c>
      <c r="K145" t="s">
        <v>507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24</v>
      </c>
      <c r="R145" t="s">
        <v>24</v>
      </c>
      <c r="S145" t="s">
        <v>24</v>
      </c>
      <c r="T145" t="s">
        <v>24</v>
      </c>
      <c r="U145" t="s">
        <v>24</v>
      </c>
      <c r="V145" t="s">
        <v>24</v>
      </c>
      <c r="W145" t="s">
        <v>24</v>
      </c>
      <c r="X145" t="s">
        <v>24</v>
      </c>
      <c r="Y145">
        <v>7372</v>
      </c>
      <c r="Z145">
        <v>6864</v>
      </c>
      <c r="AA145">
        <v>2278</v>
      </c>
      <c r="AB145">
        <v>2722</v>
      </c>
      <c r="AC145" t="s">
        <v>506</v>
      </c>
      <c r="AD145" t="s">
        <v>509</v>
      </c>
    </row>
    <row r="146" spans="1:30" x14ac:dyDescent="0.25">
      <c r="A146">
        <v>145</v>
      </c>
      <c r="B146" t="s">
        <v>16257</v>
      </c>
      <c r="C146" s="2">
        <v>-6.2570338380724699</v>
      </c>
      <c r="D146" t="s">
        <v>512</v>
      </c>
      <c r="E146" t="s">
        <v>18294</v>
      </c>
      <c r="F146">
        <v>781.88127126366896</v>
      </c>
      <c r="G146" s="2">
        <v>2.6303089577039298</v>
      </c>
      <c r="H146" s="12">
        <v>-2.3788208680756702</v>
      </c>
      <c r="I146" s="14">
        <v>1.73681137850373E-2</v>
      </c>
      <c r="J146" s="14">
        <v>4.3254135414904603E-2</v>
      </c>
      <c r="K146" t="s">
        <v>511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5</v>
      </c>
      <c r="Z146">
        <v>58</v>
      </c>
      <c r="AA146">
        <v>5</v>
      </c>
      <c r="AB146">
        <v>2205</v>
      </c>
      <c r="AC146" t="s">
        <v>510</v>
      </c>
      <c r="AD146" t="s">
        <v>513</v>
      </c>
    </row>
    <row r="147" spans="1:30" x14ac:dyDescent="0.25">
      <c r="A147">
        <v>146</v>
      </c>
      <c r="B147" t="s">
        <v>16258</v>
      </c>
      <c r="C147" s="2">
        <v>2.5219094399052001E-3</v>
      </c>
      <c r="D147" t="s">
        <v>516</v>
      </c>
      <c r="E147" t="s">
        <v>18283</v>
      </c>
      <c r="F147">
        <v>3632.2937340230801</v>
      </c>
      <c r="G147" s="2">
        <v>0.16309459654935199</v>
      </c>
      <c r="H147" s="12">
        <v>1.54628632294515E-2</v>
      </c>
      <c r="I147" s="14">
        <v>0.98766291179862498</v>
      </c>
      <c r="J147" s="14">
        <v>0.98994447396653695</v>
      </c>
      <c r="K147" t="s">
        <v>515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24</v>
      </c>
      <c r="R147" t="s">
        <v>24</v>
      </c>
      <c r="S147" t="s">
        <v>24</v>
      </c>
      <c r="T147" t="s">
        <v>24</v>
      </c>
      <c r="U147" t="s">
        <v>24</v>
      </c>
      <c r="V147" t="s">
        <v>24</v>
      </c>
      <c r="W147" t="s">
        <v>24</v>
      </c>
      <c r="X147" t="s">
        <v>24</v>
      </c>
      <c r="Y147">
        <v>5258</v>
      </c>
      <c r="Z147">
        <v>5826</v>
      </c>
      <c r="AA147">
        <v>2342</v>
      </c>
      <c r="AB147">
        <v>2423</v>
      </c>
      <c r="AC147" t="s">
        <v>514</v>
      </c>
      <c r="AD147" t="s">
        <v>517</v>
      </c>
    </row>
    <row r="148" spans="1:30" x14ac:dyDescent="0.25">
      <c r="A148">
        <v>147</v>
      </c>
      <c r="B148" t="s">
        <v>16259</v>
      </c>
      <c r="C148" s="2">
        <v>-2.12186002584252</v>
      </c>
      <c r="D148" t="s">
        <v>520</v>
      </c>
      <c r="E148" t="s">
        <v>18297</v>
      </c>
      <c r="F148">
        <v>57502.799161140603</v>
      </c>
      <c r="G148" s="2">
        <v>0.195136685605862</v>
      </c>
      <c r="H148" s="12">
        <v>-10.8737115179268</v>
      </c>
      <c r="I148" s="14">
        <v>1.53813588455565E-27</v>
      </c>
      <c r="J148" s="14">
        <v>8.1167846340402602E-26</v>
      </c>
      <c r="K148" t="s">
        <v>519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</v>
      </c>
      <c r="Y148">
        <v>27924</v>
      </c>
      <c r="Z148">
        <v>37783</v>
      </c>
      <c r="AA148">
        <v>53622</v>
      </c>
      <c r="AB148">
        <v>70401</v>
      </c>
      <c r="AC148" t="s">
        <v>518</v>
      </c>
      <c r="AD148" t="s">
        <v>521</v>
      </c>
    </row>
    <row r="149" spans="1:30" x14ac:dyDescent="0.25">
      <c r="A149">
        <v>148</v>
      </c>
      <c r="B149" t="s">
        <v>16260</v>
      </c>
      <c r="C149" s="2">
        <v>0.33664196427554399</v>
      </c>
      <c r="D149" t="s">
        <v>524</v>
      </c>
      <c r="E149" t="s">
        <v>18286</v>
      </c>
      <c r="F149">
        <v>5219.2192400183903</v>
      </c>
      <c r="G149" s="2">
        <v>0.21744420524142399</v>
      </c>
      <c r="H149" s="12">
        <v>1.54817629608376</v>
      </c>
      <c r="I149" s="14">
        <v>0.121579856776474</v>
      </c>
      <c r="J149" s="14">
        <v>0.21280562111704701</v>
      </c>
      <c r="K149" t="s">
        <v>523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24</v>
      </c>
      <c r="S149" t="s">
        <v>24</v>
      </c>
      <c r="T149" t="s">
        <v>24</v>
      </c>
      <c r="U149" t="s">
        <v>24</v>
      </c>
      <c r="V149" t="s">
        <v>24</v>
      </c>
      <c r="W149" t="s">
        <v>24</v>
      </c>
      <c r="X149" t="s">
        <v>24</v>
      </c>
      <c r="Y149">
        <v>8033</v>
      </c>
      <c r="Z149">
        <v>9752</v>
      </c>
      <c r="AA149">
        <v>3198</v>
      </c>
      <c r="AB149">
        <v>2818</v>
      </c>
      <c r="AC149" t="s">
        <v>522</v>
      </c>
      <c r="AD149" t="s">
        <v>525</v>
      </c>
    </row>
    <row r="150" spans="1:30" x14ac:dyDescent="0.25">
      <c r="A150">
        <v>149</v>
      </c>
      <c r="B150" t="s">
        <v>16261</v>
      </c>
      <c r="C150" s="2">
        <v>0.48792324901552703</v>
      </c>
      <c r="D150" t="s">
        <v>528</v>
      </c>
      <c r="E150" t="s">
        <v>18289</v>
      </c>
      <c r="F150">
        <v>3064.80896385286</v>
      </c>
      <c r="G150" s="2">
        <v>0.15725114122999501</v>
      </c>
      <c r="H150" s="12">
        <v>3.10282803163821</v>
      </c>
      <c r="I150" s="14">
        <v>1.9168098738957999E-3</v>
      </c>
      <c r="J150" s="14">
        <v>6.5388801293710802E-3</v>
      </c>
      <c r="K150" t="s">
        <v>527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0</v>
      </c>
      <c r="Y150">
        <v>5573</v>
      </c>
      <c r="Z150">
        <v>5313</v>
      </c>
      <c r="AA150">
        <v>1564</v>
      </c>
      <c r="AB150">
        <v>1801</v>
      </c>
      <c r="AC150" t="s">
        <v>526</v>
      </c>
      <c r="AD150" t="s">
        <v>529</v>
      </c>
    </row>
    <row r="151" spans="1:30" x14ac:dyDescent="0.25">
      <c r="A151">
        <v>150</v>
      </c>
      <c r="B151" t="s">
        <v>16262</v>
      </c>
      <c r="C151" s="2">
        <v>0.70391151641443905</v>
      </c>
      <c r="D151" t="s">
        <v>532</v>
      </c>
      <c r="E151" t="s">
        <v>18296</v>
      </c>
      <c r="F151">
        <v>2021.79509809505</v>
      </c>
      <c r="G151" s="2">
        <v>0.16569407546428699</v>
      </c>
      <c r="H151" s="12">
        <v>4.24826002041429</v>
      </c>
      <c r="I151" s="14">
        <v>2.1543725884378999E-5</v>
      </c>
      <c r="J151" s="14">
        <v>1.2903105763573599E-4</v>
      </c>
      <c r="K151" t="s">
        <v>531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0</v>
      </c>
      <c r="Y151">
        <v>3711</v>
      </c>
      <c r="Z151">
        <v>3922</v>
      </c>
      <c r="AA151">
        <v>992</v>
      </c>
      <c r="AB151">
        <v>1028</v>
      </c>
      <c r="AC151" t="s">
        <v>530</v>
      </c>
      <c r="AD151" t="s">
        <v>533</v>
      </c>
    </row>
    <row r="152" spans="1:30" x14ac:dyDescent="0.25">
      <c r="A152">
        <v>151</v>
      </c>
      <c r="B152" t="s">
        <v>16263</v>
      </c>
      <c r="C152" s="2">
        <v>0.51447976516089899</v>
      </c>
      <c r="D152" t="s">
        <v>536</v>
      </c>
      <c r="E152" t="s">
        <v>18287</v>
      </c>
      <c r="F152">
        <v>3492.43439403401</v>
      </c>
      <c r="G152" s="2">
        <v>0.22531307153310201</v>
      </c>
      <c r="H152" s="12">
        <v>2.2833995456198499</v>
      </c>
      <c r="I152" s="14">
        <v>2.24068440112896E-2</v>
      </c>
      <c r="J152" s="14">
        <v>5.38122545289582E-2</v>
      </c>
      <c r="K152" t="s">
        <v>535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24</v>
      </c>
      <c r="S152" t="s">
        <v>24</v>
      </c>
      <c r="T152" t="s">
        <v>24</v>
      </c>
      <c r="U152" t="s">
        <v>24</v>
      </c>
      <c r="V152" t="s">
        <v>24</v>
      </c>
      <c r="W152" t="s">
        <v>24</v>
      </c>
      <c r="X152" t="s">
        <v>24</v>
      </c>
      <c r="Y152">
        <v>5815</v>
      </c>
      <c r="Z152">
        <v>6719</v>
      </c>
      <c r="AA152">
        <v>2028</v>
      </c>
      <c r="AB152">
        <v>1717</v>
      </c>
      <c r="AC152" t="s">
        <v>534</v>
      </c>
      <c r="AD152" t="s">
        <v>537</v>
      </c>
    </row>
    <row r="153" spans="1:30" x14ac:dyDescent="0.25">
      <c r="A153">
        <v>152</v>
      </c>
      <c r="B153" t="s">
        <v>16264</v>
      </c>
      <c r="C153" s="2">
        <v>0.34320512473583398</v>
      </c>
      <c r="D153" t="s">
        <v>540</v>
      </c>
      <c r="E153" t="s">
        <v>18285</v>
      </c>
      <c r="F153">
        <v>5770.8586272024804</v>
      </c>
      <c r="G153" s="2">
        <v>0.18891958393976699</v>
      </c>
      <c r="H153" s="12">
        <v>1.81667309221503</v>
      </c>
      <c r="I153" s="14">
        <v>6.9267184209028498E-2</v>
      </c>
      <c r="J153" s="14">
        <v>0.13501472961865299</v>
      </c>
      <c r="K153" t="s">
        <v>539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24</v>
      </c>
      <c r="R153" t="s">
        <v>24</v>
      </c>
      <c r="S153" t="s">
        <v>24</v>
      </c>
      <c r="T153" t="s">
        <v>24</v>
      </c>
      <c r="U153" t="s">
        <v>24</v>
      </c>
      <c r="V153" t="s">
        <v>24</v>
      </c>
      <c r="W153" t="s">
        <v>24</v>
      </c>
      <c r="X153" t="s">
        <v>24</v>
      </c>
      <c r="Y153">
        <v>9137</v>
      </c>
      <c r="Z153">
        <v>10553</v>
      </c>
      <c r="AA153">
        <v>3413</v>
      </c>
      <c r="AB153">
        <v>3243</v>
      </c>
      <c r="AC153" t="s">
        <v>538</v>
      </c>
      <c r="AD153" t="s">
        <v>541</v>
      </c>
    </row>
    <row r="154" spans="1:30" x14ac:dyDescent="0.25">
      <c r="A154">
        <v>153</v>
      </c>
      <c r="B154" t="s">
        <v>16265</v>
      </c>
      <c r="C154" s="2">
        <v>0.15615503916377499</v>
      </c>
      <c r="D154" t="s">
        <v>544</v>
      </c>
      <c r="E154" t="s">
        <v>18285</v>
      </c>
      <c r="F154">
        <v>9240.6937559284797</v>
      </c>
      <c r="G154" s="2">
        <v>0.201971332260349</v>
      </c>
      <c r="H154" s="12">
        <v>0.77315447403438997</v>
      </c>
      <c r="I154" s="14">
        <v>0.439430965559436</v>
      </c>
      <c r="J154" s="14">
        <v>0.565487087967674</v>
      </c>
      <c r="K154" t="s">
        <v>543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24</v>
      </c>
      <c r="R154" t="s">
        <v>24</v>
      </c>
      <c r="S154" t="s">
        <v>24</v>
      </c>
      <c r="T154" t="s">
        <v>24</v>
      </c>
      <c r="U154" t="s">
        <v>24</v>
      </c>
      <c r="V154" t="s">
        <v>24</v>
      </c>
      <c r="W154" t="s">
        <v>24</v>
      </c>
      <c r="X154" t="s">
        <v>24</v>
      </c>
      <c r="Y154">
        <v>13356</v>
      </c>
      <c r="Z154">
        <v>16387</v>
      </c>
      <c r="AA154">
        <v>5913</v>
      </c>
      <c r="AB154">
        <v>5513</v>
      </c>
      <c r="AC154" t="s">
        <v>542</v>
      </c>
      <c r="AD154" t="s">
        <v>545</v>
      </c>
    </row>
    <row r="155" spans="1:30" x14ac:dyDescent="0.25">
      <c r="A155">
        <v>154</v>
      </c>
      <c r="B155" t="s">
        <v>16266</v>
      </c>
      <c r="C155" s="2">
        <v>0.87676469487209896</v>
      </c>
      <c r="D155" t="s">
        <v>548</v>
      </c>
      <c r="E155" t="s">
        <v>18285</v>
      </c>
      <c r="F155">
        <v>2408.9349498589499</v>
      </c>
      <c r="G155" s="2">
        <v>0.25473067209745298</v>
      </c>
      <c r="H155" s="12">
        <v>3.44192824386956</v>
      </c>
      <c r="I155" s="14">
        <v>5.7758343968158498E-4</v>
      </c>
      <c r="J155" s="14">
        <v>2.3943347472999898E-3</v>
      </c>
      <c r="K155" t="s">
        <v>547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0</v>
      </c>
      <c r="Y155">
        <v>4661</v>
      </c>
      <c r="Z155">
        <v>4839</v>
      </c>
      <c r="AA155">
        <v>1247</v>
      </c>
      <c r="AB155">
        <v>956</v>
      </c>
      <c r="AC155" t="s">
        <v>546</v>
      </c>
      <c r="AD155" t="s">
        <v>549</v>
      </c>
    </row>
    <row r="156" spans="1:30" x14ac:dyDescent="0.25">
      <c r="A156">
        <v>155</v>
      </c>
      <c r="B156" t="s">
        <v>16267</v>
      </c>
      <c r="C156" s="2">
        <v>0.413808542842522</v>
      </c>
      <c r="D156" t="s">
        <v>552</v>
      </c>
      <c r="E156" t="s">
        <v>18285</v>
      </c>
      <c r="F156">
        <v>7131.3031779603098</v>
      </c>
      <c r="G156" s="2">
        <v>0.216110710964702</v>
      </c>
      <c r="H156" s="12">
        <v>1.9147988593222001</v>
      </c>
      <c r="I156" s="14">
        <v>5.5518160016738198E-2</v>
      </c>
      <c r="J156" s="14">
        <v>0.11291584107571</v>
      </c>
      <c r="K156" t="s">
        <v>551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24</v>
      </c>
      <c r="S156" t="s">
        <v>24</v>
      </c>
      <c r="T156" t="s">
        <v>24</v>
      </c>
      <c r="U156" t="s">
        <v>24</v>
      </c>
      <c r="V156" t="s">
        <v>24</v>
      </c>
      <c r="W156" t="s">
        <v>24</v>
      </c>
      <c r="X156" t="s">
        <v>24</v>
      </c>
      <c r="Y156">
        <v>11523</v>
      </c>
      <c r="Z156">
        <v>13333</v>
      </c>
      <c r="AA156">
        <v>4268</v>
      </c>
      <c r="AB156">
        <v>3702</v>
      </c>
      <c r="AC156" t="s">
        <v>550</v>
      </c>
      <c r="AD156" t="s">
        <v>553</v>
      </c>
    </row>
    <row r="157" spans="1:30" x14ac:dyDescent="0.25">
      <c r="A157">
        <v>156</v>
      </c>
      <c r="B157" t="s">
        <v>16268</v>
      </c>
      <c r="C157" s="2">
        <v>0.57666796791006603</v>
      </c>
      <c r="D157" t="s">
        <v>556</v>
      </c>
      <c r="E157" t="s">
        <v>18285</v>
      </c>
      <c r="F157">
        <v>1778.35860966829</v>
      </c>
      <c r="G157" s="2">
        <v>0.17812510843017301</v>
      </c>
      <c r="H157" s="12">
        <v>3.2374322350861999</v>
      </c>
      <c r="I157" s="14">
        <v>1.2061058035244001E-3</v>
      </c>
      <c r="J157" s="14">
        <v>4.4474439686145398E-3</v>
      </c>
      <c r="K157" t="s">
        <v>555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0</v>
      </c>
      <c r="Y157">
        <v>3363</v>
      </c>
      <c r="Z157">
        <v>3111</v>
      </c>
      <c r="AA157">
        <v>908</v>
      </c>
      <c r="AB157">
        <v>969</v>
      </c>
      <c r="AC157" t="s">
        <v>554</v>
      </c>
      <c r="AD157" t="s">
        <v>557</v>
      </c>
    </row>
    <row r="158" spans="1:30" x14ac:dyDescent="0.25">
      <c r="A158">
        <v>157</v>
      </c>
      <c r="B158" t="s">
        <v>16269</v>
      </c>
      <c r="C158" s="2">
        <v>0.66027212415626602</v>
      </c>
      <c r="D158" t="s">
        <v>560</v>
      </c>
      <c r="E158" t="s">
        <v>18285</v>
      </c>
      <c r="F158">
        <v>2145.2362246625798</v>
      </c>
      <c r="G158" s="2">
        <v>0.20088721012829799</v>
      </c>
      <c r="H158" s="12">
        <v>3.2867802969366702</v>
      </c>
      <c r="I158" s="14">
        <v>1.01339864122455E-3</v>
      </c>
      <c r="J158" s="14">
        <v>3.8645347139889198E-3</v>
      </c>
      <c r="K158" t="s">
        <v>559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3895</v>
      </c>
      <c r="Z158">
        <v>4110</v>
      </c>
      <c r="AA158">
        <v>1136</v>
      </c>
      <c r="AB158">
        <v>1036</v>
      </c>
      <c r="AC158" t="s">
        <v>558</v>
      </c>
      <c r="AD158" t="s">
        <v>561</v>
      </c>
    </row>
    <row r="159" spans="1:30" x14ac:dyDescent="0.25">
      <c r="A159">
        <v>158</v>
      </c>
      <c r="B159" t="s">
        <v>16270</v>
      </c>
      <c r="C159" s="2">
        <v>0.63422377955533105</v>
      </c>
      <c r="D159" t="s">
        <v>564</v>
      </c>
      <c r="F159">
        <v>2414.93669900239</v>
      </c>
      <c r="G159" s="2">
        <v>0.19372758789696701</v>
      </c>
      <c r="H159" s="12">
        <v>3.2737917528433802</v>
      </c>
      <c r="I159" s="14">
        <v>1.06114782987371E-3</v>
      </c>
      <c r="J159" s="14">
        <v>4.0152929027682397E-3</v>
      </c>
      <c r="K159" t="s">
        <v>563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0</v>
      </c>
      <c r="Y159">
        <v>4612</v>
      </c>
      <c r="Z159">
        <v>4321</v>
      </c>
      <c r="AA159">
        <v>1260</v>
      </c>
      <c r="AB159">
        <v>1218</v>
      </c>
      <c r="AC159" t="s">
        <v>562</v>
      </c>
      <c r="AD159" t="s">
        <v>565</v>
      </c>
    </row>
    <row r="160" spans="1:30" x14ac:dyDescent="0.25">
      <c r="A160">
        <v>159</v>
      </c>
      <c r="B160" t="s">
        <v>16271</v>
      </c>
      <c r="C160" s="2">
        <v>0.80403701845196696</v>
      </c>
      <c r="D160" t="s">
        <v>568</v>
      </c>
      <c r="E160" t="s">
        <v>18285</v>
      </c>
      <c r="F160">
        <v>2401.3159096794602</v>
      </c>
      <c r="G160" s="2">
        <v>0.23862344608250999</v>
      </c>
      <c r="H160" s="12">
        <v>3.3694803744220101</v>
      </c>
      <c r="I160" s="14">
        <v>7.5310053942441197E-4</v>
      </c>
      <c r="J160" s="14">
        <v>2.9978161125915701E-3</v>
      </c>
      <c r="K160" t="s">
        <v>567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0</v>
      </c>
      <c r="Y160">
        <v>4471</v>
      </c>
      <c r="Z160">
        <v>4835</v>
      </c>
      <c r="AA160">
        <v>1258</v>
      </c>
      <c r="AB160">
        <v>1015</v>
      </c>
      <c r="AC160" t="s">
        <v>566</v>
      </c>
      <c r="AD160" t="s">
        <v>569</v>
      </c>
    </row>
    <row r="161" spans="1:30" x14ac:dyDescent="0.25">
      <c r="A161">
        <v>160</v>
      </c>
      <c r="B161" t="s">
        <v>16272</v>
      </c>
      <c r="C161" s="2">
        <v>3.5231654746032098E-2</v>
      </c>
      <c r="D161" t="s">
        <v>572</v>
      </c>
      <c r="E161" t="s">
        <v>18285</v>
      </c>
      <c r="F161">
        <v>8263.9395480212697</v>
      </c>
      <c r="G161" s="2">
        <v>0.195219067127166</v>
      </c>
      <c r="H161" s="12">
        <v>0.18047240602313799</v>
      </c>
      <c r="I161" s="14">
        <v>0.85678171550579596</v>
      </c>
      <c r="J161" s="14">
        <v>0.90047187906745796</v>
      </c>
      <c r="K161" t="s">
        <v>571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24</v>
      </c>
      <c r="R161" t="s">
        <v>24</v>
      </c>
      <c r="S161" t="s">
        <v>24</v>
      </c>
      <c r="T161" t="s">
        <v>24</v>
      </c>
      <c r="U161" t="s">
        <v>24</v>
      </c>
      <c r="V161" t="s">
        <v>24</v>
      </c>
      <c r="W161" t="s">
        <v>24</v>
      </c>
      <c r="X161" t="s">
        <v>24</v>
      </c>
      <c r="Y161">
        <v>11743</v>
      </c>
      <c r="Z161">
        <v>13783</v>
      </c>
      <c r="AA161">
        <v>5519</v>
      </c>
      <c r="AB161">
        <v>5152</v>
      </c>
      <c r="AC161" t="s">
        <v>570</v>
      </c>
      <c r="AD161" t="s">
        <v>573</v>
      </c>
    </row>
    <row r="162" spans="1:30" x14ac:dyDescent="0.25">
      <c r="A162">
        <v>161</v>
      </c>
      <c r="B162" t="s">
        <v>16273</v>
      </c>
      <c r="C162" s="2">
        <v>0.32519145835986002</v>
      </c>
      <c r="D162" t="s">
        <v>576</v>
      </c>
      <c r="E162" t="s">
        <v>18285</v>
      </c>
      <c r="F162">
        <v>5002.6925733206099</v>
      </c>
      <c r="G162" s="2">
        <v>0.21207208117875101</v>
      </c>
      <c r="H162" s="12">
        <v>1.5334006086626899</v>
      </c>
      <c r="I162" s="14">
        <v>0.125177178874367</v>
      </c>
      <c r="J162" s="14">
        <v>0.21783283578627699</v>
      </c>
      <c r="K162" t="s">
        <v>575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24</v>
      </c>
      <c r="S162" t="s">
        <v>24</v>
      </c>
      <c r="T162" t="s">
        <v>24</v>
      </c>
      <c r="U162" t="s">
        <v>24</v>
      </c>
      <c r="V162" t="s">
        <v>24</v>
      </c>
      <c r="W162" t="s">
        <v>24</v>
      </c>
      <c r="X162" t="s">
        <v>24</v>
      </c>
      <c r="Y162">
        <v>7873</v>
      </c>
      <c r="Z162">
        <v>9102</v>
      </c>
      <c r="AA162">
        <v>3079</v>
      </c>
      <c r="AB162">
        <v>2713</v>
      </c>
      <c r="AC162" t="s">
        <v>574</v>
      </c>
      <c r="AD162" t="s">
        <v>577</v>
      </c>
    </row>
    <row r="163" spans="1:30" x14ac:dyDescent="0.25">
      <c r="A163">
        <v>162</v>
      </c>
      <c r="B163" t="s">
        <v>16274</v>
      </c>
      <c r="C163" s="2">
        <v>0.77618716685237998</v>
      </c>
      <c r="D163" t="s">
        <v>580</v>
      </c>
      <c r="E163" t="s">
        <v>18286</v>
      </c>
      <c r="F163">
        <v>1615.09329361662</v>
      </c>
      <c r="G163" s="2">
        <v>0.21257185271614101</v>
      </c>
      <c r="H163" s="12">
        <v>3.6514108379572998</v>
      </c>
      <c r="I163" s="14">
        <v>2.6080364486224801E-4</v>
      </c>
      <c r="J163" s="14">
        <v>1.1869909477704901E-3</v>
      </c>
      <c r="K163" t="s">
        <v>579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3093</v>
      </c>
      <c r="Z163">
        <v>3115</v>
      </c>
      <c r="AA163">
        <v>823</v>
      </c>
      <c r="AB163">
        <v>731</v>
      </c>
      <c r="AC163" t="s">
        <v>578</v>
      </c>
      <c r="AD163" t="s">
        <v>581</v>
      </c>
    </row>
    <row r="164" spans="1:30" x14ac:dyDescent="0.25">
      <c r="A164">
        <v>163</v>
      </c>
      <c r="B164" t="s">
        <v>16275</v>
      </c>
      <c r="C164" s="2">
        <v>0.69230258371088105</v>
      </c>
      <c r="D164" t="s">
        <v>584</v>
      </c>
      <c r="E164" t="s">
        <v>18285</v>
      </c>
      <c r="F164">
        <v>3963.7449624143301</v>
      </c>
      <c r="G164" s="2">
        <v>0.209608401593364</v>
      </c>
      <c r="H164" s="12">
        <v>3.3028379513810502</v>
      </c>
      <c r="I164" s="14">
        <v>9.5711680401318095E-4</v>
      </c>
      <c r="J164" s="14">
        <v>3.6678519329455101E-3</v>
      </c>
      <c r="K164" t="s">
        <v>583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0</v>
      </c>
      <c r="Y164">
        <v>7243</v>
      </c>
      <c r="Z164">
        <v>7677</v>
      </c>
      <c r="AA164">
        <v>2104</v>
      </c>
      <c r="AB164">
        <v>1848</v>
      </c>
      <c r="AC164" t="s">
        <v>582</v>
      </c>
      <c r="AD164" t="s">
        <v>585</v>
      </c>
    </row>
    <row r="165" spans="1:30" x14ac:dyDescent="0.25">
      <c r="A165">
        <v>164</v>
      </c>
      <c r="B165" t="s">
        <v>16276</v>
      </c>
      <c r="C165" s="2">
        <v>0.95077924954006698</v>
      </c>
      <c r="D165" t="s">
        <v>588</v>
      </c>
      <c r="E165" t="s">
        <v>18293</v>
      </c>
      <c r="F165">
        <v>1937.13922177054</v>
      </c>
      <c r="G165" s="2">
        <v>0.240213177110947</v>
      </c>
      <c r="H165" s="12">
        <v>3.958064503268</v>
      </c>
      <c r="I165" s="14">
        <v>7.5559555015171801E-5</v>
      </c>
      <c r="J165" s="14">
        <v>3.8977551167007401E-4</v>
      </c>
      <c r="K165" t="s">
        <v>587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3687</v>
      </c>
      <c r="Z165">
        <v>4097</v>
      </c>
      <c r="AA165">
        <v>950</v>
      </c>
      <c r="AB165">
        <v>767</v>
      </c>
      <c r="AC165" t="s">
        <v>586</v>
      </c>
      <c r="AD165" t="s">
        <v>589</v>
      </c>
    </row>
    <row r="166" spans="1:30" x14ac:dyDescent="0.25">
      <c r="A166">
        <v>165</v>
      </c>
      <c r="B166" t="s">
        <v>16277</v>
      </c>
      <c r="C166" s="2">
        <v>0.75599586222371395</v>
      </c>
      <c r="D166" t="s">
        <v>592</v>
      </c>
      <c r="E166" t="s">
        <v>18293</v>
      </c>
      <c r="F166">
        <v>5742.94599728098</v>
      </c>
      <c r="G166" s="2">
        <v>0.236964245592345</v>
      </c>
      <c r="H166" s="12">
        <v>3.1903372609396499</v>
      </c>
      <c r="I166" s="14">
        <v>1.4210685014695999E-3</v>
      </c>
      <c r="J166" s="14">
        <v>5.0585893329432698E-3</v>
      </c>
      <c r="K166" t="s">
        <v>591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10323</v>
      </c>
      <c r="Z166">
        <v>11679</v>
      </c>
      <c r="AA166">
        <v>3070</v>
      </c>
      <c r="AB166">
        <v>2481</v>
      </c>
      <c r="AC166" t="s">
        <v>590</v>
      </c>
      <c r="AD166" t="s">
        <v>593</v>
      </c>
    </row>
    <row r="167" spans="1:30" x14ac:dyDescent="0.25">
      <c r="A167">
        <v>166</v>
      </c>
      <c r="B167" t="s">
        <v>16278</v>
      </c>
      <c r="C167" s="2">
        <v>0.42630174161017798</v>
      </c>
      <c r="D167" t="s">
        <v>596</v>
      </c>
      <c r="E167" t="s">
        <v>18285</v>
      </c>
      <c r="F167">
        <v>5677.90381109805</v>
      </c>
      <c r="G167" s="2">
        <v>0.234629961820502</v>
      </c>
      <c r="H167" s="12">
        <v>1.8169109277540201</v>
      </c>
      <c r="I167" s="14">
        <v>6.92307531576382E-2</v>
      </c>
      <c r="J167" s="14">
        <v>0.13501472961865299</v>
      </c>
      <c r="K167" t="s">
        <v>595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</v>
      </c>
      <c r="R167" t="s">
        <v>24</v>
      </c>
      <c r="S167" t="s">
        <v>24</v>
      </c>
      <c r="T167" t="s">
        <v>24</v>
      </c>
      <c r="U167" t="s">
        <v>24</v>
      </c>
      <c r="V167" t="s">
        <v>24</v>
      </c>
      <c r="W167" t="s">
        <v>24</v>
      </c>
      <c r="X167" t="s">
        <v>24</v>
      </c>
      <c r="Y167">
        <v>9083</v>
      </c>
      <c r="Z167">
        <v>10788</v>
      </c>
      <c r="AA167">
        <v>3454</v>
      </c>
      <c r="AB167">
        <v>2847</v>
      </c>
      <c r="AC167" t="s">
        <v>594</v>
      </c>
      <c r="AD167" t="s">
        <v>597</v>
      </c>
    </row>
    <row r="168" spans="1:30" x14ac:dyDescent="0.25">
      <c r="A168">
        <v>167</v>
      </c>
      <c r="B168" t="s">
        <v>16279</v>
      </c>
      <c r="C168" s="2">
        <v>0.65491322624325599</v>
      </c>
      <c r="D168" t="s">
        <v>600</v>
      </c>
      <c r="E168" t="s">
        <v>18293</v>
      </c>
      <c r="F168">
        <v>804.31594527280902</v>
      </c>
      <c r="G168" s="2">
        <v>0.18208670387824399</v>
      </c>
      <c r="H168" s="12">
        <v>3.5967108651776001</v>
      </c>
      <c r="I168" s="14">
        <v>3.22266354522074E-4</v>
      </c>
      <c r="J168" s="14">
        <v>1.43987427277883E-3</v>
      </c>
      <c r="K168" t="s">
        <v>599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0</v>
      </c>
      <c r="Y168">
        <v>1390</v>
      </c>
      <c r="Z168">
        <v>1611</v>
      </c>
      <c r="AA168">
        <v>396</v>
      </c>
      <c r="AB168">
        <v>426</v>
      </c>
      <c r="AC168" t="s">
        <v>598</v>
      </c>
      <c r="AD168" t="s">
        <v>601</v>
      </c>
    </row>
    <row r="169" spans="1:30" x14ac:dyDescent="0.25">
      <c r="A169">
        <v>168</v>
      </c>
      <c r="B169" t="s">
        <v>16280</v>
      </c>
      <c r="C169" s="2">
        <v>-0.45552208515327403</v>
      </c>
      <c r="D169" t="s">
        <v>604</v>
      </c>
      <c r="E169" t="s">
        <v>18291</v>
      </c>
      <c r="F169">
        <v>632.69664959052</v>
      </c>
      <c r="G169" s="2">
        <v>0.174512790494353</v>
      </c>
      <c r="H169" s="12">
        <v>-2.6102504226933001</v>
      </c>
      <c r="I169" s="14">
        <v>9.0475963930695506E-3</v>
      </c>
      <c r="J169" s="14">
        <v>2.4831917203151699E-2</v>
      </c>
      <c r="K169" t="s">
        <v>603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0</v>
      </c>
      <c r="X169">
        <v>0</v>
      </c>
      <c r="Y169">
        <v>775</v>
      </c>
      <c r="Z169">
        <v>852</v>
      </c>
      <c r="AA169">
        <v>438</v>
      </c>
      <c r="AB169">
        <v>529</v>
      </c>
      <c r="AC169" t="s">
        <v>602</v>
      </c>
      <c r="AD169" t="s">
        <v>605</v>
      </c>
    </row>
    <row r="170" spans="1:30" x14ac:dyDescent="0.25">
      <c r="A170">
        <v>169</v>
      </c>
      <c r="B170" t="s">
        <v>16281</v>
      </c>
      <c r="C170" s="2">
        <v>1.0997579636841599</v>
      </c>
      <c r="D170" t="s">
        <v>608</v>
      </c>
      <c r="E170" t="s">
        <v>18291</v>
      </c>
      <c r="F170">
        <v>330.95414047696403</v>
      </c>
      <c r="G170" s="2">
        <v>0.21730418228721601</v>
      </c>
      <c r="H170" s="12">
        <v>5.0609148526676098</v>
      </c>
      <c r="I170" s="14">
        <v>4.17249534099243E-7</v>
      </c>
      <c r="J170" s="14">
        <v>3.6532722660483002E-6</v>
      </c>
      <c r="K170" t="s">
        <v>607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647</v>
      </c>
      <c r="Z170">
        <v>730</v>
      </c>
      <c r="AA170">
        <v>121</v>
      </c>
      <c r="AB170">
        <v>158</v>
      </c>
      <c r="AC170" t="s">
        <v>606</v>
      </c>
      <c r="AD170" t="s">
        <v>609</v>
      </c>
    </row>
    <row r="171" spans="1:30" x14ac:dyDescent="0.25">
      <c r="A171">
        <v>170</v>
      </c>
      <c r="B171" t="s">
        <v>16282</v>
      </c>
      <c r="C171" s="2">
        <v>1.7027685931928601E-2</v>
      </c>
      <c r="D171" t="s">
        <v>612</v>
      </c>
      <c r="E171" t="s">
        <v>18286</v>
      </c>
      <c r="F171">
        <v>15510.7782706496</v>
      </c>
      <c r="G171" s="2">
        <v>0.13981269858114601</v>
      </c>
      <c r="H171" s="12">
        <v>0.12178926595888501</v>
      </c>
      <c r="I171" s="14">
        <v>0.90306591518900303</v>
      </c>
      <c r="J171" s="14">
        <v>0.93317503400867996</v>
      </c>
      <c r="K171" t="s">
        <v>611</v>
      </c>
      <c r="L171" t="s">
        <v>24</v>
      </c>
      <c r="M171" t="s">
        <v>24</v>
      </c>
      <c r="N171" t="s">
        <v>24</v>
      </c>
      <c r="O171" t="s">
        <v>24</v>
      </c>
      <c r="P171" t="s">
        <v>24</v>
      </c>
      <c r="Q171" t="s">
        <v>24</v>
      </c>
      <c r="R171" t="s">
        <v>24</v>
      </c>
      <c r="S171" t="s">
        <v>24</v>
      </c>
      <c r="T171" t="s">
        <v>24</v>
      </c>
      <c r="U171" t="s">
        <v>24</v>
      </c>
      <c r="V171" t="s">
        <v>24</v>
      </c>
      <c r="W171" t="s">
        <v>24</v>
      </c>
      <c r="X171" t="s">
        <v>24</v>
      </c>
      <c r="Y171">
        <v>22521</v>
      </c>
      <c r="Z171">
        <v>25056</v>
      </c>
      <c r="AA171">
        <v>9135</v>
      </c>
      <c r="AB171">
        <v>11259</v>
      </c>
      <c r="AC171" t="s">
        <v>610</v>
      </c>
      <c r="AD171" t="s">
        <v>613</v>
      </c>
    </row>
    <row r="172" spans="1:30" x14ac:dyDescent="0.25">
      <c r="A172">
        <v>171</v>
      </c>
      <c r="B172" t="s">
        <v>16283</v>
      </c>
      <c r="C172" s="2">
        <v>0.56639773794981196</v>
      </c>
      <c r="D172" t="s">
        <v>616</v>
      </c>
      <c r="E172" t="s">
        <v>18287</v>
      </c>
      <c r="F172">
        <v>1232.4661820788799</v>
      </c>
      <c r="G172" s="2">
        <v>0.15887945360668701</v>
      </c>
      <c r="H172" s="12">
        <v>3.56495270528784</v>
      </c>
      <c r="I172" s="14">
        <v>3.6392180548680601E-4</v>
      </c>
      <c r="J172" s="14">
        <v>1.5928835594424501E-3</v>
      </c>
      <c r="K172" t="s">
        <v>615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0</v>
      </c>
      <c r="Y172">
        <v>2210</v>
      </c>
      <c r="Z172">
        <v>2271</v>
      </c>
      <c r="AA172">
        <v>612</v>
      </c>
      <c r="AB172">
        <v>698</v>
      </c>
      <c r="AC172" t="s">
        <v>614</v>
      </c>
      <c r="AD172" t="s">
        <v>617</v>
      </c>
    </row>
    <row r="173" spans="1:30" x14ac:dyDescent="0.25">
      <c r="A173">
        <v>172</v>
      </c>
      <c r="B173" t="s">
        <v>16284</v>
      </c>
      <c r="C173" s="2">
        <v>0.83647312891122705</v>
      </c>
      <c r="D173" t="s">
        <v>620</v>
      </c>
      <c r="E173" t="s">
        <v>18295</v>
      </c>
      <c r="F173">
        <v>1083.6330109309999</v>
      </c>
      <c r="G173" s="2">
        <v>0.167753703876792</v>
      </c>
      <c r="H173" s="12">
        <v>4.98631690138766</v>
      </c>
      <c r="I173" s="14">
        <v>6.15411728239936E-7</v>
      </c>
      <c r="J173" s="14">
        <v>5.2292322203445699E-6</v>
      </c>
      <c r="K173" t="s">
        <v>619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0</v>
      </c>
      <c r="Y173">
        <v>2014</v>
      </c>
      <c r="Z173">
        <v>2221</v>
      </c>
      <c r="AA173">
        <v>490</v>
      </c>
      <c r="AB173">
        <v>534</v>
      </c>
      <c r="AC173" t="s">
        <v>618</v>
      </c>
      <c r="AD173" t="s">
        <v>621</v>
      </c>
    </row>
    <row r="174" spans="1:30" x14ac:dyDescent="0.25">
      <c r="A174">
        <v>173</v>
      </c>
      <c r="B174" t="s">
        <v>16285</v>
      </c>
      <c r="C174" s="2">
        <v>-5.3835055304357797E-3</v>
      </c>
      <c r="D174" t="s">
        <v>624</v>
      </c>
      <c r="E174" t="s">
        <v>18291</v>
      </c>
      <c r="F174">
        <v>8370.6561843866893</v>
      </c>
      <c r="G174" s="2">
        <v>0.17065721519261001</v>
      </c>
      <c r="H174" s="12">
        <v>-3.1545724711139603E-2</v>
      </c>
      <c r="I174" s="14">
        <v>0.974834327227034</v>
      </c>
      <c r="J174" s="14">
        <v>0.97960062990776298</v>
      </c>
      <c r="K174" t="s">
        <v>623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24</v>
      </c>
      <c r="R174" t="s">
        <v>24</v>
      </c>
      <c r="S174" t="s">
        <v>24</v>
      </c>
      <c r="T174" t="s">
        <v>24</v>
      </c>
      <c r="U174" t="s">
        <v>24</v>
      </c>
      <c r="V174" t="s">
        <v>24</v>
      </c>
      <c r="W174" t="s">
        <v>24</v>
      </c>
      <c r="X174" t="s">
        <v>24</v>
      </c>
      <c r="Y174">
        <v>11702</v>
      </c>
      <c r="Z174">
        <v>13796</v>
      </c>
      <c r="AA174">
        <v>5436</v>
      </c>
      <c r="AB174">
        <v>5570</v>
      </c>
      <c r="AC174" t="s">
        <v>622</v>
      </c>
      <c r="AD174" t="s">
        <v>625</v>
      </c>
    </row>
    <row r="175" spans="1:30" x14ac:dyDescent="0.25">
      <c r="A175">
        <v>174</v>
      </c>
      <c r="B175" t="s">
        <v>16286</v>
      </c>
      <c r="C175" s="2">
        <v>-0.25254047835538701</v>
      </c>
      <c r="D175" t="s">
        <v>628</v>
      </c>
      <c r="E175" t="s">
        <v>18282</v>
      </c>
      <c r="F175">
        <v>587.63831873945003</v>
      </c>
      <c r="G175" s="2">
        <v>0.24370609041017899</v>
      </c>
      <c r="H175" s="12">
        <v>-1.0362501730274301</v>
      </c>
      <c r="I175" s="14">
        <v>0.30008544516573199</v>
      </c>
      <c r="J175" s="14">
        <v>0.42519363692749801</v>
      </c>
      <c r="K175" t="s">
        <v>627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24</v>
      </c>
      <c r="R175" t="s">
        <v>24</v>
      </c>
      <c r="S175" t="s">
        <v>24</v>
      </c>
      <c r="T175" t="s">
        <v>24</v>
      </c>
      <c r="U175" t="s">
        <v>24</v>
      </c>
      <c r="V175" t="s">
        <v>24</v>
      </c>
      <c r="W175" t="s">
        <v>24</v>
      </c>
      <c r="X175" t="s">
        <v>24</v>
      </c>
      <c r="Y175">
        <v>712</v>
      </c>
      <c r="Z175">
        <v>928</v>
      </c>
      <c r="AA175">
        <v>334</v>
      </c>
      <c r="AB175">
        <v>519</v>
      </c>
      <c r="AC175" t="s">
        <v>626</v>
      </c>
      <c r="AD175" t="s">
        <v>629</v>
      </c>
    </row>
    <row r="176" spans="1:30" x14ac:dyDescent="0.25">
      <c r="A176">
        <v>175</v>
      </c>
      <c r="B176" t="s">
        <v>16287</v>
      </c>
      <c r="C176" s="2">
        <v>-0.86728713956798198</v>
      </c>
      <c r="D176" t="s">
        <v>632</v>
      </c>
      <c r="E176" t="s">
        <v>18297</v>
      </c>
      <c r="F176">
        <v>2120.7948965728401</v>
      </c>
      <c r="G176" s="2">
        <v>0.209837280932196</v>
      </c>
      <c r="H176" s="12">
        <v>-4.1331413355867301</v>
      </c>
      <c r="I176" s="14">
        <v>3.5783852337196E-5</v>
      </c>
      <c r="J176" s="14">
        <v>2.0193055401264499E-4</v>
      </c>
      <c r="K176" t="s">
        <v>631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0</v>
      </c>
      <c r="X176">
        <v>0</v>
      </c>
      <c r="Y176">
        <v>1917</v>
      </c>
      <c r="Z176">
        <v>2678</v>
      </c>
      <c r="AA176">
        <v>1589</v>
      </c>
      <c r="AB176">
        <v>2041</v>
      </c>
      <c r="AC176" t="s">
        <v>630</v>
      </c>
      <c r="AD176" t="s">
        <v>633</v>
      </c>
    </row>
    <row r="177" spans="1:30" x14ac:dyDescent="0.25">
      <c r="A177">
        <v>176</v>
      </c>
      <c r="B177" t="s">
        <v>16288</v>
      </c>
      <c r="C177" s="2">
        <v>-0.77551322492008301</v>
      </c>
      <c r="D177" t="s">
        <v>636</v>
      </c>
      <c r="E177" t="s">
        <v>18297</v>
      </c>
      <c r="F177">
        <v>7899.9860391620996</v>
      </c>
      <c r="G177" s="2">
        <v>0.17063639019934901</v>
      </c>
      <c r="H177" s="12">
        <v>-4.5448290602847097</v>
      </c>
      <c r="I177" s="14">
        <v>5.4979854199348401E-6</v>
      </c>
      <c r="J177" s="14">
        <v>3.7468818612295898E-5</v>
      </c>
      <c r="K177" t="s">
        <v>635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1</v>
      </c>
      <c r="W177">
        <v>0</v>
      </c>
      <c r="X177">
        <v>0</v>
      </c>
      <c r="Y177">
        <v>7862</v>
      </c>
      <c r="Z177">
        <v>9938</v>
      </c>
      <c r="AA177">
        <v>5917</v>
      </c>
      <c r="AB177">
        <v>7273</v>
      </c>
      <c r="AC177" t="s">
        <v>634</v>
      </c>
      <c r="AD177" t="s">
        <v>637</v>
      </c>
    </row>
    <row r="178" spans="1:30" x14ac:dyDescent="0.25">
      <c r="A178">
        <v>177</v>
      </c>
      <c r="B178" t="s">
        <v>16289</v>
      </c>
      <c r="C178" s="2">
        <v>-0.65189908031799204</v>
      </c>
      <c r="D178" t="s">
        <v>640</v>
      </c>
      <c r="E178" t="s">
        <v>18297</v>
      </c>
      <c r="F178">
        <v>6439.3072435494296</v>
      </c>
      <c r="G178" s="2">
        <v>0.161075580400972</v>
      </c>
      <c r="H178" s="12">
        <v>-4.0471626965129799</v>
      </c>
      <c r="I178" s="14">
        <v>5.1842208952072803E-5</v>
      </c>
      <c r="J178" s="14">
        <v>2.8078200548938199E-4</v>
      </c>
      <c r="K178" t="s">
        <v>639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</v>
      </c>
      <c r="W178">
        <v>0</v>
      </c>
      <c r="X178">
        <v>0</v>
      </c>
      <c r="Y178">
        <v>7041</v>
      </c>
      <c r="Z178">
        <v>8243</v>
      </c>
      <c r="AA178">
        <v>5005</v>
      </c>
      <c r="AB178">
        <v>5341</v>
      </c>
      <c r="AC178" t="s">
        <v>638</v>
      </c>
      <c r="AD178" t="s">
        <v>641</v>
      </c>
    </row>
    <row r="179" spans="1:30" x14ac:dyDescent="0.25">
      <c r="A179">
        <v>178</v>
      </c>
      <c r="B179" t="s">
        <v>16290</v>
      </c>
      <c r="C179" s="2">
        <v>0.39142337633367902</v>
      </c>
      <c r="D179" t="s">
        <v>644</v>
      </c>
      <c r="E179" t="s">
        <v>18294</v>
      </c>
      <c r="F179">
        <v>1739.3652157730601</v>
      </c>
      <c r="G179" s="2">
        <v>0.18957391242042301</v>
      </c>
      <c r="H179" s="12">
        <v>2.0647533794924802</v>
      </c>
      <c r="I179" s="14">
        <v>3.89463410623355E-2</v>
      </c>
      <c r="J179" s="14">
        <v>8.4727276795777295E-2</v>
      </c>
      <c r="K179" t="s">
        <v>643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24</v>
      </c>
      <c r="S179" t="s">
        <v>24</v>
      </c>
      <c r="T179" t="s">
        <v>24</v>
      </c>
      <c r="U179" t="s">
        <v>24</v>
      </c>
      <c r="V179" t="s">
        <v>24</v>
      </c>
      <c r="W179" t="s">
        <v>24</v>
      </c>
      <c r="X179" t="s">
        <v>24</v>
      </c>
      <c r="Y179">
        <v>3052</v>
      </c>
      <c r="Z179">
        <v>2956</v>
      </c>
      <c r="AA179">
        <v>820</v>
      </c>
      <c r="AB179">
        <v>1183</v>
      </c>
      <c r="AC179" t="s">
        <v>642</v>
      </c>
      <c r="AD179" t="s">
        <v>645</v>
      </c>
    </row>
    <row r="180" spans="1:30" x14ac:dyDescent="0.25">
      <c r="A180">
        <v>179</v>
      </c>
      <c r="B180" t="s">
        <v>16291</v>
      </c>
      <c r="C180" s="2">
        <v>0.43618556789781598</v>
      </c>
      <c r="D180" t="s">
        <v>648</v>
      </c>
      <c r="E180" t="s">
        <v>18298</v>
      </c>
      <c r="F180">
        <v>882.58565854924097</v>
      </c>
      <c r="G180" s="2">
        <v>0.168893883146779</v>
      </c>
      <c r="H180" s="12">
        <v>2.5826013338727201</v>
      </c>
      <c r="I180" s="14">
        <v>9.8058560607146902E-3</v>
      </c>
      <c r="J180" s="14">
        <v>2.6536291002835E-2</v>
      </c>
      <c r="K180" t="s">
        <v>647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0</v>
      </c>
      <c r="Y180">
        <v>1474</v>
      </c>
      <c r="Z180">
        <v>1621</v>
      </c>
      <c r="AA180">
        <v>439</v>
      </c>
      <c r="AB180">
        <v>554</v>
      </c>
      <c r="AC180" t="s">
        <v>646</v>
      </c>
      <c r="AD180" t="s">
        <v>649</v>
      </c>
    </row>
    <row r="181" spans="1:30" x14ac:dyDescent="0.25">
      <c r="A181">
        <v>180</v>
      </c>
      <c r="B181" t="s">
        <v>16292</v>
      </c>
      <c r="C181" s="2">
        <v>-3.7196997258246399E-2</v>
      </c>
      <c r="D181" t="s">
        <v>652</v>
      </c>
      <c r="E181" t="s">
        <v>18300</v>
      </c>
      <c r="F181">
        <v>382.40968998592598</v>
      </c>
      <c r="G181" s="2">
        <v>0.20227611883913901</v>
      </c>
      <c r="H181" s="12">
        <v>-0.18389218396971299</v>
      </c>
      <c r="I181" s="14">
        <v>0.85409803653622896</v>
      </c>
      <c r="J181" s="14">
        <v>0.89898998185282297</v>
      </c>
      <c r="K181" t="s">
        <v>651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24</v>
      </c>
      <c r="R181" t="s">
        <v>24</v>
      </c>
      <c r="S181" t="s">
        <v>24</v>
      </c>
      <c r="T181" t="s">
        <v>24</v>
      </c>
      <c r="U181" t="s">
        <v>24</v>
      </c>
      <c r="V181" t="s">
        <v>24</v>
      </c>
      <c r="W181" t="s">
        <v>24</v>
      </c>
      <c r="X181" t="s">
        <v>24</v>
      </c>
      <c r="Y181">
        <v>539</v>
      </c>
      <c r="Z181">
        <v>612</v>
      </c>
      <c r="AA181">
        <v>243</v>
      </c>
      <c r="AB181">
        <v>267</v>
      </c>
      <c r="AC181" t="s">
        <v>650</v>
      </c>
      <c r="AD181" t="s">
        <v>653</v>
      </c>
    </row>
    <row r="182" spans="1:30" x14ac:dyDescent="0.25">
      <c r="A182">
        <v>181</v>
      </c>
      <c r="B182" t="s">
        <v>16293</v>
      </c>
      <c r="C182" s="2">
        <v>-0.26838363908853802</v>
      </c>
      <c r="D182" t="s">
        <v>656</v>
      </c>
      <c r="E182" t="s">
        <v>18300</v>
      </c>
      <c r="F182">
        <v>1397.9374503444899</v>
      </c>
      <c r="G182" s="2">
        <v>0.16411048372383899</v>
      </c>
      <c r="H182" s="12">
        <v>-1.6353838767556499</v>
      </c>
      <c r="I182" s="14">
        <v>0.101968600196933</v>
      </c>
      <c r="J182" s="14">
        <v>0.18468802586689401</v>
      </c>
      <c r="K182" t="s">
        <v>655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24</v>
      </c>
      <c r="S182" t="s">
        <v>24</v>
      </c>
      <c r="T182" t="s">
        <v>24</v>
      </c>
      <c r="U182" t="s">
        <v>24</v>
      </c>
      <c r="V182" t="s">
        <v>24</v>
      </c>
      <c r="W182" t="s">
        <v>24</v>
      </c>
      <c r="X182" t="s">
        <v>24</v>
      </c>
      <c r="Y182">
        <v>1831</v>
      </c>
      <c r="Z182">
        <v>2037</v>
      </c>
      <c r="AA182">
        <v>879</v>
      </c>
      <c r="AB182">
        <v>1146</v>
      </c>
      <c r="AC182" t="s">
        <v>654</v>
      </c>
      <c r="AD182" t="s">
        <v>657</v>
      </c>
    </row>
    <row r="183" spans="1:30" x14ac:dyDescent="0.25">
      <c r="A183">
        <v>182</v>
      </c>
      <c r="B183" t="s">
        <v>16294</v>
      </c>
      <c r="C183" s="2">
        <v>-0.34227267884693502</v>
      </c>
      <c r="D183" t="s">
        <v>660</v>
      </c>
      <c r="E183" t="s">
        <v>18286</v>
      </c>
      <c r="F183">
        <v>387.46479508135099</v>
      </c>
      <c r="G183" s="2">
        <v>0.28122921955255797</v>
      </c>
      <c r="H183" s="12">
        <v>-1.21705944848653</v>
      </c>
      <c r="I183" s="14">
        <v>0.223581598037838</v>
      </c>
      <c r="J183" s="14">
        <v>0.34198438712799001</v>
      </c>
      <c r="K183" t="s">
        <v>659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24</v>
      </c>
      <c r="S183" t="s">
        <v>24</v>
      </c>
      <c r="T183" t="s">
        <v>24</v>
      </c>
      <c r="U183" t="s">
        <v>24</v>
      </c>
      <c r="V183" t="s">
        <v>24</v>
      </c>
      <c r="W183" t="s">
        <v>24</v>
      </c>
      <c r="X183" t="s">
        <v>24</v>
      </c>
      <c r="Y183">
        <v>461</v>
      </c>
      <c r="Z183">
        <v>582</v>
      </c>
      <c r="AA183">
        <v>313</v>
      </c>
      <c r="AB183">
        <v>250</v>
      </c>
      <c r="AC183" t="s">
        <v>658</v>
      </c>
      <c r="AD183" t="s">
        <v>661</v>
      </c>
    </row>
    <row r="184" spans="1:30" x14ac:dyDescent="0.25">
      <c r="A184">
        <v>183</v>
      </c>
      <c r="B184" t="s">
        <v>16295</v>
      </c>
      <c r="C184" s="2">
        <v>-0.16609278706415401</v>
      </c>
      <c r="D184" t="s">
        <v>664</v>
      </c>
      <c r="E184" t="s">
        <v>18286</v>
      </c>
      <c r="F184">
        <v>118.88535953528</v>
      </c>
      <c r="G184" s="2">
        <v>0.35537684585651602</v>
      </c>
      <c r="H184" s="12">
        <v>-0.46737087404736</v>
      </c>
      <c r="I184" s="14">
        <v>0.64023455717167299</v>
      </c>
      <c r="J184" s="14">
        <v>0.73946049859668195</v>
      </c>
      <c r="K184" t="s">
        <v>663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 t="s">
        <v>24</v>
      </c>
      <c r="T184" t="s">
        <v>24</v>
      </c>
      <c r="U184" t="s">
        <v>24</v>
      </c>
      <c r="V184" t="s">
        <v>24</v>
      </c>
      <c r="W184" t="s">
        <v>24</v>
      </c>
      <c r="X184" t="s">
        <v>24</v>
      </c>
      <c r="Y184">
        <v>161</v>
      </c>
      <c r="Z184">
        <v>180</v>
      </c>
      <c r="AA184">
        <v>94</v>
      </c>
      <c r="AB184">
        <v>69</v>
      </c>
      <c r="AC184" t="s">
        <v>662</v>
      </c>
      <c r="AD184" t="s">
        <v>665</v>
      </c>
    </row>
    <row r="185" spans="1:30" x14ac:dyDescent="0.25">
      <c r="A185">
        <v>184</v>
      </c>
      <c r="B185" t="s">
        <v>16296</v>
      </c>
      <c r="C185" s="2">
        <v>0.19796864320878399</v>
      </c>
      <c r="D185" t="s">
        <v>668</v>
      </c>
      <c r="E185" t="s">
        <v>18285</v>
      </c>
      <c r="F185">
        <v>611.87357734426303</v>
      </c>
      <c r="G185" s="2">
        <v>0.17557381621259799</v>
      </c>
      <c r="H185" s="12">
        <v>1.1275522027103899</v>
      </c>
      <c r="I185" s="14">
        <v>0.25950908228378999</v>
      </c>
      <c r="J185" s="14">
        <v>0.38255302616768599</v>
      </c>
      <c r="K185" t="s">
        <v>667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24</v>
      </c>
      <c r="S185" t="s">
        <v>24</v>
      </c>
      <c r="T185" t="s">
        <v>24</v>
      </c>
      <c r="U185" t="s">
        <v>24</v>
      </c>
      <c r="V185" t="s">
        <v>24</v>
      </c>
      <c r="W185" t="s">
        <v>24</v>
      </c>
      <c r="X185" t="s">
        <v>24</v>
      </c>
      <c r="Y185">
        <v>972</v>
      </c>
      <c r="Z185">
        <v>1020</v>
      </c>
      <c r="AA185">
        <v>342</v>
      </c>
      <c r="AB185">
        <v>411</v>
      </c>
      <c r="AC185" t="s">
        <v>666</v>
      </c>
      <c r="AD185" t="s">
        <v>669</v>
      </c>
    </row>
    <row r="186" spans="1:30" x14ac:dyDescent="0.25">
      <c r="A186">
        <v>185</v>
      </c>
      <c r="B186" t="s">
        <v>16297</v>
      </c>
      <c r="C186" s="2">
        <v>-0.47462630284142898</v>
      </c>
      <c r="D186" t="s">
        <v>672</v>
      </c>
      <c r="E186" t="s">
        <v>18297</v>
      </c>
      <c r="F186">
        <v>10932.0373216222</v>
      </c>
      <c r="G186" s="2">
        <v>0.171513956960124</v>
      </c>
      <c r="H186" s="12">
        <v>-2.7672751025840898</v>
      </c>
      <c r="I186" s="14">
        <v>5.6527032181494198E-3</v>
      </c>
      <c r="J186" s="14">
        <v>1.65719264766317E-2</v>
      </c>
      <c r="K186" t="s">
        <v>671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0</v>
      </c>
      <c r="X186">
        <v>0</v>
      </c>
      <c r="Y186">
        <v>12809</v>
      </c>
      <c r="Z186">
        <v>15117</v>
      </c>
      <c r="AA186">
        <v>7106</v>
      </c>
      <c r="AB186">
        <v>9789</v>
      </c>
      <c r="AC186" t="s">
        <v>670</v>
      </c>
      <c r="AD186" t="s">
        <v>673</v>
      </c>
    </row>
    <row r="187" spans="1:30" x14ac:dyDescent="0.25">
      <c r="A187">
        <v>186</v>
      </c>
      <c r="B187" t="s">
        <v>16298</v>
      </c>
      <c r="C187" s="2">
        <v>-7.2151567088319907E-2</v>
      </c>
      <c r="D187" t="s">
        <v>676</v>
      </c>
      <c r="E187" t="s">
        <v>18287</v>
      </c>
      <c r="F187">
        <v>6772.2142028234402</v>
      </c>
      <c r="G187" s="2">
        <v>0.138697247422857</v>
      </c>
      <c r="H187" s="12">
        <v>-0.52020907717329101</v>
      </c>
      <c r="I187" s="14">
        <v>0.60291785935729303</v>
      </c>
      <c r="J187" s="14">
        <v>0.71070349400160304</v>
      </c>
      <c r="K187" t="s">
        <v>675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24</v>
      </c>
      <c r="R187" t="s">
        <v>24</v>
      </c>
      <c r="S187" t="s">
        <v>24</v>
      </c>
      <c r="T187" t="s">
        <v>24</v>
      </c>
      <c r="U187" t="s">
        <v>24</v>
      </c>
      <c r="V187" t="s">
        <v>24</v>
      </c>
      <c r="W187" t="s">
        <v>24</v>
      </c>
      <c r="X187" t="s">
        <v>24</v>
      </c>
      <c r="Y187">
        <v>9587</v>
      </c>
      <c r="Z187">
        <v>10544</v>
      </c>
      <c r="AA187">
        <v>4189</v>
      </c>
      <c r="AB187">
        <v>4978</v>
      </c>
      <c r="AC187" t="s">
        <v>674</v>
      </c>
      <c r="AD187" t="s">
        <v>677</v>
      </c>
    </row>
    <row r="188" spans="1:30" x14ac:dyDescent="0.25">
      <c r="A188">
        <v>187</v>
      </c>
      <c r="B188" t="s">
        <v>16299</v>
      </c>
      <c r="C188" s="2">
        <v>-6.7707797155268201E-2</v>
      </c>
      <c r="D188" t="s">
        <v>680</v>
      </c>
      <c r="E188" t="s">
        <v>18287</v>
      </c>
      <c r="F188">
        <v>485.53592992802402</v>
      </c>
      <c r="G188" s="2">
        <v>0.212934409539484</v>
      </c>
      <c r="H188" s="12">
        <v>-0.31797489800591999</v>
      </c>
      <c r="I188" s="14">
        <v>0.75050397797364699</v>
      </c>
      <c r="J188" s="14">
        <v>0.82672077077846695</v>
      </c>
      <c r="K188" t="s">
        <v>679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24</v>
      </c>
      <c r="R188" t="s">
        <v>24</v>
      </c>
      <c r="S188" t="s">
        <v>24</v>
      </c>
      <c r="T188" t="s">
        <v>24</v>
      </c>
      <c r="U188" t="s">
        <v>24</v>
      </c>
      <c r="V188" t="s">
        <v>24</v>
      </c>
      <c r="W188" t="s">
        <v>24</v>
      </c>
      <c r="X188" t="s">
        <v>24</v>
      </c>
      <c r="Y188">
        <v>635</v>
      </c>
      <c r="Z188">
        <v>814</v>
      </c>
      <c r="AA188">
        <v>290</v>
      </c>
      <c r="AB188">
        <v>368</v>
      </c>
      <c r="AC188" t="s">
        <v>678</v>
      </c>
      <c r="AD188" t="s">
        <v>681</v>
      </c>
    </row>
    <row r="189" spans="1:30" x14ac:dyDescent="0.25">
      <c r="A189">
        <v>188</v>
      </c>
      <c r="B189" t="s">
        <v>16300</v>
      </c>
      <c r="C189" s="2">
        <v>6.2112056359548702E-2</v>
      </c>
      <c r="D189" t="s">
        <v>684</v>
      </c>
      <c r="E189" t="s">
        <v>18289</v>
      </c>
      <c r="F189">
        <v>2598.3821085596401</v>
      </c>
      <c r="G189" s="2">
        <v>0.14386358551481199</v>
      </c>
      <c r="H189" s="12">
        <v>0.43174272445165601</v>
      </c>
      <c r="I189" s="14">
        <v>0.66592841153514604</v>
      </c>
      <c r="J189" s="14">
        <v>0.76121005213180803</v>
      </c>
      <c r="K189" t="s">
        <v>683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24</v>
      </c>
      <c r="R189" t="s">
        <v>24</v>
      </c>
      <c r="S189" t="s">
        <v>24</v>
      </c>
      <c r="T189" t="s">
        <v>24</v>
      </c>
      <c r="U189" t="s">
        <v>24</v>
      </c>
      <c r="V189" t="s">
        <v>24</v>
      </c>
      <c r="W189" t="s">
        <v>24</v>
      </c>
      <c r="X189" t="s">
        <v>24</v>
      </c>
      <c r="Y189">
        <v>3926</v>
      </c>
      <c r="Z189">
        <v>4162</v>
      </c>
      <c r="AA189">
        <v>1543</v>
      </c>
      <c r="AB189">
        <v>1813</v>
      </c>
      <c r="AC189" t="s">
        <v>682</v>
      </c>
      <c r="AD189" t="s">
        <v>685</v>
      </c>
    </row>
    <row r="190" spans="1:30" x14ac:dyDescent="0.25">
      <c r="A190">
        <v>189</v>
      </c>
      <c r="B190" t="s">
        <v>16301</v>
      </c>
      <c r="C190" s="2">
        <v>0.121524909164798</v>
      </c>
      <c r="D190" t="s">
        <v>687</v>
      </c>
      <c r="E190" t="s">
        <v>18281</v>
      </c>
      <c r="F190">
        <v>179.77559641950199</v>
      </c>
      <c r="G190" s="2">
        <v>0.28525270075996201</v>
      </c>
      <c r="H190" s="12">
        <v>0.426025446353476</v>
      </c>
      <c r="I190" s="14">
        <v>0.67008930402347999</v>
      </c>
      <c r="J190" s="14">
        <v>0.763776629367101</v>
      </c>
      <c r="K190" t="s">
        <v>24</v>
      </c>
      <c r="L190" t="s">
        <v>24</v>
      </c>
      <c r="M190" t="s">
        <v>24</v>
      </c>
      <c r="N190" t="s">
        <v>24</v>
      </c>
      <c r="O190" t="s">
        <v>24</v>
      </c>
      <c r="P190" t="s">
        <v>24</v>
      </c>
      <c r="Q190" t="s">
        <v>24</v>
      </c>
      <c r="R190" t="s">
        <v>24</v>
      </c>
      <c r="S190" t="s">
        <v>24</v>
      </c>
      <c r="T190" t="s">
        <v>24</v>
      </c>
      <c r="U190" t="s">
        <v>24</v>
      </c>
      <c r="V190" t="s">
        <v>24</v>
      </c>
      <c r="W190" t="s">
        <v>24</v>
      </c>
      <c r="X190" t="s">
        <v>24</v>
      </c>
      <c r="Y190">
        <v>288</v>
      </c>
      <c r="Z190">
        <v>283</v>
      </c>
      <c r="AA190">
        <v>88</v>
      </c>
      <c r="AB190">
        <v>142</v>
      </c>
      <c r="AC190" t="s">
        <v>686</v>
      </c>
      <c r="AD190" t="s">
        <v>688</v>
      </c>
    </row>
    <row r="191" spans="1:30" x14ac:dyDescent="0.25">
      <c r="A191">
        <v>190</v>
      </c>
      <c r="B191" t="s">
        <v>16302</v>
      </c>
      <c r="C191" s="2">
        <v>-0.280847965791306</v>
      </c>
      <c r="D191" t="s">
        <v>690</v>
      </c>
      <c r="E191" t="s">
        <v>18281</v>
      </c>
      <c r="F191">
        <v>507.69189874496999</v>
      </c>
      <c r="G191" s="2">
        <v>0.19942797110629701</v>
      </c>
      <c r="H191" s="12">
        <v>-1.4082676779658501</v>
      </c>
      <c r="I191" s="14">
        <v>0.159051822733246</v>
      </c>
      <c r="J191" s="14">
        <v>0.26317685075140901</v>
      </c>
      <c r="K191" t="s">
        <v>24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 t="s">
        <v>24</v>
      </c>
      <c r="T191" t="s">
        <v>24</v>
      </c>
      <c r="U191" t="s">
        <v>24</v>
      </c>
      <c r="V191" t="s">
        <v>24</v>
      </c>
      <c r="W191" t="s">
        <v>24</v>
      </c>
      <c r="X191" t="s">
        <v>24</v>
      </c>
      <c r="Y191">
        <v>689</v>
      </c>
      <c r="Z191">
        <v>708</v>
      </c>
      <c r="AA191">
        <v>310</v>
      </c>
      <c r="AB191">
        <v>430</v>
      </c>
      <c r="AC191" t="s">
        <v>689</v>
      </c>
      <c r="AD191" t="s">
        <v>691</v>
      </c>
    </row>
    <row r="192" spans="1:30" x14ac:dyDescent="0.25">
      <c r="A192">
        <v>191</v>
      </c>
      <c r="B192" t="s">
        <v>16303</v>
      </c>
      <c r="C192" s="2">
        <v>-0.83980145001593598</v>
      </c>
      <c r="D192" t="s">
        <v>694</v>
      </c>
      <c r="E192" t="s">
        <v>18281</v>
      </c>
      <c r="F192">
        <v>171.646472866111</v>
      </c>
      <c r="G192" s="2">
        <v>0.24960763852881901</v>
      </c>
      <c r="H192" s="12">
        <v>-3.36448617905166</v>
      </c>
      <c r="I192" s="14">
        <v>7.6686324979585404E-4</v>
      </c>
      <c r="J192" s="14">
        <v>3.0406629754576101E-3</v>
      </c>
      <c r="K192" t="s">
        <v>693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</v>
      </c>
      <c r="W192">
        <v>0</v>
      </c>
      <c r="X192">
        <v>0</v>
      </c>
      <c r="Y192">
        <v>182</v>
      </c>
      <c r="Z192">
        <v>193</v>
      </c>
      <c r="AA192">
        <v>132</v>
      </c>
      <c r="AB192">
        <v>159</v>
      </c>
      <c r="AC192" t="s">
        <v>692</v>
      </c>
      <c r="AD192" t="s">
        <v>695</v>
      </c>
    </row>
    <row r="193" spans="1:30" x14ac:dyDescent="0.25">
      <c r="A193">
        <v>192</v>
      </c>
      <c r="B193" t="s">
        <v>16304</v>
      </c>
      <c r="C193" s="2">
        <v>-8.3287733573923495E-2</v>
      </c>
      <c r="D193" t="s">
        <v>698</v>
      </c>
      <c r="E193" t="s">
        <v>18281</v>
      </c>
      <c r="F193">
        <v>46.860608613725198</v>
      </c>
      <c r="G193" s="2">
        <v>0.42987939455572799</v>
      </c>
      <c r="H193" s="12">
        <v>-0.19374674531678801</v>
      </c>
      <c r="I193" s="14">
        <v>0.84637418781305795</v>
      </c>
      <c r="J193" s="14">
        <v>0.89471878814563899</v>
      </c>
      <c r="K193" t="s">
        <v>697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24</v>
      </c>
      <c r="R193" t="s">
        <v>24</v>
      </c>
      <c r="S193" t="s">
        <v>24</v>
      </c>
      <c r="T193" t="s">
        <v>24</v>
      </c>
      <c r="U193" t="s">
        <v>24</v>
      </c>
      <c r="V193" t="s">
        <v>24</v>
      </c>
      <c r="W193" t="s">
        <v>24</v>
      </c>
      <c r="X193" t="s">
        <v>24</v>
      </c>
      <c r="Y193">
        <v>64</v>
      </c>
      <c r="Z193">
        <v>75</v>
      </c>
      <c r="AA193">
        <v>27</v>
      </c>
      <c r="AB193">
        <v>37</v>
      </c>
      <c r="AC193" t="s">
        <v>696</v>
      </c>
      <c r="AD193" t="s">
        <v>699</v>
      </c>
    </row>
    <row r="194" spans="1:30" x14ac:dyDescent="0.25">
      <c r="A194">
        <v>193</v>
      </c>
      <c r="B194" t="s">
        <v>16305</v>
      </c>
      <c r="C194" s="2">
        <v>-0.58268251938607696</v>
      </c>
      <c r="D194" t="s">
        <v>35</v>
      </c>
      <c r="E194" t="s">
        <v>18295</v>
      </c>
      <c r="F194">
        <v>2908.6821101345499</v>
      </c>
      <c r="G194" s="2">
        <v>0.25434597036371798</v>
      </c>
      <c r="H194" s="12">
        <v>-2.2909052522154498</v>
      </c>
      <c r="I194" s="14">
        <v>2.1968894154923799E-2</v>
      </c>
      <c r="J194" s="14">
        <v>5.2909226489904301E-2</v>
      </c>
      <c r="K194" t="s">
        <v>701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24</v>
      </c>
      <c r="S194" t="s">
        <v>24</v>
      </c>
      <c r="T194" t="s">
        <v>24</v>
      </c>
      <c r="U194" t="s">
        <v>24</v>
      </c>
      <c r="V194" t="s">
        <v>24</v>
      </c>
      <c r="W194" t="s">
        <v>24</v>
      </c>
      <c r="X194" t="s">
        <v>24</v>
      </c>
      <c r="Y194">
        <v>3415</v>
      </c>
      <c r="Z194">
        <v>3683</v>
      </c>
      <c r="AA194">
        <v>2559</v>
      </c>
      <c r="AB194">
        <v>1964</v>
      </c>
      <c r="AC194" t="s">
        <v>700</v>
      </c>
      <c r="AD194" t="s">
        <v>702</v>
      </c>
    </row>
    <row r="195" spans="1:30" x14ac:dyDescent="0.25">
      <c r="A195">
        <v>194</v>
      </c>
      <c r="B195" t="s">
        <v>16306</v>
      </c>
      <c r="C195" s="2">
        <v>-4.78976267562208E-2</v>
      </c>
      <c r="D195" t="s">
        <v>35</v>
      </c>
      <c r="F195">
        <v>101.81237273498</v>
      </c>
      <c r="G195" s="2">
        <v>0.34081243205923001</v>
      </c>
      <c r="H195" s="12">
        <v>-0.140539552700051</v>
      </c>
      <c r="I195" s="14">
        <v>0.88823370404249502</v>
      </c>
      <c r="J195" s="14">
        <v>0.92248739741647501</v>
      </c>
      <c r="K195" t="s">
        <v>24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24</v>
      </c>
      <c r="R195" t="s">
        <v>24</v>
      </c>
      <c r="S195" t="s">
        <v>24</v>
      </c>
      <c r="T195" t="s">
        <v>24</v>
      </c>
      <c r="U195" t="s">
        <v>24</v>
      </c>
      <c r="V195" t="s">
        <v>24</v>
      </c>
      <c r="W195" t="s">
        <v>24</v>
      </c>
      <c r="X195" t="s">
        <v>24</v>
      </c>
      <c r="Y195">
        <v>140</v>
      </c>
      <c r="Z195">
        <v>165</v>
      </c>
      <c r="AA195">
        <v>73</v>
      </c>
      <c r="AB195">
        <v>62</v>
      </c>
      <c r="AC195" t="s">
        <v>703</v>
      </c>
      <c r="AD195" t="s">
        <v>704</v>
      </c>
    </row>
    <row r="196" spans="1:30" x14ac:dyDescent="0.25">
      <c r="A196">
        <v>195</v>
      </c>
      <c r="B196" t="s">
        <v>16307</v>
      </c>
      <c r="C196" s="2">
        <v>0.68044027307700605</v>
      </c>
      <c r="D196" t="s">
        <v>707</v>
      </c>
      <c r="E196" t="s">
        <v>18288</v>
      </c>
      <c r="F196">
        <v>27386.346117294699</v>
      </c>
      <c r="G196" s="2">
        <v>0.33236439269500101</v>
      </c>
      <c r="H196" s="12">
        <v>2.04727187398026</v>
      </c>
      <c r="I196" s="14">
        <v>4.0631397863506703E-2</v>
      </c>
      <c r="J196" s="14">
        <v>8.7709015288553599E-2</v>
      </c>
      <c r="K196" t="s">
        <v>706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24</v>
      </c>
      <c r="S196" t="s">
        <v>24</v>
      </c>
      <c r="T196" t="s">
        <v>24</v>
      </c>
      <c r="U196" t="s">
        <v>24</v>
      </c>
      <c r="V196" t="s">
        <v>24</v>
      </c>
      <c r="W196" t="s">
        <v>24</v>
      </c>
      <c r="X196" t="s">
        <v>24</v>
      </c>
      <c r="Y196">
        <v>45261</v>
      </c>
      <c r="Z196">
        <v>57793</v>
      </c>
      <c r="AA196">
        <v>16848</v>
      </c>
      <c r="AB196">
        <v>10177</v>
      </c>
      <c r="AC196" t="s">
        <v>705</v>
      </c>
      <c r="AD196" t="s">
        <v>708</v>
      </c>
    </row>
    <row r="197" spans="1:30" x14ac:dyDescent="0.25">
      <c r="A197">
        <v>196</v>
      </c>
      <c r="B197" t="s">
        <v>16308</v>
      </c>
      <c r="C197" s="2">
        <v>1.0937547584495799</v>
      </c>
      <c r="D197" t="s">
        <v>711</v>
      </c>
      <c r="E197" t="s">
        <v>18288</v>
      </c>
      <c r="F197">
        <v>11489.6318624783</v>
      </c>
      <c r="G197" s="2">
        <v>0.24896183290444501</v>
      </c>
      <c r="H197" s="12">
        <v>4.3932627973115101</v>
      </c>
      <c r="I197" s="14">
        <v>1.1166201173955799E-5</v>
      </c>
      <c r="J197" s="14">
        <v>7.0785739584898499E-5</v>
      </c>
      <c r="K197" t="s">
        <v>710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0</v>
      </c>
      <c r="Y197">
        <v>21884</v>
      </c>
      <c r="Z197">
        <v>25872</v>
      </c>
      <c r="AA197">
        <v>5337</v>
      </c>
      <c r="AB197">
        <v>4177</v>
      </c>
      <c r="AC197" t="s">
        <v>709</v>
      </c>
      <c r="AD197" t="s">
        <v>712</v>
      </c>
    </row>
    <row r="198" spans="1:30" x14ac:dyDescent="0.25">
      <c r="A198">
        <v>197</v>
      </c>
      <c r="B198" t="s">
        <v>16309</v>
      </c>
      <c r="C198" s="2">
        <v>0.73208955949554599</v>
      </c>
      <c r="D198" t="s">
        <v>715</v>
      </c>
      <c r="E198" t="s">
        <v>18288</v>
      </c>
      <c r="F198">
        <v>26292.253549649799</v>
      </c>
      <c r="G198" s="2">
        <v>0.27656161761156101</v>
      </c>
      <c r="H198" s="12">
        <v>2.6471119377229999</v>
      </c>
      <c r="I198" s="14">
        <v>8.1182475661337704E-3</v>
      </c>
      <c r="J198" s="14">
        <v>2.26927392596653E-2</v>
      </c>
      <c r="K198" t="s">
        <v>714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0</v>
      </c>
      <c r="Y198">
        <v>45586</v>
      </c>
      <c r="Z198">
        <v>54612</v>
      </c>
      <c r="AA198">
        <v>14885</v>
      </c>
      <c r="AB198">
        <v>10664</v>
      </c>
      <c r="AC198" t="s">
        <v>713</v>
      </c>
      <c r="AD198" t="s">
        <v>716</v>
      </c>
    </row>
    <row r="199" spans="1:30" x14ac:dyDescent="0.25">
      <c r="A199">
        <v>198</v>
      </c>
      <c r="B199" t="s">
        <v>16310</v>
      </c>
      <c r="C199" s="2">
        <v>0.71819200044454101</v>
      </c>
      <c r="D199" t="s">
        <v>719</v>
      </c>
      <c r="E199" t="s">
        <v>18288</v>
      </c>
      <c r="F199">
        <v>3484.2043814458698</v>
      </c>
      <c r="G199" s="2">
        <v>0.25597289407211299</v>
      </c>
      <c r="H199" s="12">
        <v>2.8057345800145899</v>
      </c>
      <c r="I199" s="14">
        <v>5.0202025341738697E-3</v>
      </c>
      <c r="J199" s="14">
        <v>1.49876841712148E-2</v>
      </c>
      <c r="K199" t="s">
        <v>718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6452</v>
      </c>
      <c r="Z199">
        <v>6750</v>
      </c>
      <c r="AA199">
        <v>1940</v>
      </c>
      <c r="AB199">
        <v>1475</v>
      </c>
      <c r="AC199" t="s">
        <v>717</v>
      </c>
      <c r="AD199" t="s">
        <v>720</v>
      </c>
    </row>
    <row r="200" spans="1:30" x14ac:dyDescent="0.25">
      <c r="A200">
        <v>199</v>
      </c>
      <c r="B200" t="s">
        <v>16311</v>
      </c>
      <c r="C200" s="2">
        <v>0.90144801867063895</v>
      </c>
      <c r="D200" t="s">
        <v>723</v>
      </c>
      <c r="E200" t="s">
        <v>18288</v>
      </c>
      <c r="F200">
        <v>6814.36727745185</v>
      </c>
      <c r="G200" s="2">
        <v>0.25173654302785198</v>
      </c>
      <c r="H200" s="12">
        <v>3.5809183991650402</v>
      </c>
      <c r="I200" s="14">
        <v>3.4238858365582902E-4</v>
      </c>
      <c r="J200" s="14">
        <v>1.5141873376851799E-3</v>
      </c>
      <c r="K200" t="s">
        <v>722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0</v>
      </c>
      <c r="Y200">
        <v>13353</v>
      </c>
      <c r="Z200">
        <v>13680</v>
      </c>
      <c r="AA200">
        <v>3486</v>
      </c>
      <c r="AB200">
        <v>2676</v>
      </c>
      <c r="AC200" t="s">
        <v>721</v>
      </c>
      <c r="AD200" t="s">
        <v>724</v>
      </c>
    </row>
    <row r="201" spans="1:30" x14ac:dyDescent="0.25">
      <c r="A201">
        <v>200</v>
      </c>
      <c r="B201" t="s">
        <v>16312</v>
      </c>
      <c r="C201" s="2">
        <v>0.94559821767184604</v>
      </c>
      <c r="D201" t="s">
        <v>727</v>
      </c>
      <c r="E201" t="s">
        <v>18288</v>
      </c>
      <c r="F201">
        <v>1683.71125790067</v>
      </c>
      <c r="G201" s="2">
        <v>0.26526672279095898</v>
      </c>
      <c r="H201" s="12">
        <v>3.56470727923538</v>
      </c>
      <c r="I201" s="14">
        <v>3.64262488753421E-4</v>
      </c>
      <c r="J201" s="14">
        <v>1.5928835594424501E-3</v>
      </c>
      <c r="K201" t="s">
        <v>726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0</v>
      </c>
      <c r="Y201">
        <v>3467</v>
      </c>
      <c r="Z201">
        <v>3274</v>
      </c>
      <c r="AA201">
        <v>849</v>
      </c>
      <c r="AB201">
        <v>643</v>
      </c>
      <c r="AC201" t="s">
        <v>725</v>
      </c>
      <c r="AD201" t="s">
        <v>728</v>
      </c>
    </row>
    <row r="202" spans="1:30" x14ac:dyDescent="0.25">
      <c r="A202">
        <v>201</v>
      </c>
      <c r="B202" t="s">
        <v>16313</v>
      </c>
      <c r="C202" s="2">
        <v>0.13554510504178999</v>
      </c>
      <c r="D202" t="s">
        <v>24</v>
      </c>
      <c r="F202">
        <v>788.27644194191396</v>
      </c>
      <c r="G202" s="2">
        <v>0.38916228065224101</v>
      </c>
      <c r="H202" s="12">
        <v>0.348299698559209</v>
      </c>
      <c r="I202" s="14">
        <v>0.72761512020421004</v>
      </c>
      <c r="J202" s="14">
        <v>0.80974292176146201</v>
      </c>
      <c r="K202" t="s">
        <v>24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24</v>
      </c>
      <c r="R202" t="s">
        <v>24</v>
      </c>
      <c r="S202" t="s">
        <v>24</v>
      </c>
      <c r="T202" t="s">
        <v>24</v>
      </c>
      <c r="U202" t="s">
        <v>24</v>
      </c>
      <c r="V202" t="s">
        <v>24</v>
      </c>
      <c r="W202" t="s">
        <v>24</v>
      </c>
      <c r="X202" t="s">
        <v>24</v>
      </c>
      <c r="Y202">
        <v>1548</v>
      </c>
      <c r="Z202">
        <v>946</v>
      </c>
      <c r="AA202">
        <v>591</v>
      </c>
      <c r="AB202">
        <v>376</v>
      </c>
      <c r="AC202" t="s">
        <v>24</v>
      </c>
      <c r="AD202" t="s">
        <v>24</v>
      </c>
    </row>
    <row r="203" spans="1:30" x14ac:dyDescent="0.25">
      <c r="A203">
        <v>202</v>
      </c>
      <c r="B203" t="s">
        <v>16314</v>
      </c>
      <c r="C203" s="2">
        <v>0.514911228077369</v>
      </c>
      <c r="D203" t="s">
        <v>24</v>
      </c>
      <c r="F203">
        <v>800.72780794131404</v>
      </c>
      <c r="G203" s="2">
        <v>0.28606064174786899</v>
      </c>
      <c r="H203" s="12">
        <v>1.8000072464747101</v>
      </c>
      <c r="I203" s="14">
        <v>7.1859494012663797E-2</v>
      </c>
      <c r="J203" s="14">
        <v>0.13898530169363699</v>
      </c>
      <c r="K203" t="s">
        <v>24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24</v>
      </c>
      <c r="R203" t="s">
        <v>24</v>
      </c>
      <c r="S203" t="s">
        <v>24</v>
      </c>
      <c r="T203" t="s">
        <v>24</v>
      </c>
      <c r="U203" t="s">
        <v>24</v>
      </c>
      <c r="V203" t="s">
        <v>24</v>
      </c>
      <c r="W203" t="s">
        <v>24</v>
      </c>
      <c r="X203" t="s">
        <v>24</v>
      </c>
      <c r="Y203">
        <v>1674</v>
      </c>
      <c r="Z203">
        <v>1179</v>
      </c>
      <c r="AA203">
        <v>452</v>
      </c>
      <c r="AB203">
        <v>409</v>
      </c>
      <c r="AC203" t="s">
        <v>24</v>
      </c>
      <c r="AD203" t="s">
        <v>24</v>
      </c>
    </row>
    <row r="204" spans="1:30" x14ac:dyDescent="0.25">
      <c r="A204">
        <v>203</v>
      </c>
      <c r="B204" t="s">
        <v>16315</v>
      </c>
      <c r="C204" s="2">
        <v>0.81359294890182299</v>
      </c>
      <c r="D204" t="s">
        <v>731</v>
      </c>
      <c r="E204" t="s">
        <v>18292</v>
      </c>
      <c r="F204">
        <v>2512.9375797845901</v>
      </c>
      <c r="G204" s="2">
        <v>0.30767722342971898</v>
      </c>
      <c r="H204" s="12">
        <v>2.6443067180358502</v>
      </c>
      <c r="I204" s="14">
        <v>8.1858442431657005E-3</v>
      </c>
      <c r="J204" s="14">
        <v>2.2832658406829999E-2</v>
      </c>
      <c r="K204" t="s">
        <v>730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4514</v>
      </c>
      <c r="Z204">
        <v>5259</v>
      </c>
      <c r="AA204">
        <v>1422</v>
      </c>
      <c r="AB204">
        <v>926</v>
      </c>
      <c r="AC204" t="s">
        <v>729</v>
      </c>
      <c r="AD204" t="s">
        <v>732</v>
      </c>
    </row>
    <row r="205" spans="1:30" x14ac:dyDescent="0.25">
      <c r="A205">
        <v>204</v>
      </c>
      <c r="B205" t="s">
        <v>16316</v>
      </c>
      <c r="C205" s="2">
        <v>0.27302419253585902</v>
      </c>
      <c r="D205" t="s">
        <v>24</v>
      </c>
      <c r="F205">
        <v>1482.4768637770101</v>
      </c>
      <c r="G205" s="2">
        <v>0.24043132595017599</v>
      </c>
      <c r="H205" s="12">
        <v>1.1355599835290899</v>
      </c>
      <c r="I205" s="14">
        <v>0.25614076441171602</v>
      </c>
      <c r="J205" s="14">
        <v>0.379305910135666</v>
      </c>
      <c r="K205" t="s">
        <v>24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24</v>
      </c>
      <c r="R205" t="s">
        <v>24</v>
      </c>
      <c r="S205" t="s">
        <v>24</v>
      </c>
      <c r="T205" t="s">
        <v>24</v>
      </c>
      <c r="U205" t="s">
        <v>24</v>
      </c>
      <c r="V205" t="s">
        <v>24</v>
      </c>
      <c r="W205" t="s">
        <v>24</v>
      </c>
      <c r="X205" t="s">
        <v>24</v>
      </c>
      <c r="Y205">
        <v>2669</v>
      </c>
      <c r="Z205">
        <v>2257</v>
      </c>
      <c r="AA205">
        <v>932</v>
      </c>
      <c r="AB205">
        <v>819</v>
      </c>
      <c r="AC205" t="s">
        <v>24</v>
      </c>
      <c r="AD205" t="s">
        <v>24</v>
      </c>
    </row>
    <row r="206" spans="1:30" x14ac:dyDescent="0.25">
      <c r="A206">
        <v>205</v>
      </c>
      <c r="B206" t="s">
        <v>16317</v>
      </c>
      <c r="C206" s="2">
        <v>1.34130307565083</v>
      </c>
      <c r="D206" t="s">
        <v>735</v>
      </c>
      <c r="E206" t="s">
        <v>18288</v>
      </c>
      <c r="F206">
        <v>938.35473920001402</v>
      </c>
      <c r="G206" s="2">
        <v>0.275198893801261</v>
      </c>
      <c r="H206" s="12">
        <v>4.8739406511548999</v>
      </c>
      <c r="I206" s="14">
        <v>1.0939386625298499E-6</v>
      </c>
      <c r="J206" s="14">
        <v>8.7695073455425495E-6</v>
      </c>
      <c r="K206" t="s">
        <v>734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0</v>
      </c>
      <c r="Y206">
        <v>2032</v>
      </c>
      <c r="Z206">
        <v>2064</v>
      </c>
      <c r="AA206">
        <v>397</v>
      </c>
      <c r="AB206">
        <v>291</v>
      </c>
      <c r="AC206" t="s">
        <v>733</v>
      </c>
      <c r="AD206" t="s">
        <v>736</v>
      </c>
    </row>
    <row r="207" spans="1:30" x14ac:dyDescent="0.25">
      <c r="A207">
        <v>206</v>
      </c>
      <c r="B207" t="s">
        <v>16318</v>
      </c>
      <c r="C207" s="2">
        <v>0.91236502583502399</v>
      </c>
      <c r="D207" t="s">
        <v>739</v>
      </c>
      <c r="E207" t="s">
        <v>18288</v>
      </c>
      <c r="F207">
        <v>3688.6642591350301</v>
      </c>
      <c r="G207" s="2">
        <v>0.36802731882235101</v>
      </c>
      <c r="H207" s="12">
        <v>2.47906875162011</v>
      </c>
      <c r="I207" s="14">
        <v>1.3172591276309599E-2</v>
      </c>
      <c r="J207" s="14">
        <v>3.3930718294188103E-2</v>
      </c>
      <c r="K207" t="s">
        <v>738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6791</v>
      </c>
      <c r="Z207">
        <v>7908</v>
      </c>
      <c r="AA207">
        <v>2139</v>
      </c>
      <c r="AB207">
        <v>1132</v>
      </c>
      <c r="AC207" t="s">
        <v>737</v>
      </c>
      <c r="AD207" t="s">
        <v>740</v>
      </c>
    </row>
    <row r="208" spans="1:30" x14ac:dyDescent="0.25">
      <c r="A208">
        <v>207</v>
      </c>
      <c r="B208" t="s">
        <v>16319</v>
      </c>
      <c r="C208" s="2">
        <v>0.92291500280763905</v>
      </c>
      <c r="D208" t="s">
        <v>743</v>
      </c>
      <c r="E208" t="s">
        <v>18288</v>
      </c>
      <c r="F208">
        <v>3005.66117514595</v>
      </c>
      <c r="G208" s="2">
        <v>0.34859842536713997</v>
      </c>
      <c r="H208" s="12">
        <v>2.6475019267101798</v>
      </c>
      <c r="I208" s="14">
        <v>8.1088897664205097E-3</v>
      </c>
      <c r="J208" s="14">
        <v>2.26927392596653E-2</v>
      </c>
      <c r="K208" t="s">
        <v>742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0</v>
      </c>
      <c r="Y208">
        <v>5782</v>
      </c>
      <c r="Z208">
        <v>6211</v>
      </c>
      <c r="AA208">
        <v>1701</v>
      </c>
      <c r="AB208">
        <v>958</v>
      </c>
      <c r="AC208" t="s">
        <v>741</v>
      </c>
      <c r="AD208" t="s">
        <v>744</v>
      </c>
    </row>
    <row r="209" spans="1:30" x14ac:dyDescent="0.25">
      <c r="A209">
        <v>208</v>
      </c>
      <c r="B209" t="s">
        <v>16320</v>
      </c>
      <c r="C209" s="2">
        <v>0.75900067028642604</v>
      </c>
      <c r="D209" t="s">
        <v>747</v>
      </c>
      <c r="E209" t="s">
        <v>18297</v>
      </c>
      <c r="F209">
        <v>7104.4422422617299</v>
      </c>
      <c r="G209" s="2">
        <v>0.345021501134745</v>
      </c>
      <c r="H209" s="12">
        <v>2.1998648425971701</v>
      </c>
      <c r="I209" s="14">
        <v>2.78164857604529E-2</v>
      </c>
      <c r="J209" s="14">
        <v>6.4426676687170004E-2</v>
      </c>
      <c r="K209" t="s">
        <v>746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24</v>
      </c>
      <c r="R209" t="s">
        <v>24</v>
      </c>
      <c r="S209" t="s">
        <v>24</v>
      </c>
      <c r="T209" t="s">
        <v>24</v>
      </c>
      <c r="U209" t="s">
        <v>24</v>
      </c>
      <c r="V209" t="s">
        <v>24</v>
      </c>
      <c r="W209" t="s">
        <v>24</v>
      </c>
      <c r="X209" t="s">
        <v>24</v>
      </c>
      <c r="Y209">
        <v>12335</v>
      </c>
      <c r="Z209">
        <v>14932</v>
      </c>
      <c r="AA209">
        <v>4299</v>
      </c>
      <c r="AB209">
        <v>2465</v>
      </c>
      <c r="AC209" t="s">
        <v>745</v>
      </c>
      <c r="AD209" t="s">
        <v>748</v>
      </c>
    </row>
    <row r="210" spans="1:30" x14ac:dyDescent="0.25">
      <c r="A210">
        <v>209</v>
      </c>
      <c r="B210" t="s">
        <v>16321</v>
      </c>
      <c r="C210" s="2">
        <v>2.50099244987554</v>
      </c>
      <c r="D210" t="s">
        <v>24</v>
      </c>
      <c r="F210">
        <v>12.024962982407899</v>
      </c>
      <c r="G210" s="2">
        <v>1.20834864471781</v>
      </c>
      <c r="H210" s="12">
        <v>2.0697606281170602</v>
      </c>
      <c r="I210" s="14">
        <v>3.8474766054052097E-2</v>
      </c>
      <c r="J210" s="14" t="s">
        <v>24</v>
      </c>
      <c r="K210" t="s">
        <v>24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24</v>
      </c>
      <c r="R210" t="s">
        <v>24</v>
      </c>
      <c r="S210" t="s">
        <v>24</v>
      </c>
      <c r="T210" t="s">
        <v>24</v>
      </c>
      <c r="U210" t="s">
        <v>24</v>
      </c>
      <c r="V210" t="s">
        <v>24</v>
      </c>
      <c r="W210" t="s">
        <v>24</v>
      </c>
      <c r="X210" t="s">
        <v>24</v>
      </c>
      <c r="Y210">
        <v>41</v>
      </c>
      <c r="Z210">
        <v>21</v>
      </c>
      <c r="AA210">
        <v>0</v>
      </c>
      <c r="AB210">
        <v>5</v>
      </c>
      <c r="AC210" t="s">
        <v>24</v>
      </c>
      <c r="AD210" t="s">
        <v>24</v>
      </c>
    </row>
    <row r="211" spans="1:30" x14ac:dyDescent="0.25">
      <c r="A211">
        <v>210</v>
      </c>
      <c r="B211" t="s">
        <v>16322</v>
      </c>
      <c r="C211" s="2">
        <v>0.84681176152620596</v>
      </c>
      <c r="D211" t="s">
        <v>751</v>
      </c>
      <c r="E211" t="s">
        <v>18282</v>
      </c>
      <c r="F211">
        <v>1798.5314517539</v>
      </c>
      <c r="G211" s="2">
        <v>0.36534134509747102</v>
      </c>
      <c r="H211" s="12">
        <v>2.31786457484105</v>
      </c>
      <c r="I211" s="14">
        <v>2.0456682256801698E-2</v>
      </c>
      <c r="J211" s="14">
        <v>4.9740563021675399E-2</v>
      </c>
      <c r="K211" t="s">
        <v>750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0</v>
      </c>
      <c r="Y211">
        <v>3266</v>
      </c>
      <c r="Z211">
        <v>3786</v>
      </c>
      <c r="AA211">
        <v>1068</v>
      </c>
      <c r="AB211">
        <v>576</v>
      </c>
      <c r="AC211" t="s">
        <v>749</v>
      </c>
      <c r="AD211" t="s">
        <v>752</v>
      </c>
    </row>
    <row r="212" spans="1:30" x14ac:dyDescent="0.25">
      <c r="A212">
        <v>211</v>
      </c>
      <c r="B212" t="s">
        <v>16323</v>
      </c>
      <c r="C212" s="2">
        <v>0.99640098144598499</v>
      </c>
      <c r="D212" t="s">
        <v>755</v>
      </c>
      <c r="F212">
        <v>1059.27483635914</v>
      </c>
      <c r="G212" s="2">
        <v>0.34190163967535597</v>
      </c>
      <c r="H212" s="12">
        <v>2.9142913218903899</v>
      </c>
      <c r="I212" s="14">
        <v>3.56497058823327E-3</v>
      </c>
      <c r="J212" s="14">
        <v>1.1154815822957499E-2</v>
      </c>
      <c r="K212" t="s">
        <v>754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2063</v>
      </c>
      <c r="Z212">
        <v>2237</v>
      </c>
      <c r="AA212">
        <v>572</v>
      </c>
      <c r="AB212">
        <v>336</v>
      </c>
      <c r="AC212" t="s">
        <v>753</v>
      </c>
      <c r="AD212" t="s">
        <v>756</v>
      </c>
    </row>
    <row r="213" spans="1:30" x14ac:dyDescent="0.25">
      <c r="A213">
        <v>212</v>
      </c>
      <c r="B213" t="s">
        <v>16324</v>
      </c>
      <c r="C213" s="2">
        <v>0.95273742872686396</v>
      </c>
      <c r="D213" t="s">
        <v>759</v>
      </c>
      <c r="E213" t="s">
        <v>18288</v>
      </c>
      <c r="F213">
        <v>1774.3305961212</v>
      </c>
      <c r="G213" s="2">
        <v>0.31591576424284201</v>
      </c>
      <c r="H213" s="12">
        <v>3.01579578027801</v>
      </c>
      <c r="I213" s="14">
        <v>2.5630582171543401E-3</v>
      </c>
      <c r="J213" s="14">
        <v>8.3853707441340197E-3</v>
      </c>
      <c r="K213" t="s">
        <v>758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0</v>
      </c>
      <c r="Y213">
        <v>3347</v>
      </c>
      <c r="Z213">
        <v>3788</v>
      </c>
      <c r="AA213">
        <v>952</v>
      </c>
      <c r="AB213">
        <v>604</v>
      </c>
      <c r="AC213" t="s">
        <v>757</v>
      </c>
      <c r="AD213" t="s">
        <v>760</v>
      </c>
    </row>
    <row r="214" spans="1:30" x14ac:dyDescent="0.25">
      <c r="A214">
        <v>213</v>
      </c>
      <c r="B214" t="s">
        <v>16325</v>
      </c>
      <c r="C214" s="2">
        <v>0.62254085626478195</v>
      </c>
      <c r="D214" t="s">
        <v>763</v>
      </c>
      <c r="E214" t="s">
        <v>18288</v>
      </c>
      <c r="F214">
        <v>3725.3098108383801</v>
      </c>
      <c r="G214" s="2">
        <v>0.32832533487322202</v>
      </c>
      <c r="H214" s="12">
        <v>1.8961097123533499</v>
      </c>
      <c r="I214" s="14">
        <v>5.7945538580412202E-2</v>
      </c>
      <c r="J214" s="14">
        <v>0.116939187677783</v>
      </c>
      <c r="K214" t="s">
        <v>762</v>
      </c>
      <c r="L214" t="s">
        <v>24</v>
      </c>
      <c r="M214" t="s">
        <v>24</v>
      </c>
      <c r="N214" t="s">
        <v>24</v>
      </c>
      <c r="O214" t="s">
        <v>24</v>
      </c>
      <c r="P214" t="s">
        <v>24</v>
      </c>
      <c r="Q214" t="s">
        <v>24</v>
      </c>
      <c r="R214" t="s">
        <v>24</v>
      </c>
      <c r="S214" t="s">
        <v>24</v>
      </c>
      <c r="T214" t="s">
        <v>24</v>
      </c>
      <c r="U214" t="s">
        <v>24</v>
      </c>
      <c r="V214" t="s">
        <v>24</v>
      </c>
      <c r="W214" t="s">
        <v>24</v>
      </c>
      <c r="X214" t="s">
        <v>24</v>
      </c>
      <c r="Y214">
        <v>6172</v>
      </c>
      <c r="Z214">
        <v>7621</v>
      </c>
      <c r="AA214">
        <v>2338</v>
      </c>
      <c r="AB214">
        <v>1432</v>
      </c>
      <c r="AC214" t="s">
        <v>761</v>
      </c>
      <c r="AD214" t="s">
        <v>764</v>
      </c>
    </row>
    <row r="215" spans="1:30" x14ac:dyDescent="0.25">
      <c r="A215">
        <v>214</v>
      </c>
      <c r="B215" t="s">
        <v>16326</v>
      </c>
      <c r="C215" s="2">
        <v>0.76025261611713901</v>
      </c>
      <c r="D215" t="s">
        <v>767</v>
      </c>
      <c r="E215" t="s">
        <v>18288</v>
      </c>
      <c r="F215">
        <v>1604.2708391679901</v>
      </c>
      <c r="G215" s="2">
        <v>0.29963085306043402</v>
      </c>
      <c r="H215" s="12">
        <v>2.53729750575385</v>
      </c>
      <c r="I215" s="14">
        <v>1.11711974231486E-2</v>
      </c>
      <c r="J215" s="14">
        <v>2.9506118388404799E-2</v>
      </c>
      <c r="K215" t="s">
        <v>766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0</v>
      </c>
      <c r="Y215">
        <v>2818</v>
      </c>
      <c r="Z215">
        <v>3338</v>
      </c>
      <c r="AA215">
        <v>917</v>
      </c>
      <c r="AB215">
        <v>620</v>
      </c>
      <c r="AC215" t="s">
        <v>765</v>
      </c>
      <c r="AD215" t="s">
        <v>768</v>
      </c>
    </row>
    <row r="216" spans="1:30" x14ac:dyDescent="0.25">
      <c r="A216">
        <v>215</v>
      </c>
      <c r="B216" t="s">
        <v>16327</v>
      </c>
      <c r="C216" s="2">
        <v>0.62650677049647996</v>
      </c>
      <c r="D216" t="s">
        <v>771</v>
      </c>
      <c r="E216" t="s">
        <v>18288</v>
      </c>
      <c r="F216">
        <v>5345.5070657328097</v>
      </c>
      <c r="G216" s="2">
        <v>0.32659388749399498</v>
      </c>
      <c r="H216" s="12">
        <v>1.91830525458931</v>
      </c>
      <c r="I216" s="14">
        <v>5.5072316548392203E-2</v>
      </c>
      <c r="J216" s="14">
        <v>0.112301512334972</v>
      </c>
      <c r="K216" t="s">
        <v>770</v>
      </c>
      <c r="L216" t="s">
        <v>24</v>
      </c>
      <c r="M216" t="s">
        <v>24</v>
      </c>
      <c r="N216" t="s">
        <v>24</v>
      </c>
      <c r="O216" t="s">
        <v>24</v>
      </c>
      <c r="P216" t="s">
        <v>24</v>
      </c>
      <c r="Q216" t="s">
        <v>24</v>
      </c>
      <c r="R216" t="s">
        <v>24</v>
      </c>
      <c r="S216" t="s">
        <v>24</v>
      </c>
      <c r="T216" t="s">
        <v>24</v>
      </c>
      <c r="U216" t="s">
        <v>24</v>
      </c>
      <c r="V216" t="s">
        <v>24</v>
      </c>
      <c r="W216" t="s">
        <v>24</v>
      </c>
      <c r="X216" t="s">
        <v>24</v>
      </c>
      <c r="Y216">
        <v>8962</v>
      </c>
      <c r="Z216">
        <v>10846</v>
      </c>
      <c r="AA216">
        <v>3351</v>
      </c>
      <c r="AB216">
        <v>2049</v>
      </c>
      <c r="AC216" t="s">
        <v>769</v>
      </c>
      <c r="AD216" t="s">
        <v>772</v>
      </c>
    </row>
    <row r="217" spans="1:30" x14ac:dyDescent="0.25">
      <c r="A217">
        <v>216</v>
      </c>
      <c r="B217" t="s">
        <v>16328</v>
      </c>
      <c r="C217" s="2">
        <v>0.46056224016410902</v>
      </c>
      <c r="D217" t="s">
        <v>35</v>
      </c>
      <c r="E217" t="s">
        <v>18295</v>
      </c>
      <c r="F217">
        <v>1410.7115462475299</v>
      </c>
      <c r="G217" s="2">
        <v>0.36213581853979299</v>
      </c>
      <c r="H217" s="12">
        <v>1.2717942180400501</v>
      </c>
      <c r="I217" s="14">
        <v>0.203446243858109</v>
      </c>
      <c r="J217" s="14">
        <v>0.31829230058730701</v>
      </c>
      <c r="K217" t="s">
        <v>774</v>
      </c>
      <c r="L217" t="s">
        <v>24</v>
      </c>
      <c r="M217" t="s">
        <v>24</v>
      </c>
      <c r="N217" t="s">
        <v>24</v>
      </c>
      <c r="O217" t="s">
        <v>24</v>
      </c>
      <c r="P217" t="s">
        <v>24</v>
      </c>
      <c r="Q217" t="s">
        <v>24</v>
      </c>
      <c r="R217" t="s">
        <v>24</v>
      </c>
      <c r="S217" t="s">
        <v>24</v>
      </c>
      <c r="T217" t="s">
        <v>24</v>
      </c>
      <c r="U217" t="s">
        <v>24</v>
      </c>
      <c r="V217" t="s">
        <v>24</v>
      </c>
      <c r="W217" t="s">
        <v>24</v>
      </c>
      <c r="X217" t="s">
        <v>24</v>
      </c>
      <c r="Y217">
        <v>2117</v>
      </c>
      <c r="Z217">
        <v>2879</v>
      </c>
      <c r="AA217">
        <v>969</v>
      </c>
      <c r="AB217">
        <v>553</v>
      </c>
      <c r="AC217" t="s">
        <v>773</v>
      </c>
      <c r="AD217" t="s">
        <v>775</v>
      </c>
    </row>
    <row r="218" spans="1:30" x14ac:dyDescent="0.25">
      <c r="A218">
        <v>217</v>
      </c>
      <c r="B218" t="s">
        <v>16329</v>
      </c>
      <c r="C218" s="2">
        <v>0.55960721929816704</v>
      </c>
      <c r="D218" t="s">
        <v>778</v>
      </c>
      <c r="E218" t="s">
        <v>18288</v>
      </c>
      <c r="F218">
        <v>12220.407308759901</v>
      </c>
      <c r="G218" s="2">
        <v>0.296504542699563</v>
      </c>
      <c r="H218" s="12">
        <v>1.88734787738209</v>
      </c>
      <c r="I218" s="14">
        <v>5.91135507851887E-2</v>
      </c>
      <c r="J218" s="14">
        <v>0.118866331522225</v>
      </c>
      <c r="K218" t="s">
        <v>777</v>
      </c>
      <c r="L218" t="s">
        <v>24</v>
      </c>
      <c r="M218" t="s">
        <v>24</v>
      </c>
      <c r="N218" t="s">
        <v>24</v>
      </c>
      <c r="O218" t="s">
        <v>24</v>
      </c>
      <c r="P218" t="s">
        <v>24</v>
      </c>
      <c r="Q218" t="s">
        <v>24</v>
      </c>
      <c r="R218" t="s">
        <v>24</v>
      </c>
      <c r="S218" t="s">
        <v>24</v>
      </c>
      <c r="T218" t="s">
        <v>24</v>
      </c>
      <c r="U218" t="s">
        <v>24</v>
      </c>
      <c r="V218" t="s">
        <v>24</v>
      </c>
      <c r="W218" t="s">
        <v>24</v>
      </c>
      <c r="X218" t="s">
        <v>24</v>
      </c>
      <c r="Y218">
        <v>20026</v>
      </c>
      <c r="Z218">
        <v>24435</v>
      </c>
      <c r="AA218">
        <v>7608</v>
      </c>
      <c r="AB218">
        <v>5135</v>
      </c>
      <c r="AC218" t="s">
        <v>776</v>
      </c>
      <c r="AD218" t="s">
        <v>779</v>
      </c>
    </row>
    <row r="219" spans="1:30" x14ac:dyDescent="0.25">
      <c r="A219">
        <v>218</v>
      </c>
      <c r="B219" t="s">
        <v>16330</v>
      </c>
      <c r="C219" s="2">
        <v>0.56139787524179097</v>
      </c>
      <c r="D219" t="s">
        <v>782</v>
      </c>
      <c r="E219" t="s">
        <v>18282</v>
      </c>
      <c r="F219">
        <v>2508.1824811943302</v>
      </c>
      <c r="G219" s="2">
        <v>0.18322804611617599</v>
      </c>
      <c r="H219" s="12">
        <v>3.0639298248360798</v>
      </c>
      <c r="I219" s="14">
        <v>2.18450145604042E-3</v>
      </c>
      <c r="J219" s="14">
        <v>7.3034915974639096E-3</v>
      </c>
      <c r="K219" t="s">
        <v>781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0</v>
      </c>
      <c r="Y219">
        <v>4371</v>
      </c>
      <c r="Z219">
        <v>4742</v>
      </c>
      <c r="AA219">
        <v>1350</v>
      </c>
      <c r="AB219">
        <v>1303</v>
      </c>
      <c r="AC219" t="s">
        <v>780</v>
      </c>
      <c r="AD219" t="s">
        <v>783</v>
      </c>
    </row>
    <row r="220" spans="1:30" x14ac:dyDescent="0.25">
      <c r="A220">
        <v>219</v>
      </c>
      <c r="B220" t="s">
        <v>16331</v>
      </c>
      <c r="C220" s="2">
        <v>1.07801695589022</v>
      </c>
      <c r="D220" t="s">
        <v>785</v>
      </c>
      <c r="E220" t="s">
        <v>18288</v>
      </c>
      <c r="F220">
        <v>794.78148216622606</v>
      </c>
      <c r="G220" s="2">
        <v>0.18255963020628499</v>
      </c>
      <c r="H220" s="12">
        <v>5.90501281511201</v>
      </c>
      <c r="I220" s="14">
        <v>3.5261933883162902E-9</v>
      </c>
      <c r="J220" s="14">
        <v>4.3852819048965401E-8</v>
      </c>
      <c r="K220" t="s">
        <v>24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0</v>
      </c>
      <c r="Y220">
        <v>1505</v>
      </c>
      <c r="Z220">
        <v>1787</v>
      </c>
      <c r="AA220">
        <v>313</v>
      </c>
      <c r="AB220">
        <v>361</v>
      </c>
      <c r="AC220" t="s">
        <v>784</v>
      </c>
      <c r="AD220" t="e">
        <f>-SASPLAETDCRYPVSSSRNHSQPEPGLKFAGQLLDEESGLHYNRFRYYDPQACCYLSPDPIGLAGGLNLYAYVPNPLTWIDPLGLAGCHTQKYEVGTFDDLQRRSKVGDGLDIHHVTQKHPAGQVISGYDPKTAPSMAVPRAEHKLIPTTKGTFTGTPRDLLAKDIRDLRNYTNAPPSAIKDLIRLNKEMFPEAFTKLR</f>
        <v>#NAME?</v>
      </c>
    </row>
    <row r="221" spans="1:30" x14ac:dyDescent="0.25">
      <c r="A221">
        <v>220</v>
      </c>
      <c r="B221" t="s">
        <v>786</v>
      </c>
      <c r="C221" s="2">
        <v>-0.40986422820846802</v>
      </c>
      <c r="D221" t="s">
        <v>789</v>
      </c>
      <c r="E221" t="s">
        <v>18281</v>
      </c>
      <c r="F221">
        <v>78.321785711974499</v>
      </c>
      <c r="G221" s="2">
        <v>0.51120664749464995</v>
      </c>
      <c r="H221" s="12">
        <v>-0.80175840869275405</v>
      </c>
      <c r="I221" s="14">
        <v>0.42269272164746502</v>
      </c>
      <c r="J221" s="14">
        <v>0.55038848884072999</v>
      </c>
      <c r="K221" t="s">
        <v>788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24</v>
      </c>
      <c r="R221" t="s">
        <v>24</v>
      </c>
      <c r="S221" t="s">
        <v>24</v>
      </c>
      <c r="T221" t="s">
        <v>24</v>
      </c>
      <c r="U221" t="s">
        <v>24</v>
      </c>
      <c r="V221" t="s">
        <v>24</v>
      </c>
      <c r="W221" t="s">
        <v>24</v>
      </c>
      <c r="X221" t="s">
        <v>24</v>
      </c>
      <c r="Y221">
        <v>109</v>
      </c>
      <c r="Z221">
        <v>96</v>
      </c>
      <c r="AA221">
        <v>31</v>
      </c>
      <c r="AB221">
        <v>91</v>
      </c>
      <c r="AC221" t="s">
        <v>787</v>
      </c>
      <c r="AD221" t="s">
        <v>790</v>
      </c>
    </row>
    <row r="222" spans="1:30" x14ac:dyDescent="0.25">
      <c r="A222">
        <v>221</v>
      </c>
      <c r="B222" t="s">
        <v>791</v>
      </c>
      <c r="C222" s="2">
        <v>-0.394896496730054</v>
      </c>
      <c r="D222" t="s">
        <v>794</v>
      </c>
      <c r="E222" t="s">
        <v>18281</v>
      </c>
      <c r="F222">
        <v>254.55483290779901</v>
      </c>
      <c r="G222" s="2">
        <v>0.230516846510531</v>
      </c>
      <c r="H222" s="12">
        <v>-1.7130917011395601</v>
      </c>
      <c r="I222" s="14">
        <v>8.6695670545443596E-2</v>
      </c>
      <c r="J222" s="14">
        <v>0.16307639377647301</v>
      </c>
      <c r="K222" t="s">
        <v>793</v>
      </c>
      <c r="L222" t="s">
        <v>24</v>
      </c>
      <c r="M222" t="s">
        <v>24</v>
      </c>
      <c r="N222" t="s">
        <v>24</v>
      </c>
      <c r="O222" t="s">
        <v>24</v>
      </c>
      <c r="P222" t="s">
        <v>24</v>
      </c>
      <c r="Q222" t="s">
        <v>24</v>
      </c>
      <c r="R222" t="s">
        <v>24</v>
      </c>
      <c r="S222" t="s">
        <v>24</v>
      </c>
      <c r="T222" t="s">
        <v>24</v>
      </c>
      <c r="U222" t="s">
        <v>24</v>
      </c>
      <c r="V222" t="s">
        <v>24</v>
      </c>
      <c r="W222" t="s">
        <v>24</v>
      </c>
      <c r="X222" t="s">
        <v>24</v>
      </c>
      <c r="Y222">
        <v>319</v>
      </c>
      <c r="Z222">
        <v>352</v>
      </c>
      <c r="AA222">
        <v>162</v>
      </c>
      <c r="AB222">
        <v>222</v>
      </c>
      <c r="AC222" t="s">
        <v>792</v>
      </c>
      <c r="AD222" t="s">
        <v>795</v>
      </c>
    </row>
    <row r="223" spans="1:30" x14ac:dyDescent="0.25">
      <c r="A223">
        <v>222</v>
      </c>
      <c r="B223" t="s">
        <v>16332</v>
      </c>
      <c r="C223" s="2">
        <v>0.384610992982856</v>
      </c>
      <c r="D223" t="s">
        <v>35</v>
      </c>
      <c r="F223">
        <v>695.40070827710804</v>
      </c>
      <c r="G223" s="2">
        <v>0.208630908505401</v>
      </c>
      <c r="H223" s="12">
        <v>1.8434995837296999</v>
      </c>
      <c r="I223" s="14">
        <v>6.5256102439212996E-2</v>
      </c>
      <c r="J223" s="14">
        <v>0.128634568412482</v>
      </c>
      <c r="K223" t="s">
        <v>797</v>
      </c>
      <c r="L223" t="s">
        <v>24</v>
      </c>
      <c r="M223" t="s">
        <v>24</v>
      </c>
      <c r="N223" t="s">
        <v>24</v>
      </c>
      <c r="O223" t="s">
        <v>24</v>
      </c>
      <c r="P223" t="s">
        <v>24</v>
      </c>
      <c r="Q223" t="s">
        <v>24</v>
      </c>
      <c r="R223" t="s">
        <v>24</v>
      </c>
      <c r="S223" t="s">
        <v>24</v>
      </c>
      <c r="T223" t="s">
        <v>24</v>
      </c>
      <c r="U223" t="s">
        <v>24</v>
      </c>
      <c r="V223" t="s">
        <v>24</v>
      </c>
      <c r="W223" t="s">
        <v>24</v>
      </c>
      <c r="X223" t="s">
        <v>24</v>
      </c>
      <c r="Y223">
        <v>1040</v>
      </c>
      <c r="Z223">
        <v>1367</v>
      </c>
      <c r="AA223">
        <v>374</v>
      </c>
      <c r="AB223">
        <v>421</v>
      </c>
      <c r="AC223" t="s">
        <v>796</v>
      </c>
      <c r="AD223" t="s">
        <v>798</v>
      </c>
    </row>
    <row r="224" spans="1:30" x14ac:dyDescent="0.25">
      <c r="A224">
        <v>223</v>
      </c>
      <c r="B224" t="s">
        <v>799</v>
      </c>
      <c r="C224" s="2">
        <v>-0.55160928005246301</v>
      </c>
      <c r="D224" t="s">
        <v>802</v>
      </c>
      <c r="F224">
        <v>8.8782399903792104</v>
      </c>
      <c r="G224" s="2">
        <v>0.91355940611233499</v>
      </c>
      <c r="H224" s="12">
        <v>-0.60380231034984799</v>
      </c>
      <c r="I224" s="14">
        <v>0.54597508325561805</v>
      </c>
      <c r="J224" s="14" t="s">
        <v>24</v>
      </c>
      <c r="K224" t="s">
        <v>801</v>
      </c>
      <c r="L224" t="s">
        <v>24</v>
      </c>
      <c r="M224" t="s">
        <v>24</v>
      </c>
      <c r="N224" t="s">
        <v>24</v>
      </c>
      <c r="O224" t="s">
        <v>24</v>
      </c>
      <c r="P224" t="s">
        <v>24</v>
      </c>
      <c r="Q224" t="s">
        <v>24</v>
      </c>
      <c r="R224" t="s">
        <v>24</v>
      </c>
      <c r="S224" t="s">
        <v>24</v>
      </c>
      <c r="T224" t="s">
        <v>24</v>
      </c>
      <c r="U224" t="s">
        <v>24</v>
      </c>
      <c r="V224" t="s">
        <v>24</v>
      </c>
      <c r="W224" t="s">
        <v>24</v>
      </c>
      <c r="X224" t="s">
        <v>24</v>
      </c>
      <c r="Y224">
        <v>10</v>
      </c>
      <c r="Z224">
        <v>12</v>
      </c>
      <c r="AA224">
        <v>6</v>
      </c>
      <c r="AB224">
        <v>8</v>
      </c>
      <c r="AC224" t="s">
        <v>800</v>
      </c>
      <c r="AD224" t="s">
        <v>803</v>
      </c>
    </row>
    <row r="225" spans="1:30" x14ac:dyDescent="0.25">
      <c r="A225">
        <v>224</v>
      </c>
      <c r="B225" t="s">
        <v>804</v>
      </c>
      <c r="C225" s="2">
        <v>-0.58324516999391895</v>
      </c>
      <c r="D225" t="s">
        <v>35</v>
      </c>
      <c r="F225">
        <v>36.645879792131701</v>
      </c>
      <c r="G225" s="2">
        <v>0.53090310686146602</v>
      </c>
      <c r="H225" s="12">
        <v>-1.09859061372212</v>
      </c>
      <c r="I225" s="14">
        <v>0.27194667368160302</v>
      </c>
      <c r="J225" s="14">
        <v>0.39551276004717401</v>
      </c>
      <c r="K225" t="s">
        <v>806</v>
      </c>
      <c r="L225" t="s">
        <v>24</v>
      </c>
      <c r="M225" t="s">
        <v>24</v>
      </c>
      <c r="N225" t="s">
        <v>24</v>
      </c>
      <c r="O225" t="s">
        <v>24</v>
      </c>
      <c r="P225" t="s">
        <v>24</v>
      </c>
      <c r="Q225" t="s">
        <v>24</v>
      </c>
      <c r="R225" t="s">
        <v>24</v>
      </c>
      <c r="S225" t="s">
        <v>24</v>
      </c>
      <c r="T225" t="s">
        <v>24</v>
      </c>
      <c r="U225" t="s">
        <v>24</v>
      </c>
      <c r="V225" t="s">
        <v>24</v>
      </c>
      <c r="W225" t="s">
        <v>24</v>
      </c>
      <c r="X225" t="s">
        <v>24</v>
      </c>
      <c r="Y225">
        <v>32</v>
      </c>
      <c r="Z225">
        <v>58</v>
      </c>
      <c r="AA225">
        <v>27</v>
      </c>
      <c r="AB225">
        <v>31</v>
      </c>
      <c r="AC225" t="s">
        <v>805</v>
      </c>
      <c r="AD225" t="s">
        <v>807</v>
      </c>
    </row>
    <row r="226" spans="1:30" x14ac:dyDescent="0.25">
      <c r="A226">
        <v>225</v>
      </c>
      <c r="B226" t="s">
        <v>808</v>
      </c>
      <c r="C226" s="2">
        <v>-0.19348555361731301</v>
      </c>
      <c r="D226" t="s">
        <v>789</v>
      </c>
      <c r="E226" t="s">
        <v>18281</v>
      </c>
      <c r="F226">
        <v>24.5113160427899</v>
      </c>
      <c r="G226" s="2">
        <v>0.64628410741160203</v>
      </c>
      <c r="H226" s="12">
        <v>-0.29938157444754698</v>
      </c>
      <c r="I226" s="14">
        <v>0.76464891929422896</v>
      </c>
      <c r="J226" s="14">
        <v>0.83546559312925595</v>
      </c>
      <c r="K226" t="s">
        <v>810</v>
      </c>
      <c r="L226" t="s">
        <v>24</v>
      </c>
      <c r="M226" t="s">
        <v>24</v>
      </c>
      <c r="N226" t="s">
        <v>24</v>
      </c>
      <c r="O226" t="s">
        <v>24</v>
      </c>
      <c r="P226" t="s">
        <v>24</v>
      </c>
      <c r="Q226" t="s">
        <v>24</v>
      </c>
      <c r="R226" t="s">
        <v>24</v>
      </c>
      <c r="S226" t="s">
        <v>24</v>
      </c>
      <c r="T226" t="s">
        <v>24</v>
      </c>
      <c r="U226" t="s">
        <v>24</v>
      </c>
      <c r="V226" t="s">
        <v>24</v>
      </c>
      <c r="W226" t="s">
        <v>24</v>
      </c>
      <c r="X226" t="s">
        <v>24</v>
      </c>
      <c r="Y226">
        <v>43</v>
      </c>
      <c r="Z226">
        <v>26</v>
      </c>
      <c r="AA226">
        <v>19</v>
      </c>
      <c r="AB226">
        <v>15</v>
      </c>
      <c r="AC226" t="s">
        <v>809</v>
      </c>
      <c r="AD226" t="s">
        <v>811</v>
      </c>
    </row>
    <row r="227" spans="1:30" x14ac:dyDescent="0.25">
      <c r="A227">
        <v>226</v>
      </c>
      <c r="B227" t="s">
        <v>812</v>
      </c>
      <c r="C227" s="2">
        <v>-0.49857425469442901</v>
      </c>
      <c r="D227" t="s">
        <v>789</v>
      </c>
      <c r="E227" t="s">
        <v>18281</v>
      </c>
      <c r="F227">
        <v>57.835425056110097</v>
      </c>
      <c r="G227" s="2">
        <v>0.51004334896886305</v>
      </c>
      <c r="H227" s="12">
        <v>-0.97751349116183806</v>
      </c>
      <c r="I227" s="14">
        <v>0.32831500199939601</v>
      </c>
      <c r="J227" s="14">
        <v>0.45318843506809597</v>
      </c>
      <c r="K227" t="s">
        <v>814</v>
      </c>
      <c r="L227" t="s">
        <v>24</v>
      </c>
      <c r="M227" t="s">
        <v>24</v>
      </c>
      <c r="N227" t="s">
        <v>24</v>
      </c>
      <c r="O227" t="s">
        <v>24</v>
      </c>
      <c r="P227" t="s">
        <v>24</v>
      </c>
      <c r="Q227" t="s">
        <v>24</v>
      </c>
      <c r="R227" t="s">
        <v>24</v>
      </c>
      <c r="S227" t="s">
        <v>24</v>
      </c>
      <c r="T227" t="s">
        <v>24</v>
      </c>
      <c r="U227" t="s">
        <v>24</v>
      </c>
      <c r="V227" t="s">
        <v>24</v>
      </c>
      <c r="W227" t="s">
        <v>24</v>
      </c>
      <c r="X227" t="s">
        <v>24</v>
      </c>
      <c r="Y227">
        <v>63</v>
      </c>
      <c r="Z227">
        <v>84</v>
      </c>
      <c r="AA227">
        <v>26</v>
      </c>
      <c r="AB227">
        <v>66</v>
      </c>
      <c r="AC227" t="s">
        <v>813</v>
      </c>
      <c r="AD227" t="s">
        <v>815</v>
      </c>
    </row>
    <row r="228" spans="1:30" x14ac:dyDescent="0.25">
      <c r="A228">
        <v>227</v>
      </c>
      <c r="B228" t="s">
        <v>816</v>
      </c>
      <c r="C228" s="2">
        <v>-0.361831512628152</v>
      </c>
      <c r="D228" t="s">
        <v>35</v>
      </c>
      <c r="F228">
        <v>277.10380070487997</v>
      </c>
      <c r="G228" s="2">
        <v>0.23379784252069599</v>
      </c>
      <c r="H228" s="12">
        <v>-1.5476255414808799</v>
      </c>
      <c r="I228" s="14">
        <v>0.12171247829962401</v>
      </c>
      <c r="J228" s="14">
        <v>0.212942306344101</v>
      </c>
      <c r="K228" t="s">
        <v>818</v>
      </c>
      <c r="L228" t="s">
        <v>24</v>
      </c>
      <c r="M228" t="s">
        <v>24</v>
      </c>
      <c r="N228" t="s">
        <v>24</v>
      </c>
      <c r="O228" t="s">
        <v>24</v>
      </c>
      <c r="P228" t="s">
        <v>24</v>
      </c>
      <c r="Q228" t="s">
        <v>24</v>
      </c>
      <c r="R228" t="s">
        <v>24</v>
      </c>
      <c r="S228" t="s">
        <v>24</v>
      </c>
      <c r="T228" t="s">
        <v>24</v>
      </c>
      <c r="U228" t="s">
        <v>24</v>
      </c>
      <c r="V228" t="s">
        <v>24</v>
      </c>
      <c r="W228" t="s">
        <v>24</v>
      </c>
      <c r="X228" t="s">
        <v>24</v>
      </c>
      <c r="Y228">
        <v>326</v>
      </c>
      <c r="Z228">
        <v>415</v>
      </c>
      <c r="AA228">
        <v>186</v>
      </c>
      <c r="AB228">
        <v>226</v>
      </c>
      <c r="AC228" t="s">
        <v>817</v>
      </c>
      <c r="AD228" t="s">
        <v>819</v>
      </c>
    </row>
    <row r="229" spans="1:30" x14ac:dyDescent="0.25">
      <c r="A229">
        <v>228</v>
      </c>
      <c r="B229" t="s">
        <v>820</v>
      </c>
      <c r="C229" s="2">
        <v>0.43986567878801702</v>
      </c>
      <c r="D229" t="s">
        <v>35</v>
      </c>
      <c r="F229">
        <v>1.67380678651825</v>
      </c>
      <c r="G229" s="2">
        <v>2.2661706448261301</v>
      </c>
      <c r="H229" s="12">
        <v>0.19410086340685401</v>
      </c>
      <c r="I229" s="14">
        <v>0.84609690558353101</v>
      </c>
      <c r="J229" s="14" t="s">
        <v>24</v>
      </c>
      <c r="K229" t="s">
        <v>24</v>
      </c>
      <c r="L229" t="s">
        <v>24</v>
      </c>
      <c r="M229" t="s">
        <v>24</v>
      </c>
      <c r="N229" t="s">
        <v>24</v>
      </c>
      <c r="O229" t="s">
        <v>24</v>
      </c>
      <c r="P229" t="s">
        <v>24</v>
      </c>
      <c r="Q229" t="s">
        <v>24</v>
      </c>
      <c r="R229" t="s">
        <v>24</v>
      </c>
      <c r="S229" t="s">
        <v>24</v>
      </c>
      <c r="T229" t="s">
        <v>24</v>
      </c>
      <c r="U229" t="s">
        <v>24</v>
      </c>
      <c r="V229" t="s">
        <v>24</v>
      </c>
      <c r="W229" t="s">
        <v>24</v>
      </c>
      <c r="X229" t="s">
        <v>24</v>
      </c>
      <c r="Y229">
        <v>2</v>
      </c>
      <c r="Z229">
        <v>4</v>
      </c>
      <c r="AA229">
        <v>0</v>
      </c>
      <c r="AB229">
        <v>2</v>
      </c>
      <c r="AC229" t="s">
        <v>821</v>
      </c>
      <c r="AD229" t="s">
        <v>822</v>
      </c>
    </row>
    <row r="230" spans="1:30" x14ac:dyDescent="0.25">
      <c r="A230">
        <v>229</v>
      </c>
      <c r="B230" t="s">
        <v>823</v>
      </c>
      <c r="C230" s="2">
        <v>-0.76109816390241702</v>
      </c>
      <c r="D230" t="s">
        <v>208</v>
      </c>
      <c r="E230" t="s">
        <v>18281</v>
      </c>
      <c r="F230">
        <v>96.3005142303372</v>
      </c>
      <c r="G230" s="2">
        <v>1.5134417006416101</v>
      </c>
      <c r="H230" s="12">
        <v>-0.50289229084923304</v>
      </c>
      <c r="I230" s="14">
        <v>0.61504000150703897</v>
      </c>
      <c r="J230" s="14">
        <v>0.71775950675942202</v>
      </c>
      <c r="K230" t="s">
        <v>825</v>
      </c>
      <c r="L230" t="s">
        <v>24</v>
      </c>
      <c r="M230" t="s">
        <v>24</v>
      </c>
      <c r="N230" t="s">
        <v>24</v>
      </c>
      <c r="O230" t="s">
        <v>24</v>
      </c>
      <c r="P230" t="s">
        <v>24</v>
      </c>
      <c r="Q230" t="s">
        <v>24</v>
      </c>
      <c r="R230" t="s">
        <v>24</v>
      </c>
      <c r="S230" t="s">
        <v>24</v>
      </c>
      <c r="T230" t="s">
        <v>24</v>
      </c>
      <c r="U230" t="s">
        <v>24</v>
      </c>
      <c r="V230" t="s">
        <v>24</v>
      </c>
      <c r="W230" t="s">
        <v>24</v>
      </c>
      <c r="X230" t="s">
        <v>24</v>
      </c>
      <c r="Y230">
        <v>186</v>
      </c>
      <c r="Z230">
        <v>27</v>
      </c>
      <c r="AA230">
        <v>24</v>
      </c>
      <c r="AB230">
        <v>145</v>
      </c>
      <c r="AC230" t="s">
        <v>824</v>
      </c>
      <c r="AD230" t="s">
        <v>826</v>
      </c>
    </row>
    <row r="231" spans="1:30" x14ac:dyDescent="0.25">
      <c r="A231">
        <v>230</v>
      </c>
      <c r="B231" t="s">
        <v>827</v>
      </c>
      <c r="C231" s="2">
        <v>0.62473298376964104</v>
      </c>
      <c r="D231" t="s">
        <v>789</v>
      </c>
      <c r="E231" t="s">
        <v>18281</v>
      </c>
      <c r="F231">
        <v>8.8955608893823204</v>
      </c>
      <c r="G231" s="2">
        <v>1.0330320399097499</v>
      </c>
      <c r="H231" s="12">
        <v>0.60475663835578797</v>
      </c>
      <c r="I231" s="14">
        <v>0.54534070891944797</v>
      </c>
      <c r="J231" s="14" t="s">
        <v>24</v>
      </c>
      <c r="K231" t="s">
        <v>829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24</v>
      </c>
      <c r="R231" t="s">
        <v>24</v>
      </c>
      <c r="S231" t="s">
        <v>24</v>
      </c>
      <c r="T231" t="s">
        <v>24</v>
      </c>
      <c r="U231" t="s">
        <v>24</v>
      </c>
      <c r="V231" t="s">
        <v>24</v>
      </c>
      <c r="W231" t="s">
        <v>24</v>
      </c>
      <c r="X231" t="s">
        <v>24</v>
      </c>
      <c r="Y231">
        <v>11</v>
      </c>
      <c r="Z231">
        <v>22</v>
      </c>
      <c r="AA231">
        <v>6</v>
      </c>
      <c r="AB231">
        <v>3</v>
      </c>
      <c r="AC231" t="s">
        <v>828</v>
      </c>
      <c r="AD231" t="s">
        <v>830</v>
      </c>
    </row>
    <row r="232" spans="1:30" x14ac:dyDescent="0.25">
      <c r="A232">
        <v>231</v>
      </c>
      <c r="B232" t="s">
        <v>831</v>
      </c>
      <c r="C232" s="2">
        <v>-0.26312022188682199</v>
      </c>
      <c r="D232" t="s">
        <v>834</v>
      </c>
      <c r="E232" t="s">
        <v>18281</v>
      </c>
      <c r="F232">
        <v>13.129983324892301</v>
      </c>
      <c r="G232" s="2">
        <v>0.85883191238664702</v>
      </c>
      <c r="H232" s="12">
        <v>-0.30636987062535398</v>
      </c>
      <c r="I232" s="14">
        <v>0.75932304586362598</v>
      </c>
      <c r="J232" s="14">
        <v>0.83181152375313105</v>
      </c>
      <c r="K232" t="s">
        <v>833</v>
      </c>
      <c r="L232" t="s">
        <v>24</v>
      </c>
      <c r="M232" t="s">
        <v>24</v>
      </c>
      <c r="N232" t="s">
        <v>24</v>
      </c>
      <c r="O232" t="s">
        <v>24</v>
      </c>
      <c r="P232" t="s">
        <v>24</v>
      </c>
      <c r="Q232" t="s">
        <v>24</v>
      </c>
      <c r="R232" t="s">
        <v>24</v>
      </c>
      <c r="S232" t="s">
        <v>24</v>
      </c>
      <c r="T232" t="s">
        <v>24</v>
      </c>
      <c r="U232" t="s">
        <v>24</v>
      </c>
      <c r="V232" t="s">
        <v>24</v>
      </c>
      <c r="W232" t="s">
        <v>24</v>
      </c>
      <c r="X232" t="s">
        <v>24</v>
      </c>
      <c r="Y232">
        <v>25</v>
      </c>
      <c r="Z232">
        <v>11</v>
      </c>
      <c r="AA232">
        <v>8</v>
      </c>
      <c r="AB232">
        <v>11</v>
      </c>
      <c r="AC232" t="s">
        <v>832</v>
      </c>
      <c r="AD232" t="s">
        <v>835</v>
      </c>
    </row>
    <row r="233" spans="1:30" x14ac:dyDescent="0.25">
      <c r="A233">
        <v>232</v>
      </c>
      <c r="B233" t="s">
        <v>16333</v>
      </c>
      <c r="C233" s="2">
        <v>1.16018501164486</v>
      </c>
      <c r="D233" t="s">
        <v>785</v>
      </c>
      <c r="E233" t="s">
        <v>18288</v>
      </c>
      <c r="F233">
        <v>393.91778422486499</v>
      </c>
      <c r="G233" s="2">
        <v>0.243682925852719</v>
      </c>
      <c r="H233" s="12">
        <v>4.7610435059618297</v>
      </c>
      <c r="I233" s="14">
        <v>1.9259452041090501E-6</v>
      </c>
      <c r="J233" s="14">
        <v>1.4575224848926099E-5</v>
      </c>
      <c r="K233" t="s">
        <v>837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0</v>
      </c>
      <c r="Y233">
        <v>791</v>
      </c>
      <c r="Z233">
        <v>867</v>
      </c>
      <c r="AA233">
        <v>170</v>
      </c>
      <c r="AB233">
        <v>148</v>
      </c>
      <c r="AC233" t="s">
        <v>836</v>
      </c>
      <c r="AD233" t="s">
        <v>838</v>
      </c>
    </row>
    <row r="234" spans="1:30" x14ac:dyDescent="0.25">
      <c r="A234">
        <v>233</v>
      </c>
      <c r="B234" t="s">
        <v>839</v>
      </c>
      <c r="C234" s="2">
        <v>-0.211946260658889</v>
      </c>
      <c r="D234" t="s">
        <v>834</v>
      </c>
      <c r="E234" t="s">
        <v>18281</v>
      </c>
      <c r="F234">
        <v>4.25913461678687</v>
      </c>
      <c r="G234" s="2">
        <v>1.2893871423146499</v>
      </c>
      <c r="H234" s="12">
        <v>-0.16437751991105901</v>
      </c>
      <c r="I234" s="14">
        <v>0.86943395936421897</v>
      </c>
      <c r="J234" s="14" t="s">
        <v>24</v>
      </c>
      <c r="K234" t="s">
        <v>841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24</v>
      </c>
      <c r="R234" t="s">
        <v>24</v>
      </c>
      <c r="S234" t="s">
        <v>24</v>
      </c>
      <c r="T234" t="s">
        <v>24</v>
      </c>
      <c r="U234" t="s">
        <v>24</v>
      </c>
      <c r="V234" t="s">
        <v>24</v>
      </c>
      <c r="W234" t="s">
        <v>24</v>
      </c>
      <c r="X234" t="s">
        <v>24</v>
      </c>
      <c r="Y234">
        <v>6</v>
      </c>
      <c r="Z234">
        <v>6</v>
      </c>
      <c r="AA234">
        <v>3</v>
      </c>
      <c r="AB234">
        <v>3</v>
      </c>
      <c r="AC234" t="s">
        <v>840</v>
      </c>
      <c r="AD234" t="e">
        <f>-NGPFKRDTYILITPVGSRVMRRAYGSLLSELIDQPQNPALRLQIMAASYSAILRWEPRVKLTGITFETTFDGKMVVDITGTRTDSAAPLSLTIPVS</f>
        <v>#NAME?</v>
      </c>
    </row>
    <row r="235" spans="1:30" x14ac:dyDescent="0.25">
      <c r="A235">
        <v>234</v>
      </c>
      <c r="B235" t="s">
        <v>842</v>
      </c>
      <c r="C235" s="2">
        <v>2.24014463971846E-2</v>
      </c>
      <c r="D235" t="s">
        <v>834</v>
      </c>
      <c r="E235" t="s">
        <v>18281</v>
      </c>
      <c r="F235">
        <v>115.858927394802</v>
      </c>
      <c r="G235" s="2">
        <v>0.30435973975797398</v>
      </c>
      <c r="H235" s="12">
        <v>7.3601871308597494E-2</v>
      </c>
      <c r="I235" s="14">
        <v>0.94132718209105704</v>
      </c>
      <c r="J235" s="14">
        <v>0.959509957208451</v>
      </c>
      <c r="K235" t="s">
        <v>844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24</v>
      </c>
      <c r="R235" t="s">
        <v>24</v>
      </c>
      <c r="S235" t="s">
        <v>24</v>
      </c>
      <c r="T235" t="s">
        <v>24</v>
      </c>
      <c r="U235" t="s">
        <v>24</v>
      </c>
      <c r="V235" t="s">
        <v>24</v>
      </c>
      <c r="W235" t="s">
        <v>24</v>
      </c>
      <c r="X235" t="s">
        <v>24</v>
      </c>
      <c r="Y235">
        <v>188</v>
      </c>
      <c r="Z235">
        <v>167</v>
      </c>
      <c r="AA235">
        <v>68</v>
      </c>
      <c r="AB235">
        <v>84</v>
      </c>
      <c r="AC235" t="s">
        <v>843</v>
      </c>
      <c r="AD235" t="s">
        <v>845</v>
      </c>
    </row>
    <row r="236" spans="1:30" x14ac:dyDescent="0.25">
      <c r="A236">
        <v>235</v>
      </c>
      <c r="B236" t="s">
        <v>846</v>
      </c>
      <c r="C236" s="2">
        <v>-3.0182764860758701E-2</v>
      </c>
      <c r="D236" t="s">
        <v>834</v>
      </c>
      <c r="F236">
        <v>15.5714075196992</v>
      </c>
      <c r="G236" s="2">
        <v>0.71519835367901996</v>
      </c>
      <c r="H236" s="12">
        <v>-4.22019495787384E-2</v>
      </c>
      <c r="I236" s="14">
        <v>0.96633770840754396</v>
      </c>
      <c r="J236" s="14">
        <v>0.975143278407411</v>
      </c>
      <c r="K236" t="s">
        <v>24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24</v>
      </c>
      <c r="R236" t="s">
        <v>24</v>
      </c>
      <c r="S236" t="s">
        <v>24</v>
      </c>
      <c r="T236" t="s">
        <v>24</v>
      </c>
      <c r="U236" t="s">
        <v>24</v>
      </c>
      <c r="V236" t="s">
        <v>24</v>
      </c>
      <c r="W236" t="s">
        <v>24</v>
      </c>
      <c r="X236" t="s">
        <v>24</v>
      </c>
      <c r="Y236">
        <v>24</v>
      </c>
      <c r="Z236">
        <v>23</v>
      </c>
      <c r="AA236">
        <v>8</v>
      </c>
      <c r="AB236">
        <v>13</v>
      </c>
      <c r="AC236" t="s">
        <v>847</v>
      </c>
      <c r="AD236" t="s">
        <v>848</v>
      </c>
    </row>
    <row r="237" spans="1:30" x14ac:dyDescent="0.25">
      <c r="A237">
        <v>236</v>
      </c>
      <c r="B237" t="s">
        <v>849</v>
      </c>
      <c r="C237" s="2">
        <v>-0.168508503172667</v>
      </c>
      <c r="D237" t="s">
        <v>35</v>
      </c>
      <c r="F237">
        <v>858.501394116342</v>
      </c>
      <c r="G237" s="2">
        <v>0.197626733109352</v>
      </c>
      <c r="H237" s="12">
        <v>-0.852660470177522</v>
      </c>
      <c r="I237" s="14">
        <v>0.39384761819311598</v>
      </c>
      <c r="J237" s="14">
        <v>0.52240996910465898</v>
      </c>
      <c r="K237" t="s">
        <v>851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24</v>
      </c>
      <c r="R237" t="s">
        <v>24</v>
      </c>
      <c r="S237" t="s">
        <v>24</v>
      </c>
      <c r="T237" t="s">
        <v>24</v>
      </c>
      <c r="U237" t="s">
        <v>24</v>
      </c>
      <c r="V237" t="s">
        <v>24</v>
      </c>
      <c r="W237" t="s">
        <v>24</v>
      </c>
      <c r="X237" t="s">
        <v>24</v>
      </c>
      <c r="Y237">
        <v>1203</v>
      </c>
      <c r="Z237">
        <v>1261</v>
      </c>
      <c r="AA237">
        <v>491</v>
      </c>
      <c r="AB237">
        <v>719</v>
      </c>
      <c r="AC237" t="s">
        <v>850</v>
      </c>
      <c r="AD237" t="s">
        <v>852</v>
      </c>
    </row>
    <row r="238" spans="1:30" x14ac:dyDescent="0.25">
      <c r="A238">
        <v>237</v>
      </c>
      <c r="B238" t="s">
        <v>853</v>
      </c>
      <c r="C238" s="2">
        <v>-0.28884684026825702</v>
      </c>
      <c r="D238" t="s">
        <v>690</v>
      </c>
      <c r="E238" t="s">
        <v>18281</v>
      </c>
      <c r="F238">
        <v>511.70038065460898</v>
      </c>
      <c r="G238" s="2">
        <v>0.208161213342408</v>
      </c>
      <c r="H238" s="12">
        <v>-1.38761124433459</v>
      </c>
      <c r="I238" s="14">
        <v>0.16525545562128899</v>
      </c>
      <c r="J238" s="14">
        <v>0.27114393033661</v>
      </c>
      <c r="K238" t="s">
        <v>24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24</v>
      </c>
      <c r="R238" t="s">
        <v>24</v>
      </c>
      <c r="S238" t="s">
        <v>24</v>
      </c>
      <c r="T238" t="s">
        <v>24</v>
      </c>
      <c r="U238" t="s">
        <v>24</v>
      </c>
      <c r="V238" t="s">
        <v>24</v>
      </c>
      <c r="W238" t="s">
        <v>24</v>
      </c>
      <c r="X238" t="s">
        <v>24</v>
      </c>
      <c r="Y238">
        <v>690</v>
      </c>
      <c r="Z238">
        <v>714</v>
      </c>
      <c r="AA238">
        <v>306</v>
      </c>
      <c r="AB238">
        <v>443</v>
      </c>
      <c r="AC238" t="s">
        <v>854</v>
      </c>
      <c r="AD238" t="s">
        <v>691</v>
      </c>
    </row>
    <row r="239" spans="1:30" x14ac:dyDescent="0.25">
      <c r="A239">
        <v>238</v>
      </c>
      <c r="B239" t="s">
        <v>855</v>
      </c>
      <c r="C239" s="2">
        <v>0.210354424047976</v>
      </c>
      <c r="D239" t="s">
        <v>858</v>
      </c>
      <c r="E239" t="s">
        <v>18281</v>
      </c>
      <c r="F239">
        <v>64.315598491468293</v>
      </c>
      <c r="G239" s="2">
        <v>0.41508417072985598</v>
      </c>
      <c r="H239" s="12">
        <v>0.50677534553558801</v>
      </c>
      <c r="I239" s="14">
        <v>0.61231245709567395</v>
      </c>
      <c r="J239" s="14">
        <v>0.71612610159930601</v>
      </c>
      <c r="K239" t="s">
        <v>857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24</v>
      </c>
      <c r="R239" t="s">
        <v>24</v>
      </c>
      <c r="S239" t="s">
        <v>24</v>
      </c>
      <c r="T239" t="s">
        <v>24</v>
      </c>
      <c r="U239" t="s">
        <v>24</v>
      </c>
      <c r="V239" t="s">
        <v>24</v>
      </c>
      <c r="W239" t="s">
        <v>24</v>
      </c>
      <c r="X239" t="s">
        <v>24</v>
      </c>
      <c r="Y239">
        <v>98</v>
      </c>
      <c r="Z239">
        <v>113</v>
      </c>
      <c r="AA239">
        <v>28</v>
      </c>
      <c r="AB239">
        <v>52</v>
      </c>
      <c r="AC239" t="s">
        <v>856</v>
      </c>
      <c r="AD239" t="s">
        <v>859</v>
      </c>
    </row>
    <row r="240" spans="1:30" x14ac:dyDescent="0.25">
      <c r="A240">
        <v>239</v>
      </c>
      <c r="B240" t="s">
        <v>860</v>
      </c>
      <c r="C240" s="2">
        <v>-0.82681025305028499</v>
      </c>
      <c r="D240" t="s">
        <v>694</v>
      </c>
      <c r="E240" t="s">
        <v>18281</v>
      </c>
      <c r="F240">
        <v>159.831510282279</v>
      </c>
      <c r="G240" s="2">
        <v>0.25675961953635701</v>
      </c>
      <c r="H240" s="12">
        <v>-3.2201724497929098</v>
      </c>
      <c r="I240" s="14">
        <v>1.28113504129016E-3</v>
      </c>
      <c r="J240" s="14">
        <v>4.65813066688835E-3</v>
      </c>
      <c r="K240" t="s">
        <v>24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</v>
      </c>
      <c r="W240">
        <v>0</v>
      </c>
      <c r="X240">
        <v>0</v>
      </c>
      <c r="Y240">
        <v>174</v>
      </c>
      <c r="Z240">
        <v>177</v>
      </c>
      <c r="AA240">
        <v>123</v>
      </c>
      <c r="AB240">
        <v>147</v>
      </c>
      <c r="AC240" t="s">
        <v>861</v>
      </c>
      <c r="AD240" t="s">
        <v>695</v>
      </c>
    </row>
    <row r="241" spans="1:30" x14ac:dyDescent="0.25">
      <c r="A241">
        <v>240</v>
      </c>
      <c r="B241" t="s">
        <v>862</v>
      </c>
      <c r="C241" s="2">
        <v>-7.39056997870952E-2</v>
      </c>
      <c r="D241" t="s">
        <v>208</v>
      </c>
      <c r="F241">
        <v>70.2890219486505</v>
      </c>
      <c r="G241" s="2">
        <v>0.38549202884266698</v>
      </c>
      <c r="H241" s="12">
        <v>-0.19171784176439799</v>
      </c>
      <c r="I241" s="14">
        <v>0.84796322952696201</v>
      </c>
      <c r="J241" s="14">
        <v>0.89591353119664197</v>
      </c>
      <c r="K241" t="s">
        <v>864</v>
      </c>
      <c r="L241" t="s">
        <v>24</v>
      </c>
      <c r="M241" t="s">
        <v>24</v>
      </c>
      <c r="N241" t="s">
        <v>24</v>
      </c>
      <c r="O241" t="s">
        <v>24</v>
      </c>
      <c r="P241" t="s">
        <v>24</v>
      </c>
      <c r="Q241" t="s">
        <v>24</v>
      </c>
      <c r="R241" t="s">
        <v>24</v>
      </c>
      <c r="S241" t="s">
        <v>24</v>
      </c>
      <c r="T241" t="s">
        <v>24</v>
      </c>
      <c r="U241" t="s">
        <v>24</v>
      </c>
      <c r="V241" t="s">
        <v>24</v>
      </c>
      <c r="W241" t="s">
        <v>24</v>
      </c>
      <c r="X241" t="s">
        <v>24</v>
      </c>
      <c r="Y241">
        <v>106</v>
      </c>
      <c r="Z241">
        <v>102</v>
      </c>
      <c r="AA241">
        <v>51</v>
      </c>
      <c r="AB241">
        <v>43</v>
      </c>
      <c r="AC241" t="s">
        <v>863</v>
      </c>
      <c r="AD241" t="s">
        <v>865</v>
      </c>
    </row>
    <row r="242" spans="1:30" x14ac:dyDescent="0.25">
      <c r="A242">
        <v>241</v>
      </c>
      <c r="B242" t="s">
        <v>866</v>
      </c>
      <c r="C242" s="2">
        <v>0.78286864751104601</v>
      </c>
      <c r="D242" t="s">
        <v>869</v>
      </c>
      <c r="F242">
        <v>31.7815918821351</v>
      </c>
      <c r="G242" s="2">
        <v>0.60867190669543603</v>
      </c>
      <c r="H242" s="12">
        <v>1.28619152436548</v>
      </c>
      <c r="I242" s="14">
        <v>0.19837622830761301</v>
      </c>
      <c r="J242" s="14">
        <v>0.31214795842617798</v>
      </c>
      <c r="K242" t="s">
        <v>868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24</v>
      </c>
      <c r="R242" t="s">
        <v>24</v>
      </c>
      <c r="S242" t="s">
        <v>24</v>
      </c>
      <c r="T242" t="s">
        <v>24</v>
      </c>
      <c r="U242" t="s">
        <v>24</v>
      </c>
      <c r="V242" t="s">
        <v>24</v>
      </c>
      <c r="W242" t="s">
        <v>24</v>
      </c>
      <c r="X242" t="s">
        <v>24</v>
      </c>
      <c r="Y242">
        <v>59</v>
      </c>
      <c r="Z242">
        <v>63</v>
      </c>
      <c r="AA242">
        <v>20</v>
      </c>
      <c r="AB242">
        <v>10</v>
      </c>
      <c r="AC242" t="s">
        <v>867</v>
      </c>
      <c r="AD242" t="s">
        <v>870</v>
      </c>
    </row>
    <row r="243" spans="1:30" x14ac:dyDescent="0.25">
      <c r="A243">
        <v>242</v>
      </c>
      <c r="B243" t="s">
        <v>871</v>
      </c>
      <c r="C243" s="2">
        <v>0.13966019240415301</v>
      </c>
      <c r="D243" t="s">
        <v>874</v>
      </c>
      <c r="E243" t="s">
        <v>18285</v>
      </c>
      <c r="F243">
        <v>26.2454939511133</v>
      </c>
      <c r="G243" s="2">
        <v>0.557136360986904</v>
      </c>
      <c r="H243" s="12">
        <v>0.25067506302543302</v>
      </c>
      <c r="I243" s="14">
        <v>0.80206534202592505</v>
      </c>
      <c r="J243" s="14">
        <v>0.86187813995906404</v>
      </c>
      <c r="K243" t="s">
        <v>873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24</v>
      </c>
      <c r="R243" t="s">
        <v>24</v>
      </c>
      <c r="S243" t="s">
        <v>24</v>
      </c>
      <c r="T243" t="s">
        <v>24</v>
      </c>
      <c r="U243" t="s">
        <v>24</v>
      </c>
      <c r="V243" t="s">
        <v>24</v>
      </c>
      <c r="W243" t="s">
        <v>24</v>
      </c>
      <c r="X243" t="s">
        <v>24</v>
      </c>
      <c r="Y243">
        <v>38</v>
      </c>
      <c r="Z243">
        <v>46</v>
      </c>
      <c r="AA243">
        <v>15</v>
      </c>
      <c r="AB243">
        <v>18</v>
      </c>
      <c r="AC243" t="s">
        <v>872</v>
      </c>
      <c r="AD243" t="s">
        <v>875</v>
      </c>
    </row>
    <row r="244" spans="1:30" x14ac:dyDescent="0.25">
      <c r="A244">
        <v>243</v>
      </c>
      <c r="B244" t="s">
        <v>876</v>
      </c>
      <c r="C244" s="2">
        <v>2.3583468606902702</v>
      </c>
      <c r="D244" t="s">
        <v>35</v>
      </c>
      <c r="F244">
        <v>2.40393180751086</v>
      </c>
      <c r="G244" s="2">
        <v>2.1811744919263401</v>
      </c>
      <c r="H244" s="12">
        <v>1.0812279665931099</v>
      </c>
      <c r="I244" s="14">
        <v>0.279595720636793</v>
      </c>
      <c r="J244" s="14" t="s">
        <v>24</v>
      </c>
      <c r="K244" t="s">
        <v>878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24</v>
      </c>
      <c r="R244" t="s">
        <v>24</v>
      </c>
      <c r="S244" t="s">
        <v>24</v>
      </c>
      <c r="T244" t="s">
        <v>24</v>
      </c>
      <c r="U244" t="s">
        <v>24</v>
      </c>
      <c r="V244" t="s">
        <v>24</v>
      </c>
      <c r="W244" t="s">
        <v>24</v>
      </c>
      <c r="X244" t="s">
        <v>24</v>
      </c>
      <c r="Y244">
        <v>8</v>
      </c>
      <c r="Z244">
        <v>4</v>
      </c>
      <c r="AA244">
        <v>1</v>
      </c>
      <c r="AB244">
        <v>0</v>
      </c>
      <c r="AC244" t="s">
        <v>877</v>
      </c>
      <c r="AD244" t="s">
        <v>879</v>
      </c>
    </row>
    <row r="245" spans="1:30" x14ac:dyDescent="0.25">
      <c r="A245">
        <v>244</v>
      </c>
      <c r="B245" t="s">
        <v>16334</v>
      </c>
      <c r="C245" s="2">
        <v>0.17982824845586101</v>
      </c>
      <c r="D245" t="s">
        <v>35</v>
      </c>
      <c r="E245" t="s">
        <v>18294</v>
      </c>
      <c r="F245">
        <v>974.445752981949</v>
      </c>
      <c r="G245" s="2">
        <v>0.17035494937860399</v>
      </c>
      <c r="H245" s="12">
        <v>1.05560918019589</v>
      </c>
      <c r="I245" s="14">
        <v>0.29114680502343598</v>
      </c>
      <c r="J245" s="14">
        <v>0.41584794206895298</v>
      </c>
      <c r="K245" t="s">
        <v>881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24</v>
      </c>
      <c r="R245" t="s">
        <v>24</v>
      </c>
      <c r="S245" t="s">
        <v>24</v>
      </c>
      <c r="T245" t="s">
        <v>24</v>
      </c>
      <c r="U245" t="s">
        <v>24</v>
      </c>
      <c r="V245" t="s">
        <v>24</v>
      </c>
      <c r="W245" t="s">
        <v>24</v>
      </c>
      <c r="X245" t="s">
        <v>24</v>
      </c>
      <c r="Y245">
        <v>1504</v>
      </c>
      <c r="Z245">
        <v>1651</v>
      </c>
      <c r="AA245">
        <v>579</v>
      </c>
      <c r="AB245">
        <v>623</v>
      </c>
      <c r="AC245" t="s">
        <v>880</v>
      </c>
      <c r="AD245" t="s">
        <v>882</v>
      </c>
    </row>
    <row r="246" spans="1:30" x14ac:dyDescent="0.25">
      <c r="A246">
        <v>245</v>
      </c>
      <c r="B246" t="s">
        <v>883</v>
      </c>
      <c r="C246" s="2">
        <v>2.2680243320595701</v>
      </c>
      <c r="D246" t="s">
        <v>789</v>
      </c>
      <c r="E246" t="s">
        <v>18281</v>
      </c>
      <c r="F246">
        <v>4.6290349903216601</v>
      </c>
      <c r="G246" s="2">
        <v>1.65022356864328</v>
      </c>
      <c r="H246" s="12">
        <v>1.37437397886894</v>
      </c>
      <c r="I246" s="14">
        <v>0.16932561015228001</v>
      </c>
      <c r="J246" s="14" t="s">
        <v>24</v>
      </c>
      <c r="K246" t="s">
        <v>885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24</v>
      </c>
      <c r="R246" t="s">
        <v>24</v>
      </c>
      <c r="S246" t="s">
        <v>24</v>
      </c>
      <c r="T246" t="s">
        <v>24</v>
      </c>
      <c r="U246" t="s">
        <v>24</v>
      </c>
      <c r="V246" t="s">
        <v>24</v>
      </c>
      <c r="W246" t="s">
        <v>24</v>
      </c>
      <c r="X246" t="s">
        <v>24</v>
      </c>
      <c r="Y246">
        <v>14</v>
      </c>
      <c r="Z246">
        <v>9</v>
      </c>
      <c r="AA246">
        <v>2</v>
      </c>
      <c r="AB246">
        <v>0</v>
      </c>
      <c r="AC246" t="s">
        <v>884</v>
      </c>
      <c r="AD246" t="s">
        <v>886</v>
      </c>
    </row>
    <row r="247" spans="1:30" x14ac:dyDescent="0.25">
      <c r="A247">
        <v>246</v>
      </c>
      <c r="B247" t="s">
        <v>887</v>
      </c>
      <c r="C247" s="2">
        <v>0.81791326618627103</v>
      </c>
      <c r="D247" t="s">
        <v>890</v>
      </c>
      <c r="F247">
        <v>11.694868503574501</v>
      </c>
      <c r="G247" s="2">
        <v>1.3205484705742001</v>
      </c>
      <c r="H247" s="12">
        <v>0.61937390744212995</v>
      </c>
      <c r="I247" s="14">
        <v>0.53567006618061297</v>
      </c>
      <c r="J247" s="14" t="s">
        <v>24</v>
      </c>
      <c r="K247" t="s">
        <v>889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24</v>
      </c>
      <c r="R247" t="s">
        <v>24</v>
      </c>
      <c r="S247" t="s">
        <v>24</v>
      </c>
      <c r="T247" t="s">
        <v>24</v>
      </c>
      <c r="U247" t="s">
        <v>24</v>
      </c>
      <c r="V247" t="s">
        <v>24</v>
      </c>
      <c r="W247" t="s">
        <v>24</v>
      </c>
      <c r="X247" t="s">
        <v>24</v>
      </c>
      <c r="Y247">
        <v>18</v>
      </c>
      <c r="Z247">
        <v>28</v>
      </c>
      <c r="AA247">
        <v>0</v>
      </c>
      <c r="AB247">
        <v>12</v>
      </c>
      <c r="AC247" t="s">
        <v>888</v>
      </c>
      <c r="AD247" t="s">
        <v>891</v>
      </c>
    </row>
    <row r="248" spans="1:30" x14ac:dyDescent="0.25">
      <c r="A248">
        <v>247</v>
      </c>
      <c r="B248" t="s">
        <v>892</v>
      </c>
      <c r="C248" s="2">
        <v>-0.70589196504441898</v>
      </c>
      <c r="D248" t="s">
        <v>35</v>
      </c>
      <c r="F248">
        <v>32.542496853195601</v>
      </c>
      <c r="G248" s="2">
        <v>0.56670627637683701</v>
      </c>
      <c r="H248" s="12">
        <v>-1.2456046358926001</v>
      </c>
      <c r="I248" s="14">
        <v>0.21290957949849701</v>
      </c>
      <c r="J248" s="14">
        <v>0.32862130748681101</v>
      </c>
      <c r="K248" t="s">
        <v>894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24</v>
      </c>
      <c r="R248" t="s">
        <v>24</v>
      </c>
      <c r="S248" t="s">
        <v>24</v>
      </c>
      <c r="T248" t="s">
        <v>24</v>
      </c>
      <c r="U248" t="s">
        <v>24</v>
      </c>
      <c r="V248" t="s">
        <v>24</v>
      </c>
      <c r="W248" t="s">
        <v>24</v>
      </c>
      <c r="X248" t="s">
        <v>24</v>
      </c>
      <c r="Y248">
        <v>38</v>
      </c>
      <c r="Z248">
        <v>37</v>
      </c>
      <c r="AA248">
        <v>32</v>
      </c>
      <c r="AB248">
        <v>20</v>
      </c>
      <c r="AC248" t="s">
        <v>893</v>
      </c>
      <c r="AD248" t="s">
        <v>895</v>
      </c>
    </row>
    <row r="249" spans="1:30" x14ac:dyDescent="0.25">
      <c r="A249">
        <v>248</v>
      </c>
      <c r="B249" t="s">
        <v>896</v>
      </c>
      <c r="C249" s="2">
        <v>0.17564561337207099</v>
      </c>
      <c r="D249" t="s">
        <v>899</v>
      </c>
      <c r="F249">
        <v>46.108367538025398</v>
      </c>
      <c r="G249" s="2">
        <v>2.7216397920580699</v>
      </c>
      <c r="H249" s="12">
        <v>6.4536686259738199E-2</v>
      </c>
      <c r="I249" s="14">
        <v>0.94854289657246005</v>
      </c>
      <c r="J249" s="14">
        <v>0.964850224307231</v>
      </c>
      <c r="K249" t="s">
        <v>898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24</v>
      </c>
      <c r="R249" t="s">
        <v>24</v>
      </c>
      <c r="S249" t="s">
        <v>24</v>
      </c>
      <c r="T249" t="s">
        <v>24</v>
      </c>
      <c r="U249" t="s">
        <v>24</v>
      </c>
      <c r="V249" t="s">
        <v>24</v>
      </c>
      <c r="W249" t="s">
        <v>24</v>
      </c>
      <c r="X249" t="s">
        <v>24</v>
      </c>
      <c r="Y249">
        <v>74</v>
      </c>
      <c r="Z249">
        <v>75</v>
      </c>
      <c r="AA249">
        <v>0</v>
      </c>
      <c r="AB249">
        <v>62</v>
      </c>
      <c r="AC249" t="s">
        <v>897</v>
      </c>
      <c r="AD249" t="s">
        <v>900</v>
      </c>
    </row>
    <row r="250" spans="1:30" x14ac:dyDescent="0.25">
      <c r="A250">
        <v>249</v>
      </c>
      <c r="B250" t="s">
        <v>901</v>
      </c>
      <c r="C250" s="2">
        <v>-0.120198755612463</v>
      </c>
      <c r="D250" t="s">
        <v>904</v>
      </c>
      <c r="F250">
        <v>24.112104727724301</v>
      </c>
      <c r="G250" s="2">
        <v>0.65344021252179096</v>
      </c>
      <c r="H250" s="12">
        <v>-0.183947595065486</v>
      </c>
      <c r="I250" s="14">
        <v>0.85405456635375199</v>
      </c>
      <c r="J250" s="14">
        <v>0.89898998185282297</v>
      </c>
      <c r="K250" t="s">
        <v>903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24</v>
      </c>
      <c r="R250" t="s">
        <v>24</v>
      </c>
      <c r="S250" t="s">
        <v>24</v>
      </c>
      <c r="T250" t="s">
        <v>24</v>
      </c>
      <c r="U250" t="s">
        <v>24</v>
      </c>
      <c r="V250" t="s">
        <v>24</v>
      </c>
      <c r="W250" t="s">
        <v>24</v>
      </c>
      <c r="X250" t="s">
        <v>24</v>
      </c>
      <c r="Y250">
        <v>29</v>
      </c>
      <c r="Z250">
        <v>42</v>
      </c>
      <c r="AA250">
        <v>10</v>
      </c>
      <c r="AB250">
        <v>24</v>
      </c>
      <c r="AC250" t="s">
        <v>902</v>
      </c>
      <c r="AD250" t="s">
        <v>905</v>
      </c>
    </row>
    <row r="251" spans="1:30" x14ac:dyDescent="0.25">
      <c r="A251">
        <v>250</v>
      </c>
      <c r="B251" t="s">
        <v>906</v>
      </c>
      <c r="C251" s="2">
        <v>-0.23074607067437</v>
      </c>
      <c r="D251" t="s">
        <v>128</v>
      </c>
      <c r="E251" t="s">
        <v>18281</v>
      </c>
      <c r="F251">
        <v>21.479833374155099</v>
      </c>
      <c r="G251" s="2">
        <v>0.64549809589853302</v>
      </c>
      <c r="H251" s="12">
        <v>-0.35746979292506198</v>
      </c>
      <c r="I251" s="14">
        <v>0.72074013607589704</v>
      </c>
      <c r="J251" s="14">
        <v>0.80428828046052903</v>
      </c>
      <c r="K251" t="s">
        <v>908</v>
      </c>
      <c r="L251" t="s">
        <v>24</v>
      </c>
      <c r="M251" t="s">
        <v>24</v>
      </c>
      <c r="N251" t="s">
        <v>24</v>
      </c>
      <c r="O251" t="s">
        <v>24</v>
      </c>
      <c r="P251" t="s">
        <v>24</v>
      </c>
      <c r="Q251" t="s">
        <v>24</v>
      </c>
      <c r="R251" t="s">
        <v>24</v>
      </c>
      <c r="S251" t="s">
        <v>24</v>
      </c>
      <c r="T251" t="s">
        <v>24</v>
      </c>
      <c r="U251" t="s">
        <v>24</v>
      </c>
      <c r="V251" t="s">
        <v>24</v>
      </c>
      <c r="W251" t="s">
        <v>24</v>
      </c>
      <c r="X251" t="s">
        <v>24</v>
      </c>
      <c r="Y251">
        <v>29</v>
      </c>
      <c r="Z251">
        <v>31</v>
      </c>
      <c r="AA251">
        <v>18</v>
      </c>
      <c r="AB251">
        <v>12</v>
      </c>
      <c r="AC251" t="s">
        <v>907</v>
      </c>
      <c r="AD251" t="s">
        <v>909</v>
      </c>
    </row>
    <row r="252" spans="1:30" x14ac:dyDescent="0.25">
      <c r="A252">
        <v>251</v>
      </c>
      <c r="B252" t="s">
        <v>910</v>
      </c>
      <c r="C252" s="2">
        <v>0.34077354178981301</v>
      </c>
      <c r="D252" t="s">
        <v>913</v>
      </c>
      <c r="E252" t="s">
        <v>18281</v>
      </c>
      <c r="F252">
        <v>33.0452416403594</v>
      </c>
      <c r="G252" s="2">
        <v>0.52850696512908202</v>
      </c>
      <c r="H252" s="12">
        <v>0.64478533732584398</v>
      </c>
      <c r="I252" s="14">
        <v>0.51906630520006802</v>
      </c>
      <c r="J252" s="14">
        <v>0.641441114495654</v>
      </c>
      <c r="K252" t="s">
        <v>912</v>
      </c>
      <c r="L252" t="s">
        <v>24</v>
      </c>
      <c r="M252" t="s">
        <v>24</v>
      </c>
      <c r="N252" t="s">
        <v>24</v>
      </c>
      <c r="O252" t="s">
        <v>24</v>
      </c>
      <c r="P252" t="s">
        <v>24</v>
      </c>
      <c r="Q252" t="s">
        <v>24</v>
      </c>
      <c r="R252" t="s">
        <v>24</v>
      </c>
      <c r="S252" t="s">
        <v>24</v>
      </c>
      <c r="T252" t="s">
        <v>24</v>
      </c>
      <c r="U252" t="s">
        <v>24</v>
      </c>
      <c r="V252" t="s">
        <v>24</v>
      </c>
      <c r="W252" t="s">
        <v>24</v>
      </c>
      <c r="X252" t="s">
        <v>24</v>
      </c>
      <c r="Y252">
        <v>59</v>
      </c>
      <c r="Z252">
        <v>53</v>
      </c>
      <c r="AA252">
        <v>21</v>
      </c>
      <c r="AB252">
        <v>17</v>
      </c>
      <c r="AC252" t="s">
        <v>911</v>
      </c>
      <c r="AD252" t="s">
        <v>914</v>
      </c>
    </row>
    <row r="253" spans="1:30" x14ac:dyDescent="0.25">
      <c r="A253">
        <v>252</v>
      </c>
      <c r="B253" t="s">
        <v>915</v>
      </c>
      <c r="C253" s="2">
        <v>2.8694376902866501E-2</v>
      </c>
      <c r="D253" t="s">
        <v>35</v>
      </c>
      <c r="F253">
        <v>40.061283963869499</v>
      </c>
      <c r="G253" s="2">
        <v>0.57655658752990702</v>
      </c>
      <c r="H253" s="12">
        <v>4.9768535341516901E-2</v>
      </c>
      <c r="I253" s="14">
        <v>0.96030684075796302</v>
      </c>
      <c r="J253" s="14">
        <v>0.972005757687881</v>
      </c>
      <c r="K253" t="s">
        <v>917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24</v>
      </c>
      <c r="R253" t="s">
        <v>24</v>
      </c>
      <c r="S253" t="s">
        <v>24</v>
      </c>
      <c r="T253" t="s">
        <v>24</v>
      </c>
      <c r="U253" t="s">
        <v>24</v>
      </c>
      <c r="V253" t="s">
        <v>24</v>
      </c>
      <c r="W253" t="s">
        <v>24</v>
      </c>
      <c r="X253" t="s">
        <v>24</v>
      </c>
      <c r="Y253">
        <v>56</v>
      </c>
      <c r="Z253">
        <v>68</v>
      </c>
      <c r="AA253">
        <v>14</v>
      </c>
      <c r="AB253">
        <v>40</v>
      </c>
      <c r="AC253" t="s">
        <v>916</v>
      </c>
      <c r="AD253" t="s">
        <v>918</v>
      </c>
    </row>
    <row r="254" spans="1:30" x14ac:dyDescent="0.25">
      <c r="A254">
        <v>253</v>
      </c>
      <c r="B254" t="s">
        <v>919</v>
      </c>
      <c r="C254" s="2">
        <v>-0.40422852309316298</v>
      </c>
      <c r="D254" t="s">
        <v>922</v>
      </c>
      <c r="E254" t="s">
        <v>18297</v>
      </c>
      <c r="F254">
        <v>18590.303308197701</v>
      </c>
      <c r="G254" s="2">
        <v>0.16817866954150501</v>
      </c>
      <c r="H254" s="12">
        <v>-2.4035659468301498</v>
      </c>
      <c r="I254" s="14">
        <v>1.6236038275331301E-2</v>
      </c>
      <c r="J254" s="14">
        <v>4.0791143460453899E-2</v>
      </c>
      <c r="K254" t="s">
        <v>921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1</v>
      </c>
      <c r="W254">
        <v>0</v>
      </c>
      <c r="X254">
        <v>0</v>
      </c>
      <c r="Y254">
        <v>22455</v>
      </c>
      <c r="Z254">
        <v>26383</v>
      </c>
      <c r="AA254">
        <v>11884</v>
      </c>
      <c r="AB254">
        <v>16249</v>
      </c>
      <c r="AC254" t="s">
        <v>920</v>
      </c>
      <c r="AD254" t="s">
        <v>923</v>
      </c>
    </row>
    <row r="255" spans="1:30" x14ac:dyDescent="0.25">
      <c r="A255">
        <v>254</v>
      </c>
      <c r="B255" t="s">
        <v>924</v>
      </c>
      <c r="C255" s="2">
        <v>-0.47681934323097802</v>
      </c>
      <c r="D255" t="s">
        <v>927</v>
      </c>
      <c r="E255" t="s">
        <v>18285</v>
      </c>
      <c r="F255">
        <v>4821.79407824797</v>
      </c>
      <c r="G255" s="2">
        <v>0.163536438545269</v>
      </c>
      <c r="H255" s="12">
        <v>-2.9156764539603701</v>
      </c>
      <c r="I255" s="14">
        <v>3.5491834671754802E-3</v>
      </c>
      <c r="J255" s="14">
        <v>1.1118573905302799E-2</v>
      </c>
      <c r="K255" t="s">
        <v>926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5957</v>
      </c>
      <c r="Z255">
        <v>6331</v>
      </c>
      <c r="AA255">
        <v>3138</v>
      </c>
      <c r="AB255">
        <v>4318</v>
      </c>
      <c r="AC255" t="s">
        <v>925</v>
      </c>
      <c r="AD255" t="s">
        <v>928</v>
      </c>
    </row>
    <row r="256" spans="1:30" x14ac:dyDescent="0.25">
      <c r="A256">
        <v>255</v>
      </c>
      <c r="B256" t="s">
        <v>16335</v>
      </c>
      <c r="C256" s="2">
        <v>0.48832998676949002</v>
      </c>
      <c r="D256" t="s">
        <v>931</v>
      </c>
      <c r="E256" t="s">
        <v>18294</v>
      </c>
      <c r="F256">
        <v>344.80663893248902</v>
      </c>
      <c r="G256" s="2">
        <v>0.20751068842234699</v>
      </c>
      <c r="H256" s="12">
        <v>2.3532763082332901</v>
      </c>
      <c r="I256" s="14">
        <v>1.86088005497245E-2</v>
      </c>
      <c r="J256" s="14">
        <v>4.5846918704526299E-2</v>
      </c>
      <c r="K256" t="s">
        <v>930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0</v>
      </c>
      <c r="Y256">
        <v>582</v>
      </c>
      <c r="Z256">
        <v>646</v>
      </c>
      <c r="AA256">
        <v>167</v>
      </c>
      <c r="AB256">
        <v>213</v>
      </c>
      <c r="AC256" t="s">
        <v>929</v>
      </c>
      <c r="AD256" t="s">
        <v>932</v>
      </c>
    </row>
    <row r="257" spans="1:30" x14ac:dyDescent="0.25">
      <c r="A257">
        <v>256</v>
      </c>
      <c r="B257" t="s">
        <v>933</v>
      </c>
      <c r="C257" s="2">
        <v>0.13190358285017501</v>
      </c>
      <c r="D257" t="s">
        <v>35</v>
      </c>
      <c r="F257">
        <v>44.811342275231297</v>
      </c>
      <c r="G257" s="2">
        <v>0.52792346117439204</v>
      </c>
      <c r="H257" s="12">
        <v>0.249853610515336</v>
      </c>
      <c r="I257" s="14">
        <v>0.80270055899804604</v>
      </c>
      <c r="J257" s="14">
        <v>0.862323434081808</v>
      </c>
      <c r="K257" t="s">
        <v>24</v>
      </c>
      <c r="L257" t="s">
        <v>24</v>
      </c>
      <c r="M257" t="s">
        <v>24</v>
      </c>
      <c r="N257" t="s">
        <v>24</v>
      </c>
      <c r="O257" t="s">
        <v>24</v>
      </c>
      <c r="P257" t="s">
        <v>24</v>
      </c>
      <c r="Q257" t="s">
        <v>24</v>
      </c>
      <c r="R257" t="s">
        <v>24</v>
      </c>
      <c r="S257" t="s">
        <v>24</v>
      </c>
      <c r="T257" t="s">
        <v>24</v>
      </c>
      <c r="U257" t="s">
        <v>24</v>
      </c>
      <c r="V257" t="s">
        <v>24</v>
      </c>
      <c r="W257" t="s">
        <v>24</v>
      </c>
      <c r="X257" t="s">
        <v>24</v>
      </c>
      <c r="Y257">
        <v>74</v>
      </c>
      <c r="Z257">
        <v>68</v>
      </c>
      <c r="AA257">
        <v>35</v>
      </c>
      <c r="AB257">
        <v>20</v>
      </c>
      <c r="AC257" t="s">
        <v>934</v>
      </c>
      <c r="AD257" t="e">
        <f>-PDSLEEIVLLERIDLIARLTTGSESQNRDREIALVWIAELVKEVRAEAIQVKDKNTAFV</f>
        <v>#NAME?</v>
      </c>
    </row>
    <row r="258" spans="1:30" x14ac:dyDescent="0.25">
      <c r="A258">
        <v>257</v>
      </c>
      <c r="B258" t="s">
        <v>935</v>
      </c>
      <c r="C258" s="2">
        <v>0.193953677194657</v>
      </c>
      <c r="D258" t="s">
        <v>35</v>
      </c>
      <c r="F258">
        <v>35.413740440349599</v>
      </c>
      <c r="G258" s="2">
        <v>0.64898397061291402</v>
      </c>
      <c r="H258" s="12">
        <v>0.29885742326036602</v>
      </c>
      <c r="I258" s="14">
        <v>0.76504883451136896</v>
      </c>
      <c r="J258" s="14">
        <v>0.83566194574360297</v>
      </c>
      <c r="K258" t="s">
        <v>937</v>
      </c>
      <c r="L258" t="s">
        <v>24</v>
      </c>
      <c r="M258" t="s">
        <v>24</v>
      </c>
      <c r="N258" t="s">
        <v>24</v>
      </c>
      <c r="O258" t="s">
        <v>24</v>
      </c>
      <c r="P258" t="s">
        <v>24</v>
      </c>
      <c r="Q258" t="s">
        <v>24</v>
      </c>
      <c r="R258" t="s">
        <v>24</v>
      </c>
      <c r="S258" t="s">
        <v>24</v>
      </c>
      <c r="T258" t="s">
        <v>24</v>
      </c>
      <c r="U258" t="s">
        <v>24</v>
      </c>
      <c r="V258" t="s">
        <v>24</v>
      </c>
      <c r="W258" t="s">
        <v>24</v>
      </c>
      <c r="X258" t="s">
        <v>24</v>
      </c>
      <c r="Y258">
        <v>50</v>
      </c>
      <c r="Z258">
        <v>65</v>
      </c>
      <c r="AA258">
        <v>30</v>
      </c>
      <c r="AB258">
        <v>12</v>
      </c>
      <c r="AC258" t="s">
        <v>936</v>
      </c>
      <c r="AD258" t="s">
        <v>938</v>
      </c>
    </row>
    <row r="259" spans="1:30" x14ac:dyDescent="0.25">
      <c r="A259">
        <v>258</v>
      </c>
      <c r="B259" t="s">
        <v>939</v>
      </c>
      <c r="C259" s="2">
        <v>-0.216684445431512</v>
      </c>
      <c r="D259" t="s">
        <v>942</v>
      </c>
      <c r="F259">
        <v>143.56033025019201</v>
      </c>
      <c r="G259" s="2">
        <v>0.32552254590149499</v>
      </c>
      <c r="H259" s="12">
        <v>-0.66565111436884195</v>
      </c>
      <c r="I259" s="14">
        <v>0.50563412698497301</v>
      </c>
      <c r="J259" s="14">
        <v>0.62862186115132801</v>
      </c>
      <c r="K259" t="s">
        <v>941</v>
      </c>
      <c r="L259" t="s">
        <v>24</v>
      </c>
      <c r="M259" t="s">
        <v>24</v>
      </c>
      <c r="N259" t="s">
        <v>24</v>
      </c>
      <c r="O259" t="s">
        <v>24</v>
      </c>
      <c r="P259" t="s">
        <v>24</v>
      </c>
      <c r="Q259" t="s">
        <v>24</v>
      </c>
      <c r="R259" t="s">
        <v>24</v>
      </c>
      <c r="S259" t="s">
        <v>24</v>
      </c>
      <c r="T259" t="s">
        <v>24</v>
      </c>
      <c r="U259" t="s">
        <v>24</v>
      </c>
      <c r="V259" t="s">
        <v>24</v>
      </c>
      <c r="W259" t="s">
        <v>24</v>
      </c>
      <c r="X259" t="s">
        <v>24</v>
      </c>
      <c r="Y259">
        <v>203</v>
      </c>
      <c r="Z259">
        <v>202</v>
      </c>
      <c r="AA259">
        <v>74</v>
      </c>
      <c r="AB259">
        <v>133</v>
      </c>
      <c r="AC259" t="s">
        <v>940</v>
      </c>
      <c r="AD259" t="s">
        <v>943</v>
      </c>
    </row>
    <row r="260" spans="1:30" x14ac:dyDescent="0.25">
      <c r="A260">
        <v>259</v>
      </c>
      <c r="B260" t="s">
        <v>944</v>
      </c>
      <c r="C260" s="2">
        <v>-0.89400660126499798</v>
      </c>
      <c r="D260" t="s">
        <v>35</v>
      </c>
      <c r="F260">
        <v>20.7462951133015</v>
      </c>
      <c r="G260" s="2">
        <v>0.64592116631212004</v>
      </c>
      <c r="H260" s="12">
        <v>-1.3840800517024701</v>
      </c>
      <c r="I260" s="14">
        <v>0.16633394432809101</v>
      </c>
      <c r="J260" s="14">
        <v>0.272569891985395</v>
      </c>
      <c r="K260" t="s">
        <v>946</v>
      </c>
      <c r="L260" t="s">
        <v>24</v>
      </c>
      <c r="M260" t="s">
        <v>24</v>
      </c>
      <c r="N260" t="s">
        <v>24</v>
      </c>
      <c r="O260" t="s">
        <v>24</v>
      </c>
      <c r="P260" t="s">
        <v>24</v>
      </c>
      <c r="Q260" t="s">
        <v>24</v>
      </c>
      <c r="R260" t="s">
        <v>24</v>
      </c>
      <c r="S260" t="s">
        <v>24</v>
      </c>
      <c r="T260" t="s">
        <v>24</v>
      </c>
      <c r="U260" t="s">
        <v>24</v>
      </c>
      <c r="V260" t="s">
        <v>24</v>
      </c>
      <c r="W260" t="s">
        <v>24</v>
      </c>
      <c r="X260" t="s">
        <v>24</v>
      </c>
      <c r="Y260">
        <v>23</v>
      </c>
      <c r="Z260">
        <v>21</v>
      </c>
      <c r="AA260">
        <v>20</v>
      </c>
      <c r="AB260">
        <v>15</v>
      </c>
      <c r="AC260" t="s">
        <v>945</v>
      </c>
      <c r="AD260" t="s">
        <v>947</v>
      </c>
    </row>
    <row r="261" spans="1:30" x14ac:dyDescent="0.25">
      <c r="A261">
        <v>260</v>
      </c>
      <c r="B261" t="s">
        <v>948</v>
      </c>
      <c r="C261" s="2">
        <v>0.495052808156625</v>
      </c>
      <c r="D261" t="s">
        <v>35</v>
      </c>
      <c r="F261">
        <v>48.063603249866901</v>
      </c>
      <c r="G261" s="2">
        <v>0.44220153231315001</v>
      </c>
      <c r="H261" s="12">
        <v>1.1195185271453301</v>
      </c>
      <c r="I261" s="14">
        <v>0.262918991428161</v>
      </c>
      <c r="J261" s="14">
        <v>0.38597694042367298</v>
      </c>
      <c r="K261" t="s">
        <v>950</v>
      </c>
      <c r="L261" t="s">
        <v>24</v>
      </c>
      <c r="M261" t="s">
        <v>24</v>
      </c>
      <c r="N261" t="s">
        <v>24</v>
      </c>
      <c r="O261" t="s">
        <v>24</v>
      </c>
      <c r="P261" t="s">
        <v>24</v>
      </c>
      <c r="Q261" t="s">
        <v>24</v>
      </c>
      <c r="R261" t="s">
        <v>24</v>
      </c>
      <c r="S261" t="s">
        <v>24</v>
      </c>
      <c r="T261" t="s">
        <v>24</v>
      </c>
      <c r="U261" t="s">
        <v>24</v>
      </c>
      <c r="V261" t="s">
        <v>24</v>
      </c>
      <c r="W261" t="s">
        <v>24</v>
      </c>
      <c r="X261" t="s">
        <v>24</v>
      </c>
      <c r="Y261">
        <v>75</v>
      </c>
      <c r="Z261">
        <v>97</v>
      </c>
      <c r="AA261">
        <v>22</v>
      </c>
      <c r="AB261">
        <v>31</v>
      </c>
      <c r="AC261" t="s">
        <v>949</v>
      </c>
      <c r="AD261" t="s">
        <v>951</v>
      </c>
    </row>
    <row r="262" spans="1:30" x14ac:dyDescent="0.25">
      <c r="A262">
        <v>261</v>
      </c>
      <c r="B262" t="s">
        <v>952</v>
      </c>
      <c r="C262" s="2">
        <v>-0.41129411764207702</v>
      </c>
      <c r="D262" t="s">
        <v>955</v>
      </c>
      <c r="F262">
        <v>7.2980085676954598</v>
      </c>
      <c r="G262" s="2">
        <v>1.0138498660753501</v>
      </c>
      <c r="H262" s="12">
        <v>-0.40567556539136501</v>
      </c>
      <c r="I262" s="14">
        <v>0.68498099816227298</v>
      </c>
      <c r="J262" s="14" t="s">
        <v>24</v>
      </c>
      <c r="K262" t="s">
        <v>954</v>
      </c>
      <c r="L262" t="s">
        <v>24</v>
      </c>
      <c r="M262" t="s">
        <v>24</v>
      </c>
      <c r="N262" t="s">
        <v>24</v>
      </c>
      <c r="O262" t="s">
        <v>24</v>
      </c>
      <c r="P262" t="s">
        <v>24</v>
      </c>
      <c r="Q262" t="s">
        <v>24</v>
      </c>
      <c r="R262" t="s">
        <v>24</v>
      </c>
      <c r="S262" t="s">
        <v>24</v>
      </c>
      <c r="T262" t="s">
        <v>24</v>
      </c>
      <c r="U262" t="s">
        <v>24</v>
      </c>
      <c r="V262" t="s">
        <v>24</v>
      </c>
      <c r="W262" t="s">
        <v>24</v>
      </c>
      <c r="X262" t="s">
        <v>24</v>
      </c>
      <c r="Y262">
        <v>11</v>
      </c>
      <c r="Z262">
        <v>8</v>
      </c>
      <c r="AA262">
        <v>5</v>
      </c>
      <c r="AB262">
        <v>6</v>
      </c>
      <c r="AC262" t="s">
        <v>953</v>
      </c>
      <c r="AD262" t="s">
        <v>956</v>
      </c>
    </row>
    <row r="263" spans="1:30" x14ac:dyDescent="0.25">
      <c r="A263">
        <v>262</v>
      </c>
      <c r="B263" t="s">
        <v>957</v>
      </c>
      <c r="C263" s="2">
        <v>-0.14605325385329401</v>
      </c>
      <c r="D263" t="s">
        <v>35</v>
      </c>
      <c r="F263">
        <v>6.82056814993713</v>
      </c>
      <c r="G263" s="2">
        <v>1.25345666985947</v>
      </c>
      <c r="H263" s="12">
        <v>-0.116520385080139</v>
      </c>
      <c r="I263" s="14">
        <v>0.90724013117912605</v>
      </c>
      <c r="J263" s="14" t="s">
        <v>24</v>
      </c>
      <c r="K263" t="s">
        <v>959</v>
      </c>
      <c r="L263" t="s">
        <v>24</v>
      </c>
      <c r="M263" t="s">
        <v>24</v>
      </c>
      <c r="N263" t="s">
        <v>24</v>
      </c>
      <c r="O263" t="s">
        <v>24</v>
      </c>
      <c r="P263" t="s">
        <v>24</v>
      </c>
      <c r="Q263" t="s">
        <v>24</v>
      </c>
      <c r="R263" t="s">
        <v>24</v>
      </c>
      <c r="S263" t="s">
        <v>24</v>
      </c>
      <c r="T263" t="s">
        <v>24</v>
      </c>
      <c r="U263" t="s">
        <v>24</v>
      </c>
      <c r="V263" t="s">
        <v>24</v>
      </c>
      <c r="W263" t="s">
        <v>24</v>
      </c>
      <c r="X263" t="s">
        <v>24</v>
      </c>
      <c r="Y263">
        <v>8</v>
      </c>
      <c r="Z263">
        <v>12</v>
      </c>
      <c r="AA263">
        <v>1</v>
      </c>
      <c r="AB263">
        <v>9</v>
      </c>
      <c r="AC263" t="s">
        <v>958</v>
      </c>
      <c r="AD263" t="s">
        <v>960</v>
      </c>
    </row>
    <row r="264" spans="1:30" x14ac:dyDescent="0.25">
      <c r="A264">
        <v>263</v>
      </c>
      <c r="B264" t="s">
        <v>961</v>
      </c>
      <c r="C264" s="2">
        <v>-0.21711562344260699</v>
      </c>
      <c r="D264" t="s">
        <v>964</v>
      </c>
      <c r="F264">
        <v>46.788218957858</v>
      </c>
      <c r="G264" s="2">
        <v>0.500638892367956</v>
      </c>
      <c r="H264" s="12">
        <v>-0.43367710090536199</v>
      </c>
      <c r="I264" s="14">
        <v>0.66452293753186098</v>
      </c>
      <c r="J264" s="14">
        <v>0.76120917308944502</v>
      </c>
      <c r="K264" t="s">
        <v>963</v>
      </c>
      <c r="L264" t="s">
        <v>24</v>
      </c>
      <c r="M264" t="s">
        <v>24</v>
      </c>
      <c r="N264" t="s">
        <v>24</v>
      </c>
      <c r="O264" t="s">
        <v>24</v>
      </c>
      <c r="P264" t="s">
        <v>24</v>
      </c>
      <c r="Q264" t="s">
        <v>24</v>
      </c>
      <c r="R264" t="s">
        <v>24</v>
      </c>
      <c r="S264" t="s">
        <v>24</v>
      </c>
      <c r="T264" t="s">
        <v>24</v>
      </c>
      <c r="U264" t="s">
        <v>24</v>
      </c>
      <c r="V264" t="s">
        <v>24</v>
      </c>
      <c r="W264" t="s">
        <v>24</v>
      </c>
      <c r="X264" t="s">
        <v>24</v>
      </c>
      <c r="Y264">
        <v>72</v>
      </c>
      <c r="Z264">
        <v>59</v>
      </c>
      <c r="AA264">
        <v>39</v>
      </c>
      <c r="AB264">
        <v>26</v>
      </c>
      <c r="AC264" t="s">
        <v>962</v>
      </c>
      <c r="AD264" t="s">
        <v>965</v>
      </c>
    </row>
    <row r="265" spans="1:30" x14ac:dyDescent="0.25">
      <c r="A265">
        <v>264</v>
      </c>
      <c r="B265" t="s">
        <v>966</v>
      </c>
      <c r="C265" s="2">
        <v>0.313567771503794</v>
      </c>
      <c r="D265" t="s">
        <v>35</v>
      </c>
      <c r="F265">
        <v>42.841914133102897</v>
      </c>
      <c r="G265" s="2">
        <v>0.469273634431492</v>
      </c>
      <c r="H265" s="12">
        <v>0.66819814389033505</v>
      </c>
      <c r="I265" s="14">
        <v>0.50400712011056903</v>
      </c>
      <c r="J265" s="14">
        <v>0.62739808862982904</v>
      </c>
      <c r="K265" t="s">
        <v>968</v>
      </c>
      <c r="L265" t="s">
        <v>24</v>
      </c>
      <c r="M265" t="s">
        <v>24</v>
      </c>
      <c r="N265" t="s">
        <v>24</v>
      </c>
      <c r="O265" t="s">
        <v>24</v>
      </c>
      <c r="P265" t="s">
        <v>24</v>
      </c>
      <c r="Q265" t="s">
        <v>24</v>
      </c>
      <c r="R265" t="s">
        <v>24</v>
      </c>
      <c r="S265" t="s">
        <v>24</v>
      </c>
      <c r="T265" t="s">
        <v>24</v>
      </c>
      <c r="U265" t="s">
        <v>24</v>
      </c>
      <c r="V265" t="s">
        <v>24</v>
      </c>
      <c r="W265" t="s">
        <v>24</v>
      </c>
      <c r="X265" t="s">
        <v>24</v>
      </c>
      <c r="Y265">
        <v>78</v>
      </c>
      <c r="Z265">
        <v>66</v>
      </c>
      <c r="AA265">
        <v>26</v>
      </c>
      <c r="AB265">
        <v>24</v>
      </c>
      <c r="AC265" t="s">
        <v>967</v>
      </c>
      <c r="AD265" t="s">
        <v>969</v>
      </c>
    </row>
    <row r="266" spans="1:30" x14ac:dyDescent="0.25">
      <c r="A266">
        <v>265</v>
      </c>
      <c r="B266" t="s">
        <v>970</v>
      </c>
      <c r="C266" s="2">
        <v>0.54996908847991399</v>
      </c>
      <c r="D266" t="s">
        <v>973</v>
      </c>
      <c r="E266" t="s">
        <v>18281</v>
      </c>
      <c r="F266">
        <v>1293.6585519340799</v>
      </c>
      <c r="G266" s="2">
        <v>0.19508356673372201</v>
      </c>
      <c r="H266" s="12">
        <v>2.8191461622730598</v>
      </c>
      <c r="I266" s="14">
        <v>4.8151586608743196E-3</v>
      </c>
      <c r="J266" s="14">
        <v>1.4430694221576499E-2</v>
      </c>
      <c r="K266" t="s">
        <v>972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0</v>
      </c>
      <c r="Y266">
        <v>2409</v>
      </c>
      <c r="Z266">
        <v>2266</v>
      </c>
      <c r="AA266">
        <v>694</v>
      </c>
      <c r="AB266">
        <v>682</v>
      </c>
      <c r="AC266" t="s">
        <v>971</v>
      </c>
      <c r="AD266" t="s">
        <v>974</v>
      </c>
    </row>
    <row r="267" spans="1:30" x14ac:dyDescent="0.25">
      <c r="A267">
        <v>266</v>
      </c>
      <c r="B267" t="s">
        <v>16336</v>
      </c>
      <c r="C267" s="2">
        <v>-0.38554446659607999</v>
      </c>
      <c r="D267" t="s">
        <v>35</v>
      </c>
      <c r="F267">
        <v>1171.0530509745699</v>
      </c>
      <c r="G267" s="2">
        <v>0.17495743749794199</v>
      </c>
      <c r="H267" s="12">
        <v>-2.2036471961966</v>
      </c>
      <c r="I267" s="14">
        <v>2.7549165371760002E-2</v>
      </c>
      <c r="J267" s="14">
        <v>6.3921266058658902E-2</v>
      </c>
      <c r="K267" t="s">
        <v>976</v>
      </c>
      <c r="L267" t="s">
        <v>24</v>
      </c>
      <c r="M267" t="s">
        <v>24</v>
      </c>
      <c r="N267" t="s">
        <v>24</v>
      </c>
      <c r="O267" t="s">
        <v>24</v>
      </c>
      <c r="P267" t="s">
        <v>24</v>
      </c>
      <c r="Q267" t="s">
        <v>24</v>
      </c>
      <c r="R267" t="s">
        <v>24</v>
      </c>
      <c r="S267" t="s">
        <v>24</v>
      </c>
      <c r="T267" t="s">
        <v>24</v>
      </c>
      <c r="U267" t="s">
        <v>24</v>
      </c>
      <c r="V267" t="s">
        <v>24</v>
      </c>
      <c r="W267" t="s">
        <v>24</v>
      </c>
      <c r="X267" t="s">
        <v>24</v>
      </c>
      <c r="Y267">
        <v>1506</v>
      </c>
      <c r="Z267">
        <v>1589</v>
      </c>
      <c r="AA267">
        <v>744</v>
      </c>
      <c r="AB267">
        <v>1018</v>
      </c>
      <c r="AC267" t="s">
        <v>975</v>
      </c>
      <c r="AD267" t="s">
        <v>977</v>
      </c>
    </row>
    <row r="268" spans="1:30" x14ac:dyDescent="0.25">
      <c r="A268">
        <v>267</v>
      </c>
      <c r="B268" t="s">
        <v>978</v>
      </c>
      <c r="C268" s="2">
        <v>-1.1050700218714</v>
      </c>
      <c r="D268" t="s">
        <v>981</v>
      </c>
      <c r="E268" t="s">
        <v>18283</v>
      </c>
      <c r="F268">
        <v>77.304387380296006</v>
      </c>
      <c r="G268" s="2">
        <v>0.54136988626634397</v>
      </c>
      <c r="H268" s="12">
        <v>-2.0412476753975199</v>
      </c>
      <c r="I268" s="14">
        <v>4.12262150896315E-2</v>
      </c>
      <c r="J268" s="14">
        <v>8.8552458704626497E-2</v>
      </c>
      <c r="K268" t="s">
        <v>980</v>
      </c>
      <c r="L268" t="s">
        <v>24</v>
      </c>
      <c r="M268" t="s">
        <v>24</v>
      </c>
      <c r="N268" t="s">
        <v>24</v>
      </c>
      <c r="O268" t="s">
        <v>24</v>
      </c>
      <c r="P268" t="s">
        <v>24</v>
      </c>
      <c r="Q268" t="s">
        <v>24</v>
      </c>
      <c r="R268" t="s">
        <v>24</v>
      </c>
      <c r="S268" t="s">
        <v>24</v>
      </c>
      <c r="T268" t="s">
        <v>24</v>
      </c>
      <c r="U268" t="s">
        <v>24</v>
      </c>
      <c r="V268" t="s">
        <v>24</v>
      </c>
      <c r="W268" t="s">
        <v>24</v>
      </c>
      <c r="X268" t="s">
        <v>24</v>
      </c>
      <c r="Y268">
        <v>93</v>
      </c>
      <c r="Z268">
        <v>55</v>
      </c>
      <c r="AA268">
        <v>88</v>
      </c>
      <c r="AB268">
        <v>47</v>
      </c>
      <c r="AC268" t="s">
        <v>979</v>
      </c>
      <c r="AD268" t="s">
        <v>982</v>
      </c>
    </row>
    <row r="269" spans="1:30" x14ac:dyDescent="0.25">
      <c r="A269">
        <v>268</v>
      </c>
      <c r="B269" t="s">
        <v>983</v>
      </c>
      <c r="C269" s="2">
        <v>0.91800108892908605</v>
      </c>
      <c r="D269" t="s">
        <v>35</v>
      </c>
      <c r="F269">
        <v>679.86034719223903</v>
      </c>
      <c r="G269" s="2">
        <v>0.225561074423313</v>
      </c>
      <c r="H269" s="12">
        <v>4.0698559859058898</v>
      </c>
      <c r="I269" s="14">
        <v>4.7042208070388902E-5</v>
      </c>
      <c r="J269" s="14">
        <v>2.5692282869212401E-4</v>
      </c>
      <c r="K269" t="s">
        <v>985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1455</v>
      </c>
      <c r="Z269">
        <v>1245</v>
      </c>
      <c r="AA269">
        <v>310</v>
      </c>
      <c r="AB269">
        <v>307</v>
      </c>
      <c r="AC269" t="s">
        <v>984</v>
      </c>
      <c r="AD269" t="s">
        <v>986</v>
      </c>
    </row>
    <row r="270" spans="1:30" x14ac:dyDescent="0.25">
      <c r="A270">
        <v>269</v>
      </c>
      <c r="B270" t="s">
        <v>16337</v>
      </c>
      <c r="C270" s="2">
        <v>0.16361284568027201</v>
      </c>
      <c r="D270" t="s">
        <v>988</v>
      </c>
      <c r="E270" t="s">
        <v>18284</v>
      </c>
      <c r="F270">
        <v>375.52276711524001</v>
      </c>
      <c r="G270" s="2">
        <v>0.20756853998674901</v>
      </c>
      <c r="H270" s="12">
        <v>0.78823527732438103</v>
      </c>
      <c r="I270" s="14">
        <v>0.43055909791154801</v>
      </c>
      <c r="J270" s="14">
        <v>0.55765614505625105</v>
      </c>
      <c r="K270" t="s">
        <v>24</v>
      </c>
      <c r="L270" t="s">
        <v>24</v>
      </c>
      <c r="M270" t="s">
        <v>24</v>
      </c>
      <c r="N270" t="s">
        <v>24</v>
      </c>
      <c r="O270" t="s">
        <v>24</v>
      </c>
      <c r="P270" t="s">
        <v>24</v>
      </c>
      <c r="Q270" t="s">
        <v>24</v>
      </c>
      <c r="R270" t="s">
        <v>24</v>
      </c>
      <c r="S270" t="s">
        <v>24</v>
      </c>
      <c r="T270" t="s">
        <v>24</v>
      </c>
      <c r="U270" t="s">
        <v>24</v>
      </c>
      <c r="V270" t="s">
        <v>24</v>
      </c>
      <c r="W270" t="s">
        <v>24</v>
      </c>
      <c r="X270" t="s">
        <v>24</v>
      </c>
      <c r="Y270">
        <v>563</v>
      </c>
      <c r="Z270">
        <v>647</v>
      </c>
      <c r="AA270">
        <v>225</v>
      </c>
      <c r="AB270">
        <v>241</v>
      </c>
      <c r="AC270" t="s">
        <v>987</v>
      </c>
      <c r="AD270" t="s">
        <v>989</v>
      </c>
    </row>
    <row r="271" spans="1:30" x14ac:dyDescent="0.25">
      <c r="A271">
        <v>270</v>
      </c>
      <c r="B271" t="s">
        <v>990</v>
      </c>
      <c r="C271" s="2">
        <v>0.33160568884094299</v>
      </c>
      <c r="D271" t="s">
        <v>35</v>
      </c>
      <c r="F271">
        <v>301.72815051820902</v>
      </c>
      <c r="G271" s="2">
        <v>0.217915832655034</v>
      </c>
      <c r="H271" s="12">
        <v>1.52171452987485</v>
      </c>
      <c r="I271" s="14">
        <v>0.128080625309301</v>
      </c>
      <c r="J271" s="14">
        <v>0.221699841237952</v>
      </c>
      <c r="K271" t="s">
        <v>992</v>
      </c>
      <c r="L271" t="s">
        <v>24</v>
      </c>
      <c r="M271" t="s">
        <v>24</v>
      </c>
      <c r="N271" t="s">
        <v>24</v>
      </c>
      <c r="O271" t="s">
        <v>24</v>
      </c>
      <c r="P271" t="s">
        <v>24</v>
      </c>
      <c r="Q271" t="s">
        <v>24</v>
      </c>
      <c r="R271" t="s">
        <v>24</v>
      </c>
      <c r="S271" t="s">
        <v>24</v>
      </c>
      <c r="T271" t="s">
        <v>24</v>
      </c>
      <c r="U271" t="s">
        <v>24</v>
      </c>
      <c r="V271" t="s">
        <v>24</v>
      </c>
      <c r="W271" t="s">
        <v>24</v>
      </c>
      <c r="X271" t="s">
        <v>24</v>
      </c>
      <c r="Y271">
        <v>515</v>
      </c>
      <c r="Z271">
        <v>509</v>
      </c>
      <c r="AA271">
        <v>154</v>
      </c>
      <c r="AB271">
        <v>200</v>
      </c>
      <c r="AC271" t="s">
        <v>991</v>
      </c>
      <c r="AD271" t="s">
        <v>993</v>
      </c>
    </row>
    <row r="272" spans="1:30" x14ac:dyDescent="0.25">
      <c r="A272">
        <v>271</v>
      </c>
      <c r="B272" t="s">
        <v>994</v>
      </c>
      <c r="C272" s="2">
        <v>-1.96063281255177</v>
      </c>
      <c r="D272" t="s">
        <v>997</v>
      </c>
      <c r="E272" t="s">
        <v>18294</v>
      </c>
      <c r="F272">
        <v>16913.464910709099</v>
      </c>
      <c r="G272" s="2">
        <v>0.205075105516205</v>
      </c>
      <c r="H272" s="12">
        <v>-9.5605598135208396</v>
      </c>
      <c r="I272" s="14">
        <v>1.1712144127701899E-21</v>
      </c>
      <c r="J272" s="14">
        <v>4.97129595855174E-20</v>
      </c>
      <c r="K272" t="s">
        <v>996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</v>
      </c>
      <c r="Y272">
        <v>9362</v>
      </c>
      <c r="Z272">
        <v>11760</v>
      </c>
      <c r="AA272">
        <v>14333</v>
      </c>
      <c r="AB272">
        <v>21561</v>
      </c>
      <c r="AC272" t="s">
        <v>995</v>
      </c>
      <c r="AD272" t="s">
        <v>998</v>
      </c>
    </row>
    <row r="273" spans="1:30" x14ac:dyDescent="0.25">
      <c r="A273">
        <v>272</v>
      </c>
      <c r="B273" t="s">
        <v>999</v>
      </c>
      <c r="C273" s="2">
        <v>0.94171744178565497</v>
      </c>
      <c r="D273" t="s">
        <v>1002</v>
      </c>
      <c r="E273" t="s">
        <v>18284</v>
      </c>
      <c r="F273">
        <v>1168.03639752607</v>
      </c>
      <c r="G273" s="2">
        <v>0.18235160963708599</v>
      </c>
      <c r="H273" s="12">
        <v>5.1642946484533496</v>
      </c>
      <c r="I273" s="14">
        <v>2.4134726856319598E-7</v>
      </c>
      <c r="J273" s="14">
        <v>2.2071688143777E-6</v>
      </c>
      <c r="K273" t="s">
        <v>1001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2287</v>
      </c>
      <c r="Z273">
        <v>2392</v>
      </c>
      <c r="AA273">
        <v>525</v>
      </c>
      <c r="AB273">
        <v>524</v>
      </c>
      <c r="AC273" t="s">
        <v>1000</v>
      </c>
      <c r="AD273" t="s">
        <v>1003</v>
      </c>
    </row>
    <row r="274" spans="1:30" x14ac:dyDescent="0.25">
      <c r="A274">
        <v>273</v>
      </c>
      <c r="B274" t="s">
        <v>1004</v>
      </c>
      <c r="C274" s="2">
        <v>0.29812371687155198</v>
      </c>
      <c r="D274" t="s">
        <v>1007</v>
      </c>
      <c r="F274">
        <v>486.71090398377601</v>
      </c>
      <c r="G274" s="2">
        <v>0.188257402152846</v>
      </c>
      <c r="H274" s="12">
        <v>1.5835962541834401</v>
      </c>
      <c r="I274" s="14">
        <v>0.11328562689899201</v>
      </c>
      <c r="J274" s="14">
        <v>0.20062601951952999</v>
      </c>
      <c r="K274" t="s">
        <v>1006</v>
      </c>
      <c r="L274" t="s">
        <v>24</v>
      </c>
      <c r="M274" t="s">
        <v>24</v>
      </c>
      <c r="N274" t="s">
        <v>24</v>
      </c>
      <c r="O274" t="s">
        <v>24</v>
      </c>
      <c r="P274" t="s">
        <v>24</v>
      </c>
      <c r="Q274" t="s">
        <v>24</v>
      </c>
      <c r="R274" t="s">
        <v>24</v>
      </c>
      <c r="S274" t="s">
        <v>24</v>
      </c>
      <c r="T274" t="s">
        <v>24</v>
      </c>
      <c r="U274" t="s">
        <v>24</v>
      </c>
      <c r="V274" t="s">
        <v>24</v>
      </c>
      <c r="W274" t="s">
        <v>24</v>
      </c>
      <c r="X274" t="s">
        <v>24</v>
      </c>
      <c r="Y274">
        <v>800</v>
      </c>
      <c r="Z274">
        <v>835</v>
      </c>
      <c r="AA274">
        <v>273</v>
      </c>
      <c r="AB274">
        <v>302</v>
      </c>
      <c r="AC274" t="s">
        <v>1005</v>
      </c>
      <c r="AD274" t="s">
        <v>1008</v>
      </c>
    </row>
    <row r="275" spans="1:30" x14ac:dyDescent="0.25">
      <c r="A275">
        <v>274</v>
      </c>
      <c r="B275" t="s">
        <v>1009</v>
      </c>
      <c r="C275" s="2">
        <v>-0.703069948973013</v>
      </c>
      <c r="D275" t="s">
        <v>1012</v>
      </c>
      <c r="E275" t="s">
        <v>18296</v>
      </c>
      <c r="F275">
        <v>2197.91683325244</v>
      </c>
      <c r="G275" s="2">
        <v>0.153404181699687</v>
      </c>
      <c r="H275" s="12">
        <v>-4.5831211456111696</v>
      </c>
      <c r="I275" s="14">
        <v>4.5808646312951797E-6</v>
      </c>
      <c r="J275" s="14">
        <v>3.1716802101431999E-5</v>
      </c>
      <c r="K275" t="s">
        <v>1011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</v>
      </c>
      <c r="W275">
        <v>0</v>
      </c>
      <c r="X275">
        <v>0</v>
      </c>
      <c r="Y275">
        <v>2467</v>
      </c>
      <c r="Z275">
        <v>2631</v>
      </c>
      <c r="AA275">
        <v>1578</v>
      </c>
      <c r="AB275">
        <v>2030</v>
      </c>
      <c r="AC275" t="s">
        <v>1010</v>
      </c>
      <c r="AD275" t="s">
        <v>1013</v>
      </c>
    </row>
    <row r="276" spans="1:30" x14ac:dyDescent="0.25">
      <c r="A276">
        <v>275</v>
      </c>
      <c r="B276" t="s">
        <v>1014</v>
      </c>
      <c r="C276" s="2">
        <v>0.41642243968531301</v>
      </c>
      <c r="D276" t="s">
        <v>1017</v>
      </c>
      <c r="E276" t="s">
        <v>18287</v>
      </c>
      <c r="F276">
        <v>902.13374863332103</v>
      </c>
      <c r="G276" s="2">
        <v>0.199340822725626</v>
      </c>
      <c r="H276" s="12">
        <v>2.0889972961457999</v>
      </c>
      <c r="I276" s="14">
        <v>3.6707966565009999E-2</v>
      </c>
      <c r="J276" s="14">
        <v>8.0757526443021893E-2</v>
      </c>
      <c r="K276" t="s">
        <v>1016</v>
      </c>
      <c r="L276" t="s">
        <v>24</v>
      </c>
      <c r="M276" t="s">
        <v>24</v>
      </c>
      <c r="N276" t="s">
        <v>24</v>
      </c>
      <c r="O276" t="s">
        <v>24</v>
      </c>
      <c r="P276" t="s">
        <v>24</v>
      </c>
      <c r="Q276" t="s">
        <v>24</v>
      </c>
      <c r="R276" t="s">
        <v>24</v>
      </c>
      <c r="S276" t="s">
        <v>24</v>
      </c>
      <c r="T276" t="s">
        <v>24</v>
      </c>
      <c r="U276" t="s">
        <v>24</v>
      </c>
      <c r="V276" t="s">
        <v>24</v>
      </c>
      <c r="W276" t="s">
        <v>24</v>
      </c>
      <c r="X276" t="s">
        <v>24</v>
      </c>
      <c r="Y276">
        <v>1471</v>
      </c>
      <c r="Z276">
        <v>1674</v>
      </c>
      <c r="AA276">
        <v>516</v>
      </c>
      <c r="AB276">
        <v>496</v>
      </c>
      <c r="AC276" t="s">
        <v>1015</v>
      </c>
      <c r="AD276" t="s">
        <v>1018</v>
      </c>
    </row>
    <row r="277" spans="1:30" x14ac:dyDescent="0.25">
      <c r="A277">
        <v>276</v>
      </c>
      <c r="B277" t="s">
        <v>1019</v>
      </c>
      <c r="C277" s="2">
        <v>0.12539923898212499</v>
      </c>
      <c r="D277" t="s">
        <v>1022</v>
      </c>
      <c r="E277" t="s">
        <v>18285</v>
      </c>
      <c r="F277">
        <v>409.41143320552999</v>
      </c>
      <c r="G277" s="2">
        <v>0.24490795855696901</v>
      </c>
      <c r="H277" s="12">
        <v>0.51202598609287497</v>
      </c>
      <c r="I277" s="14">
        <v>0.60863282284946596</v>
      </c>
      <c r="J277" s="14">
        <v>0.71478827094314101</v>
      </c>
      <c r="K277" t="s">
        <v>1021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24</v>
      </c>
      <c r="R277" t="s">
        <v>24</v>
      </c>
      <c r="S277" t="s">
        <v>24</v>
      </c>
      <c r="T277" t="s">
        <v>24</v>
      </c>
      <c r="U277" t="s">
        <v>24</v>
      </c>
      <c r="V277" t="s">
        <v>24</v>
      </c>
      <c r="W277" t="s">
        <v>24</v>
      </c>
      <c r="X277" t="s">
        <v>24</v>
      </c>
      <c r="Y277">
        <v>692</v>
      </c>
      <c r="Z277">
        <v>607</v>
      </c>
      <c r="AA277">
        <v>208</v>
      </c>
      <c r="AB277">
        <v>314</v>
      </c>
      <c r="AC277" t="s">
        <v>1020</v>
      </c>
      <c r="AD277" t="s">
        <v>1023</v>
      </c>
    </row>
    <row r="278" spans="1:30" x14ac:dyDescent="0.25">
      <c r="A278">
        <v>277</v>
      </c>
      <c r="B278" t="s">
        <v>1024</v>
      </c>
      <c r="C278" s="2">
        <v>1.1135078146050199</v>
      </c>
      <c r="D278" t="s">
        <v>1027</v>
      </c>
      <c r="E278" t="s">
        <v>18294</v>
      </c>
      <c r="F278">
        <v>400.57058555969201</v>
      </c>
      <c r="G278" s="2">
        <v>0.22269899539006999</v>
      </c>
      <c r="H278" s="12">
        <v>5.0000576457681998</v>
      </c>
      <c r="I278" s="14">
        <v>5.7313176228115701E-7</v>
      </c>
      <c r="J278" s="14">
        <v>4.9188561136437797E-6</v>
      </c>
      <c r="K278" t="s">
        <v>1026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0</v>
      </c>
      <c r="Y278">
        <v>806</v>
      </c>
      <c r="Z278">
        <v>865</v>
      </c>
      <c r="AA278">
        <v>136</v>
      </c>
      <c r="AB278">
        <v>201</v>
      </c>
      <c r="AC278" t="s">
        <v>1025</v>
      </c>
      <c r="AD278" t="s">
        <v>1028</v>
      </c>
    </row>
    <row r="279" spans="1:30" x14ac:dyDescent="0.25">
      <c r="A279">
        <v>278</v>
      </c>
      <c r="B279" t="s">
        <v>16338</v>
      </c>
      <c r="C279" s="2">
        <v>-0.269764916295618</v>
      </c>
      <c r="D279" t="s">
        <v>35</v>
      </c>
      <c r="F279">
        <v>765.790634657601</v>
      </c>
      <c r="G279" s="2">
        <v>0.193253689653479</v>
      </c>
      <c r="H279" s="12">
        <v>-1.3959108195001599</v>
      </c>
      <c r="I279" s="14">
        <v>0.16274135211749399</v>
      </c>
      <c r="J279" s="14">
        <v>0.26803246732130398</v>
      </c>
      <c r="K279" t="s">
        <v>1030</v>
      </c>
      <c r="L279" t="s">
        <v>24</v>
      </c>
      <c r="M279" t="s">
        <v>24</v>
      </c>
      <c r="N279" t="s">
        <v>24</v>
      </c>
      <c r="O279" t="s">
        <v>24</v>
      </c>
      <c r="P279" t="s">
        <v>24</v>
      </c>
      <c r="Q279" t="s">
        <v>24</v>
      </c>
      <c r="R279" t="s">
        <v>24</v>
      </c>
      <c r="S279" t="s">
        <v>24</v>
      </c>
      <c r="T279" t="s">
        <v>24</v>
      </c>
      <c r="U279" t="s">
        <v>24</v>
      </c>
      <c r="V279" t="s">
        <v>24</v>
      </c>
      <c r="W279" t="s">
        <v>24</v>
      </c>
      <c r="X279" t="s">
        <v>24</v>
      </c>
      <c r="Y279">
        <v>971</v>
      </c>
      <c r="Z279">
        <v>1149</v>
      </c>
      <c r="AA279">
        <v>469</v>
      </c>
      <c r="AB279">
        <v>643</v>
      </c>
      <c r="AC279" t="s">
        <v>1029</v>
      </c>
      <c r="AD279" t="s">
        <v>1031</v>
      </c>
    </row>
    <row r="280" spans="1:30" x14ac:dyDescent="0.25">
      <c r="A280">
        <v>279</v>
      </c>
      <c r="B280" t="s">
        <v>1032</v>
      </c>
      <c r="C280" s="2">
        <v>-8.08725520769768E-2</v>
      </c>
      <c r="D280" t="s">
        <v>1035</v>
      </c>
      <c r="E280" t="s">
        <v>18294</v>
      </c>
      <c r="F280">
        <v>741.98099819913398</v>
      </c>
      <c r="G280" s="2">
        <v>0.169294868452534</v>
      </c>
      <c r="H280" s="12">
        <v>-0.47770232385780398</v>
      </c>
      <c r="I280" s="14">
        <v>0.63286209008690397</v>
      </c>
      <c r="J280" s="14">
        <v>0.73311375312647897</v>
      </c>
      <c r="K280" t="s">
        <v>1034</v>
      </c>
      <c r="L280" t="s">
        <v>24</v>
      </c>
      <c r="M280" t="s">
        <v>24</v>
      </c>
      <c r="N280" t="s">
        <v>24</v>
      </c>
      <c r="O280" t="s">
        <v>24</v>
      </c>
      <c r="P280" t="s">
        <v>24</v>
      </c>
      <c r="Q280" t="s">
        <v>24</v>
      </c>
      <c r="R280" t="s">
        <v>24</v>
      </c>
      <c r="S280" t="s">
        <v>24</v>
      </c>
      <c r="T280" t="s">
        <v>24</v>
      </c>
      <c r="U280" t="s">
        <v>24</v>
      </c>
      <c r="V280" t="s">
        <v>24</v>
      </c>
      <c r="W280" t="s">
        <v>24</v>
      </c>
      <c r="X280" t="s">
        <v>24</v>
      </c>
      <c r="Y280">
        <v>1056</v>
      </c>
      <c r="Z280">
        <v>1142</v>
      </c>
      <c r="AA280">
        <v>468</v>
      </c>
      <c r="AB280">
        <v>538</v>
      </c>
      <c r="AC280" t="s">
        <v>1033</v>
      </c>
      <c r="AD280" t="s">
        <v>1036</v>
      </c>
    </row>
    <row r="281" spans="1:30" x14ac:dyDescent="0.25">
      <c r="A281">
        <v>280</v>
      </c>
      <c r="B281" t="s">
        <v>1037</v>
      </c>
      <c r="C281" s="2">
        <v>-0.59266088276295703</v>
      </c>
      <c r="D281" t="s">
        <v>1040</v>
      </c>
      <c r="E281" t="s">
        <v>18291</v>
      </c>
      <c r="F281">
        <v>867.06724476872205</v>
      </c>
      <c r="G281" s="2">
        <v>0.23920787321029599</v>
      </c>
      <c r="H281" s="12">
        <v>-2.4775977262333999</v>
      </c>
      <c r="I281" s="14">
        <v>1.32270180539063E-2</v>
      </c>
      <c r="J281" s="14">
        <v>3.4013291340312897E-2</v>
      </c>
      <c r="K281" t="s">
        <v>1039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</v>
      </c>
      <c r="W281">
        <v>0</v>
      </c>
      <c r="X281">
        <v>0</v>
      </c>
      <c r="Y281">
        <v>1071</v>
      </c>
      <c r="Z281">
        <v>1034</v>
      </c>
      <c r="AA281">
        <v>524</v>
      </c>
      <c r="AB281">
        <v>872</v>
      </c>
      <c r="AC281" t="s">
        <v>1038</v>
      </c>
      <c r="AD281" t="s">
        <v>1041</v>
      </c>
    </row>
    <row r="282" spans="1:30" x14ac:dyDescent="0.25">
      <c r="A282">
        <v>281</v>
      </c>
      <c r="B282" t="s">
        <v>1042</v>
      </c>
      <c r="C282" s="2">
        <v>-2.8251153162582998</v>
      </c>
      <c r="D282" t="s">
        <v>1045</v>
      </c>
      <c r="E282" t="s">
        <v>18298</v>
      </c>
      <c r="F282">
        <v>16605.899003729399</v>
      </c>
      <c r="G282" s="2">
        <v>0.405909619960512</v>
      </c>
      <c r="H282" s="12">
        <v>-6.9599614725394803</v>
      </c>
      <c r="I282" s="14">
        <v>3.4036580826208701E-12</v>
      </c>
      <c r="J282" s="14">
        <v>6.3900407753050395E-11</v>
      </c>
      <c r="K282" t="s">
        <v>1044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1</v>
      </c>
      <c r="X282">
        <v>0</v>
      </c>
      <c r="Y282">
        <v>5399</v>
      </c>
      <c r="Z282">
        <v>7157</v>
      </c>
      <c r="AA282">
        <v>10012</v>
      </c>
      <c r="AB282">
        <v>29822</v>
      </c>
      <c r="AC282" t="s">
        <v>1043</v>
      </c>
      <c r="AD282" t="s">
        <v>1046</v>
      </c>
    </row>
    <row r="283" spans="1:30" x14ac:dyDescent="0.25">
      <c r="A283">
        <v>282</v>
      </c>
      <c r="B283" t="s">
        <v>1047</v>
      </c>
      <c r="C283" s="2">
        <v>-2.10799625681828</v>
      </c>
      <c r="D283" t="s">
        <v>35</v>
      </c>
      <c r="F283">
        <v>372.82728548491099</v>
      </c>
      <c r="G283" s="2">
        <v>0.34493079848511199</v>
      </c>
      <c r="H283" s="12">
        <v>-6.1113599193702202</v>
      </c>
      <c r="I283" s="14">
        <v>9.8785690873307903E-10</v>
      </c>
      <c r="J283" s="14">
        <v>1.33943792659815E-8</v>
      </c>
      <c r="K283" t="s">
        <v>24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194</v>
      </c>
      <c r="Z283">
        <v>235</v>
      </c>
      <c r="AA283">
        <v>258</v>
      </c>
      <c r="AB283">
        <v>561</v>
      </c>
      <c r="AC283" t="s">
        <v>1048</v>
      </c>
      <c r="AD283" t="e">
        <f>-LNDVVQASYLGRNLTGYFFFKPVTKCVCRVSIREWNRLERNN</f>
        <v>#NAME?</v>
      </c>
    </row>
    <row r="284" spans="1:30" x14ac:dyDescent="0.25">
      <c r="A284">
        <v>283</v>
      </c>
      <c r="B284" t="s">
        <v>1049</v>
      </c>
      <c r="C284" s="2">
        <v>0.70377419169756705</v>
      </c>
      <c r="D284" t="s">
        <v>306</v>
      </c>
      <c r="F284">
        <v>59.923166785991903</v>
      </c>
      <c r="G284" s="2">
        <v>0.515380196744462</v>
      </c>
      <c r="H284" s="12">
        <v>1.36554372120455</v>
      </c>
      <c r="I284" s="14">
        <v>0.17208222125865599</v>
      </c>
      <c r="J284" s="14">
        <v>0.27964256097172402</v>
      </c>
      <c r="K284" t="s">
        <v>1051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24</v>
      </c>
      <c r="R284" t="s">
        <v>24</v>
      </c>
      <c r="S284" t="s">
        <v>24</v>
      </c>
      <c r="T284" t="s">
        <v>24</v>
      </c>
      <c r="U284" t="s">
        <v>24</v>
      </c>
      <c r="V284" t="s">
        <v>24</v>
      </c>
      <c r="W284" t="s">
        <v>24</v>
      </c>
      <c r="X284" t="s">
        <v>24</v>
      </c>
      <c r="Y284">
        <v>110</v>
      </c>
      <c r="Z284">
        <v>117</v>
      </c>
      <c r="AA284">
        <v>16</v>
      </c>
      <c r="AB284">
        <v>46</v>
      </c>
      <c r="AC284" t="s">
        <v>1050</v>
      </c>
      <c r="AD284" t="s">
        <v>1052</v>
      </c>
    </row>
    <row r="285" spans="1:30" x14ac:dyDescent="0.25">
      <c r="A285">
        <v>284</v>
      </c>
      <c r="B285" t="s">
        <v>1053</v>
      </c>
      <c r="C285" s="2">
        <v>0.59463390835405705</v>
      </c>
      <c r="D285" t="s">
        <v>1056</v>
      </c>
      <c r="E285" t="s">
        <v>18293</v>
      </c>
      <c r="F285">
        <v>366.90146522279798</v>
      </c>
      <c r="G285" s="2">
        <v>0.26393674957370999</v>
      </c>
      <c r="H285" s="12">
        <v>2.2529409387456001</v>
      </c>
      <c r="I285" s="14">
        <v>2.4262873144194799E-2</v>
      </c>
      <c r="J285" s="14">
        <v>5.7631702936788799E-2</v>
      </c>
      <c r="K285" t="s">
        <v>1055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24</v>
      </c>
      <c r="R285" t="s">
        <v>24</v>
      </c>
      <c r="S285" t="s">
        <v>24</v>
      </c>
      <c r="T285" t="s">
        <v>24</v>
      </c>
      <c r="U285" t="s">
        <v>24</v>
      </c>
      <c r="V285" t="s">
        <v>24</v>
      </c>
      <c r="W285" t="s">
        <v>24</v>
      </c>
      <c r="X285" t="s">
        <v>24</v>
      </c>
      <c r="Y285">
        <v>561</v>
      </c>
      <c r="Z285">
        <v>789</v>
      </c>
      <c r="AA285">
        <v>195</v>
      </c>
      <c r="AB285">
        <v>188</v>
      </c>
      <c r="AC285" t="s">
        <v>1054</v>
      </c>
      <c r="AD285" t="s">
        <v>1057</v>
      </c>
    </row>
    <row r="286" spans="1:30" x14ac:dyDescent="0.25">
      <c r="A286">
        <v>285</v>
      </c>
      <c r="B286" t="s">
        <v>1058</v>
      </c>
      <c r="C286" s="2">
        <v>0.74282196556654201</v>
      </c>
      <c r="D286" t="s">
        <v>1061</v>
      </c>
      <c r="E286" t="s">
        <v>18293</v>
      </c>
      <c r="F286">
        <v>330.64686966457401</v>
      </c>
      <c r="G286" s="2">
        <v>0.24866943712273001</v>
      </c>
      <c r="H286" s="12">
        <v>2.9871864196962998</v>
      </c>
      <c r="I286" s="14">
        <v>2.8155797647950501E-3</v>
      </c>
      <c r="J286" s="14">
        <v>9.06417063604671E-3</v>
      </c>
      <c r="K286" t="s">
        <v>1060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598</v>
      </c>
      <c r="Z286">
        <v>663</v>
      </c>
      <c r="AA286">
        <v>172</v>
      </c>
      <c r="AB286">
        <v>151</v>
      </c>
      <c r="AC286" t="s">
        <v>1059</v>
      </c>
      <c r="AD286" t="s">
        <v>1062</v>
      </c>
    </row>
    <row r="287" spans="1:30" x14ac:dyDescent="0.25">
      <c r="A287">
        <v>286</v>
      </c>
      <c r="B287" t="s">
        <v>1063</v>
      </c>
      <c r="C287" s="2">
        <v>1.0363762518830699</v>
      </c>
      <c r="D287" t="s">
        <v>1066</v>
      </c>
      <c r="E287" t="s">
        <v>18293</v>
      </c>
      <c r="F287">
        <v>714.41697697551899</v>
      </c>
      <c r="G287" s="2">
        <v>0.32594579194366702</v>
      </c>
      <c r="H287" s="12">
        <v>3.1795969682657699</v>
      </c>
      <c r="I287" s="14">
        <v>1.47480016442994E-3</v>
      </c>
      <c r="J287" s="14">
        <v>5.2126657995565304E-3</v>
      </c>
      <c r="K287" t="s">
        <v>1065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0</v>
      </c>
      <c r="Y287">
        <v>1376</v>
      </c>
      <c r="Z287">
        <v>1552</v>
      </c>
      <c r="AA287">
        <v>370</v>
      </c>
      <c r="AB287">
        <v>233</v>
      </c>
      <c r="AC287" t="s">
        <v>1064</v>
      </c>
      <c r="AD287" t="s">
        <v>1067</v>
      </c>
    </row>
    <row r="288" spans="1:30" x14ac:dyDescent="0.25">
      <c r="A288">
        <v>287</v>
      </c>
      <c r="B288" t="s">
        <v>1068</v>
      </c>
      <c r="C288" s="2">
        <v>0.33754255691016599</v>
      </c>
      <c r="D288" t="s">
        <v>1071</v>
      </c>
      <c r="E288" t="s">
        <v>18293</v>
      </c>
      <c r="F288">
        <v>428.17147965515301</v>
      </c>
      <c r="G288" s="2">
        <v>0.19198507239902801</v>
      </c>
      <c r="H288" s="12">
        <v>1.758170844703</v>
      </c>
      <c r="I288" s="14">
        <v>7.8718444414556402E-2</v>
      </c>
      <c r="J288" s="14">
        <v>0.15038920031254499</v>
      </c>
      <c r="K288" t="s">
        <v>1070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24</v>
      </c>
      <c r="R288" t="s">
        <v>24</v>
      </c>
      <c r="S288" t="s">
        <v>24</v>
      </c>
      <c r="T288" t="s">
        <v>24</v>
      </c>
      <c r="U288" t="s">
        <v>24</v>
      </c>
      <c r="V288" t="s">
        <v>24</v>
      </c>
      <c r="W288" t="s">
        <v>24</v>
      </c>
      <c r="X288" t="s">
        <v>24</v>
      </c>
      <c r="Y288">
        <v>698</v>
      </c>
      <c r="Z288">
        <v>759</v>
      </c>
      <c r="AA288">
        <v>232</v>
      </c>
      <c r="AB288">
        <v>267</v>
      </c>
      <c r="AC288" t="s">
        <v>1069</v>
      </c>
      <c r="AD288" t="s">
        <v>1072</v>
      </c>
    </row>
    <row r="289" spans="1:30" x14ac:dyDescent="0.25">
      <c r="A289">
        <v>288</v>
      </c>
      <c r="B289" t="s">
        <v>1073</v>
      </c>
      <c r="C289" s="2">
        <v>0.95954426432087903</v>
      </c>
      <c r="D289" t="s">
        <v>35</v>
      </c>
      <c r="F289">
        <v>10.940002000725199</v>
      </c>
      <c r="G289" s="2">
        <v>0.91131496121461397</v>
      </c>
      <c r="H289" s="12">
        <v>1.0529227601421001</v>
      </c>
      <c r="I289" s="14">
        <v>0.29237639379963698</v>
      </c>
      <c r="J289" s="14" t="s">
        <v>24</v>
      </c>
      <c r="K289" t="s">
        <v>24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24</v>
      </c>
      <c r="R289" t="s">
        <v>24</v>
      </c>
      <c r="S289" t="s">
        <v>24</v>
      </c>
      <c r="T289" t="s">
        <v>24</v>
      </c>
      <c r="U289" t="s">
        <v>24</v>
      </c>
      <c r="V289" t="s">
        <v>24</v>
      </c>
      <c r="W289" t="s">
        <v>24</v>
      </c>
      <c r="X289" t="s">
        <v>24</v>
      </c>
      <c r="Y289">
        <v>25</v>
      </c>
      <c r="Z289">
        <v>19</v>
      </c>
      <c r="AA289">
        <v>3</v>
      </c>
      <c r="AB289">
        <v>7</v>
      </c>
      <c r="AC289" t="s">
        <v>1074</v>
      </c>
      <c r="AD289" t="s">
        <v>1075</v>
      </c>
    </row>
    <row r="290" spans="1:30" x14ac:dyDescent="0.25">
      <c r="A290">
        <v>289</v>
      </c>
      <c r="B290" t="s">
        <v>1076</v>
      </c>
      <c r="C290" s="2">
        <v>0.32721160477217798</v>
      </c>
      <c r="D290" t="s">
        <v>1079</v>
      </c>
      <c r="E290" t="s">
        <v>18282</v>
      </c>
      <c r="F290">
        <v>1745.69493884692</v>
      </c>
      <c r="G290" s="2">
        <v>0.15128617779137299</v>
      </c>
      <c r="H290" s="12">
        <v>2.1628651708248601</v>
      </c>
      <c r="I290" s="14">
        <v>3.0551551291657299E-2</v>
      </c>
      <c r="J290" s="14">
        <v>6.9201744660047401E-2</v>
      </c>
      <c r="K290" t="s">
        <v>1078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24</v>
      </c>
      <c r="R290" t="s">
        <v>24</v>
      </c>
      <c r="S290" t="s">
        <v>24</v>
      </c>
      <c r="T290" t="s">
        <v>24</v>
      </c>
      <c r="U290" t="s">
        <v>24</v>
      </c>
      <c r="V290" t="s">
        <v>24</v>
      </c>
      <c r="W290" t="s">
        <v>24</v>
      </c>
      <c r="X290" t="s">
        <v>24</v>
      </c>
      <c r="Y290">
        <v>2921</v>
      </c>
      <c r="Z290">
        <v>2996</v>
      </c>
      <c r="AA290">
        <v>946</v>
      </c>
      <c r="AB290">
        <v>1097</v>
      </c>
      <c r="AC290" t="s">
        <v>1077</v>
      </c>
      <c r="AD290" t="s">
        <v>1080</v>
      </c>
    </row>
    <row r="291" spans="1:30" x14ac:dyDescent="0.25">
      <c r="A291">
        <v>290</v>
      </c>
      <c r="B291" t="s">
        <v>1081</v>
      </c>
      <c r="C291" s="2">
        <v>0.77790730484945403</v>
      </c>
      <c r="D291" t="s">
        <v>35</v>
      </c>
      <c r="F291">
        <v>255.48989715641801</v>
      </c>
      <c r="G291" s="2">
        <v>0.29527373826349301</v>
      </c>
      <c r="H291" s="12">
        <v>2.6345292657055599</v>
      </c>
      <c r="I291" s="14">
        <v>8.4254040202070904E-3</v>
      </c>
      <c r="J291" s="14">
        <v>2.3417226120219702E-2</v>
      </c>
      <c r="K291" t="s">
        <v>1083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561</v>
      </c>
      <c r="Z291">
        <v>417</v>
      </c>
      <c r="AA291">
        <v>123</v>
      </c>
      <c r="AB291">
        <v>124</v>
      </c>
      <c r="AC291" t="s">
        <v>1082</v>
      </c>
      <c r="AD291" t="s">
        <v>1084</v>
      </c>
    </row>
    <row r="292" spans="1:30" x14ac:dyDescent="0.25">
      <c r="A292">
        <v>291</v>
      </c>
      <c r="B292" t="s">
        <v>1085</v>
      </c>
      <c r="C292" s="2">
        <v>9.8529983341435201E-3</v>
      </c>
      <c r="D292" t="s">
        <v>306</v>
      </c>
      <c r="E292" t="s">
        <v>18295</v>
      </c>
      <c r="F292">
        <v>710.98044654587602</v>
      </c>
      <c r="G292" s="2">
        <v>0.19347275449694701</v>
      </c>
      <c r="H292" s="12">
        <v>5.0927058746656699E-2</v>
      </c>
      <c r="I292" s="14">
        <v>0.95938364371947005</v>
      </c>
      <c r="J292" s="14">
        <v>0.97176012459976402</v>
      </c>
      <c r="K292" t="s">
        <v>1087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24</v>
      </c>
      <c r="R292" t="s">
        <v>24</v>
      </c>
      <c r="S292" t="s">
        <v>24</v>
      </c>
      <c r="T292" t="s">
        <v>24</v>
      </c>
      <c r="U292" t="s">
        <v>24</v>
      </c>
      <c r="V292" t="s">
        <v>24</v>
      </c>
      <c r="W292" t="s">
        <v>24</v>
      </c>
      <c r="X292" t="s">
        <v>24</v>
      </c>
      <c r="Y292">
        <v>991</v>
      </c>
      <c r="Z292">
        <v>1186</v>
      </c>
      <c r="AA292">
        <v>455</v>
      </c>
      <c r="AB292">
        <v>476</v>
      </c>
      <c r="AC292" t="s">
        <v>1086</v>
      </c>
      <c r="AD292" t="s">
        <v>1088</v>
      </c>
    </row>
    <row r="293" spans="1:30" x14ac:dyDescent="0.25">
      <c r="A293">
        <v>292</v>
      </c>
      <c r="B293" t="s">
        <v>1089</v>
      </c>
      <c r="C293" s="2">
        <v>0.37144584580407902</v>
      </c>
      <c r="D293" t="s">
        <v>1092</v>
      </c>
      <c r="F293">
        <v>237.846745886181</v>
      </c>
      <c r="G293" s="2">
        <v>0.232253064101687</v>
      </c>
      <c r="H293" s="12">
        <v>1.59931515754491</v>
      </c>
      <c r="I293" s="14">
        <v>0.10975059324774999</v>
      </c>
      <c r="J293" s="14">
        <v>0.195340048601853</v>
      </c>
      <c r="K293" t="s">
        <v>1091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24</v>
      </c>
      <c r="R293" t="s">
        <v>24</v>
      </c>
      <c r="S293" t="s">
        <v>24</v>
      </c>
      <c r="T293" t="s">
        <v>24</v>
      </c>
      <c r="U293" t="s">
        <v>24</v>
      </c>
      <c r="V293" t="s">
        <v>24</v>
      </c>
      <c r="W293" t="s">
        <v>24</v>
      </c>
      <c r="X293" t="s">
        <v>24</v>
      </c>
      <c r="Y293">
        <v>397</v>
      </c>
      <c r="Z293">
        <v>421</v>
      </c>
      <c r="AA293">
        <v>118</v>
      </c>
      <c r="AB293">
        <v>157</v>
      </c>
      <c r="AC293" t="s">
        <v>1090</v>
      </c>
      <c r="AD293" t="e">
        <f>-IQLLARLRRPRWHYAVLALGMLVLVALFTPVILHTESALKISPNQQGLSLPDGFYLYQHLDERGIRIKSITPEADSLVVSLESPEQQKEAIEALQAILPKGYVIVLSESTKRHSWLPKFGGDTQKIG</f>
        <v>#NAME?</v>
      </c>
    </row>
    <row r="294" spans="1:30" x14ac:dyDescent="0.25">
      <c r="A294">
        <v>293</v>
      </c>
      <c r="B294" t="s">
        <v>1093</v>
      </c>
      <c r="C294" s="2">
        <v>-0.482562809144439</v>
      </c>
      <c r="D294" t="s">
        <v>1096</v>
      </c>
      <c r="E294" t="s">
        <v>18295</v>
      </c>
      <c r="F294">
        <v>3782.3883137636499</v>
      </c>
      <c r="G294" s="2">
        <v>0.140879413861456</v>
      </c>
      <c r="H294" s="12">
        <v>-3.4253607103945098</v>
      </c>
      <c r="I294" s="14">
        <v>6.1398366961340695E-4</v>
      </c>
      <c r="J294" s="14">
        <v>2.5254044435407299E-3</v>
      </c>
      <c r="K294" t="s">
        <v>1095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</v>
      </c>
      <c r="W294">
        <v>0</v>
      </c>
      <c r="X294">
        <v>0</v>
      </c>
      <c r="Y294">
        <v>4711</v>
      </c>
      <c r="Z294">
        <v>4902</v>
      </c>
      <c r="AA294">
        <v>2681</v>
      </c>
      <c r="AB294">
        <v>3138</v>
      </c>
      <c r="AC294" t="s">
        <v>1094</v>
      </c>
      <c r="AD294" t="s">
        <v>1097</v>
      </c>
    </row>
    <row r="295" spans="1:30" x14ac:dyDescent="0.25">
      <c r="A295">
        <v>294</v>
      </c>
      <c r="B295" t="s">
        <v>1098</v>
      </c>
      <c r="C295" s="2">
        <v>-1.0819622409791401</v>
      </c>
      <c r="D295" t="s">
        <v>1101</v>
      </c>
      <c r="E295" t="s">
        <v>18287</v>
      </c>
      <c r="F295">
        <v>36957.1579260574</v>
      </c>
      <c r="G295" s="2">
        <v>0.26441980424061401</v>
      </c>
      <c r="H295" s="12">
        <v>-4.0918351183506099</v>
      </c>
      <c r="I295" s="14">
        <v>4.2797291173873597E-5</v>
      </c>
      <c r="J295" s="14">
        <v>2.37054499338974E-4</v>
      </c>
      <c r="K295" t="s">
        <v>1100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</v>
      </c>
      <c r="W295">
        <v>0</v>
      </c>
      <c r="X295">
        <v>0</v>
      </c>
      <c r="Y295">
        <v>32207</v>
      </c>
      <c r="Z295">
        <v>40229</v>
      </c>
      <c r="AA295">
        <v>23615</v>
      </c>
      <c r="AB295">
        <v>43916</v>
      </c>
      <c r="AC295" t="s">
        <v>1099</v>
      </c>
      <c r="AD295" t="s">
        <v>1102</v>
      </c>
    </row>
    <row r="296" spans="1:30" x14ac:dyDescent="0.25">
      <c r="A296">
        <v>295</v>
      </c>
      <c r="B296" t="s">
        <v>1103</v>
      </c>
      <c r="C296" s="2">
        <v>-1.2244049269396899</v>
      </c>
      <c r="D296" t="s">
        <v>306</v>
      </c>
      <c r="E296" t="s">
        <v>18295</v>
      </c>
      <c r="F296">
        <v>24457.996271390901</v>
      </c>
      <c r="G296" s="2">
        <v>0.30440940919840298</v>
      </c>
      <c r="H296" s="12">
        <v>-4.0222308836113303</v>
      </c>
      <c r="I296" s="14">
        <v>5.7649505314068302E-5</v>
      </c>
      <c r="J296" s="14">
        <v>3.0587135631988699E-4</v>
      </c>
      <c r="K296" t="s">
        <v>1105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19267</v>
      </c>
      <c r="Z296">
        <v>25554</v>
      </c>
      <c r="AA296">
        <v>15015</v>
      </c>
      <c r="AB296">
        <v>31270</v>
      </c>
      <c r="AC296" t="s">
        <v>1104</v>
      </c>
      <c r="AD296" t="s">
        <v>1106</v>
      </c>
    </row>
    <row r="297" spans="1:30" x14ac:dyDescent="0.25">
      <c r="A297">
        <v>296</v>
      </c>
      <c r="B297" t="s">
        <v>1107</v>
      </c>
      <c r="C297" s="2">
        <v>-0.84557724770593801</v>
      </c>
      <c r="D297" t="s">
        <v>1110</v>
      </c>
      <c r="F297">
        <v>7251.6928904078004</v>
      </c>
      <c r="G297" s="2">
        <v>0.29981001690229397</v>
      </c>
      <c r="H297" s="12">
        <v>-2.8203769054904702</v>
      </c>
      <c r="I297" s="14">
        <v>4.7967272736312901E-3</v>
      </c>
      <c r="J297" s="14">
        <v>1.4393400955499101E-2</v>
      </c>
      <c r="K297" t="s">
        <v>1109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</v>
      </c>
      <c r="W297">
        <v>0</v>
      </c>
      <c r="X297">
        <v>0</v>
      </c>
      <c r="Y297">
        <v>7088</v>
      </c>
      <c r="Z297">
        <v>8749</v>
      </c>
      <c r="AA297">
        <v>4073</v>
      </c>
      <c r="AB297">
        <v>8519</v>
      </c>
      <c r="AC297" t="s">
        <v>1108</v>
      </c>
      <c r="AD297" t="e">
        <f>-SRQLRLEKEKLLRQIEQQRLDLANSAAHWIEVTAPYDRGWLKILEMRKFLVLGSSLIAVYGVRHPSRMIRWSRRALSAWGTFRLFRRTFSSR</f>
        <v>#NAME?</v>
      </c>
    </row>
    <row r="298" spans="1:30" x14ac:dyDescent="0.25">
      <c r="A298">
        <v>297</v>
      </c>
      <c r="B298" t="s">
        <v>1111</v>
      </c>
      <c r="C298" s="2">
        <v>-0.17546167893065101</v>
      </c>
      <c r="D298" t="s">
        <v>306</v>
      </c>
      <c r="E298" t="s">
        <v>18295</v>
      </c>
      <c r="F298">
        <v>427.42015109644802</v>
      </c>
      <c r="G298" s="2">
        <v>0.23725625717078</v>
      </c>
      <c r="H298" s="12">
        <v>-0.73954500093268905</v>
      </c>
      <c r="I298" s="14">
        <v>0.45957612448614499</v>
      </c>
      <c r="J298" s="14">
        <v>0.585146646924811</v>
      </c>
      <c r="K298" t="s">
        <v>1113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24</v>
      </c>
      <c r="R298" t="s">
        <v>24</v>
      </c>
      <c r="S298" t="s">
        <v>24</v>
      </c>
      <c r="T298" t="s">
        <v>24</v>
      </c>
      <c r="U298" t="s">
        <v>24</v>
      </c>
      <c r="V298" t="s">
        <v>24</v>
      </c>
      <c r="W298" t="s">
        <v>24</v>
      </c>
      <c r="X298" t="s">
        <v>24</v>
      </c>
      <c r="Y298">
        <v>646</v>
      </c>
      <c r="Z298">
        <v>575</v>
      </c>
      <c r="AA298">
        <v>243</v>
      </c>
      <c r="AB298">
        <v>361</v>
      </c>
      <c r="AC298" t="s">
        <v>1112</v>
      </c>
      <c r="AD298" t="s">
        <v>1114</v>
      </c>
    </row>
    <row r="299" spans="1:30" x14ac:dyDescent="0.25">
      <c r="A299">
        <v>298</v>
      </c>
      <c r="B299" t="s">
        <v>1115</v>
      </c>
      <c r="C299" s="2">
        <v>0.106797150791396</v>
      </c>
      <c r="D299" t="s">
        <v>1118</v>
      </c>
      <c r="E299" t="s">
        <v>18296</v>
      </c>
      <c r="F299">
        <v>1271.1558182143599</v>
      </c>
      <c r="G299" s="2">
        <v>0.16792007163727199</v>
      </c>
      <c r="H299" s="12">
        <v>0.63599991204202599</v>
      </c>
      <c r="I299" s="14">
        <v>0.52477647936002003</v>
      </c>
      <c r="J299" s="14">
        <v>0.646901490885888</v>
      </c>
      <c r="K299" t="s">
        <v>1117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24</v>
      </c>
      <c r="R299" t="s">
        <v>24</v>
      </c>
      <c r="S299" t="s">
        <v>24</v>
      </c>
      <c r="T299" t="s">
        <v>24</v>
      </c>
      <c r="U299" t="s">
        <v>24</v>
      </c>
      <c r="V299" t="s">
        <v>24</v>
      </c>
      <c r="W299" t="s">
        <v>24</v>
      </c>
      <c r="X299" t="s">
        <v>24</v>
      </c>
      <c r="Y299">
        <v>1842</v>
      </c>
      <c r="Z299">
        <v>2181</v>
      </c>
      <c r="AA299">
        <v>748</v>
      </c>
      <c r="AB299">
        <v>867</v>
      </c>
      <c r="AC299" t="s">
        <v>1116</v>
      </c>
      <c r="AD299" t="s">
        <v>1119</v>
      </c>
    </row>
    <row r="300" spans="1:30" x14ac:dyDescent="0.25">
      <c r="A300">
        <v>299</v>
      </c>
      <c r="B300" t="s">
        <v>1120</v>
      </c>
      <c r="C300" s="2">
        <v>-4.4029858172356801E-2</v>
      </c>
      <c r="D300" t="s">
        <v>1123</v>
      </c>
      <c r="E300" t="s">
        <v>18282</v>
      </c>
      <c r="F300">
        <v>1296.4260437995799</v>
      </c>
      <c r="G300" s="2">
        <v>0.15588146211543299</v>
      </c>
      <c r="H300" s="12">
        <v>-0.28245730810346098</v>
      </c>
      <c r="I300" s="14">
        <v>0.77759287751468098</v>
      </c>
      <c r="J300" s="14">
        <v>0.84347227408189696</v>
      </c>
      <c r="K300" t="s">
        <v>1122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24</v>
      </c>
      <c r="R300" t="s">
        <v>24</v>
      </c>
      <c r="S300" t="s">
        <v>24</v>
      </c>
      <c r="T300" t="s">
        <v>24</v>
      </c>
      <c r="U300" t="s">
        <v>24</v>
      </c>
      <c r="V300" t="s">
        <v>24</v>
      </c>
      <c r="W300" t="s">
        <v>24</v>
      </c>
      <c r="X300" t="s">
        <v>24</v>
      </c>
      <c r="Y300">
        <v>1861</v>
      </c>
      <c r="Z300">
        <v>2031</v>
      </c>
      <c r="AA300">
        <v>784</v>
      </c>
      <c r="AB300">
        <v>956</v>
      </c>
      <c r="AC300" t="s">
        <v>1121</v>
      </c>
      <c r="AD300" t="s">
        <v>1124</v>
      </c>
    </row>
    <row r="301" spans="1:30" x14ac:dyDescent="0.25">
      <c r="A301">
        <v>300</v>
      </c>
      <c r="B301" t="s">
        <v>1125</v>
      </c>
      <c r="C301" s="2">
        <v>0.15670416570368101</v>
      </c>
      <c r="D301" t="s">
        <v>35</v>
      </c>
      <c r="E301" t="s">
        <v>18294</v>
      </c>
      <c r="F301">
        <v>172.354500983321</v>
      </c>
      <c r="G301" s="2">
        <v>0.31085134151700999</v>
      </c>
      <c r="H301" s="12">
        <v>0.50411288218650296</v>
      </c>
      <c r="I301" s="14">
        <v>0.61418205487539002</v>
      </c>
      <c r="J301" s="14">
        <v>0.71743371949997004</v>
      </c>
      <c r="K301" t="s">
        <v>1127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24</v>
      </c>
      <c r="R301" t="s">
        <v>24</v>
      </c>
      <c r="S301" t="s">
        <v>24</v>
      </c>
      <c r="T301" t="s">
        <v>24</v>
      </c>
      <c r="U301" t="s">
        <v>24</v>
      </c>
      <c r="V301" t="s">
        <v>24</v>
      </c>
      <c r="W301" t="s">
        <v>24</v>
      </c>
      <c r="X301" t="s">
        <v>24</v>
      </c>
      <c r="Y301">
        <v>283</v>
      </c>
      <c r="Z301">
        <v>269</v>
      </c>
      <c r="AA301">
        <v>118</v>
      </c>
      <c r="AB301">
        <v>94</v>
      </c>
      <c r="AC301" t="s">
        <v>1126</v>
      </c>
      <c r="AD301" t="s">
        <v>1128</v>
      </c>
    </row>
    <row r="302" spans="1:30" x14ac:dyDescent="0.25">
      <c r="A302">
        <v>301</v>
      </c>
      <c r="B302" t="s">
        <v>16339</v>
      </c>
      <c r="C302" s="2">
        <v>0.71392197352068298</v>
      </c>
      <c r="D302" t="s">
        <v>35</v>
      </c>
      <c r="F302">
        <v>162.162140093971</v>
      </c>
      <c r="G302" s="2">
        <v>0.32810977493722399</v>
      </c>
      <c r="H302" s="12">
        <v>2.17586316548257</v>
      </c>
      <c r="I302" s="14">
        <v>2.9565493804075499E-2</v>
      </c>
      <c r="J302" s="14">
        <v>6.7635180612135207E-2</v>
      </c>
      <c r="K302" t="s">
        <v>1130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24</v>
      </c>
      <c r="R302" t="s">
        <v>24</v>
      </c>
      <c r="S302" t="s">
        <v>24</v>
      </c>
      <c r="T302" t="s">
        <v>24</v>
      </c>
      <c r="U302" t="s">
        <v>24</v>
      </c>
      <c r="V302" t="s">
        <v>24</v>
      </c>
      <c r="W302" t="s">
        <v>24</v>
      </c>
      <c r="X302" t="s">
        <v>24</v>
      </c>
      <c r="Y302">
        <v>334</v>
      </c>
      <c r="Z302">
        <v>277</v>
      </c>
      <c r="AA302">
        <v>88</v>
      </c>
      <c r="AB302">
        <v>72</v>
      </c>
      <c r="AC302" t="s">
        <v>1129</v>
      </c>
      <c r="AD302" t="s">
        <v>1131</v>
      </c>
    </row>
    <row r="303" spans="1:30" x14ac:dyDescent="0.25">
      <c r="A303">
        <v>302</v>
      </c>
      <c r="B303" t="s">
        <v>1132</v>
      </c>
      <c r="C303" s="2">
        <v>4.8266984508829498E-2</v>
      </c>
      <c r="D303" t="s">
        <v>35</v>
      </c>
      <c r="F303">
        <v>197.47912270148299</v>
      </c>
      <c r="G303" s="2">
        <v>0.24887936450454001</v>
      </c>
      <c r="H303" s="12">
        <v>0.193937269989891</v>
      </c>
      <c r="I303" s="14">
        <v>0.84622500044977</v>
      </c>
      <c r="J303" s="14">
        <v>0.89471878814563899</v>
      </c>
      <c r="K303" t="s">
        <v>1134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24</v>
      </c>
      <c r="R303" t="s">
        <v>24</v>
      </c>
      <c r="S303" t="s">
        <v>24</v>
      </c>
      <c r="T303" t="s">
        <v>24</v>
      </c>
      <c r="U303" t="s">
        <v>24</v>
      </c>
      <c r="V303" t="s">
        <v>24</v>
      </c>
      <c r="W303" t="s">
        <v>24</v>
      </c>
      <c r="X303" t="s">
        <v>24</v>
      </c>
      <c r="Y303">
        <v>303</v>
      </c>
      <c r="Z303">
        <v>308</v>
      </c>
      <c r="AA303">
        <v>126</v>
      </c>
      <c r="AB303">
        <v>129</v>
      </c>
      <c r="AC303" t="s">
        <v>1133</v>
      </c>
      <c r="AD303" t="s">
        <v>1135</v>
      </c>
    </row>
    <row r="304" spans="1:30" x14ac:dyDescent="0.25">
      <c r="A304">
        <v>303</v>
      </c>
      <c r="B304" t="s">
        <v>1136</v>
      </c>
      <c r="C304" s="2">
        <v>0.21138744358786499</v>
      </c>
      <c r="D304" t="s">
        <v>1139</v>
      </c>
      <c r="E304" t="s">
        <v>18287</v>
      </c>
      <c r="F304">
        <v>1432.4129824870699</v>
      </c>
      <c r="G304" s="2">
        <v>0.15707767125534799</v>
      </c>
      <c r="H304" s="12">
        <v>1.3457510663258501</v>
      </c>
      <c r="I304" s="14">
        <v>0.17838281136645301</v>
      </c>
      <c r="J304" s="14">
        <v>0.287857033067903</v>
      </c>
      <c r="K304" t="s">
        <v>1138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24</v>
      </c>
      <c r="R304" t="s">
        <v>24</v>
      </c>
      <c r="S304" t="s">
        <v>24</v>
      </c>
      <c r="T304" t="s">
        <v>24</v>
      </c>
      <c r="U304" t="s">
        <v>24</v>
      </c>
      <c r="V304" t="s">
        <v>24</v>
      </c>
      <c r="W304" t="s">
        <v>24</v>
      </c>
      <c r="X304" t="s">
        <v>24</v>
      </c>
      <c r="Y304">
        <v>2342</v>
      </c>
      <c r="Z304">
        <v>2338</v>
      </c>
      <c r="AA304">
        <v>797</v>
      </c>
      <c r="AB304">
        <v>957</v>
      </c>
      <c r="AC304" t="s">
        <v>1137</v>
      </c>
      <c r="AD304" t="s">
        <v>1140</v>
      </c>
    </row>
    <row r="305" spans="1:30" x14ac:dyDescent="0.25">
      <c r="A305">
        <v>304</v>
      </c>
      <c r="B305" t="s">
        <v>1141</v>
      </c>
      <c r="C305" s="2">
        <v>0.21773682664947899</v>
      </c>
      <c r="D305" t="s">
        <v>1144</v>
      </c>
      <c r="E305" t="s">
        <v>18285</v>
      </c>
      <c r="F305">
        <v>4075.6187602221698</v>
      </c>
      <c r="G305" s="2">
        <v>0.173951405954165</v>
      </c>
      <c r="H305" s="12">
        <v>1.25171064559749</v>
      </c>
      <c r="I305" s="14">
        <v>0.21067531956386101</v>
      </c>
      <c r="J305" s="14">
        <v>0.32568769710881901</v>
      </c>
      <c r="K305" t="s">
        <v>1143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24</v>
      </c>
      <c r="R305" t="s">
        <v>24</v>
      </c>
      <c r="S305" t="s">
        <v>24</v>
      </c>
      <c r="T305" t="s">
        <v>24</v>
      </c>
      <c r="U305" t="s">
        <v>24</v>
      </c>
      <c r="V305" t="s">
        <v>24</v>
      </c>
      <c r="W305" t="s">
        <v>24</v>
      </c>
      <c r="X305" t="s">
        <v>24</v>
      </c>
      <c r="Y305">
        <v>6126</v>
      </c>
      <c r="Z305">
        <v>7249</v>
      </c>
      <c r="AA305">
        <v>2444</v>
      </c>
      <c r="AB305">
        <v>2502</v>
      </c>
      <c r="AC305" t="s">
        <v>1142</v>
      </c>
      <c r="AD305" t="s">
        <v>1145</v>
      </c>
    </row>
    <row r="306" spans="1:30" x14ac:dyDescent="0.25">
      <c r="A306">
        <v>305</v>
      </c>
      <c r="B306" t="s">
        <v>1146</v>
      </c>
      <c r="C306" s="2">
        <v>0.60975961125621603</v>
      </c>
      <c r="D306" t="s">
        <v>35</v>
      </c>
      <c r="E306" t="s">
        <v>18283</v>
      </c>
      <c r="F306">
        <v>292.12443546439903</v>
      </c>
      <c r="G306" s="2">
        <v>0.24773792843275699</v>
      </c>
      <c r="H306" s="12">
        <v>2.4613090741239501</v>
      </c>
      <c r="I306" s="14">
        <v>1.3843105501262399E-2</v>
      </c>
      <c r="J306" s="14">
        <v>3.5354693906101797E-2</v>
      </c>
      <c r="K306" t="s">
        <v>1148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483</v>
      </c>
      <c r="Z306">
        <v>594</v>
      </c>
      <c r="AA306">
        <v>155</v>
      </c>
      <c r="AB306">
        <v>148</v>
      </c>
      <c r="AC306" t="s">
        <v>1147</v>
      </c>
      <c r="AD306" t="s">
        <v>1149</v>
      </c>
    </row>
    <row r="307" spans="1:30" x14ac:dyDescent="0.25">
      <c r="A307">
        <v>306</v>
      </c>
      <c r="B307" t="s">
        <v>1150</v>
      </c>
      <c r="C307" s="2">
        <v>0.51826909684086098</v>
      </c>
      <c r="D307" t="s">
        <v>1153</v>
      </c>
      <c r="E307" t="s">
        <v>18293</v>
      </c>
      <c r="F307">
        <v>1197.5062414510201</v>
      </c>
      <c r="G307" s="2">
        <v>0.17289009208871001</v>
      </c>
      <c r="H307" s="12">
        <v>2.9976795696015799</v>
      </c>
      <c r="I307" s="14">
        <v>2.72043539116136E-3</v>
      </c>
      <c r="J307" s="14">
        <v>8.7941226841764097E-3</v>
      </c>
      <c r="K307" t="s">
        <v>1152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0</v>
      </c>
      <c r="Y307">
        <v>2144</v>
      </c>
      <c r="Z307">
        <v>2149</v>
      </c>
      <c r="AA307">
        <v>631</v>
      </c>
      <c r="AB307">
        <v>663</v>
      </c>
      <c r="AC307" t="s">
        <v>1151</v>
      </c>
      <c r="AD307" t="e">
        <f>-LDRIKVCFTESIQTQIAAAEALPDAISRAAMMLVQSLLNGNKILCCGNGTSAANAQHFAASMINRFETERPSLPAIALNADNVVLTAIANDRLHEEVYAKQVRALGQAGDVLLAISTRGNSRDIVKAVEAAVTRDMTIVALTGYDGGELAGLLGQQDVEIRIPSHRSARVQEMHMLTVNCLCDLIDNTLFPHQDD</f>
        <v>#NAME?</v>
      </c>
    </row>
    <row r="308" spans="1:30" x14ac:dyDescent="0.25">
      <c r="A308">
        <v>307</v>
      </c>
      <c r="B308" t="s">
        <v>1154</v>
      </c>
      <c r="C308" s="2">
        <v>0.51626513951244501</v>
      </c>
      <c r="D308" t="s">
        <v>1157</v>
      </c>
      <c r="E308" t="s">
        <v>18295</v>
      </c>
      <c r="F308">
        <v>3853.26301212914</v>
      </c>
      <c r="G308" s="2">
        <v>0.15625932285076899</v>
      </c>
      <c r="H308" s="12">
        <v>3.3038997615872701</v>
      </c>
      <c r="I308" s="14">
        <v>9.5349918280761704E-4</v>
      </c>
      <c r="J308" s="14">
        <v>3.6575779065459199E-3</v>
      </c>
      <c r="K308" t="s">
        <v>1156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0</v>
      </c>
      <c r="Y308">
        <v>6419</v>
      </c>
      <c r="Z308">
        <v>7418</v>
      </c>
      <c r="AA308">
        <v>1990</v>
      </c>
      <c r="AB308">
        <v>2184</v>
      </c>
      <c r="AC308" t="s">
        <v>1155</v>
      </c>
      <c r="AD308" t="s">
        <v>1158</v>
      </c>
    </row>
    <row r="309" spans="1:30" x14ac:dyDescent="0.25">
      <c r="A309">
        <v>308</v>
      </c>
      <c r="B309" t="s">
        <v>1159</v>
      </c>
      <c r="C309" s="2">
        <v>-4.4875132069117599E-2</v>
      </c>
      <c r="D309" t="s">
        <v>1162</v>
      </c>
      <c r="E309" t="s">
        <v>18285</v>
      </c>
      <c r="F309">
        <v>5357.3433574579904</v>
      </c>
      <c r="G309" s="2">
        <v>0.14671467117432499</v>
      </c>
      <c r="H309" s="12">
        <v>-0.30586669833310198</v>
      </c>
      <c r="I309" s="14">
        <v>0.75970614242525003</v>
      </c>
      <c r="J309" s="14">
        <v>0.83181152375313105</v>
      </c>
      <c r="K309" t="s">
        <v>1161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24</v>
      </c>
      <c r="R309" t="s">
        <v>24</v>
      </c>
      <c r="S309" t="s">
        <v>24</v>
      </c>
      <c r="T309" t="s">
        <v>24</v>
      </c>
      <c r="U309" t="s">
        <v>24</v>
      </c>
      <c r="V309" t="s">
        <v>24</v>
      </c>
      <c r="W309" t="s">
        <v>24</v>
      </c>
      <c r="X309" t="s">
        <v>24</v>
      </c>
      <c r="Y309">
        <v>7497</v>
      </c>
      <c r="Z309">
        <v>8592</v>
      </c>
      <c r="AA309">
        <v>3327</v>
      </c>
      <c r="AB309">
        <v>3850</v>
      </c>
      <c r="AC309" t="s">
        <v>1160</v>
      </c>
      <c r="AD309" t="s">
        <v>1163</v>
      </c>
    </row>
    <row r="310" spans="1:30" x14ac:dyDescent="0.25">
      <c r="A310">
        <v>309</v>
      </c>
      <c r="B310" t="s">
        <v>1164</v>
      </c>
      <c r="C310" s="2">
        <v>-0.269560092719834</v>
      </c>
      <c r="D310" t="s">
        <v>1167</v>
      </c>
      <c r="E310" t="s">
        <v>18300</v>
      </c>
      <c r="F310">
        <v>10610.883843821201</v>
      </c>
      <c r="G310" s="2">
        <v>0.158408983237349</v>
      </c>
      <c r="H310" s="12">
        <v>-1.70167175630402</v>
      </c>
      <c r="I310" s="14">
        <v>8.8816917801540704E-2</v>
      </c>
      <c r="J310" s="14">
        <v>0.16615069382846101</v>
      </c>
      <c r="K310" t="s">
        <v>1166</v>
      </c>
      <c r="L310" t="s">
        <v>24</v>
      </c>
      <c r="M310" t="s">
        <v>24</v>
      </c>
      <c r="N310" t="s">
        <v>24</v>
      </c>
      <c r="O310" t="s">
        <v>24</v>
      </c>
      <c r="P310" t="s">
        <v>24</v>
      </c>
      <c r="Q310" t="s">
        <v>24</v>
      </c>
      <c r="R310" t="s">
        <v>24</v>
      </c>
      <c r="S310" t="s">
        <v>24</v>
      </c>
      <c r="T310" t="s">
        <v>24</v>
      </c>
      <c r="U310" t="s">
        <v>24</v>
      </c>
      <c r="V310" t="s">
        <v>24</v>
      </c>
      <c r="W310" t="s">
        <v>24</v>
      </c>
      <c r="X310" t="s">
        <v>24</v>
      </c>
      <c r="Y310">
        <v>13373</v>
      </c>
      <c r="Z310">
        <v>16001</v>
      </c>
      <c r="AA310">
        <v>6767</v>
      </c>
      <c r="AB310">
        <v>8594</v>
      </c>
      <c r="AC310" t="s">
        <v>1165</v>
      </c>
      <c r="AD310" t="s">
        <v>1168</v>
      </c>
    </row>
    <row r="311" spans="1:30" x14ac:dyDescent="0.25">
      <c r="A311">
        <v>310</v>
      </c>
      <c r="B311" t="s">
        <v>1169</v>
      </c>
      <c r="C311" s="2">
        <v>0.368329054293</v>
      </c>
      <c r="D311" t="s">
        <v>1172</v>
      </c>
      <c r="E311" t="s">
        <v>18292</v>
      </c>
      <c r="F311">
        <v>6904.7421437759904</v>
      </c>
      <c r="G311" s="2">
        <v>0.15562701569665399</v>
      </c>
      <c r="H311" s="12">
        <v>2.3667423849529001</v>
      </c>
      <c r="I311" s="14">
        <v>1.7945419154394401E-2</v>
      </c>
      <c r="J311" s="14">
        <v>4.4549816781888199E-2</v>
      </c>
      <c r="K311" t="s">
        <v>1171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0</v>
      </c>
      <c r="Y311">
        <v>11377</v>
      </c>
      <c r="Z311">
        <v>12341</v>
      </c>
      <c r="AA311">
        <v>3866</v>
      </c>
      <c r="AB311">
        <v>4053</v>
      </c>
      <c r="AC311" t="s">
        <v>1170</v>
      </c>
      <c r="AD311" t="s">
        <v>1173</v>
      </c>
    </row>
    <row r="312" spans="1:30" x14ac:dyDescent="0.25">
      <c r="A312">
        <v>311</v>
      </c>
      <c r="B312" t="s">
        <v>1174</v>
      </c>
      <c r="C312" s="2">
        <v>9.0405911219608292E-3</v>
      </c>
      <c r="D312" t="s">
        <v>1177</v>
      </c>
      <c r="E312" t="s">
        <v>18294</v>
      </c>
      <c r="F312">
        <v>673.06234181094396</v>
      </c>
      <c r="G312" s="2">
        <v>0.19789507341347101</v>
      </c>
      <c r="H312" s="12">
        <v>4.56837604191992E-2</v>
      </c>
      <c r="I312" s="14">
        <v>0.96356230760295503</v>
      </c>
      <c r="J312" s="14">
        <v>0.97345989433720403</v>
      </c>
      <c r="K312" t="s">
        <v>1176</v>
      </c>
      <c r="L312" t="s">
        <v>24</v>
      </c>
      <c r="M312" t="s">
        <v>24</v>
      </c>
      <c r="N312" t="s">
        <v>24</v>
      </c>
      <c r="O312" t="s">
        <v>24</v>
      </c>
      <c r="P312" t="s">
        <v>24</v>
      </c>
      <c r="Q312" t="s">
        <v>24</v>
      </c>
      <c r="R312" t="s">
        <v>24</v>
      </c>
      <c r="S312" t="s">
        <v>24</v>
      </c>
      <c r="T312" t="s">
        <v>24</v>
      </c>
      <c r="U312" t="s">
        <v>24</v>
      </c>
      <c r="V312" t="s">
        <v>24</v>
      </c>
      <c r="W312" t="s">
        <v>24</v>
      </c>
      <c r="X312" t="s">
        <v>24</v>
      </c>
      <c r="Y312">
        <v>956</v>
      </c>
      <c r="Z312">
        <v>1103</v>
      </c>
      <c r="AA312">
        <v>440</v>
      </c>
      <c r="AB312">
        <v>440</v>
      </c>
      <c r="AC312" t="s">
        <v>1175</v>
      </c>
      <c r="AD312" t="s">
        <v>1178</v>
      </c>
    </row>
    <row r="313" spans="1:30" x14ac:dyDescent="0.25">
      <c r="A313">
        <v>312</v>
      </c>
      <c r="B313" t="s">
        <v>16340</v>
      </c>
      <c r="C313" s="2">
        <v>0.53473410088580797</v>
      </c>
      <c r="D313" t="s">
        <v>1181</v>
      </c>
      <c r="E313" t="s">
        <v>18294</v>
      </c>
      <c r="F313">
        <v>245.19271138780601</v>
      </c>
      <c r="G313" s="2">
        <v>0.23715874964960901</v>
      </c>
      <c r="H313" s="12">
        <v>2.2547517292777699</v>
      </c>
      <c r="I313" s="14">
        <v>2.41489166958774E-2</v>
      </c>
      <c r="J313" s="14">
        <v>5.73959340824109E-2</v>
      </c>
      <c r="K313" t="s">
        <v>1180</v>
      </c>
      <c r="L313" t="s">
        <v>24</v>
      </c>
      <c r="M313" t="s">
        <v>24</v>
      </c>
      <c r="N313" t="s">
        <v>24</v>
      </c>
      <c r="O313" t="s">
        <v>24</v>
      </c>
      <c r="P313" t="s">
        <v>24</v>
      </c>
      <c r="Q313" t="s">
        <v>24</v>
      </c>
      <c r="R313" t="s">
        <v>24</v>
      </c>
      <c r="S313" t="s">
        <v>24</v>
      </c>
      <c r="T313" t="s">
        <v>24</v>
      </c>
      <c r="U313" t="s">
        <v>24</v>
      </c>
      <c r="V313" t="s">
        <v>24</v>
      </c>
      <c r="W313" t="s">
        <v>24</v>
      </c>
      <c r="X313" t="s">
        <v>24</v>
      </c>
      <c r="Y313">
        <v>424</v>
      </c>
      <c r="Z313">
        <v>461</v>
      </c>
      <c r="AA313">
        <v>111</v>
      </c>
      <c r="AB313">
        <v>155</v>
      </c>
      <c r="AC313" t="s">
        <v>1179</v>
      </c>
      <c r="AD313" t="s">
        <v>1182</v>
      </c>
    </row>
    <row r="314" spans="1:30" x14ac:dyDescent="0.25">
      <c r="A314">
        <v>313</v>
      </c>
      <c r="B314" t="s">
        <v>1183</v>
      </c>
      <c r="C314" s="2">
        <v>-0.32956984705755699</v>
      </c>
      <c r="D314" t="s">
        <v>1186</v>
      </c>
      <c r="E314" t="s">
        <v>18298</v>
      </c>
      <c r="F314">
        <v>3837.5990486549399</v>
      </c>
      <c r="G314" s="2">
        <v>0.16041103680389401</v>
      </c>
      <c r="H314" s="12">
        <v>-2.0545334886181399</v>
      </c>
      <c r="I314" s="14">
        <v>3.9924085578563202E-2</v>
      </c>
      <c r="J314" s="14">
        <v>8.6373160212902603E-2</v>
      </c>
      <c r="K314" t="s">
        <v>1185</v>
      </c>
      <c r="L314" t="s">
        <v>24</v>
      </c>
      <c r="M314" t="s">
        <v>24</v>
      </c>
      <c r="N314" t="s">
        <v>24</v>
      </c>
      <c r="O314" t="s">
        <v>24</v>
      </c>
      <c r="P314" t="s">
        <v>24</v>
      </c>
      <c r="Q314" t="s">
        <v>24</v>
      </c>
      <c r="R314" t="s">
        <v>24</v>
      </c>
      <c r="S314" t="s">
        <v>24</v>
      </c>
      <c r="T314" t="s">
        <v>24</v>
      </c>
      <c r="U314" t="s">
        <v>24</v>
      </c>
      <c r="V314" t="s">
        <v>24</v>
      </c>
      <c r="W314" t="s">
        <v>24</v>
      </c>
      <c r="X314" t="s">
        <v>24</v>
      </c>
      <c r="Y314">
        <v>5061</v>
      </c>
      <c r="Z314">
        <v>5302</v>
      </c>
      <c r="AA314">
        <v>2411</v>
      </c>
      <c r="AB314">
        <v>3264</v>
      </c>
      <c r="AC314" t="s">
        <v>1184</v>
      </c>
      <c r="AD314" t="s">
        <v>1187</v>
      </c>
    </row>
    <row r="315" spans="1:30" x14ac:dyDescent="0.25">
      <c r="A315">
        <v>314</v>
      </c>
      <c r="B315" t="s">
        <v>1188</v>
      </c>
      <c r="C315" s="2">
        <v>-0.33105002823971602</v>
      </c>
      <c r="D315" t="s">
        <v>1191</v>
      </c>
      <c r="E315" t="s">
        <v>18298</v>
      </c>
      <c r="F315">
        <v>992.66065515263904</v>
      </c>
      <c r="G315" s="2">
        <v>0.18060979447471401</v>
      </c>
      <c r="H315" s="12">
        <v>-1.8329572280536699</v>
      </c>
      <c r="I315" s="14">
        <v>6.6808932086098893E-2</v>
      </c>
      <c r="J315" s="14">
        <v>0.13116585208457299</v>
      </c>
      <c r="K315" t="s">
        <v>1190</v>
      </c>
      <c r="L315" t="s">
        <v>24</v>
      </c>
      <c r="M315" t="s">
        <v>24</v>
      </c>
      <c r="N315" t="s">
        <v>24</v>
      </c>
      <c r="O315" t="s">
        <v>24</v>
      </c>
      <c r="P315" t="s">
        <v>24</v>
      </c>
      <c r="Q315" t="s">
        <v>24</v>
      </c>
      <c r="R315" t="s">
        <v>24</v>
      </c>
      <c r="S315" t="s">
        <v>24</v>
      </c>
      <c r="T315" t="s">
        <v>24</v>
      </c>
      <c r="U315" t="s">
        <v>24</v>
      </c>
      <c r="V315" t="s">
        <v>24</v>
      </c>
      <c r="W315" t="s">
        <v>24</v>
      </c>
      <c r="X315" t="s">
        <v>24</v>
      </c>
      <c r="Y315">
        <v>1231</v>
      </c>
      <c r="Z315">
        <v>1453</v>
      </c>
      <c r="AA315">
        <v>632</v>
      </c>
      <c r="AB315">
        <v>835</v>
      </c>
      <c r="AC315" t="s">
        <v>1189</v>
      </c>
      <c r="AD315" t="s">
        <v>1192</v>
      </c>
    </row>
    <row r="316" spans="1:30" x14ac:dyDescent="0.25">
      <c r="A316">
        <v>315</v>
      </c>
      <c r="B316" t="s">
        <v>16341</v>
      </c>
      <c r="C316" s="2">
        <v>3.6855423415110602</v>
      </c>
      <c r="D316" t="s">
        <v>1194</v>
      </c>
      <c r="E316" t="s">
        <v>18288</v>
      </c>
      <c r="F316">
        <v>70.800704263815604</v>
      </c>
      <c r="G316" s="2">
        <v>1.96126987164372</v>
      </c>
      <c r="H316" s="12">
        <v>1.8791612489423699</v>
      </c>
      <c r="I316" s="14">
        <v>6.0222479058392099E-2</v>
      </c>
      <c r="J316" s="14">
        <v>0.12066125229503399</v>
      </c>
      <c r="K316" t="s">
        <v>24</v>
      </c>
      <c r="L316" t="s">
        <v>24</v>
      </c>
      <c r="M316" t="s">
        <v>24</v>
      </c>
      <c r="N316" t="s">
        <v>24</v>
      </c>
      <c r="O316" t="s">
        <v>24</v>
      </c>
      <c r="P316" t="s">
        <v>24</v>
      </c>
      <c r="Q316" t="s">
        <v>24</v>
      </c>
      <c r="R316" t="s">
        <v>24</v>
      </c>
      <c r="S316" t="s">
        <v>24</v>
      </c>
      <c r="T316" t="s">
        <v>24</v>
      </c>
      <c r="U316" t="s">
        <v>24</v>
      </c>
      <c r="V316" t="s">
        <v>24</v>
      </c>
      <c r="W316" t="s">
        <v>24</v>
      </c>
      <c r="X316" t="s">
        <v>24</v>
      </c>
      <c r="Y316">
        <v>379</v>
      </c>
      <c r="Z316">
        <v>10</v>
      </c>
      <c r="AA316">
        <v>9</v>
      </c>
      <c r="AB316">
        <v>4</v>
      </c>
      <c r="AC316" t="s">
        <v>1193</v>
      </c>
      <c r="AD316" t="s">
        <v>1195</v>
      </c>
    </row>
    <row r="317" spans="1:30" x14ac:dyDescent="0.25">
      <c r="A317">
        <v>316</v>
      </c>
      <c r="B317" t="s">
        <v>1196</v>
      </c>
      <c r="C317" s="2">
        <v>-1.3713155165731299</v>
      </c>
      <c r="D317" t="s">
        <v>35</v>
      </c>
      <c r="E317" t="s">
        <v>18288</v>
      </c>
      <c r="F317">
        <v>989.76820024442202</v>
      </c>
      <c r="G317" s="2">
        <v>0.16508342307107499</v>
      </c>
      <c r="H317" s="12">
        <v>-8.3068032577851501</v>
      </c>
      <c r="I317" s="14">
        <v>9.8314755401973302E-17</v>
      </c>
      <c r="J317" s="14">
        <v>2.9993681237867599E-15</v>
      </c>
      <c r="K317" t="s">
        <v>1198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0</v>
      </c>
      <c r="X317">
        <v>0</v>
      </c>
      <c r="Y317">
        <v>843</v>
      </c>
      <c r="Z317">
        <v>837</v>
      </c>
      <c r="AA317">
        <v>869</v>
      </c>
      <c r="AB317">
        <v>1015</v>
      </c>
      <c r="AC317" t="s">
        <v>1197</v>
      </c>
      <c r="AD317" t="s">
        <v>1199</v>
      </c>
    </row>
    <row r="318" spans="1:30" x14ac:dyDescent="0.25">
      <c r="A318">
        <v>317</v>
      </c>
      <c r="B318" t="s">
        <v>1200</v>
      </c>
      <c r="C318" s="2">
        <v>0.45445649664174798</v>
      </c>
      <c r="D318" t="s">
        <v>1203</v>
      </c>
      <c r="E318" t="s">
        <v>18288</v>
      </c>
      <c r="F318">
        <v>51.761764401349303</v>
      </c>
      <c r="G318" s="2">
        <v>0.432527528959123</v>
      </c>
      <c r="H318" s="12">
        <v>1.05069958838319</v>
      </c>
      <c r="I318" s="14">
        <v>0.29339658513414901</v>
      </c>
      <c r="J318" s="14">
        <v>0.41799112183467801</v>
      </c>
      <c r="K318" t="s">
        <v>1202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24</v>
      </c>
      <c r="R318" t="s">
        <v>24</v>
      </c>
      <c r="S318" t="s">
        <v>24</v>
      </c>
      <c r="T318" t="s">
        <v>24</v>
      </c>
      <c r="U318" t="s">
        <v>24</v>
      </c>
      <c r="V318" t="s">
        <v>24</v>
      </c>
      <c r="W318" t="s">
        <v>24</v>
      </c>
      <c r="X318" t="s">
        <v>24</v>
      </c>
      <c r="Y318">
        <v>88</v>
      </c>
      <c r="Z318">
        <v>94</v>
      </c>
      <c r="AA318">
        <v>31</v>
      </c>
      <c r="AB318">
        <v>26</v>
      </c>
      <c r="AC318" t="s">
        <v>1201</v>
      </c>
      <c r="AD318" t="s">
        <v>1204</v>
      </c>
    </row>
    <row r="319" spans="1:30" x14ac:dyDescent="0.25">
      <c r="A319">
        <v>318</v>
      </c>
      <c r="B319" t="s">
        <v>1205</v>
      </c>
      <c r="C319" s="2">
        <v>0.67350892763182402</v>
      </c>
      <c r="D319" t="s">
        <v>35</v>
      </c>
      <c r="F319">
        <v>2285.8753908499002</v>
      </c>
      <c r="G319" s="2">
        <v>0.245936890179558</v>
      </c>
      <c r="H319" s="12">
        <v>2.7385437261571299</v>
      </c>
      <c r="I319" s="14">
        <v>6.1711953414449504E-3</v>
      </c>
      <c r="J319" s="14">
        <v>1.7933428950488599E-2</v>
      </c>
      <c r="K319" t="s">
        <v>1207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0</v>
      </c>
      <c r="Y319">
        <v>4020</v>
      </c>
      <c r="Z319">
        <v>4549</v>
      </c>
      <c r="AA319">
        <v>1276</v>
      </c>
      <c r="AB319">
        <v>1012</v>
      </c>
      <c r="AC319" t="s">
        <v>1206</v>
      </c>
      <c r="AD319" t="s">
        <v>1208</v>
      </c>
    </row>
    <row r="320" spans="1:30" x14ac:dyDescent="0.25">
      <c r="A320">
        <v>319</v>
      </c>
      <c r="B320" t="s">
        <v>1209</v>
      </c>
      <c r="C320" s="2">
        <v>-0.20830867057027699</v>
      </c>
      <c r="D320" t="s">
        <v>1212</v>
      </c>
      <c r="E320" t="s">
        <v>18294</v>
      </c>
      <c r="F320">
        <v>5751.3060905709299</v>
      </c>
      <c r="G320" s="2">
        <v>0.15936992516831799</v>
      </c>
      <c r="H320" s="12">
        <v>-1.3070764157683601</v>
      </c>
      <c r="I320" s="14">
        <v>0.19118676014363101</v>
      </c>
      <c r="J320" s="14">
        <v>0.30361297208657101</v>
      </c>
      <c r="K320" t="s">
        <v>1211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24</v>
      </c>
      <c r="R320" t="s">
        <v>24</v>
      </c>
      <c r="S320" t="s">
        <v>24</v>
      </c>
      <c r="T320" t="s">
        <v>24</v>
      </c>
      <c r="U320" t="s">
        <v>24</v>
      </c>
      <c r="V320" t="s">
        <v>24</v>
      </c>
      <c r="W320" t="s">
        <v>24</v>
      </c>
      <c r="X320" t="s">
        <v>24</v>
      </c>
      <c r="Y320">
        <v>7391</v>
      </c>
      <c r="Z320">
        <v>8902</v>
      </c>
      <c r="AA320">
        <v>3637</v>
      </c>
      <c r="AB320">
        <v>4521</v>
      </c>
      <c r="AC320" t="s">
        <v>1210</v>
      </c>
      <c r="AD320" t="s">
        <v>1213</v>
      </c>
    </row>
    <row r="321" spans="1:30" x14ac:dyDescent="0.25">
      <c r="A321">
        <v>320</v>
      </c>
      <c r="B321" t="s">
        <v>1214</v>
      </c>
      <c r="C321" s="2">
        <v>-0.19251187191869101</v>
      </c>
      <c r="D321" t="s">
        <v>1217</v>
      </c>
      <c r="E321" t="s">
        <v>18297</v>
      </c>
      <c r="F321">
        <v>11704.824800582201</v>
      </c>
      <c r="G321" s="2">
        <v>0.16290369467202301</v>
      </c>
      <c r="H321" s="12">
        <v>-1.18175264413909</v>
      </c>
      <c r="I321" s="14">
        <v>0.23730386302359799</v>
      </c>
      <c r="J321" s="14">
        <v>0.35792645233957099</v>
      </c>
      <c r="K321" t="s">
        <v>1216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24</v>
      </c>
      <c r="R321" t="s">
        <v>24</v>
      </c>
      <c r="S321" t="s">
        <v>24</v>
      </c>
      <c r="T321" t="s">
        <v>24</v>
      </c>
      <c r="U321" t="s">
        <v>24</v>
      </c>
      <c r="V321" t="s">
        <v>24</v>
      </c>
      <c r="W321" t="s">
        <v>24</v>
      </c>
      <c r="X321" t="s">
        <v>24</v>
      </c>
      <c r="Y321">
        <v>14972</v>
      </c>
      <c r="Z321">
        <v>18391</v>
      </c>
      <c r="AA321">
        <v>7351</v>
      </c>
      <c r="AB321">
        <v>9170</v>
      </c>
      <c r="AC321" t="s">
        <v>1215</v>
      </c>
      <c r="AD321" t="s">
        <v>1218</v>
      </c>
    </row>
    <row r="322" spans="1:30" x14ac:dyDescent="0.25">
      <c r="A322">
        <v>321</v>
      </c>
      <c r="B322" t="s">
        <v>1219</v>
      </c>
      <c r="C322" s="2">
        <v>-0.72078325352101302</v>
      </c>
      <c r="D322" t="s">
        <v>1222</v>
      </c>
      <c r="E322" t="s">
        <v>18287</v>
      </c>
      <c r="F322">
        <v>9724.8414538595498</v>
      </c>
      <c r="G322" s="2">
        <v>0.21307180082225499</v>
      </c>
      <c r="H322" s="12">
        <v>-3.38281861203347</v>
      </c>
      <c r="I322" s="14">
        <v>7.1746001829457002E-4</v>
      </c>
      <c r="J322" s="14">
        <v>2.88833131076319E-3</v>
      </c>
      <c r="K322" t="s">
        <v>1221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0</v>
      </c>
      <c r="X322">
        <v>0</v>
      </c>
      <c r="Y322">
        <v>10630</v>
      </c>
      <c r="Z322">
        <v>11764</v>
      </c>
      <c r="AA322">
        <v>8451</v>
      </c>
      <c r="AB322">
        <v>7323</v>
      </c>
      <c r="AC322" t="s">
        <v>1220</v>
      </c>
      <c r="AD322" t="s">
        <v>1223</v>
      </c>
    </row>
    <row r="323" spans="1:30" x14ac:dyDescent="0.25">
      <c r="A323">
        <v>322</v>
      </c>
      <c r="B323" t="s">
        <v>1224</v>
      </c>
      <c r="C323" s="2">
        <v>-0.75065917722679998</v>
      </c>
      <c r="D323" t="s">
        <v>1227</v>
      </c>
      <c r="E323" t="s">
        <v>18287</v>
      </c>
      <c r="F323">
        <v>18546.9725071375</v>
      </c>
      <c r="G323" s="2">
        <v>0.224590278958746</v>
      </c>
      <c r="H323" s="12">
        <v>-3.3423493692916399</v>
      </c>
      <c r="I323" s="14">
        <v>8.3072429438262995E-4</v>
      </c>
      <c r="J323" s="14">
        <v>3.25373958832916E-3</v>
      </c>
      <c r="K323" t="s">
        <v>1226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</v>
      </c>
      <c r="W323">
        <v>0</v>
      </c>
      <c r="X323">
        <v>0</v>
      </c>
      <c r="Y323">
        <v>18936</v>
      </c>
      <c r="Z323">
        <v>23291</v>
      </c>
      <c r="AA323">
        <v>16297</v>
      </c>
      <c r="AB323">
        <v>14011</v>
      </c>
      <c r="AC323" t="s">
        <v>1225</v>
      </c>
      <c r="AD323" t="s">
        <v>1228</v>
      </c>
    </row>
    <row r="324" spans="1:30" x14ac:dyDescent="0.25">
      <c r="A324">
        <v>323</v>
      </c>
      <c r="B324" t="s">
        <v>1229</v>
      </c>
      <c r="C324" s="2">
        <v>0.18882291789370301</v>
      </c>
      <c r="D324" t="s">
        <v>1232</v>
      </c>
      <c r="E324" t="s">
        <v>18294</v>
      </c>
      <c r="F324">
        <v>1569.86035760564</v>
      </c>
      <c r="G324" s="2">
        <v>0.167355548409334</v>
      </c>
      <c r="H324" s="12">
        <v>1.12827402311073</v>
      </c>
      <c r="I324" s="14">
        <v>0.25920421058966903</v>
      </c>
      <c r="J324" s="14">
        <v>0.38239230916231898</v>
      </c>
      <c r="K324" t="s">
        <v>1231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24</v>
      </c>
      <c r="R324" t="s">
        <v>24</v>
      </c>
      <c r="S324" t="s">
        <v>24</v>
      </c>
      <c r="T324" t="s">
        <v>24</v>
      </c>
      <c r="U324" t="s">
        <v>24</v>
      </c>
      <c r="V324" t="s">
        <v>24</v>
      </c>
      <c r="W324" t="s">
        <v>24</v>
      </c>
      <c r="X324" t="s">
        <v>24</v>
      </c>
      <c r="Y324">
        <v>2355</v>
      </c>
      <c r="Z324">
        <v>2749</v>
      </c>
      <c r="AA324">
        <v>850</v>
      </c>
      <c r="AB324">
        <v>1094</v>
      </c>
      <c r="AC324" t="s">
        <v>1230</v>
      </c>
      <c r="AD324" t="s">
        <v>1233</v>
      </c>
    </row>
    <row r="325" spans="1:30" x14ac:dyDescent="0.25">
      <c r="A325">
        <v>324</v>
      </c>
      <c r="B325" t="s">
        <v>16342</v>
      </c>
      <c r="C325" s="2">
        <v>0.52707208774839398</v>
      </c>
      <c r="D325" t="s">
        <v>35</v>
      </c>
      <c r="F325">
        <v>218.73535271085601</v>
      </c>
      <c r="G325" s="2">
        <v>0.25145616583221397</v>
      </c>
      <c r="H325" s="12">
        <v>2.0960793942117499</v>
      </c>
      <c r="I325" s="14">
        <v>3.6075148587788097E-2</v>
      </c>
      <c r="J325" s="14">
        <v>7.9666273970530693E-2</v>
      </c>
      <c r="K325" t="s">
        <v>1235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24</v>
      </c>
      <c r="R325" t="s">
        <v>24</v>
      </c>
      <c r="S325" t="s">
        <v>24</v>
      </c>
      <c r="T325" t="s">
        <v>24</v>
      </c>
      <c r="U325" t="s">
        <v>24</v>
      </c>
      <c r="V325" t="s">
        <v>24</v>
      </c>
      <c r="W325" t="s">
        <v>24</v>
      </c>
      <c r="X325" t="s">
        <v>24</v>
      </c>
      <c r="Y325">
        <v>369</v>
      </c>
      <c r="Z325">
        <v>418</v>
      </c>
      <c r="AA325">
        <v>119</v>
      </c>
      <c r="AB325">
        <v>116</v>
      </c>
      <c r="AC325" t="s">
        <v>1234</v>
      </c>
      <c r="AD325" t="s">
        <v>1236</v>
      </c>
    </row>
    <row r="326" spans="1:30" x14ac:dyDescent="0.25">
      <c r="A326">
        <v>325</v>
      </c>
      <c r="B326" t="s">
        <v>1237</v>
      </c>
      <c r="C326" s="2">
        <v>-9.1491437902504497E-2</v>
      </c>
      <c r="D326" t="s">
        <v>1240</v>
      </c>
      <c r="E326" t="s">
        <v>18295</v>
      </c>
      <c r="F326">
        <v>6786.62642006437</v>
      </c>
      <c r="G326" s="2">
        <v>0.21679912416097299</v>
      </c>
      <c r="H326" s="12">
        <v>-0.42201018226702902</v>
      </c>
      <c r="I326" s="14">
        <v>0.67301758532126799</v>
      </c>
      <c r="J326" s="14">
        <v>0.76599640649360301</v>
      </c>
      <c r="K326" t="s">
        <v>1239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24</v>
      </c>
      <c r="R326" t="s">
        <v>24</v>
      </c>
      <c r="S326" t="s">
        <v>24</v>
      </c>
      <c r="T326" t="s">
        <v>24</v>
      </c>
      <c r="U326" t="s">
        <v>24</v>
      </c>
      <c r="V326" t="s">
        <v>24</v>
      </c>
      <c r="W326" t="s">
        <v>24</v>
      </c>
      <c r="X326" t="s">
        <v>24</v>
      </c>
      <c r="Y326">
        <v>8876</v>
      </c>
      <c r="Z326">
        <v>11201</v>
      </c>
      <c r="AA326">
        <v>3653</v>
      </c>
      <c r="AB326">
        <v>5699</v>
      </c>
      <c r="AC326" t="s">
        <v>1238</v>
      </c>
      <c r="AD326" t="s">
        <v>1241</v>
      </c>
    </row>
    <row r="327" spans="1:30" x14ac:dyDescent="0.25">
      <c r="A327">
        <v>326</v>
      </c>
      <c r="B327" t="s">
        <v>1242</v>
      </c>
      <c r="C327" s="2">
        <v>-0.78452784649096596</v>
      </c>
      <c r="D327" t="s">
        <v>1245</v>
      </c>
      <c r="E327" t="s">
        <v>18297</v>
      </c>
      <c r="F327">
        <v>11169.4785795432</v>
      </c>
      <c r="G327" s="2">
        <v>0.17704443989091501</v>
      </c>
      <c r="H327" s="12">
        <v>-4.43124814862498</v>
      </c>
      <c r="I327" s="14">
        <v>9.36891955203571E-6</v>
      </c>
      <c r="J327" s="14">
        <v>6.0471828656133699E-5</v>
      </c>
      <c r="K327" t="s">
        <v>1244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0</v>
      </c>
      <c r="X327">
        <v>0</v>
      </c>
      <c r="Y327">
        <v>11137</v>
      </c>
      <c r="Z327">
        <v>13927</v>
      </c>
      <c r="AA327">
        <v>8037</v>
      </c>
      <c r="AB327">
        <v>10719</v>
      </c>
      <c r="AC327" t="s">
        <v>1243</v>
      </c>
      <c r="AD327" t="s">
        <v>1246</v>
      </c>
    </row>
    <row r="328" spans="1:30" x14ac:dyDescent="0.25">
      <c r="A328">
        <v>327</v>
      </c>
      <c r="B328" t="s">
        <v>1247</v>
      </c>
      <c r="C328" s="2">
        <v>0.86066981648205099</v>
      </c>
      <c r="D328" t="s">
        <v>1250</v>
      </c>
      <c r="E328" t="s">
        <v>18297</v>
      </c>
      <c r="F328">
        <v>1175.6540100405</v>
      </c>
      <c r="G328" s="2">
        <v>0.205993577719007</v>
      </c>
      <c r="H328" s="12">
        <v>4.1781390760447801</v>
      </c>
      <c r="I328" s="14">
        <v>2.9390392859683198E-5</v>
      </c>
      <c r="J328" s="14">
        <v>1.6927652524640499E-4</v>
      </c>
      <c r="K328" t="s">
        <v>1249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0</v>
      </c>
      <c r="Y328">
        <v>2446</v>
      </c>
      <c r="Z328">
        <v>2161</v>
      </c>
      <c r="AA328">
        <v>548</v>
      </c>
      <c r="AB328">
        <v>547</v>
      </c>
      <c r="AC328" t="s">
        <v>1248</v>
      </c>
      <c r="AD328" t="s">
        <v>1251</v>
      </c>
    </row>
    <row r="329" spans="1:30" x14ac:dyDescent="0.25">
      <c r="A329">
        <v>328</v>
      </c>
      <c r="B329" t="s">
        <v>1252</v>
      </c>
      <c r="C329" s="2">
        <v>-0.32319300275955698</v>
      </c>
      <c r="D329" t="s">
        <v>1255</v>
      </c>
      <c r="E329" t="s">
        <v>18285</v>
      </c>
      <c r="F329">
        <v>2896.5557327608099</v>
      </c>
      <c r="G329" s="2">
        <v>0.146002255044788</v>
      </c>
      <c r="H329" s="12">
        <v>-2.2136165133916101</v>
      </c>
      <c r="I329" s="14">
        <v>2.6855170378320099E-2</v>
      </c>
      <c r="J329" s="14">
        <v>6.2646021700919902E-2</v>
      </c>
      <c r="K329" t="s">
        <v>1254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24</v>
      </c>
      <c r="R329" t="s">
        <v>24</v>
      </c>
      <c r="S329" t="s">
        <v>24</v>
      </c>
      <c r="T329" t="s">
        <v>24</v>
      </c>
      <c r="U329" t="s">
        <v>24</v>
      </c>
      <c r="V329" t="s">
        <v>24</v>
      </c>
      <c r="W329" t="s">
        <v>24</v>
      </c>
      <c r="X329" t="s">
        <v>24</v>
      </c>
      <c r="Y329">
        <v>3762</v>
      </c>
      <c r="Z329">
        <v>4082</v>
      </c>
      <c r="AA329">
        <v>1992</v>
      </c>
      <c r="AB329">
        <v>2251</v>
      </c>
      <c r="AC329" t="s">
        <v>1253</v>
      </c>
      <c r="AD329" t="s">
        <v>1256</v>
      </c>
    </row>
    <row r="330" spans="1:30" x14ac:dyDescent="0.25">
      <c r="A330">
        <v>329</v>
      </c>
      <c r="B330" t="s">
        <v>1257</v>
      </c>
      <c r="C330" s="2">
        <v>0.68450887150700301</v>
      </c>
      <c r="D330" t="s">
        <v>1260</v>
      </c>
      <c r="E330" t="s">
        <v>18292</v>
      </c>
      <c r="F330">
        <v>516.85264766845899</v>
      </c>
      <c r="G330" s="2">
        <v>0.210019200589145</v>
      </c>
      <c r="H330" s="12">
        <v>3.2592680554293199</v>
      </c>
      <c r="I330" s="14">
        <v>1.11700074549915E-3</v>
      </c>
      <c r="J330" s="14">
        <v>4.1860728514147502E-3</v>
      </c>
      <c r="K330" t="s">
        <v>1259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0</v>
      </c>
      <c r="Y330">
        <v>988</v>
      </c>
      <c r="Z330">
        <v>950</v>
      </c>
      <c r="AA330">
        <v>261</v>
      </c>
      <c r="AB330">
        <v>259</v>
      </c>
      <c r="AC330" t="s">
        <v>1258</v>
      </c>
      <c r="AD330" t="s">
        <v>1261</v>
      </c>
    </row>
    <row r="331" spans="1:30" x14ac:dyDescent="0.25">
      <c r="A331">
        <v>330</v>
      </c>
      <c r="B331" t="s">
        <v>1262</v>
      </c>
      <c r="C331" s="2">
        <v>-0.25540882929092801</v>
      </c>
      <c r="D331" t="s">
        <v>1265</v>
      </c>
      <c r="E331" t="s">
        <v>18285</v>
      </c>
      <c r="F331">
        <v>800.09111897432399</v>
      </c>
      <c r="G331" s="2">
        <v>0.19026125383652501</v>
      </c>
      <c r="H331" s="12">
        <v>-1.3424111538252499</v>
      </c>
      <c r="I331" s="14">
        <v>0.179462720191396</v>
      </c>
      <c r="J331" s="14">
        <v>0.288871361231409</v>
      </c>
      <c r="K331" t="s">
        <v>1264</v>
      </c>
      <c r="L331" t="s">
        <v>24</v>
      </c>
      <c r="M331" t="s">
        <v>24</v>
      </c>
      <c r="N331" t="s">
        <v>24</v>
      </c>
      <c r="O331" t="s">
        <v>24</v>
      </c>
      <c r="P331" t="s">
        <v>24</v>
      </c>
      <c r="Q331" t="s">
        <v>24</v>
      </c>
      <c r="R331" t="s">
        <v>24</v>
      </c>
      <c r="S331" t="s">
        <v>24</v>
      </c>
      <c r="T331" t="s">
        <v>24</v>
      </c>
      <c r="U331" t="s">
        <v>24</v>
      </c>
      <c r="V331" t="s">
        <v>24</v>
      </c>
      <c r="W331" t="s">
        <v>24</v>
      </c>
      <c r="X331" t="s">
        <v>24</v>
      </c>
      <c r="Y331">
        <v>1019</v>
      </c>
      <c r="Z331">
        <v>1208</v>
      </c>
      <c r="AA331">
        <v>491</v>
      </c>
      <c r="AB331">
        <v>665</v>
      </c>
      <c r="AC331" t="s">
        <v>1263</v>
      </c>
      <c r="AD331" t="s">
        <v>1266</v>
      </c>
    </row>
    <row r="332" spans="1:30" x14ac:dyDescent="0.25">
      <c r="A332">
        <v>331</v>
      </c>
      <c r="B332" t="s">
        <v>1267</v>
      </c>
      <c r="C332" s="2">
        <v>4.9777152995486802E-2</v>
      </c>
      <c r="D332" t="s">
        <v>1270</v>
      </c>
      <c r="E332" t="s">
        <v>18290</v>
      </c>
      <c r="F332">
        <v>2378.2735378657198</v>
      </c>
      <c r="G332" s="2">
        <v>0.15813193927204899</v>
      </c>
      <c r="H332" s="12">
        <v>0.31478241033805698</v>
      </c>
      <c r="I332" s="14">
        <v>0.75292686783390095</v>
      </c>
      <c r="J332" s="14">
        <v>0.82798631903446396</v>
      </c>
      <c r="K332" t="s">
        <v>1269</v>
      </c>
      <c r="L332" t="s">
        <v>24</v>
      </c>
      <c r="M332" t="s">
        <v>24</v>
      </c>
      <c r="N332" t="s">
        <v>24</v>
      </c>
      <c r="O332" t="s">
        <v>24</v>
      </c>
      <c r="P332" t="s">
        <v>24</v>
      </c>
      <c r="Q332" t="s">
        <v>24</v>
      </c>
      <c r="R332" t="s">
        <v>24</v>
      </c>
      <c r="S332" t="s">
        <v>24</v>
      </c>
      <c r="T332" t="s">
        <v>24</v>
      </c>
      <c r="U332" t="s">
        <v>24</v>
      </c>
      <c r="V332" t="s">
        <v>24</v>
      </c>
      <c r="W332" t="s">
        <v>24</v>
      </c>
      <c r="X332" t="s">
        <v>24</v>
      </c>
      <c r="Y332">
        <v>3475</v>
      </c>
      <c r="Z332">
        <v>3904</v>
      </c>
      <c r="AA332">
        <v>1347</v>
      </c>
      <c r="AB332">
        <v>1751</v>
      </c>
      <c r="AC332" t="s">
        <v>1268</v>
      </c>
      <c r="AD332" t="s">
        <v>1271</v>
      </c>
    </row>
    <row r="333" spans="1:30" x14ac:dyDescent="0.25">
      <c r="A333">
        <v>332</v>
      </c>
      <c r="B333" t="s">
        <v>1272</v>
      </c>
      <c r="C333" s="2">
        <v>0.36965909762464899</v>
      </c>
      <c r="D333" t="s">
        <v>1275</v>
      </c>
      <c r="E333" t="s">
        <v>18285</v>
      </c>
      <c r="F333">
        <v>1243.7188517291499</v>
      </c>
      <c r="G333" s="2">
        <v>0.189260786173677</v>
      </c>
      <c r="H333" s="12">
        <v>1.9531732119374601</v>
      </c>
      <c r="I333" s="14">
        <v>5.07990741469216E-2</v>
      </c>
      <c r="J333" s="14">
        <v>0.104736211480322</v>
      </c>
      <c r="K333" t="s">
        <v>1274</v>
      </c>
      <c r="L333" t="s">
        <v>24</v>
      </c>
      <c r="M333" t="s">
        <v>24</v>
      </c>
      <c r="N333" t="s">
        <v>24</v>
      </c>
      <c r="O333" t="s">
        <v>24</v>
      </c>
      <c r="P333" t="s">
        <v>24</v>
      </c>
      <c r="Q333" t="s">
        <v>24</v>
      </c>
      <c r="R333" t="s">
        <v>24</v>
      </c>
      <c r="S333" t="s">
        <v>24</v>
      </c>
      <c r="T333" t="s">
        <v>24</v>
      </c>
      <c r="U333" t="s">
        <v>24</v>
      </c>
      <c r="V333" t="s">
        <v>24</v>
      </c>
      <c r="W333" t="s">
        <v>24</v>
      </c>
      <c r="X333" t="s">
        <v>24</v>
      </c>
      <c r="Y333">
        <v>2220</v>
      </c>
      <c r="Z333">
        <v>2043</v>
      </c>
      <c r="AA333">
        <v>701</v>
      </c>
      <c r="AB333">
        <v>724</v>
      </c>
      <c r="AC333" t="s">
        <v>1273</v>
      </c>
      <c r="AD333" t="s">
        <v>1276</v>
      </c>
    </row>
    <row r="334" spans="1:30" x14ac:dyDescent="0.25">
      <c r="A334">
        <v>333</v>
      </c>
      <c r="B334" t="s">
        <v>1277</v>
      </c>
      <c r="C334" s="2">
        <v>0.2160815796584</v>
      </c>
      <c r="D334" t="s">
        <v>1280</v>
      </c>
      <c r="E334" t="s">
        <v>18285</v>
      </c>
      <c r="F334">
        <v>616.02802327698305</v>
      </c>
      <c r="G334" s="2">
        <v>0.198177081253233</v>
      </c>
      <c r="H334" s="12">
        <v>1.0903459587352</v>
      </c>
      <c r="I334" s="14">
        <v>0.27556077744392699</v>
      </c>
      <c r="J334" s="14">
        <v>0.39943015438698398</v>
      </c>
      <c r="K334" t="s">
        <v>1279</v>
      </c>
      <c r="L334" t="s">
        <v>24</v>
      </c>
      <c r="M334" t="s">
        <v>24</v>
      </c>
      <c r="N334" t="s">
        <v>24</v>
      </c>
      <c r="O334" t="s">
        <v>24</v>
      </c>
      <c r="P334" t="s">
        <v>24</v>
      </c>
      <c r="Q334" t="s">
        <v>24</v>
      </c>
      <c r="R334" t="s">
        <v>24</v>
      </c>
      <c r="S334" t="s">
        <v>24</v>
      </c>
      <c r="T334" t="s">
        <v>24</v>
      </c>
      <c r="U334" t="s">
        <v>24</v>
      </c>
      <c r="V334" t="s">
        <v>24</v>
      </c>
      <c r="W334" t="s">
        <v>24</v>
      </c>
      <c r="X334" t="s">
        <v>24</v>
      </c>
      <c r="Y334">
        <v>970</v>
      </c>
      <c r="Z334">
        <v>1049</v>
      </c>
      <c r="AA334">
        <v>313</v>
      </c>
      <c r="AB334">
        <v>445</v>
      </c>
      <c r="AC334" t="s">
        <v>1278</v>
      </c>
      <c r="AD334" t="s">
        <v>1281</v>
      </c>
    </row>
    <row r="335" spans="1:30" x14ac:dyDescent="0.25">
      <c r="A335">
        <v>334</v>
      </c>
      <c r="B335" t="s">
        <v>1282</v>
      </c>
      <c r="C335" s="2">
        <v>-0.17109389647425699</v>
      </c>
      <c r="D335" t="s">
        <v>438</v>
      </c>
      <c r="E335" t="s">
        <v>18285</v>
      </c>
      <c r="F335">
        <v>1570.0383921950099</v>
      </c>
      <c r="G335" s="2">
        <v>0.167396869480399</v>
      </c>
      <c r="H335" s="12">
        <v>-1.0220854010312901</v>
      </c>
      <c r="I335" s="14">
        <v>0.30674048216896799</v>
      </c>
      <c r="J335" s="14">
        <v>0.43180302194297798</v>
      </c>
      <c r="K335" t="s">
        <v>1284</v>
      </c>
      <c r="L335" t="s">
        <v>24</v>
      </c>
      <c r="M335" t="s">
        <v>24</v>
      </c>
      <c r="N335" t="s">
        <v>24</v>
      </c>
      <c r="O335" t="s">
        <v>24</v>
      </c>
      <c r="P335" t="s">
        <v>24</v>
      </c>
      <c r="Q335" t="s">
        <v>24</v>
      </c>
      <c r="R335" t="s">
        <v>24</v>
      </c>
      <c r="S335" t="s">
        <v>24</v>
      </c>
      <c r="T335" t="s">
        <v>24</v>
      </c>
      <c r="U335" t="s">
        <v>24</v>
      </c>
      <c r="V335" t="s">
        <v>24</v>
      </c>
      <c r="W335" t="s">
        <v>24</v>
      </c>
      <c r="X335" t="s">
        <v>24</v>
      </c>
      <c r="Y335">
        <v>2229</v>
      </c>
      <c r="Z335">
        <v>2270</v>
      </c>
      <c r="AA335">
        <v>943</v>
      </c>
      <c r="AB335">
        <v>1264</v>
      </c>
      <c r="AC335" t="s">
        <v>1283</v>
      </c>
      <c r="AD335" t="s">
        <v>1285</v>
      </c>
    </row>
    <row r="336" spans="1:30" x14ac:dyDescent="0.25">
      <c r="A336">
        <v>335</v>
      </c>
      <c r="B336" t="s">
        <v>16343</v>
      </c>
      <c r="C336" s="2">
        <v>1.10765633364288</v>
      </c>
      <c r="D336" t="s">
        <v>306</v>
      </c>
      <c r="E336" t="s">
        <v>18285</v>
      </c>
      <c r="F336">
        <v>205.11951880545101</v>
      </c>
      <c r="G336" s="2">
        <v>0.29018683811908003</v>
      </c>
      <c r="H336" s="12">
        <v>3.8170453933142898</v>
      </c>
      <c r="I336" s="14">
        <v>1.3505932909002201E-4</v>
      </c>
      <c r="J336" s="14">
        <v>6.5353987620388502E-4</v>
      </c>
      <c r="K336" t="s">
        <v>1287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0</v>
      </c>
      <c r="Y336">
        <v>473</v>
      </c>
      <c r="Z336">
        <v>377</v>
      </c>
      <c r="AA336">
        <v>83</v>
      </c>
      <c r="AB336">
        <v>88</v>
      </c>
      <c r="AC336" t="s">
        <v>1286</v>
      </c>
      <c r="AD336" t="s">
        <v>1288</v>
      </c>
    </row>
    <row r="337" spans="1:30" x14ac:dyDescent="0.25">
      <c r="A337">
        <v>336</v>
      </c>
      <c r="B337" t="s">
        <v>1289</v>
      </c>
      <c r="C337" s="2">
        <v>0.12530899191771599</v>
      </c>
      <c r="D337" t="s">
        <v>1292</v>
      </c>
      <c r="E337" t="s">
        <v>18291</v>
      </c>
      <c r="F337">
        <v>1129.03089101061</v>
      </c>
      <c r="G337" s="2">
        <v>0.18439377803592699</v>
      </c>
      <c r="H337" s="12">
        <v>0.67957277763082202</v>
      </c>
      <c r="I337" s="14">
        <v>0.49677501134016999</v>
      </c>
      <c r="J337" s="14">
        <v>0.62057147129986001</v>
      </c>
      <c r="K337" t="s">
        <v>1291</v>
      </c>
      <c r="L337" t="s">
        <v>24</v>
      </c>
      <c r="M337" t="s">
        <v>24</v>
      </c>
      <c r="N337" t="s">
        <v>24</v>
      </c>
      <c r="O337" t="s">
        <v>24</v>
      </c>
      <c r="P337" t="s">
        <v>24</v>
      </c>
      <c r="Q337" t="s">
        <v>24</v>
      </c>
      <c r="R337" t="s">
        <v>24</v>
      </c>
      <c r="S337" t="s">
        <v>24</v>
      </c>
      <c r="T337" t="s">
        <v>24</v>
      </c>
      <c r="U337" t="s">
        <v>24</v>
      </c>
      <c r="V337" t="s">
        <v>24</v>
      </c>
      <c r="W337" t="s">
        <v>24</v>
      </c>
      <c r="X337" t="s">
        <v>24</v>
      </c>
      <c r="Y337">
        <v>1864</v>
      </c>
      <c r="Z337">
        <v>1719</v>
      </c>
      <c r="AA337">
        <v>619</v>
      </c>
      <c r="AB337">
        <v>813</v>
      </c>
      <c r="AC337" t="s">
        <v>1290</v>
      </c>
      <c r="AD337" t="s">
        <v>1293</v>
      </c>
    </row>
    <row r="338" spans="1:30" x14ac:dyDescent="0.25">
      <c r="A338">
        <v>337</v>
      </c>
      <c r="B338" t="s">
        <v>1294</v>
      </c>
      <c r="C338" s="2">
        <v>0.20307906783114599</v>
      </c>
      <c r="D338" t="s">
        <v>1297</v>
      </c>
      <c r="E338" t="s">
        <v>18293</v>
      </c>
      <c r="F338">
        <v>2809.7210141052001</v>
      </c>
      <c r="G338" s="2">
        <v>0.14342747771884501</v>
      </c>
      <c r="H338" s="12">
        <v>1.4159007120604401</v>
      </c>
      <c r="I338" s="14">
        <v>0.15680457644899301</v>
      </c>
      <c r="J338" s="14">
        <v>0.26000928706297999</v>
      </c>
      <c r="K338" t="s">
        <v>1296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24</v>
      </c>
      <c r="R338" t="s">
        <v>24</v>
      </c>
      <c r="S338" t="s">
        <v>24</v>
      </c>
      <c r="T338" t="s">
        <v>24</v>
      </c>
      <c r="U338" t="s">
        <v>24</v>
      </c>
      <c r="V338" t="s">
        <v>24</v>
      </c>
      <c r="W338" t="s">
        <v>24</v>
      </c>
      <c r="X338" t="s">
        <v>24</v>
      </c>
      <c r="Y338">
        <v>4449</v>
      </c>
      <c r="Z338">
        <v>4714</v>
      </c>
      <c r="AA338">
        <v>1592</v>
      </c>
      <c r="AB338">
        <v>1855</v>
      </c>
      <c r="AC338" t="s">
        <v>1295</v>
      </c>
      <c r="AD338" t="s">
        <v>1298</v>
      </c>
    </row>
    <row r="339" spans="1:30" x14ac:dyDescent="0.25">
      <c r="A339">
        <v>338</v>
      </c>
      <c r="B339" t="s">
        <v>1299</v>
      </c>
      <c r="C339" s="2">
        <v>0.45810255296611802</v>
      </c>
      <c r="D339" t="s">
        <v>1302</v>
      </c>
      <c r="E339" t="s">
        <v>18285</v>
      </c>
      <c r="F339">
        <v>1222.2603167461</v>
      </c>
      <c r="G339" s="2">
        <v>0.15858664539910799</v>
      </c>
      <c r="H339" s="12">
        <v>2.8886578173920698</v>
      </c>
      <c r="I339" s="14">
        <v>3.8688983184776899E-3</v>
      </c>
      <c r="J339" s="14">
        <v>1.1943120896170299E-2</v>
      </c>
      <c r="K339" t="s">
        <v>1301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2137</v>
      </c>
      <c r="Z339">
        <v>2171</v>
      </c>
      <c r="AA339">
        <v>627</v>
      </c>
      <c r="AB339">
        <v>732</v>
      </c>
      <c r="AC339" t="s">
        <v>1300</v>
      </c>
      <c r="AD339" t="s">
        <v>1303</v>
      </c>
    </row>
    <row r="340" spans="1:30" x14ac:dyDescent="0.25">
      <c r="A340">
        <v>339</v>
      </c>
      <c r="B340" t="s">
        <v>1304</v>
      </c>
      <c r="C340" s="2">
        <v>0.74451613388732796</v>
      </c>
      <c r="D340" t="s">
        <v>1307</v>
      </c>
      <c r="E340" t="s">
        <v>18285</v>
      </c>
      <c r="F340">
        <v>1386.9495467141001</v>
      </c>
      <c r="G340" s="2">
        <v>0.16152201120717599</v>
      </c>
      <c r="H340" s="12">
        <v>4.6093787981154897</v>
      </c>
      <c r="I340" s="14">
        <v>4.0387389569875001E-6</v>
      </c>
      <c r="J340" s="14">
        <v>2.8416712841506601E-5</v>
      </c>
      <c r="K340" t="s">
        <v>1306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2661</v>
      </c>
      <c r="Z340">
        <v>2627</v>
      </c>
      <c r="AA340">
        <v>615</v>
      </c>
      <c r="AB340">
        <v>756</v>
      </c>
      <c r="AC340" t="s">
        <v>1305</v>
      </c>
      <c r="AD340" t="s">
        <v>1308</v>
      </c>
    </row>
    <row r="341" spans="1:30" x14ac:dyDescent="0.25">
      <c r="A341">
        <v>340</v>
      </c>
      <c r="B341" t="s">
        <v>1309</v>
      </c>
      <c r="C341" s="2">
        <v>0.46304771608853001</v>
      </c>
      <c r="D341" t="s">
        <v>1312</v>
      </c>
      <c r="E341" t="s">
        <v>18285</v>
      </c>
      <c r="F341">
        <v>3126.5925216372202</v>
      </c>
      <c r="G341" s="2">
        <v>0.16254211207282199</v>
      </c>
      <c r="H341" s="12">
        <v>2.8487861403023702</v>
      </c>
      <c r="I341" s="14">
        <v>4.3886369491603697E-3</v>
      </c>
      <c r="J341" s="14">
        <v>1.3305611247260299E-2</v>
      </c>
      <c r="K341" t="s">
        <v>1311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5086</v>
      </c>
      <c r="Z341">
        <v>5973</v>
      </c>
      <c r="AA341">
        <v>1659</v>
      </c>
      <c r="AB341">
        <v>1800</v>
      </c>
      <c r="AC341" t="s">
        <v>1310</v>
      </c>
      <c r="AD341" t="s">
        <v>1313</v>
      </c>
    </row>
    <row r="342" spans="1:30" x14ac:dyDescent="0.25">
      <c r="A342">
        <v>341</v>
      </c>
      <c r="B342" t="s">
        <v>1314</v>
      </c>
      <c r="C342" s="2">
        <v>0.206041318707511</v>
      </c>
      <c r="D342" t="s">
        <v>1317</v>
      </c>
      <c r="E342" t="s">
        <v>18285</v>
      </c>
      <c r="F342">
        <v>2803.36745385635</v>
      </c>
      <c r="G342" s="2">
        <v>0.15832012092183601</v>
      </c>
      <c r="H342" s="12">
        <v>1.30142219136653</v>
      </c>
      <c r="I342" s="14">
        <v>0.193113981792981</v>
      </c>
      <c r="J342" s="14">
        <v>0.30625298586001698</v>
      </c>
      <c r="K342" t="s">
        <v>1316</v>
      </c>
      <c r="L342" t="s">
        <v>24</v>
      </c>
      <c r="M342" t="s">
        <v>24</v>
      </c>
      <c r="N342" t="s">
        <v>24</v>
      </c>
      <c r="O342" t="s">
        <v>24</v>
      </c>
      <c r="P342" t="s">
        <v>24</v>
      </c>
      <c r="Q342" t="s">
        <v>24</v>
      </c>
      <c r="R342" t="s">
        <v>24</v>
      </c>
      <c r="S342" t="s">
        <v>24</v>
      </c>
      <c r="T342" t="s">
        <v>24</v>
      </c>
      <c r="U342" t="s">
        <v>24</v>
      </c>
      <c r="V342" t="s">
        <v>24</v>
      </c>
      <c r="W342" t="s">
        <v>24</v>
      </c>
      <c r="X342" t="s">
        <v>24</v>
      </c>
      <c r="Y342">
        <v>4242</v>
      </c>
      <c r="Z342">
        <v>4922</v>
      </c>
      <c r="AA342">
        <v>1517</v>
      </c>
      <c r="AB342">
        <v>1931</v>
      </c>
      <c r="AC342" t="s">
        <v>1315</v>
      </c>
      <c r="AD342" t="s">
        <v>1318</v>
      </c>
    </row>
    <row r="343" spans="1:30" x14ac:dyDescent="0.25">
      <c r="A343">
        <v>342</v>
      </c>
      <c r="B343" t="s">
        <v>1319</v>
      </c>
      <c r="C343" s="2">
        <v>0.42369944590627301</v>
      </c>
      <c r="D343" t="s">
        <v>1322</v>
      </c>
      <c r="E343" t="s">
        <v>18282</v>
      </c>
      <c r="F343">
        <v>11378.9966853122</v>
      </c>
      <c r="G343" s="2">
        <v>0.143242121705732</v>
      </c>
      <c r="H343" s="12">
        <v>2.9579249515494901</v>
      </c>
      <c r="I343" s="14">
        <v>3.0971751903022399E-3</v>
      </c>
      <c r="J343" s="14">
        <v>9.8730360148001992E-3</v>
      </c>
      <c r="K343" t="s">
        <v>1321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19753</v>
      </c>
      <c r="Z343">
        <v>19948</v>
      </c>
      <c r="AA343">
        <v>5703</v>
      </c>
      <c r="AB343">
        <v>7163</v>
      </c>
      <c r="AC343" t="s">
        <v>1320</v>
      </c>
      <c r="AD343" t="s">
        <v>1323</v>
      </c>
    </row>
    <row r="344" spans="1:30" x14ac:dyDescent="0.25">
      <c r="A344">
        <v>343</v>
      </c>
      <c r="B344" t="s">
        <v>1324</v>
      </c>
      <c r="C344" s="2">
        <v>0.50936535491357104</v>
      </c>
      <c r="D344" t="s">
        <v>1327</v>
      </c>
      <c r="E344" t="s">
        <v>18287</v>
      </c>
      <c r="F344">
        <v>9442.7135703919794</v>
      </c>
      <c r="G344" s="2">
        <v>0.14043790559121899</v>
      </c>
      <c r="H344" s="12">
        <v>3.62697914618728</v>
      </c>
      <c r="I344" s="14">
        <v>2.8675644351324701E-4</v>
      </c>
      <c r="J344" s="14">
        <v>1.2945478750511299E-3</v>
      </c>
      <c r="K344" t="s">
        <v>1326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15946</v>
      </c>
      <c r="Z344">
        <v>17883</v>
      </c>
      <c r="AA344">
        <v>4677</v>
      </c>
      <c r="AB344">
        <v>5619</v>
      </c>
      <c r="AC344" t="s">
        <v>1325</v>
      </c>
      <c r="AD344" t="s">
        <v>1328</v>
      </c>
    </row>
    <row r="345" spans="1:30" x14ac:dyDescent="0.25">
      <c r="A345">
        <v>344</v>
      </c>
      <c r="B345" t="s">
        <v>1329</v>
      </c>
      <c r="C345" s="2">
        <v>0.85967233723793202</v>
      </c>
      <c r="D345" t="s">
        <v>1332</v>
      </c>
      <c r="E345" t="s">
        <v>18293</v>
      </c>
      <c r="F345">
        <v>2921.1956546001602</v>
      </c>
      <c r="G345" s="2">
        <v>0.157496961883688</v>
      </c>
      <c r="H345" s="12">
        <v>5.4583423512182003</v>
      </c>
      <c r="I345" s="14">
        <v>4.8060031388225E-8</v>
      </c>
      <c r="J345" s="14">
        <v>5.0626032197211195E-7</v>
      </c>
      <c r="K345" t="s">
        <v>1331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0</v>
      </c>
      <c r="Y345">
        <v>5650</v>
      </c>
      <c r="Z345">
        <v>5824</v>
      </c>
      <c r="AA345">
        <v>1186</v>
      </c>
      <c r="AB345">
        <v>1567</v>
      </c>
      <c r="AC345" t="s">
        <v>1330</v>
      </c>
      <c r="AD345" t="s">
        <v>1333</v>
      </c>
    </row>
    <row r="346" spans="1:30" x14ac:dyDescent="0.25">
      <c r="A346">
        <v>345</v>
      </c>
      <c r="B346" t="s">
        <v>1334</v>
      </c>
      <c r="C346" s="2">
        <v>0.63204698921375402</v>
      </c>
      <c r="D346" t="s">
        <v>1337</v>
      </c>
      <c r="E346" t="s">
        <v>18292</v>
      </c>
      <c r="F346">
        <v>2840.0596417668198</v>
      </c>
      <c r="G346" s="2">
        <v>0.172115789371344</v>
      </c>
      <c r="H346" s="12">
        <v>3.6722196814267698</v>
      </c>
      <c r="I346" s="14">
        <v>2.4045284212699899E-4</v>
      </c>
      <c r="J346" s="14">
        <v>1.10337056228664E-3</v>
      </c>
      <c r="K346" t="s">
        <v>1336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0</v>
      </c>
      <c r="Y346">
        <v>4965</v>
      </c>
      <c r="Z346">
        <v>5565</v>
      </c>
      <c r="AA346">
        <v>1238</v>
      </c>
      <c r="AB346">
        <v>1723</v>
      </c>
      <c r="AC346" t="s">
        <v>1335</v>
      </c>
      <c r="AD346" t="s">
        <v>1338</v>
      </c>
    </row>
    <row r="347" spans="1:30" x14ac:dyDescent="0.25">
      <c r="A347">
        <v>346</v>
      </c>
      <c r="B347" t="s">
        <v>16344</v>
      </c>
      <c r="C347" s="2">
        <v>-0.54824412842739001</v>
      </c>
      <c r="D347" t="s">
        <v>1341</v>
      </c>
      <c r="E347" t="s">
        <v>18292</v>
      </c>
      <c r="F347">
        <v>91.828496462191495</v>
      </c>
      <c r="G347" s="2">
        <v>0.37046470412207899</v>
      </c>
      <c r="H347" s="12">
        <v>-1.4798822190810601</v>
      </c>
      <c r="I347" s="14">
        <v>0.13890468167175701</v>
      </c>
      <c r="J347" s="14">
        <v>0.23633051625512</v>
      </c>
      <c r="K347" t="s">
        <v>1340</v>
      </c>
      <c r="L347" t="s">
        <v>24</v>
      </c>
      <c r="M347" t="s">
        <v>24</v>
      </c>
      <c r="N347" t="s">
        <v>24</v>
      </c>
      <c r="O347" t="s">
        <v>24</v>
      </c>
      <c r="P347" t="s">
        <v>24</v>
      </c>
      <c r="Q347" t="s">
        <v>24</v>
      </c>
      <c r="R347" t="s">
        <v>24</v>
      </c>
      <c r="S347" t="s">
        <v>24</v>
      </c>
      <c r="T347" t="s">
        <v>24</v>
      </c>
      <c r="U347" t="s">
        <v>24</v>
      </c>
      <c r="V347" t="s">
        <v>24</v>
      </c>
      <c r="W347" t="s">
        <v>24</v>
      </c>
      <c r="X347" t="s">
        <v>24</v>
      </c>
      <c r="Y347">
        <v>123</v>
      </c>
      <c r="Z347">
        <v>104</v>
      </c>
      <c r="AA347">
        <v>54</v>
      </c>
      <c r="AB347">
        <v>92</v>
      </c>
      <c r="AC347" t="s">
        <v>1339</v>
      </c>
      <c r="AD347" t="s">
        <v>1342</v>
      </c>
    </row>
    <row r="348" spans="1:30" x14ac:dyDescent="0.25">
      <c r="A348">
        <v>347</v>
      </c>
      <c r="B348" t="s">
        <v>1343</v>
      </c>
      <c r="C348" s="2">
        <v>-0.89642288928298297</v>
      </c>
      <c r="D348" t="s">
        <v>1346</v>
      </c>
      <c r="E348" t="s">
        <v>18292</v>
      </c>
      <c r="F348">
        <v>2.3418681930536298</v>
      </c>
      <c r="G348" s="2">
        <v>1.70144838618343</v>
      </c>
      <c r="H348" s="12">
        <v>-0.52685870259854195</v>
      </c>
      <c r="I348" s="14">
        <v>0.59829171407432402</v>
      </c>
      <c r="J348" s="14" t="s">
        <v>24</v>
      </c>
      <c r="K348" t="s">
        <v>1345</v>
      </c>
      <c r="L348" t="s">
        <v>24</v>
      </c>
      <c r="M348" t="s">
        <v>24</v>
      </c>
      <c r="N348" t="s">
        <v>24</v>
      </c>
      <c r="O348" t="s">
        <v>24</v>
      </c>
      <c r="P348" t="s">
        <v>24</v>
      </c>
      <c r="Q348" t="s">
        <v>24</v>
      </c>
      <c r="R348" t="s">
        <v>24</v>
      </c>
      <c r="S348" t="s">
        <v>24</v>
      </c>
      <c r="T348" t="s">
        <v>24</v>
      </c>
      <c r="U348" t="s">
        <v>24</v>
      </c>
      <c r="V348" t="s">
        <v>24</v>
      </c>
      <c r="W348" t="s">
        <v>24</v>
      </c>
      <c r="X348" t="s">
        <v>24</v>
      </c>
      <c r="Y348">
        <v>2</v>
      </c>
      <c r="Z348">
        <v>3</v>
      </c>
      <c r="AA348">
        <v>2</v>
      </c>
      <c r="AB348">
        <v>2</v>
      </c>
      <c r="AC348" t="s">
        <v>1344</v>
      </c>
      <c r="AD348" t="s">
        <v>1347</v>
      </c>
    </row>
    <row r="349" spans="1:30" x14ac:dyDescent="0.25">
      <c r="A349">
        <v>348</v>
      </c>
      <c r="B349" t="s">
        <v>1348</v>
      </c>
      <c r="C349" s="2">
        <v>0.97463697103082803</v>
      </c>
      <c r="D349" t="s">
        <v>1351</v>
      </c>
      <c r="E349" t="s">
        <v>18286</v>
      </c>
      <c r="F349">
        <v>912.94527476396604</v>
      </c>
      <c r="G349" s="2">
        <v>0.87186138794387202</v>
      </c>
      <c r="H349" s="12">
        <v>1.1178806453733801</v>
      </c>
      <c r="I349" s="14">
        <v>0.263617972300004</v>
      </c>
      <c r="J349" s="14">
        <v>0.38656709794649402</v>
      </c>
      <c r="K349" t="s">
        <v>1350</v>
      </c>
      <c r="L349" t="s">
        <v>24</v>
      </c>
      <c r="M349" t="s">
        <v>24</v>
      </c>
      <c r="N349" t="s">
        <v>24</v>
      </c>
      <c r="O349" t="s">
        <v>24</v>
      </c>
      <c r="P349" t="s">
        <v>24</v>
      </c>
      <c r="Q349" t="s">
        <v>24</v>
      </c>
      <c r="R349" t="s">
        <v>24</v>
      </c>
      <c r="S349" t="s">
        <v>24</v>
      </c>
      <c r="T349" t="s">
        <v>24</v>
      </c>
      <c r="U349" t="s">
        <v>24</v>
      </c>
      <c r="V349" t="s">
        <v>24</v>
      </c>
      <c r="W349" t="s">
        <v>24</v>
      </c>
      <c r="X349" t="s">
        <v>24</v>
      </c>
      <c r="Y349">
        <v>1429</v>
      </c>
      <c r="Z349">
        <v>2280</v>
      </c>
      <c r="AA349">
        <v>579</v>
      </c>
      <c r="AB349">
        <v>196</v>
      </c>
      <c r="AC349" t="s">
        <v>1349</v>
      </c>
      <c r="AD349" t="s">
        <v>1352</v>
      </c>
    </row>
    <row r="350" spans="1:30" x14ac:dyDescent="0.25">
      <c r="A350">
        <v>349</v>
      </c>
      <c r="B350" t="s">
        <v>1353</v>
      </c>
      <c r="C350" s="2">
        <v>0.62229015189916304</v>
      </c>
      <c r="D350" t="s">
        <v>35</v>
      </c>
      <c r="F350">
        <v>35.059524388455401</v>
      </c>
      <c r="G350" s="2">
        <v>0.67266259049030597</v>
      </c>
      <c r="H350" s="12">
        <v>0.92511485059036003</v>
      </c>
      <c r="I350" s="14">
        <v>0.35490616904246702</v>
      </c>
      <c r="J350" s="14">
        <v>0.48289497913269502</v>
      </c>
      <c r="K350" t="s">
        <v>24</v>
      </c>
      <c r="L350" t="s">
        <v>24</v>
      </c>
      <c r="M350" t="s">
        <v>24</v>
      </c>
      <c r="N350" t="s">
        <v>24</v>
      </c>
      <c r="O350" t="s">
        <v>24</v>
      </c>
      <c r="P350" t="s">
        <v>24</v>
      </c>
      <c r="Q350" t="s">
        <v>24</v>
      </c>
      <c r="R350" t="s">
        <v>24</v>
      </c>
      <c r="S350" t="s">
        <v>24</v>
      </c>
      <c r="T350" t="s">
        <v>24</v>
      </c>
      <c r="U350" t="s">
        <v>24</v>
      </c>
      <c r="V350" t="s">
        <v>24</v>
      </c>
      <c r="W350" t="s">
        <v>24</v>
      </c>
      <c r="X350" t="s">
        <v>24</v>
      </c>
      <c r="Y350">
        <v>62</v>
      </c>
      <c r="Z350">
        <v>67</v>
      </c>
      <c r="AA350">
        <v>26</v>
      </c>
      <c r="AB350">
        <v>9</v>
      </c>
      <c r="AC350" t="s">
        <v>1354</v>
      </c>
      <c r="AD350" t="s">
        <v>1355</v>
      </c>
    </row>
    <row r="351" spans="1:30" x14ac:dyDescent="0.25">
      <c r="A351">
        <v>350</v>
      </c>
      <c r="B351" t="s">
        <v>1356</v>
      </c>
      <c r="C351" s="2">
        <v>0.99731714861513199</v>
      </c>
      <c r="D351" t="s">
        <v>1359</v>
      </c>
      <c r="E351" t="s">
        <v>18286</v>
      </c>
      <c r="F351">
        <v>579.45532037987005</v>
      </c>
      <c r="G351" s="2">
        <v>0.98394971177988799</v>
      </c>
      <c r="H351" s="12">
        <v>1.0135854878305299</v>
      </c>
      <c r="I351" s="14">
        <v>0.310780585269124</v>
      </c>
      <c r="J351" s="14">
        <v>0.43607552478473899</v>
      </c>
      <c r="K351" t="s">
        <v>1358</v>
      </c>
      <c r="L351" t="s">
        <v>24</v>
      </c>
      <c r="M351" t="s">
        <v>24</v>
      </c>
      <c r="N351" t="s">
        <v>24</v>
      </c>
      <c r="O351" t="s">
        <v>24</v>
      </c>
      <c r="P351" t="s">
        <v>24</v>
      </c>
      <c r="Q351" t="s">
        <v>24</v>
      </c>
      <c r="R351" t="s">
        <v>24</v>
      </c>
      <c r="S351" t="s">
        <v>24</v>
      </c>
      <c r="T351" t="s">
        <v>24</v>
      </c>
      <c r="U351" t="s">
        <v>24</v>
      </c>
      <c r="V351" t="s">
        <v>24</v>
      </c>
      <c r="W351" t="s">
        <v>24</v>
      </c>
      <c r="X351" t="s">
        <v>24</v>
      </c>
      <c r="Y351">
        <v>887</v>
      </c>
      <c r="Z351">
        <v>1481</v>
      </c>
      <c r="AA351">
        <v>379</v>
      </c>
      <c r="AB351">
        <v>105</v>
      </c>
      <c r="AC351" t="s">
        <v>1357</v>
      </c>
      <c r="AD351" t="s">
        <v>1360</v>
      </c>
    </row>
    <row r="352" spans="1:30" x14ac:dyDescent="0.25">
      <c r="A352">
        <v>351</v>
      </c>
      <c r="B352" t="s">
        <v>1361</v>
      </c>
      <c r="C352" s="2">
        <v>1.08587171468737</v>
      </c>
      <c r="D352" t="s">
        <v>1364</v>
      </c>
      <c r="E352" t="s">
        <v>18284</v>
      </c>
      <c r="F352">
        <v>10825.190162046099</v>
      </c>
      <c r="G352" s="2">
        <v>0.21214768669557199</v>
      </c>
      <c r="H352" s="12">
        <v>5.1184706823863202</v>
      </c>
      <c r="I352" s="14">
        <v>3.08023106501796E-7</v>
      </c>
      <c r="J352" s="14">
        <v>2.7651269675621001E-6</v>
      </c>
      <c r="K352" t="s">
        <v>1363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0</v>
      </c>
      <c r="Y352">
        <v>20414</v>
      </c>
      <c r="Z352">
        <v>24512</v>
      </c>
      <c r="AA352">
        <v>4789</v>
      </c>
      <c r="AB352">
        <v>4256</v>
      </c>
      <c r="AC352" t="s">
        <v>1362</v>
      </c>
      <c r="AD352" t="s">
        <v>1365</v>
      </c>
    </row>
    <row r="353" spans="1:30" x14ac:dyDescent="0.25">
      <c r="A353">
        <v>352</v>
      </c>
      <c r="B353" t="s">
        <v>16345</v>
      </c>
      <c r="C353" s="2">
        <v>0.77608000891793705</v>
      </c>
      <c r="D353" t="s">
        <v>24</v>
      </c>
      <c r="F353">
        <v>284.22229092305901</v>
      </c>
      <c r="G353" s="2">
        <v>0.24612385283393801</v>
      </c>
      <c r="H353" s="12">
        <v>3.1532092480348299</v>
      </c>
      <c r="I353" s="14">
        <v>1.61486006816712E-3</v>
      </c>
      <c r="J353" s="14">
        <v>5.6404548892599196E-3</v>
      </c>
      <c r="K353" t="s">
        <v>24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586</v>
      </c>
      <c r="Z353">
        <v>504</v>
      </c>
      <c r="AA353">
        <v>131</v>
      </c>
      <c r="AB353">
        <v>145</v>
      </c>
      <c r="AC353" t="s">
        <v>24</v>
      </c>
      <c r="AD353" t="s">
        <v>24</v>
      </c>
    </row>
    <row r="354" spans="1:30" x14ac:dyDescent="0.25">
      <c r="A354">
        <v>353</v>
      </c>
      <c r="B354" t="s">
        <v>1366</v>
      </c>
      <c r="C354" s="2">
        <v>0.33702660198589701</v>
      </c>
      <c r="D354" t="s">
        <v>1369</v>
      </c>
      <c r="E354" t="s">
        <v>18293</v>
      </c>
      <c r="F354">
        <v>3686.62507692294</v>
      </c>
      <c r="G354" s="2">
        <v>0.14712362680877999</v>
      </c>
      <c r="H354" s="12">
        <v>2.2907714368946199</v>
      </c>
      <c r="I354" s="14">
        <v>2.1976636457522299E-2</v>
      </c>
      <c r="J354" s="14">
        <v>5.2909226489904301E-2</v>
      </c>
      <c r="K354" t="s">
        <v>1368</v>
      </c>
      <c r="L354" t="s">
        <v>24</v>
      </c>
      <c r="M354" t="s">
        <v>24</v>
      </c>
      <c r="N354" t="s">
        <v>24</v>
      </c>
      <c r="O354" t="s">
        <v>24</v>
      </c>
      <c r="P354" t="s">
        <v>24</v>
      </c>
      <c r="Q354" t="s">
        <v>24</v>
      </c>
      <c r="R354" t="s">
        <v>24</v>
      </c>
      <c r="S354" t="s">
        <v>24</v>
      </c>
      <c r="T354" t="s">
        <v>24</v>
      </c>
      <c r="U354" t="s">
        <v>24</v>
      </c>
      <c r="V354" t="s">
        <v>24</v>
      </c>
      <c r="W354" t="s">
        <v>24</v>
      </c>
      <c r="X354" t="s">
        <v>24</v>
      </c>
      <c r="Y354">
        <v>5884</v>
      </c>
      <c r="Z354">
        <v>6668</v>
      </c>
      <c r="AA354">
        <v>1991</v>
      </c>
      <c r="AB354">
        <v>2307</v>
      </c>
      <c r="AC354" t="s">
        <v>1367</v>
      </c>
      <c r="AD354" t="s">
        <v>1370</v>
      </c>
    </row>
    <row r="355" spans="1:30" x14ac:dyDescent="0.25">
      <c r="A355">
        <v>354</v>
      </c>
      <c r="B355" t="s">
        <v>1371</v>
      </c>
      <c r="C355" s="2">
        <v>0.46722029605362098</v>
      </c>
      <c r="D355" t="s">
        <v>1374</v>
      </c>
      <c r="E355" t="s">
        <v>18293</v>
      </c>
      <c r="F355">
        <v>2601.4472686672102</v>
      </c>
      <c r="G355" s="2">
        <v>0.16500005694375999</v>
      </c>
      <c r="H355" s="12">
        <v>2.83163718066396</v>
      </c>
      <c r="I355" s="14">
        <v>4.6310363757122198E-3</v>
      </c>
      <c r="J355" s="14">
        <v>1.39466563580258E-2</v>
      </c>
      <c r="K355" t="s">
        <v>1373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0</v>
      </c>
      <c r="Y355">
        <v>4258</v>
      </c>
      <c r="Z355">
        <v>4955</v>
      </c>
      <c r="AA355">
        <v>1251</v>
      </c>
      <c r="AB355">
        <v>1645</v>
      </c>
      <c r="AC355" t="s">
        <v>1372</v>
      </c>
      <c r="AD355" t="s">
        <v>1375</v>
      </c>
    </row>
    <row r="356" spans="1:30" x14ac:dyDescent="0.25">
      <c r="A356">
        <v>355</v>
      </c>
      <c r="B356" t="s">
        <v>16346</v>
      </c>
      <c r="C356" s="2">
        <v>-0.31774992802884999</v>
      </c>
      <c r="D356" t="s">
        <v>24</v>
      </c>
      <c r="F356">
        <v>15.213101297901099</v>
      </c>
      <c r="G356" s="2">
        <v>0.73553709769836095</v>
      </c>
      <c r="H356" s="12">
        <v>-0.43199714742213702</v>
      </c>
      <c r="I356" s="14">
        <v>0.66574348642288494</v>
      </c>
      <c r="J356" s="14">
        <v>0.76121005213180803</v>
      </c>
      <c r="K356" t="s">
        <v>24</v>
      </c>
      <c r="L356" t="s">
        <v>24</v>
      </c>
      <c r="M356" t="s">
        <v>24</v>
      </c>
      <c r="N356" t="s">
        <v>24</v>
      </c>
      <c r="O356" t="s">
        <v>24</v>
      </c>
      <c r="P356" t="s">
        <v>24</v>
      </c>
      <c r="Q356" t="s">
        <v>24</v>
      </c>
      <c r="R356" t="s">
        <v>24</v>
      </c>
      <c r="S356" t="s">
        <v>24</v>
      </c>
      <c r="T356" t="s">
        <v>24</v>
      </c>
      <c r="U356" t="s">
        <v>24</v>
      </c>
      <c r="V356" t="s">
        <v>24</v>
      </c>
      <c r="W356" t="s">
        <v>24</v>
      </c>
      <c r="X356" t="s">
        <v>24</v>
      </c>
      <c r="Y356">
        <v>23</v>
      </c>
      <c r="Z356">
        <v>18</v>
      </c>
      <c r="AA356">
        <v>12</v>
      </c>
      <c r="AB356">
        <v>10</v>
      </c>
      <c r="AC356" t="s">
        <v>24</v>
      </c>
      <c r="AD356" t="s">
        <v>24</v>
      </c>
    </row>
    <row r="357" spans="1:30" x14ac:dyDescent="0.25">
      <c r="A357">
        <v>356</v>
      </c>
      <c r="B357" t="s">
        <v>1376</v>
      </c>
      <c r="C357" s="2">
        <v>-0.59941187221459802</v>
      </c>
      <c r="D357" t="s">
        <v>1379</v>
      </c>
      <c r="E357" t="s">
        <v>18282</v>
      </c>
      <c r="F357">
        <v>654.80438140395199</v>
      </c>
      <c r="G357" s="2">
        <v>0.23180397657499399</v>
      </c>
      <c r="H357" s="12">
        <v>-2.58585672718463</v>
      </c>
      <c r="I357" s="14">
        <v>9.7137298314324601E-3</v>
      </c>
      <c r="J357" s="14">
        <v>2.6341746522044299E-2</v>
      </c>
      <c r="K357" t="s">
        <v>1378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</v>
      </c>
      <c r="W357">
        <v>0</v>
      </c>
      <c r="X357">
        <v>0</v>
      </c>
      <c r="Y357">
        <v>813</v>
      </c>
      <c r="Z357">
        <v>772</v>
      </c>
      <c r="AA357">
        <v>408</v>
      </c>
      <c r="AB357">
        <v>646</v>
      </c>
      <c r="AC357" t="s">
        <v>1377</v>
      </c>
      <c r="AD357" t="s">
        <v>1380</v>
      </c>
    </row>
    <row r="358" spans="1:30" x14ac:dyDescent="0.25">
      <c r="A358">
        <v>357</v>
      </c>
      <c r="B358" t="s">
        <v>1381</v>
      </c>
      <c r="C358" s="2">
        <v>-0.87642297791088797</v>
      </c>
      <c r="D358" t="s">
        <v>1384</v>
      </c>
      <c r="E358" t="s">
        <v>18291</v>
      </c>
      <c r="F358">
        <v>2063.5284892505902</v>
      </c>
      <c r="G358" s="2">
        <v>0.219465258894979</v>
      </c>
      <c r="H358" s="12">
        <v>-3.9934474473259698</v>
      </c>
      <c r="I358" s="14">
        <v>6.5119516715839005E-5</v>
      </c>
      <c r="J358" s="14">
        <v>3.4271120320128202E-4</v>
      </c>
      <c r="K358" t="s">
        <v>1383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</v>
      </c>
      <c r="W358">
        <v>0</v>
      </c>
      <c r="X358">
        <v>0</v>
      </c>
      <c r="Y358">
        <v>2247</v>
      </c>
      <c r="Z358">
        <v>2181</v>
      </c>
      <c r="AA358">
        <v>1859</v>
      </c>
      <c r="AB358">
        <v>1624</v>
      </c>
      <c r="AC358" t="s">
        <v>1382</v>
      </c>
      <c r="AD358" t="s">
        <v>1385</v>
      </c>
    </row>
    <row r="359" spans="1:30" x14ac:dyDescent="0.25">
      <c r="A359">
        <v>358</v>
      </c>
      <c r="B359" t="s">
        <v>1386</v>
      </c>
      <c r="C359" s="2">
        <v>0.66860269615434398</v>
      </c>
      <c r="D359" t="s">
        <v>1389</v>
      </c>
      <c r="E359" t="s">
        <v>18293</v>
      </c>
      <c r="F359">
        <v>2539.9037577744198</v>
      </c>
      <c r="G359" s="2">
        <v>0.14662501035457501</v>
      </c>
      <c r="H359" s="12">
        <v>4.5599498648797896</v>
      </c>
      <c r="I359" s="14">
        <v>5.1165834816622798E-6</v>
      </c>
      <c r="J359" s="14">
        <v>3.4991696139914598E-5</v>
      </c>
      <c r="K359" t="s">
        <v>1388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0</v>
      </c>
      <c r="Y359">
        <v>4663</v>
      </c>
      <c r="Z359">
        <v>4835</v>
      </c>
      <c r="AA359">
        <v>1204</v>
      </c>
      <c r="AB359">
        <v>1383</v>
      </c>
      <c r="AC359" t="s">
        <v>1387</v>
      </c>
      <c r="AD359" t="s">
        <v>1390</v>
      </c>
    </row>
    <row r="360" spans="1:30" x14ac:dyDescent="0.25">
      <c r="A360">
        <v>359</v>
      </c>
      <c r="B360" t="s">
        <v>1391</v>
      </c>
      <c r="C360" s="2">
        <v>-6.5585744675955501E-2</v>
      </c>
      <c r="D360" t="s">
        <v>1394</v>
      </c>
      <c r="E360" t="s">
        <v>18293</v>
      </c>
      <c r="F360">
        <v>1164.2583905571701</v>
      </c>
      <c r="G360" s="2">
        <v>0.16300223005675399</v>
      </c>
      <c r="H360" s="12">
        <v>-0.40236102692042902</v>
      </c>
      <c r="I360" s="14">
        <v>0.68741834786603995</v>
      </c>
      <c r="J360" s="14">
        <v>0.77717679456192401</v>
      </c>
      <c r="K360" t="s">
        <v>1393</v>
      </c>
      <c r="L360" t="s">
        <v>24</v>
      </c>
      <c r="M360" t="s">
        <v>24</v>
      </c>
      <c r="N360" t="s">
        <v>24</v>
      </c>
      <c r="O360" t="s">
        <v>24</v>
      </c>
      <c r="P360" t="s">
        <v>24</v>
      </c>
      <c r="Q360" t="s">
        <v>24</v>
      </c>
      <c r="R360" t="s">
        <v>24</v>
      </c>
      <c r="S360" t="s">
        <v>24</v>
      </c>
      <c r="T360" t="s">
        <v>24</v>
      </c>
      <c r="U360" t="s">
        <v>24</v>
      </c>
      <c r="V360" t="s">
        <v>24</v>
      </c>
      <c r="W360" t="s">
        <v>24</v>
      </c>
      <c r="X360" t="s">
        <v>24</v>
      </c>
      <c r="Y360">
        <v>1620</v>
      </c>
      <c r="Z360">
        <v>1851</v>
      </c>
      <c r="AA360">
        <v>710</v>
      </c>
      <c r="AB360">
        <v>864</v>
      </c>
      <c r="AC360" t="s">
        <v>1392</v>
      </c>
      <c r="AD360" t="s">
        <v>1395</v>
      </c>
    </row>
    <row r="361" spans="1:30" x14ac:dyDescent="0.25">
      <c r="A361">
        <v>360</v>
      </c>
      <c r="B361" t="s">
        <v>16347</v>
      </c>
      <c r="C361" s="2">
        <v>-6.9189077282695396E-2</v>
      </c>
      <c r="D361" t="s">
        <v>1398</v>
      </c>
      <c r="E361" t="s">
        <v>18282</v>
      </c>
      <c r="F361">
        <v>1234.04901594689</v>
      </c>
      <c r="G361" s="2">
        <v>0.178705579287952</v>
      </c>
      <c r="H361" s="12">
        <v>-0.38716797515991103</v>
      </c>
      <c r="I361" s="14">
        <v>0.69863185701007802</v>
      </c>
      <c r="J361" s="14">
        <v>0.78682379800750901</v>
      </c>
      <c r="K361" t="s">
        <v>1397</v>
      </c>
      <c r="L361" t="s">
        <v>24</v>
      </c>
      <c r="M361" t="s">
        <v>24</v>
      </c>
      <c r="N361" t="s">
        <v>24</v>
      </c>
      <c r="O361" t="s">
        <v>24</v>
      </c>
      <c r="P361" t="s">
        <v>24</v>
      </c>
      <c r="Q361" t="s">
        <v>24</v>
      </c>
      <c r="R361" t="s">
        <v>24</v>
      </c>
      <c r="S361" t="s">
        <v>24</v>
      </c>
      <c r="T361" t="s">
        <v>24</v>
      </c>
      <c r="U361" t="s">
        <v>24</v>
      </c>
      <c r="V361" t="s">
        <v>24</v>
      </c>
      <c r="W361" t="s">
        <v>24</v>
      </c>
      <c r="X361" t="s">
        <v>24</v>
      </c>
      <c r="Y361">
        <v>1734</v>
      </c>
      <c r="Z361">
        <v>1940</v>
      </c>
      <c r="AA361">
        <v>705</v>
      </c>
      <c r="AB361">
        <v>974</v>
      </c>
      <c r="AC361" t="s">
        <v>1396</v>
      </c>
      <c r="AD361" t="s">
        <v>1399</v>
      </c>
    </row>
    <row r="362" spans="1:30" x14ac:dyDescent="0.25">
      <c r="A362">
        <v>361</v>
      </c>
      <c r="B362" t="s">
        <v>1400</v>
      </c>
      <c r="C362" s="2">
        <v>-0.18346368700417701</v>
      </c>
      <c r="D362" t="s">
        <v>1403</v>
      </c>
      <c r="F362">
        <v>417.14146485551402</v>
      </c>
      <c r="G362" s="2">
        <v>0.20005981440453999</v>
      </c>
      <c r="H362" s="12">
        <v>-0.91704417276523198</v>
      </c>
      <c r="I362" s="14">
        <v>0.35911949341980098</v>
      </c>
      <c r="J362" s="14">
        <v>0.48710025071355401</v>
      </c>
      <c r="K362" t="s">
        <v>1402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24</v>
      </c>
      <c r="R362" t="s">
        <v>24</v>
      </c>
      <c r="S362" t="s">
        <v>24</v>
      </c>
      <c r="T362" t="s">
        <v>24</v>
      </c>
      <c r="U362" t="s">
        <v>24</v>
      </c>
      <c r="V362" t="s">
        <v>24</v>
      </c>
      <c r="W362" t="s">
        <v>24</v>
      </c>
      <c r="X362" t="s">
        <v>24</v>
      </c>
      <c r="Y362">
        <v>547</v>
      </c>
      <c r="Z362">
        <v>645</v>
      </c>
      <c r="AA362">
        <v>273</v>
      </c>
      <c r="AB362">
        <v>312</v>
      </c>
      <c r="AC362" t="s">
        <v>1401</v>
      </c>
      <c r="AD362" t="s">
        <v>1404</v>
      </c>
    </row>
    <row r="363" spans="1:30" x14ac:dyDescent="0.25">
      <c r="A363">
        <v>362</v>
      </c>
      <c r="B363" t="s">
        <v>1405</v>
      </c>
      <c r="C363" s="2">
        <v>-0.10397125497215599</v>
      </c>
      <c r="D363" t="s">
        <v>1408</v>
      </c>
      <c r="E363" t="s">
        <v>18287</v>
      </c>
      <c r="F363">
        <v>518.99959529649004</v>
      </c>
      <c r="G363" s="2">
        <v>0.18711284305517201</v>
      </c>
      <c r="H363" s="12">
        <v>-0.55566070866390904</v>
      </c>
      <c r="I363" s="14">
        <v>0.57844282153333004</v>
      </c>
      <c r="J363" s="14">
        <v>0.69098171247710405</v>
      </c>
      <c r="K363" t="s">
        <v>1407</v>
      </c>
      <c r="L363" t="s">
        <v>24</v>
      </c>
      <c r="M363" t="s">
        <v>24</v>
      </c>
      <c r="N363" t="s">
        <v>24</v>
      </c>
      <c r="O363" t="s">
        <v>24</v>
      </c>
      <c r="P363" t="s">
        <v>24</v>
      </c>
      <c r="Q363" t="s">
        <v>24</v>
      </c>
      <c r="R363" t="s">
        <v>24</v>
      </c>
      <c r="S363" t="s">
        <v>24</v>
      </c>
      <c r="T363" t="s">
        <v>24</v>
      </c>
      <c r="U363" t="s">
        <v>24</v>
      </c>
      <c r="V363" t="s">
        <v>24</v>
      </c>
      <c r="W363" t="s">
        <v>24</v>
      </c>
      <c r="X363" t="s">
        <v>24</v>
      </c>
      <c r="Y363">
        <v>711</v>
      </c>
      <c r="Z363">
        <v>815</v>
      </c>
      <c r="AA363">
        <v>331</v>
      </c>
      <c r="AB363">
        <v>378</v>
      </c>
      <c r="AC363" t="s">
        <v>1406</v>
      </c>
      <c r="AD363" t="s">
        <v>1409</v>
      </c>
    </row>
    <row r="364" spans="1:30" x14ac:dyDescent="0.25">
      <c r="A364">
        <v>363</v>
      </c>
      <c r="B364" t="s">
        <v>1410</v>
      </c>
      <c r="C364" s="2">
        <v>0.243663818922567</v>
      </c>
      <c r="D364" t="s">
        <v>1413</v>
      </c>
      <c r="E364" t="s">
        <v>18294</v>
      </c>
      <c r="F364">
        <v>510.38128214171502</v>
      </c>
      <c r="G364" s="2">
        <v>0.204247920608011</v>
      </c>
      <c r="H364" s="12">
        <v>1.1929806589816001</v>
      </c>
      <c r="I364" s="14">
        <v>0.23287694782552301</v>
      </c>
      <c r="J364" s="14">
        <v>0.35274805324230701</v>
      </c>
      <c r="K364" t="s">
        <v>1412</v>
      </c>
      <c r="L364" t="s">
        <v>24</v>
      </c>
      <c r="M364" t="s">
        <v>24</v>
      </c>
      <c r="N364" t="s">
        <v>24</v>
      </c>
      <c r="O364" t="s">
        <v>24</v>
      </c>
      <c r="P364" t="s">
        <v>24</v>
      </c>
      <c r="Q364" t="s">
        <v>24</v>
      </c>
      <c r="R364" t="s">
        <v>24</v>
      </c>
      <c r="S364" t="s">
        <v>24</v>
      </c>
      <c r="T364" t="s">
        <v>24</v>
      </c>
      <c r="U364" t="s">
        <v>24</v>
      </c>
      <c r="V364" t="s">
        <v>24</v>
      </c>
      <c r="W364" t="s">
        <v>24</v>
      </c>
      <c r="X364" t="s">
        <v>24</v>
      </c>
      <c r="Y364">
        <v>841</v>
      </c>
      <c r="Z364">
        <v>843</v>
      </c>
      <c r="AA364">
        <v>307</v>
      </c>
      <c r="AB364">
        <v>306</v>
      </c>
      <c r="AC364" t="s">
        <v>1411</v>
      </c>
      <c r="AD364" t="s">
        <v>1414</v>
      </c>
    </row>
    <row r="365" spans="1:30" x14ac:dyDescent="0.25">
      <c r="A365">
        <v>364</v>
      </c>
      <c r="B365" t="s">
        <v>1415</v>
      </c>
      <c r="C365" s="2">
        <v>0.82149508118370895</v>
      </c>
      <c r="D365" t="s">
        <v>35</v>
      </c>
      <c r="F365">
        <v>173.62130602377101</v>
      </c>
      <c r="G365" s="2">
        <v>0.28778579924171099</v>
      </c>
      <c r="H365" s="12">
        <v>2.8545365454038101</v>
      </c>
      <c r="I365" s="14">
        <v>4.3099672668315799E-3</v>
      </c>
      <c r="J365" s="14">
        <v>1.3107805433782999E-2</v>
      </c>
      <c r="K365" t="s">
        <v>1417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0</v>
      </c>
      <c r="Y365">
        <v>343</v>
      </c>
      <c r="Z365">
        <v>331</v>
      </c>
      <c r="AA365">
        <v>87</v>
      </c>
      <c r="AB365">
        <v>77</v>
      </c>
      <c r="AC365" t="s">
        <v>1416</v>
      </c>
      <c r="AD365" t="s">
        <v>1418</v>
      </c>
    </row>
    <row r="366" spans="1:30" x14ac:dyDescent="0.25">
      <c r="A366">
        <v>365</v>
      </c>
      <c r="B366" t="s">
        <v>1419</v>
      </c>
      <c r="C366" s="2">
        <v>1.51430752239109</v>
      </c>
      <c r="D366" t="s">
        <v>35</v>
      </c>
      <c r="F366">
        <v>126.59859716113</v>
      </c>
      <c r="G366" s="2">
        <v>0.32008023122107698</v>
      </c>
      <c r="H366" s="12">
        <v>4.7310248327869102</v>
      </c>
      <c r="I366" s="14">
        <v>2.2338918939036601E-6</v>
      </c>
      <c r="J366" s="14">
        <v>1.6711394340409501E-5</v>
      </c>
      <c r="K366" t="s">
        <v>1421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1</v>
      </c>
      <c r="U366">
        <v>0</v>
      </c>
      <c r="V366">
        <v>0</v>
      </c>
      <c r="W366">
        <v>0</v>
      </c>
      <c r="X366">
        <v>0</v>
      </c>
      <c r="Y366">
        <v>291</v>
      </c>
      <c r="Z366">
        <v>279</v>
      </c>
      <c r="AA366">
        <v>45</v>
      </c>
      <c r="AB366">
        <v>41</v>
      </c>
      <c r="AC366" t="s">
        <v>1420</v>
      </c>
      <c r="AD366" t="s">
        <v>1422</v>
      </c>
    </row>
    <row r="367" spans="1:30" x14ac:dyDescent="0.25">
      <c r="A367">
        <v>366</v>
      </c>
      <c r="B367" t="s">
        <v>1423</v>
      </c>
      <c r="C367" s="2">
        <v>1.76577450584199</v>
      </c>
      <c r="D367" t="s">
        <v>1426</v>
      </c>
      <c r="F367">
        <v>72.8707625142913</v>
      </c>
      <c r="G367" s="2">
        <v>0.43811670518843698</v>
      </c>
      <c r="H367" s="12">
        <v>4.0303747493091402</v>
      </c>
      <c r="I367" s="14">
        <v>5.5687996962012698E-5</v>
      </c>
      <c r="J367" s="14">
        <v>2.9851370684862502E-4</v>
      </c>
      <c r="K367" t="s">
        <v>1425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156</v>
      </c>
      <c r="Z367">
        <v>187</v>
      </c>
      <c r="AA367">
        <v>26</v>
      </c>
      <c r="AB367">
        <v>17</v>
      </c>
      <c r="AC367" t="s">
        <v>1424</v>
      </c>
      <c r="AD367" t="s">
        <v>1427</v>
      </c>
    </row>
    <row r="368" spans="1:30" x14ac:dyDescent="0.25">
      <c r="A368">
        <v>367</v>
      </c>
      <c r="B368" t="s">
        <v>1428</v>
      </c>
      <c r="C368" s="2">
        <v>1.739103667483</v>
      </c>
      <c r="D368" t="s">
        <v>35</v>
      </c>
      <c r="F368">
        <v>87.966393045282203</v>
      </c>
      <c r="G368" s="2">
        <v>0.38382787756839498</v>
      </c>
      <c r="H368" s="12">
        <v>4.53094673190615</v>
      </c>
      <c r="I368" s="14">
        <v>5.8719944486525602E-6</v>
      </c>
      <c r="J368" s="14">
        <v>3.9671519588214901E-5</v>
      </c>
      <c r="K368" t="s">
        <v>1430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215</v>
      </c>
      <c r="Z368">
        <v>196</v>
      </c>
      <c r="AA368">
        <v>29</v>
      </c>
      <c r="AB368">
        <v>24</v>
      </c>
      <c r="AC368" t="s">
        <v>1429</v>
      </c>
      <c r="AD368" t="s">
        <v>1431</v>
      </c>
    </row>
    <row r="369" spans="1:30" x14ac:dyDescent="0.25">
      <c r="A369">
        <v>368</v>
      </c>
      <c r="B369" t="s">
        <v>1432</v>
      </c>
      <c r="C369" s="2">
        <v>1.8523418001269201</v>
      </c>
      <c r="D369" t="s">
        <v>1435</v>
      </c>
      <c r="F369">
        <v>69.060407629130594</v>
      </c>
      <c r="G369" s="2">
        <v>0.58941446005339504</v>
      </c>
      <c r="H369" s="12">
        <v>3.1426812975696601</v>
      </c>
      <c r="I369" s="14">
        <v>1.67408005032993E-3</v>
      </c>
      <c r="J369" s="14">
        <v>5.8212667823137904E-3</v>
      </c>
      <c r="K369" t="s">
        <v>1434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185</v>
      </c>
      <c r="Z369">
        <v>144</v>
      </c>
      <c r="AA369">
        <v>8</v>
      </c>
      <c r="AB369">
        <v>33</v>
      </c>
      <c r="AC369" t="s">
        <v>1433</v>
      </c>
      <c r="AD369" t="e">
        <f>-NDGAVSVNTENKLDVDDGIEKTQWLLADIMAMLNAENIYTNDVQQQMLTSHIRAMVLRSITGEPLPEVDKSLFDEISADSMRMAQQVVDSLGNLPIEEAYLLSVHFEVAKDNNS</f>
        <v>#NAME?</v>
      </c>
    </row>
    <row r="370" spans="1:30" x14ac:dyDescent="0.25">
      <c r="A370">
        <v>369</v>
      </c>
      <c r="B370" t="s">
        <v>1436</v>
      </c>
      <c r="C370" s="2">
        <v>3.5462583456117601E-2</v>
      </c>
      <c r="D370" t="s">
        <v>1439</v>
      </c>
      <c r="E370" t="s">
        <v>18282</v>
      </c>
      <c r="F370">
        <v>494.02389158782597</v>
      </c>
      <c r="G370" s="2">
        <v>0.31235933556089102</v>
      </c>
      <c r="H370" s="12">
        <v>0.11353137050454699</v>
      </c>
      <c r="I370" s="14">
        <v>0.90960929378875699</v>
      </c>
      <c r="J370" s="14">
        <v>0.93696235617122003</v>
      </c>
      <c r="K370" t="s">
        <v>1438</v>
      </c>
      <c r="L370" t="s">
        <v>24</v>
      </c>
      <c r="M370" t="s">
        <v>24</v>
      </c>
      <c r="N370" t="s">
        <v>24</v>
      </c>
      <c r="O370" t="s">
        <v>24</v>
      </c>
      <c r="P370" t="s">
        <v>24</v>
      </c>
      <c r="Q370" t="s">
        <v>24</v>
      </c>
      <c r="R370" t="s">
        <v>24</v>
      </c>
      <c r="S370" t="s">
        <v>24</v>
      </c>
      <c r="T370" t="s">
        <v>24</v>
      </c>
      <c r="U370" t="s">
        <v>24</v>
      </c>
      <c r="V370" t="s">
        <v>24</v>
      </c>
      <c r="W370" t="s">
        <v>24</v>
      </c>
      <c r="X370" t="s">
        <v>24</v>
      </c>
      <c r="Y370">
        <v>768</v>
      </c>
      <c r="Z370">
        <v>753</v>
      </c>
      <c r="AA370">
        <v>375</v>
      </c>
      <c r="AB370">
        <v>255</v>
      </c>
      <c r="AC370" t="s">
        <v>1437</v>
      </c>
      <c r="AD370" t="s">
        <v>1440</v>
      </c>
    </row>
    <row r="371" spans="1:30" x14ac:dyDescent="0.25">
      <c r="A371">
        <v>370</v>
      </c>
      <c r="B371" t="s">
        <v>1441</v>
      </c>
      <c r="C371" s="2">
        <v>-0.929901130425142</v>
      </c>
      <c r="D371" t="s">
        <v>1444</v>
      </c>
      <c r="E371" t="s">
        <v>18296</v>
      </c>
      <c r="F371">
        <v>5240.3400306868798</v>
      </c>
      <c r="G371" s="2">
        <v>0.22223129585814599</v>
      </c>
      <c r="H371" s="12">
        <v>-4.18438423280723</v>
      </c>
      <c r="I371" s="14">
        <v>2.8594011851179602E-5</v>
      </c>
      <c r="J371" s="14">
        <v>1.6542165374645401E-4</v>
      </c>
      <c r="K371" t="s">
        <v>1443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</v>
      </c>
      <c r="W371">
        <v>0</v>
      </c>
      <c r="X371">
        <v>0</v>
      </c>
      <c r="Y371">
        <v>4989</v>
      </c>
      <c r="Z371">
        <v>6026</v>
      </c>
      <c r="AA371">
        <v>3506</v>
      </c>
      <c r="AB371">
        <v>5689</v>
      </c>
      <c r="AC371" t="s">
        <v>1442</v>
      </c>
      <c r="AD371" t="s">
        <v>1445</v>
      </c>
    </row>
    <row r="372" spans="1:30" x14ac:dyDescent="0.25">
      <c r="A372">
        <v>371</v>
      </c>
      <c r="B372" t="s">
        <v>16348</v>
      </c>
      <c r="C372" s="2">
        <v>-0.169345855201324</v>
      </c>
      <c r="D372" t="s">
        <v>1448</v>
      </c>
      <c r="F372">
        <v>67730.439175467094</v>
      </c>
      <c r="G372" s="2">
        <v>0.21067204989147101</v>
      </c>
      <c r="H372" s="12">
        <v>-0.80383636694361604</v>
      </c>
      <c r="I372" s="14">
        <v>0.42149148380332901</v>
      </c>
      <c r="J372" s="14">
        <v>0.55007842216086</v>
      </c>
      <c r="K372" t="s">
        <v>1447</v>
      </c>
      <c r="L372" t="s">
        <v>24</v>
      </c>
      <c r="M372" t="s">
        <v>24</v>
      </c>
      <c r="N372" t="s">
        <v>24</v>
      </c>
      <c r="O372" t="s">
        <v>24</v>
      </c>
      <c r="P372" t="s">
        <v>24</v>
      </c>
      <c r="Q372" t="s">
        <v>24</v>
      </c>
      <c r="R372" t="s">
        <v>24</v>
      </c>
      <c r="S372" t="s">
        <v>24</v>
      </c>
      <c r="T372" t="s">
        <v>24</v>
      </c>
      <c r="U372" t="s">
        <v>24</v>
      </c>
      <c r="V372" t="s">
        <v>24</v>
      </c>
      <c r="W372" t="s">
        <v>24</v>
      </c>
      <c r="X372" t="s">
        <v>24</v>
      </c>
      <c r="Y372">
        <v>91646</v>
      </c>
      <c r="Z372">
        <v>102804</v>
      </c>
      <c r="AA372">
        <v>36728</v>
      </c>
      <c r="AB372">
        <v>59171</v>
      </c>
      <c r="AC372" t="s">
        <v>1446</v>
      </c>
      <c r="AD372" t="s">
        <v>1449</v>
      </c>
    </row>
    <row r="373" spans="1:30" x14ac:dyDescent="0.25">
      <c r="A373">
        <v>372</v>
      </c>
      <c r="B373" t="s">
        <v>1450</v>
      </c>
      <c r="C373" s="2">
        <v>-0.15676194260487999</v>
      </c>
      <c r="D373" t="s">
        <v>1453</v>
      </c>
      <c r="E373" t="s">
        <v>18294</v>
      </c>
      <c r="F373">
        <v>3513.4999821861002</v>
      </c>
      <c r="G373" s="2">
        <v>0.14168327699612601</v>
      </c>
      <c r="H373" s="12">
        <v>-1.1064251613065501</v>
      </c>
      <c r="I373" s="14">
        <v>0.26854253990833299</v>
      </c>
      <c r="J373" s="14">
        <v>0.39260899226583401</v>
      </c>
      <c r="K373" t="s">
        <v>1452</v>
      </c>
      <c r="L373" t="s">
        <v>24</v>
      </c>
      <c r="M373" t="s">
        <v>24</v>
      </c>
      <c r="N373" t="s">
        <v>24</v>
      </c>
      <c r="O373" t="s">
        <v>24</v>
      </c>
      <c r="P373" t="s">
        <v>24</v>
      </c>
      <c r="Q373" t="s">
        <v>24</v>
      </c>
      <c r="R373" t="s">
        <v>24</v>
      </c>
      <c r="S373" t="s">
        <v>24</v>
      </c>
      <c r="T373" t="s">
        <v>24</v>
      </c>
      <c r="U373" t="s">
        <v>24</v>
      </c>
      <c r="V373" t="s">
        <v>24</v>
      </c>
      <c r="W373" t="s">
        <v>24</v>
      </c>
      <c r="X373" t="s">
        <v>24</v>
      </c>
      <c r="Y373">
        <v>4887</v>
      </c>
      <c r="Z373">
        <v>5240</v>
      </c>
      <c r="AA373">
        <v>2212</v>
      </c>
      <c r="AB373">
        <v>2684</v>
      </c>
      <c r="AC373" t="s">
        <v>1451</v>
      </c>
      <c r="AD373" t="s">
        <v>1454</v>
      </c>
    </row>
    <row r="374" spans="1:30" x14ac:dyDescent="0.25">
      <c r="A374">
        <v>373</v>
      </c>
      <c r="B374" t="s">
        <v>1455</v>
      </c>
      <c r="C374" s="2">
        <v>-0.13379110231958999</v>
      </c>
      <c r="D374" t="s">
        <v>35</v>
      </c>
      <c r="E374" t="s">
        <v>18287</v>
      </c>
      <c r="F374">
        <v>2248.9788213393799</v>
      </c>
      <c r="G374" s="2">
        <v>0.22118551524607699</v>
      </c>
      <c r="H374" s="12">
        <v>-0.60488184396135602</v>
      </c>
      <c r="I374" s="14">
        <v>0.545257507640451</v>
      </c>
      <c r="J374" s="14">
        <v>0.66380035073227805</v>
      </c>
      <c r="K374" t="s">
        <v>1457</v>
      </c>
      <c r="L374" t="s">
        <v>24</v>
      </c>
      <c r="M374" t="s">
        <v>24</v>
      </c>
      <c r="N374" t="s">
        <v>24</v>
      </c>
      <c r="O374" t="s">
        <v>24</v>
      </c>
      <c r="P374" t="s">
        <v>24</v>
      </c>
      <c r="Q374" t="s">
        <v>24</v>
      </c>
      <c r="R374" t="s">
        <v>24</v>
      </c>
      <c r="S374" t="s">
        <v>24</v>
      </c>
      <c r="T374" t="s">
        <v>24</v>
      </c>
      <c r="U374" t="s">
        <v>24</v>
      </c>
      <c r="V374" t="s">
        <v>24</v>
      </c>
      <c r="W374" t="s">
        <v>24</v>
      </c>
      <c r="X374" t="s">
        <v>24</v>
      </c>
      <c r="Y374">
        <v>2969</v>
      </c>
      <c r="Z374">
        <v>3580</v>
      </c>
      <c r="AA374">
        <v>1210</v>
      </c>
      <c r="AB374">
        <v>1936</v>
      </c>
      <c r="AC374" t="s">
        <v>1456</v>
      </c>
      <c r="AD374" t="s">
        <v>1458</v>
      </c>
    </row>
    <row r="375" spans="1:30" x14ac:dyDescent="0.25">
      <c r="A375">
        <v>374</v>
      </c>
      <c r="B375" t="s">
        <v>1459</v>
      </c>
      <c r="C375" s="2">
        <v>-0.56482738673177202</v>
      </c>
      <c r="D375" t="s">
        <v>1462</v>
      </c>
      <c r="E375" t="s">
        <v>18282</v>
      </c>
      <c r="F375">
        <v>464.64069605263199</v>
      </c>
      <c r="G375" s="2">
        <v>0.29112207372791798</v>
      </c>
      <c r="H375" s="12">
        <v>-1.94017368555728</v>
      </c>
      <c r="I375" s="14">
        <v>5.2358585372327203E-2</v>
      </c>
      <c r="J375" s="14">
        <v>0.107328228807841</v>
      </c>
      <c r="K375" t="s">
        <v>1461</v>
      </c>
      <c r="L375" t="s">
        <v>24</v>
      </c>
      <c r="M375" t="s">
        <v>24</v>
      </c>
      <c r="N375" t="s">
        <v>24</v>
      </c>
      <c r="O375" t="s">
        <v>24</v>
      </c>
      <c r="P375" t="s">
        <v>24</v>
      </c>
      <c r="Q375" t="s">
        <v>24</v>
      </c>
      <c r="R375" t="s">
        <v>24</v>
      </c>
      <c r="S375" t="s">
        <v>24</v>
      </c>
      <c r="T375" t="s">
        <v>24</v>
      </c>
      <c r="U375" t="s">
        <v>24</v>
      </c>
      <c r="V375" t="s">
        <v>24</v>
      </c>
      <c r="W375" t="s">
        <v>24</v>
      </c>
      <c r="X375" t="s">
        <v>24</v>
      </c>
      <c r="Y375">
        <v>522</v>
      </c>
      <c r="Z375">
        <v>623</v>
      </c>
      <c r="AA375">
        <v>258</v>
      </c>
      <c r="AB375">
        <v>488</v>
      </c>
      <c r="AC375" t="s">
        <v>1460</v>
      </c>
      <c r="AD375" t="s">
        <v>1463</v>
      </c>
    </row>
    <row r="376" spans="1:30" x14ac:dyDescent="0.25">
      <c r="A376">
        <v>375</v>
      </c>
      <c r="B376" t="s">
        <v>1464</v>
      </c>
      <c r="C376" s="2">
        <v>-0.49024225398153898</v>
      </c>
      <c r="D376" t="s">
        <v>1467</v>
      </c>
      <c r="E376" t="s">
        <v>18286</v>
      </c>
      <c r="F376">
        <v>1218.1090779828701</v>
      </c>
      <c r="G376" s="2">
        <v>0.15795891177751301</v>
      </c>
      <c r="H376" s="12">
        <v>-3.1036061749529602</v>
      </c>
      <c r="I376" s="14">
        <v>1.9117762439331901E-3</v>
      </c>
      <c r="J376" s="14">
        <v>6.5314840179869597E-3</v>
      </c>
      <c r="K376" t="s">
        <v>1466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</v>
      </c>
      <c r="W376">
        <v>0</v>
      </c>
      <c r="X376">
        <v>0</v>
      </c>
      <c r="Y376">
        <v>1471</v>
      </c>
      <c r="Z376">
        <v>1618</v>
      </c>
      <c r="AA376">
        <v>844</v>
      </c>
      <c r="AB376">
        <v>1038</v>
      </c>
      <c r="AC376" t="s">
        <v>1465</v>
      </c>
      <c r="AD376" t="s">
        <v>1468</v>
      </c>
    </row>
    <row r="377" spans="1:30" x14ac:dyDescent="0.25">
      <c r="A377">
        <v>376</v>
      </c>
      <c r="B377" t="s">
        <v>1469</v>
      </c>
      <c r="C377" s="2">
        <v>-0.81164798885854905</v>
      </c>
      <c r="D377" t="s">
        <v>1472</v>
      </c>
      <c r="E377" t="s">
        <v>18296</v>
      </c>
      <c r="F377">
        <v>4870.8450456783803</v>
      </c>
      <c r="G377" s="2">
        <v>0.185273680997078</v>
      </c>
      <c r="H377" s="12">
        <v>-4.3808056518904603</v>
      </c>
      <c r="I377" s="14">
        <v>1.18241301075029E-5</v>
      </c>
      <c r="J377" s="14">
        <v>7.4353024266986598E-5</v>
      </c>
      <c r="K377" t="s">
        <v>1471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</v>
      </c>
      <c r="W377">
        <v>0</v>
      </c>
      <c r="X377">
        <v>0</v>
      </c>
      <c r="Y377">
        <v>4912</v>
      </c>
      <c r="Z377">
        <v>5882</v>
      </c>
      <c r="AA377">
        <v>3401</v>
      </c>
      <c r="AB377">
        <v>4858</v>
      </c>
      <c r="AC377" t="s">
        <v>1470</v>
      </c>
      <c r="AD377" t="s">
        <v>1473</v>
      </c>
    </row>
    <row r="378" spans="1:30" x14ac:dyDescent="0.25">
      <c r="A378">
        <v>377</v>
      </c>
      <c r="B378" t="s">
        <v>1474</v>
      </c>
      <c r="C378" s="2">
        <v>-0.39056776407293098</v>
      </c>
      <c r="D378" t="s">
        <v>1477</v>
      </c>
      <c r="E378" t="s">
        <v>18295</v>
      </c>
      <c r="F378">
        <v>278.19279669028799</v>
      </c>
      <c r="G378" s="2">
        <v>0.230690455027175</v>
      </c>
      <c r="H378" s="12">
        <v>-1.6930382491417899</v>
      </c>
      <c r="I378" s="14">
        <v>9.0448186901908603E-2</v>
      </c>
      <c r="J378" s="14">
        <v>0.16859196651644501</v>
      </c>
      <c r="K378" t="s">
        <v>1476</v>
      </c>
      <c r="L378" t="s">
        <v>24</v>
      </c>
      <c r="M378" t="s">
        <v>24</v>
      </c>
      <c r="N378" t="s">
        <v>24</v>
      </c>
      <c r="O378" t="s">
        <v>24</v>
      </c>
      <c r="P378" t="s">
        <v>24</v>
      </c>
      <c r="Q378" t="s">
        <v>24</v>
      </c>
      <c r="R378" t="s">
        <v>24</v>
      </c>
      <c r="S378" t="s">
        <v>24</v>
      </c>
      <c r="T378" t="s">
        <v>24</v>
      </c>
      <c r="U378" t="s">
        <v>24</v>
      </c>
      <c r="V378" t="s">
        <v>24</v>
      </c>
      <c r="W378" t="s">
        <v>24</v>
      </c>
      <c r="X378" t="s">
        <v>24</v>
      </c>
      <c r="Y378">
        <v>386</v>
      </c>
      <c r="Z378">
        <v>346</v>
      </c>
      <c r="AA378">
        <v>189</v>
      </c>
      <c r="AB378">
        <v>228</v>
      </c>
      <c r="AC378" t="s">
        <v>1475</v>
      </c>
      <c r="AD378" t="s">
        <v>1478</v>
      </c>
    </row>
    <row r="379" spans="1:30" x14ac:dyDescent="0.25">
      <c r="A379">
        <v>378</v>
      </c>
      <c r="B379" t="s">
        <v>1479</v>
      </c>
      <c r="C379" s="2">
        <v>-0.17254306723506199</v>
      </c>
      <c r="D379" t="s">
        <v>1482</v>
      </c>
      <c r="E379" t="s">
        <v>18284</v>
      </c>
      <c r="F379">
        <v>139.08696219580699</v>
      </c>
      <c r="G379" s="2">
        <v>0.35059177952675402</v>
      </c>
      <c r="H379" s="12">
        <v>-0.49214806881087902</v>
      </c>
      <c r="I379" s="14">
        <v>0.62261467304112195</v>
      </c>
      <c r="J379" s="14">
        <v>0.72317379483211797</v>
      </c>
      <c r="K379" t="s">
        <v>1481</v>
      </c>
      <c r="L379" t="s">
        <v>24</v>
      </c>
      <c r="M379" t="s">
        <v>24</v>
      </c>
      <c r="N379" t="s">
        <v>24</v>
      </c>
      <c r="O379" t="s">
        <v>24</v>
      </c>
      <c r="P379" t="s">
        <v>24</v>
      </c>
      <c r="Q379" t="s">
        <v>24</v>
      </c>
      <c r="R379" t="s">
        <v>24</v>
      </c>
      <c r="S379" t="s">
        <v>24</v>
      </c>
      <c r="T379" t="s">
        <v>24</v>
      </c>
      <c r="U379" t="s">
        <v>24</v>
      </c>
      <c r="V379" t="s">
        <v>24</v>
      </c>
      <c r="W379" t="s">
        <v>24</v>
      </c>
      <c r="X379" t="s">
        <v>24</v>
      </c>
      <c r="Y379">
        <v>214</v>
      </c>
      <c r="Z379">
        <v>184</v>
      </c>
      <c r="AA379">
        <v>69</v>
      </c>
      <c r="AB379">
        <v>129</v>
      </c>
      <c r="AC379" t="s">
        <v>1480</v>
      </c>
      <c r="AD379" t="s">
        <v>1483</v>
      </c>
    </row>
    <row r="380" spans="1:30" x14ac:dyDescent="0.25">
      <c r="A380">
        <v>379</v>
      </c>
      <c r="B380" t="s">
        <v>1484</v>
      </c>
      <c r="C380" s="2">
        <v>1.1849112757967599</v>
      </c>
      <c r="D380" t="s">
        <v>35</v>
      </c>
      <c r="F380">
        <v>15.970421156314099</v>
      </c>
      <c r="G380" s="2">
        <v>0.75862278003942796</v>
      </c>
      <c r="H380" s="12">
        <v>1.5619241960216099</v>
      </c>
      <c r="I380" s="14">
        <v>0.118305847663354</v>
      </c>
      <c r="J380" s="14">
        <v>0.20810105185828701</v>
      </c>
      <c r="K380" t="s">
        <v>1486</v>
      </c>
      <c r="L380" t="s">
        <v>24</v>
      </c>
      <c r="M380" t="s">
        <v>24</v>
      </c>
      <c r="N380" t="s">
        <v>24</v>
      </c>
      <c r="O380" t="s">
        <v>24</v>
      </c>
      <c r="P380" t="s">
        <v>24</v>
      </c>
      <c r="Q380" t="s">
        <v>24</v>
      </c>
      <c r="R380" t="s">
        <v>24</v>
      </c>
      <c r="S380" t="s">
        <v>24</v>
      </c>
      <c r="T380" t="s">
        <v>24</v>
      </c>
      <c r="U380" t="s">
        <v>24</v>
      </c>
      <c r="V380" t="s">
        <v>24</v>
      </c>
      <c r="W380" t="s">
        <v>24</v>
      </c>
      <c r="X380" t="s">
        <v>24</v>
      </c>
      <c r="Y380">
        <v>28</v>
      </c>
      <c r="Z380">
        <v>40</v>
      </c>
      <c r="AA380">
        <v>5</v>
      </c>
      <c r="AB380">
        <v>8</v>
      </c>
      <c r="AC380" t="s">
        <v>1485</v>
      </c>
      <c r="AD380" t="s">
        <v>1487</v>
      </c>
    </row>
    <row r="381" spans="1:30" x14ac:dyDescent="0.25">
      <c r="A381">
        <v>380</v>
      </c>
      <c r="B381" t="s">
        <v>1488</v>
      </c>
      <c r="C381" s="2">
        <v>-5.48975804207847E-2</v>
      </c>
      <c r="D381" t="s">
        <v>196</v>
      </c>
      <c r="E381" t="s">
        <v>18282</v>
      </c>
      <c r="F381">
        <v>601.52936725755103</v>
      </c>
      <c r="G381" s="2">
        <v>0.188901550024974</v>
      </c>
      <c r="H381" s="12">
        <v>-0.29061476951103299</v>
      </c>
      <c r="I381" s="14">
        <v>0.77134596296299995</v>
      </c>
      <c r="J381" s="14">
        <v>0.83926051417400804</v>
      </c>
      <c r="K381" t="s">
        <v>1490</v>
      </c>
      <c r="L381" t="s">
        <v>24</v>
      </c>
      <c r="M381" t="s">
        <v>24</v>
      </c>
      <c r="N381" t="s">
        <v>24</v>
      </c>
      <c r="O381" t="s">
        <v>24</v>
      </c>
      <c r="P381" t="s">
        <v>24</v>
      </c>
      <c r="Q381" t="s">
        <v>24</v>
      </c>
      <c r="R381" t="s">
        <v>24</v>
      </c>
      <c r="S381" t="s">
        <v>24</v>
      </c>
      <c r="T381" t="s">
        <v>24</v>
      </c>
      <c r="U381" t="s">
        <v>24</v>
      </c>
      <c r="V381" t="s">
        <v>24</v>
      </c>
      <c r="W381" t="s">
        <v>24</v>
      </c>
      <c r="X381" t="s">
        <v>24</v>
      </c>
      <c r="Y381">
        <v>916</v>
      </c>
      <c r="Z381">
        <v>880</v>
      </c>
      <c r="AA381">
        <v>355</v>
      </c>
      <c r="AB381">
        <v>457</v>
      </c>
      <c r="AC381" t="s">
        <v>1489</v>
      </c>
      <c r="AD381" t="s">
        <v>1491</v>
      </c>
    </row>
    <row r="382" spans="1:30" x14ac:dyDescent="0.25">
      <c r="A382">
        <v>381</v>
      </c>
      <c r="B382" t="s">
        <v>1492</v>
      </c>
      <c r="C382" s="2">
        <v>0.19055446994150499</v>
      </c>
      <c r="D382" t="s">
        <v>1495</v>
      </c>
      <c r="E382" t="s">
        <v>18294</v>
      </c>
      <c r="F382">
        <v>3969.1250531204701</v>
      </c>
      <c r="G382" s="2">
        <v>0.17423192915649</v>
      </c>
      <c r="H382" s="12">
        <v>1.0936828333591699</v>
      </c>
      <c r="I382" s="14">
        <v>0.27409410580319199</v>
      </c>
      <c r="J382" s="14">
        <v>0.39785832821336198</v>
      </c>
      <c r="K382" t="s">
        <v>1494</v>
      </c>
      <c r="L382" t="s">
        <v>24</v>
      </c>
      <c r="M382" t="s">
        <v>24</v>
      </c>
      <c r="N382" t="s">
        <v>24</v>
      </c>
      <c r="O382" t="s">
        <v>24</v>
      </c>
      <c r="P382" t="s">
        <v>24</v>
      </c>
      <c r="Q382" t="s">
        <v>24</v>
      </c>
      <c r="R382" t="s">
        <v>24</v>
      </c>
      <c r="S382" t="s">
        <v>24</v>
      </c>
      <c r="T382" t="s">
        <v>24</v>
      </c>
      <c r="U382" t="s">
        <v>24</v>
      </c>
      <c r="V382" t="s">
        <v>24</v>
      </c>
      <c r="W382" t="s">
        <v>24</v>
      </c>
      <c r="X382" t="s">
        <v>24</v>
      </c>
      <c r="Y382">
        <v>5945</v>
      </c>
      <c r="Z382">
        <v>6965</v>
      </c>
      <c r="AA382">
        <v>2413</v>
      </c>
      <c r="AB382">
        <v>2451</v>
      </c>
      <c r="AC382" t="s">
        <v>1493</v>
      </c>
      <c r="AD382" t="s">
        <v>1496</v>
      </c>
    </row>
    <row r="383" spans="1:30" x14ac:dyDescent="0.25">
      <c r="A383">
        <v>382</v>
      </c>
      <c r="B383" t="s">
        <v>16349</v>
      </c>
      <c r="C383" s="2">
        <v>1.34084568025719</v>
      </c>
      <c r="D383" t="s">
        <v>1499</v>
      </c>
      <c r="E383" t="s">
        <v>18299</v>
      </c>
      <c r="F383">
        <v>210.47647743685101</v>
      </c>
      <c r="G383" s="2">
        <v>0.30215356448351999</v>
      </c>
      <c r="H383" s="12">
        <v>4.43762986066087</v>
      </c>
      <c r="I383" s="14">
        <v>9.0954849058981804E-6</v>
      </c>
      <c r="J383" s="14">
        <v>5.9196447595887302E-5</v>
      </c>
      <c r="K383" t="s">
        <v>1498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0</v>
      </c>
      <c r="Y383">
        <v>521</v>
      </c>
      <c r="Z383">
        <v>394</v>
      </c>
      <c r="AA383">
        <v>74</v>
      </c>
      <c r="AB383">
        <v>83</v>
      </c>
      <c r="AC383" t="s">
        <v>1497</v>
      </c>
      <c r="AD383" t="s">
        <v>1500</v>
      </c>
    </row>
    <row r="384" spans="1:30" x14ac:dyDescent="0.25">
      <c r="A384">
        <v>383</v>
      </c>
      <c r="B384" t="s">
        <v>1501</v>
      </c>
      <c r="C384" s="2">
        <v>0.55696225881539596</v>
      </c>
      <c r="D384" t="s">
        <v>1504</v>
      </c>
      <c r="E384" t="s">
        <v>18294</v>
      </c>
      <c r="F384">
        <v>2813.9466972217001</v>
      </c>
      <c r="G384" s="2">
        <v>0.19171942940770401</v>
      </c>
      <c r="H384" s="12">
        <v>2.9050903214977701</v>
      </c>
      <c r="I384" s="14">
        <v>3.67147135028148E-3</v>
      </c>
      <c r="J384" s="14">
        <v>1.14506820385503E-2</v>
      </c>
      <c r="K384" t="s">
        <v>1503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0</v>
      </c>
      <c r="Y384">
        <v>4887</v>
      </c>
      <c r="Z384">
        <v>5325</v>
      </c>
      <c r="AA384">
        <v>1538</v>
      </c>
      <c r="AB384">
        <v>1440</v>
      </c>
      <c r="AC384" t="s">
        <v>1502</v>
      </c>
      <c r="AD384" t="s">
        <v>1505</v>
      </c>
    </row>
    <row r="385" spans="1:30" x14ac:dyDescent="0.25">
      <c r="A385">
        <v>384</v>
      </c>
      <c r="B385" t="s">
        <v>1506</v>
      </c>
      <c r="C385" s="2">
        <v>0.27546931386562901</v>
      </c>
      <c r="D385" t="s">
        <v>35</v>
      </c>
      <c r="E385" t="s">
        <v>18295</v>
      </c>
      <c r="F385">
        <v>4077.7405550539002</v>
      </c>
      <c r="G385" s="2">
        <v>0.148769338884573</v>
      </c>
      <c r="H385" s="12">
        <v>1.85165381476461</v>
      </c>
      <c r="I385" s="14">
        <v>6.4075550065679901E-2</v>
      </c>
      <c r="J385" s="14">
        <v>0.126755330803688</v>
      </c>
      <c r="K385" t="s">
        <v>1508</v>
      </c>
      <c r="L385" t="s">
        <v>24</v>
      </c>
      <c r="M385" t="s">
        <v>24</v>
      </c>
      <c r="N385" t="s">
        <v>24</v>
      </c>
      <c r="O385" t="s">
        <v>24</v>
      </c>
      <c r="P385" t="s">
        <v>24</v>
      </c>
      <c r="Q385" t="s">
        <v>24</v>
      </c>
      <c r="R385" t="s">
        <v>24</v>
      </c>
      <c r="S385" t="s">
        <v>24</v>
      </c>
      <c r="T385" t="s">
        <v>24</v>
      </c>
      <c r="U385" t="s">
        <v>24</v>
      </c>
      <c r="V385" t="s">
        <v>24</v>
      </c>
      <c r="W385" t="s">
        <v>24</v>
      </c>
      <c r="X385" t="s">
        <v>24</v>
      </c>
      <c r="Y385">
        <v>6779</v>
      </c>
      <c r="Z385">
        <v>6818</v>
      </c>
      <c r="AA385">
        <v>2301</v>
      </c>
      <c r="AB385">
        <v>2558</v>
      </c>
      <c r="AC385" t="s">
        <v>1507</v>
      </c>
      <c r="AD385" t="s">
        <v>1509</v>
      </c>
    </row>
    <row r="386" spans="1:30" x14ac:dyDescent="0.25">
      <c r="A386">
        <v>385</v>
      </c>
      <c r="B386" t="s">
        <v>1510</v>
      </c>
      <c r="C386" s="2">
        <v>0.40386182754663003</v>
      </c>
      <c r="D386" t="s">
        <v>1513</v>
      </c>
      <c r="E386" t="s">
        <v>18287</v>
      </c>
      <c r="F386">
        <v>4109.1500227148699</v>
      </c>
      <c r="G386" s="2">
        <v>0.154703059941872</v>
      </c>
      <c r="H386" s="12">
        <v>2.6105613405344199</v>
      </c>
      <c r="I386" s="14">
        <v>9.0393759185224392E-3</v>
      </c>
      <c r="J386" s="14">
        <v>2.4831917203151699E-2</v>
      </c>
      <c r="K386" t="s">
        <v>1512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6978</v>
      </c>
      <c r="Z386">
        <v>7280</v>
      </c>
      <c r="AA386">
        <v>2256</v>
      </c>
      <c r="AB386">
        <v>2394</v>
      </c>
      <c r="AC386" t="s">
        <v>1511</v>
      </c>
      <c r="AD386" t="s">
        <v>1514</v>
      </c>
    </row>
    <row r="387" spans="1:30" x14ac:dyDescent="0.25">
      <c r="A387">
        <v>386</v>
      </c>
      <c r="B387" t="s">
        <v>1515</v>
      </c>
      <c r="C387" s="2">
        <v>0.303097379427615</v>
      </c>
      <c r="D387" t="s">
        <v>1518</v>
      </c>
      <c r="E387" t="s">
        <v>18300</v>
      </c>
      <c r="F387">
        <v>1370.6784779995601</v>
      </c>
      <c r="G387" s="2">
        <v>0.160763199768058</v>
      </c>
      <c r="H387" s="12">
        <v>1.88536543104959</v>
      </c>
      <c r="I387" s="14">
        <v>5.9380517833272403E-2</v>
      </c>
      <c r="J387" s="14">
        <v>0.119280309742247</v>
      </c>
      <c r="K387" t="s">
        <v>1517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24</v>
      </c>
      <c r="R387" t="s">
        <v>24</v>
      </c>
      <c r="S387" t="s">
        <v>24</v>
      </c>
      <c r="T387" t="s">
        <v>24</v>
      </c>
      <c r="U387" t="s">
        <v>24</v>
      </c>
      <c r="V387" t="s">
        <v>24</v>
      </c>
      <c r="W387" t="s">
        <v>24</v>
      </c>
      <c r="X387" t="s">
        <v>24</v>
      </c>
      <c r="Y387">
        <v>2232</v>
      </c>
      <c r="Z387">
        <v>2383</v>
      </c>
      <c r="AA387">
        <v>710</v>
      </c>
      <c r="AB387">
        <v>916</v>
      </c>
      <c r="AC387" t="s">
        <v>1516</v>
      </c>
      <c r="AD387" t="s">
        <v>1519</v>
      </c>
    </row>
    <row r="388" spans="1:30" x14ac:dyDescent="0.25">
      <c r="A388">
        <v>387</v>
      </c>
      <c r="B388" t="s">
        <v>1520</v>
      </c>
      <c r="C388" s="2">
        <v>0.28086043821015499</v>
      </c>
      <c r="D388" t="s">
        <v>1523</v>
      </c>
      <c r="E388" t="s">
        <v>18285</v>
      </c>
      <c r="F388">
        <v>451.66226540263301</v>
      </c>
      <c r="G388" s="2">
        <v>0.254740746636548</v>
      </c>
      <c r="H388" s="12">
        <v>1.10253440770068</v>
      </c>
      <c r="I388" s="14">
        <v>0.27022940841715998</v>
      </c>
      <c r="J388" s="14">
        <v>0.39374844771231698</v>
      </c>
      <c r="K388" t="s">
        <v>1522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24</v>
      </c>
      <c r="R388" t="s">
        <v>24</v>
      </c>
      <c r="S388" t="s">
        <v>24</v>
      </c>
      <c r="T388" t="s">
        <v>24</v>
      </c>
      <c r="U388" t="s">
        <v>24</v>
      </c>
      <c r="V388" t="s">
        <v>24</v>
      </c>
      <c r="W388" t="s">
        <v>24</v>
      </c>
      <c r="X388" t="s">
        <v>24</v>
      </c>
      <c r="Y388">
        <v>760</v>
      </c>
      <c r="Z388">
        <v>747</v>
      </c>
      <c r="AA388">
        <v>290</v>
      </c>
      <c r="AB388">
        <v>241</v>
      </c>
      <c r="AC388" t="s">
        <v>1521</v>
      </c>
      <c r="AD388" t="s">
        <v>1524</v>
      </c>
    </row>
    <row r="389" spans="1:30" x14ac:dyDescent="0.25">
      <c r="A389">
        <v>388</v>
      </c>
      <c r="B389" t="s">
        <v>1525</v>
      </c>
      <c r="C389" s="2">
        <v>0.21981416088169201</v>
      </c>
      <c r="D389" t="s">
        <v>1528</v>
      </c>
      <c r="E389" t="s">
        <v>18299</v>
      </c>
      <c r="F389">
        <v>937.51124463793303</v>
      </c>
      <c r="G389" s="2">
        <v>0.203843918025613</v>
      </c>
      <c r="H389" s="12">
        <v>1.07834544690253</v>
      </c>
      <c r="I389" s="14">
        <v>0.28087962259136501</v>
      </c>
      <c r="J389" s="14">
        <v>0.40563421827636198</v>
      </c>
      <c r="K389" t="s">
        <v>1527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24</v>
      </c>
      <c r="R389" t="s">
        <v>24</v>
      </c>
      <c r="S389" t="s">
        <v>24</v>
      </c>
      <c r="T389" t="s">
        <v>24</v>
      </c>
      <c r="U389" t="s">
        <v>24</v>
      </c>
      <c r="V389" t="s">
        <v>24</v>
      </c>
      <c r="W389" t="s">
        <v>24</v>
      </c>
      <c r="X389" t="s">
        <v>24</v>
      </c>
      <c r="Y389">
        <v>1454</v>
      </c>
      <c r="Z389">
        <v>1621</v>
      </c>
      <c r="AA389">
        <v>585</v>
      </c>
      <c r="AB389">
        <v>548</v>
      </c>
      <c r="AC389" t="s">
        <v>1526</v>
      </c>
      <c r="AD389" t="s">
        <v>1529</v>
      </c>
    </row>
    <row r="390" spans="1:30" x14ac:dyDescent="0.25">
      <c r="A390">
        <v>389</v>
      </c>
      <c r="B390" t="s">
        <v>1530</v>
      </c>
      <c r="C390" s="2">
        <v>-0.104096185063592</v>
      </c>
      <c r="D390" t="s">
        <v>1533</v>
      </c>
      <c r="E390" t="s">
        <v>18299</v>
      </c>
      <c r="F390">
        <v>5874.6622346430604</v>
      </c>
      <c r="G390" s="2">
        <v>0.15914216887469099</v>
      </c>
      <c r="H390" s="12">
        <v>-0.65410812105720095</v>
      </c>
      <c r="I390" s="14">
        <v>0.51304214975733997</v>
      </c>
      <c r="J390" s="14">
        <v>0.63545630878206405</v>
      </c>
      <c r="K390" t="s">
        <v>1532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24</v>
      </c>
      <c r="R390" t="s">
        <v>24</v>
      </c>
      <c r="S390" t="s">
        <v>24</v>
      </c>
      <c r="T390" t="s">
        <v>24</v>
      </c>
      <c r="U390" t="s">
        <v>24</v>
      </c>
      <c r="V390" t="s">
        <v>24</v>
      </c>
      <c r="W390" t="s">
        <v>24</v>
      </c>
      <c r="X390" t="s">
        <v>24</v>
      </c>
      <c r="Y390">
        <v>8008</v>
      </c>
      <c r="Z390">
        <v>9269</v>
      </c>
      <c r="AA390">
        <v>3869</v>
      </c>
      <c r="AB390">
        <v>4133</v>
      </c>
      <c r="AC390" t="s">
        <v>1531</v>
      </c>
      <c r="AD390" t="s">
        <v>1534</v>
      </c>
    </row>
    <row r="391" spans="1:30" x14ac:dyDescent="0.25">
      <c r="A391">
        <v>390</v>
      </c>
      <c r="B391" t="s">
        <v>1535</v>
      </c>
      <c r="C391" s="2">
        <v>0.17692825848782001</v>
      </c>
      <c r="D391" t="s">
        <v>1538</v>
      </c>
      <c r="E391" t="s">
        <v>18292</v>
      </c>
      <c r="F391">
        <v>3733.9288226080998</v>
      </c>
      <c r="G391" s="2">
        <v>0.14952687879448001</v>
      </c>
      <c r="H391" s="12">
        <v>1.1832538732451101</v>
      </c>
      <c r="I391" s="14">
        <v>0.23670854773504699</v>
      </c>
      <c r="J391" s="14">
        <v>0.357442721927826</v>
      </c>
      <c r="K391" t="s">
        <v>1537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24</v>
      </c>
      <c r="R391" t="s">
        <v>24</v>
      </c>
      <c r="S391" t="s">
        <v>24</v>
      </c>
      <c r="T391" t="s">
        <v>24</v>
      </c>
      <c r="U391" t="s">
        <v>24</v>
      </c>
      <c r="V391" t="s">
        <v>24</v>
      </c>
      <c r="W391" t="s">
        <v>24</v>
      </c>
      <c r="X391" t="s">
        <v>24</v>
      </c>
      <c r="Y391">
        <v>6046</v>
      </c>
      <c r="Z391">
        <v>6018</v>
      </c>
      <c r="AA391">
        <v>2060</v>
      </c>
      <c r="AB391">
        <v>2579</v>
      </c>
      <c r="AC391" t="s">
        <v>1536</v>
      </c>
      <c r="AD391" t="s">
        <v>1539</v>
      </c>
    </row>
    <row r="392" spans="1:30" x14ac:dyDescent="0.25">
      <c r="A392">
        <v>391</v>
      </c>
      <c r="B392" t="s">
        <v>1540</v>
      </c>
      <c r="C392" s="2">
        <v>0.57718532600415695</v>
      </c>
      <c r="D392" t="s">
        <v>1543</v>
      </c>
      <c r="E392" t="s">
        <v>18296</v>
      </c>
      <c r="F392">
        <v>2574.1999107967699</v>
      </c>
      <c r="G392" s="2">
        <v>0.27223025416547197</v>
      </c>
      <c r="H392" s="12">
        <v>2.12021006913259</v>
      </c>
      <c r="I392" s="14">
        <v>3.3988333644571697E-2</v>
      </c>
      <c r="J392" s="14">
        <v>7.5885902162408606E-2</v>
      </c>
      <c r="K392" t="s">
        <v>1542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24</v>
      </c>
      <c r="R392" t="s">
        <v>24</v>
      </c>
      <c r="S392" t="s">
        <v>24</v>
      </c>
      <c r="T392" t="s">
        <v>24</v>
      </c>
      <c r="U392" t="s">
        <v>24</v>
      </c>
      <c r="V392" t="s">
        <v>24</v>
      </c>
      <c r="W392" t="s">
        <v>24</v>
      </c>
      <c r="X392" t="s">
        <v>24</v>
      </c>
      <c r="Y392">
        <v>4573</v>
      </c>
      <c r="Z392">
        <v>4817</v>
      </c>
      <c r="AA392">
        <v>1550</v>
      </c>
      <c r="AB392">
        <v>1123</v>
      </c>
      <c r="AC392" t="s">
        <v>1541</v>
      </c>
      <c r="AD392" t="s">
        <v>1544</v>
      </c>
    </row>
    <row r="393" spans="1:30" x14ac:dyDescent="0.25">
      <c r="A393">
        <v>392</v>
      </c>
      <c r="B393" t="s">
        <v>1545</v>
      </c>
      <c r="C393" s="2">
        <v>-1.1833918481884</v>
      </c>
      <c r="D393" t="s">
        <v>1548</v>
      </c>
      <c r="E393" t="s">
        <v>18296</v>
      </c>
      <c r="F393">
        <v>3499.8387439322601</v>
      </c>
      <c r="G393" s="2">
        <v>0.27365080740832898</v>
      </c>
      <c r="H393" s="12">
        <v>-4.32445955265392</v>
      </c>
      <c r="I393" s="14">
        <v>1.5290625406368401E-5</v>
      </c>
      <c r="J393" s="14">
        <v>9.34904472760335E-5</v>
      </c>
      <c r="K393" t="s">
        <v>1547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</v>
      </c>
      <c r="W393">
        <v>0</v>
      </c>
      <c r="X393">
        <v>0</v>
      </c>
      <c r="Y393">
        <v>2856</v>
      </c>
      <c r="Z393">
        <v>3684</v>
      </c>
      <c r="AA393">
        <v>2277</v>
      </c>
      <c r="AB393">
        <v>4262</v>
      </c>
      <c r="AC393" t="s">
        <v>1546</v>
      </c>
      <c r="AD393" t="s">
        <v>1549</v>
      </c>
    </row>
    <row r="394" spans="1:30" x14ac:dyDescent="0.25">
      <c r="A394">
        <v>393</v>
      </c>
      <c r="B394" t="s">
        <v>16350</v>
      </c>
      <c r="C394" s="2">
        <v>0.20830550102072901</v>
      </c>
      <c r="D394" t="s">
        <v>1552</v>
      </c>
      <c r="E394" t="s">
        <v>18287</v>
      </c>
      <c r="F394">
        <v>312.29218710065601</v>
      </c>
      <c r="G394" s="2">
        <v>0.211896295784396</v>
      </c>
      <c r="H394" s="12">
        <v>0.98305399936145899</v>
      </c>
      <c r="I394" s="14">
        <v>0.32558086262243702</v>
      </c>
      <c r="J394" s="14">
        <v>0.45068885804346598</v>
      </c>
      <c r="K394" t="s">
        <v>1551</v>
      </c>
      <c r="L394" t="s">
        <v>24</v>
      </c>
      <c r="M394" t="s">
        <v>24</v>
      </c>
      <c r="N394" t="s">
        <v>24</v>
      </c>
      <c r="O394" t="s">
        <v>24</v>
      </c>
      <c r="P394" t="s">
        <v>24</v>
      </c>
      <c r="Q394" t="s">
        <v>24</v>
      </c>
      <c r="R394" t="s">
        <v>24</v>
      </c>
      <c r="S394" t="s">
        <v>24</v>
      </c>
      <c r="T394" t="s">
        <v>24</v>
      </c>
      <c r="U394" t="s">
        <v>24</v>
      </c>
      <c r="V394" t="s">
        <v>24</v>
      </c>
      <c r="W394" t="s">
        <v>24</v>
      </c>
      <c r="X394" t="s">
        <v>24</v>
      </c>
      <c r="Y394">
        <v>512</v>
      </c>
      <c r="Z394">
        <v>507</v>
      </c>
      <c r="AA394">
        <v>179</v>
      </c>
      <c r="AB394">
        <v>203</v>
      </c>
      <c r="AC394" t="s">
        <v>1550</v>
      </c>
      <c r="AD394" t="e">
        <f>-KIRKVKPGDEAAISELLIALDYAGTDGFLNQRLLQLIGHPDSGLLAATINDVVCGFISLHFIPQIALAGDFCRISYLCVSEKVRGAGIGKQLLDEAEKMARERGCDRMELHSHSRRVKAHAFYLREGYAESPKYFTKCLTE</f>
        <v>#NAME?</v>
      </c>
    </row>
    <row r="395" spans="1:30" x14ac:dyDescent="0.25">
      <c r="A395">
        <v>394</v>
      </c>
      <c r="B395" t="s">
        <v>1553</v>
      </c>
      <c r="C395" s="2">
        <v>-0.39676833172556297</v>
      </c>
      <c r="D395" t="s">
        <v>1556</v>
      </c>
      <c r="E395" t="s">
        <v>18296</v>
      </c>
      <c r="F395">
        <v>8.7628856244913997</v>
      </c>
      <c r="G395" s="2">
        <v>0.92610583352258202</v>
      </c>
      <c r="H395" s="12">
        <v>-0.428426554896426</v>
      </c>
      <c r="I395" s="14">
        <v>0.668340594769253</v>
      </c>
      <c r="J395" s="14" t="s">
        <v>24</v>
      </c>
      <c r="K395" t="s">
        <v>1555</v>
      </c>
      <c r="L395" t="s">
        <v>24</v>
      </c>
      <c r="M395" t="s">
        <v>24</v>
      </c>
      <c r="N395" t="s">
        <v>24</v>
      </c>
      <c r="O395" t="s">
        <v>24</v>
      </c>
      <c r="P395" t="s">
        <v>24</v>
      </c>
      <c r="Q395" t="s">
        <v>24</v>
      </c>
      <c r="R395" t="s">
        <v>24</v>
      </c>
      <c r="S395" t="s">
        <v>24</v>
      </c>
      <c r="T395" t="s">
        <v>24</v>
      </c>
      <c r="U395" t="s">
        <v>24</v>
      </c>
      <c r="V395" t="s">
        <v>24</v>
      </c>
      <c r="W395" t="s">
        <v>24</v>
      </c>
      <c r="X395" t="s">
        <v>24</v>
      </c>
      <c r="Y395">
        <v>11</v>
      </c>
      <c r="Z395">
        <v>12</v>
      </c>
      <c r="AA395">
        <v>7</v>
      </c>
      <c r="AB395">
        <v>6</v>
      </c>
      <c r="AC395" t="s">
        <v>1554</v>
      </c>
      <c r="AD395" t="s">
        <v>1557</v>
      </c>
    </row>
    <row r="396" spans="1:30" x14ac:dyDescent="0.25">
      <c r="A396">
        <v>395</v>
      </c>
      <c r="B396" t="s">
        <v>1558</v>
      </c>
      <c r="C396" s="2">
        <v>0.61413972239940096</v>
      </c>
      <c r="D396" t="s">
        <v>1561</v>
      </c>
      <c r="E396" t="s">
        <v>18298</v>
      </c>
      <c r="F396">
        <v>3218.10588265969</v>
      </c>
      <c r="G396" s="2">
        <v>0.152633658015735</v>
      </c>
      <c r="H396" s="12">
        <v>4.0236192356478098</v>
      </c>
      <c r="I396" s="14">
        <v>5.73105477683703E-5</v>
      </c>
      <c r="J396" s="14">
        <v>3.0490148369957199E-4</v>
      </c>
      <c r="K396" t="s">
        <v>1560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5539</v>
      </c>
      <c r="Z396">
        <v>6336</v>
      </c>
      <c r="AA396">
        <v>1578</v>
      </c>
      <c r="AB396">
        <v>1773</v>
      </c>
      <c r="AC396" t="s">
        <v>1559</v>
      </c>
      <c r="AD396" t="s">
        <v>1562</v>
      </c>
    </row>
    <row r="397" spans="1:30" x14ac:dyDescent="0.25">
      <c r="A397">
        <v>396</v>
      </c>
      <c r="B397" t="s">
        <v>1563</v>
      </c>
      <c r="C397" s="2">
        <v>0.48416800888661199</v>
      </c>
      <c r="D397" t="s">
        <v>1566</v>
      </c>
      <c r="E397" t="s">
        <v>18289</v>
      </c>
      <c r="F397">
        <v>4068.3878253207199</v>
      </c>
      <c r="G397" s="2">
        <v>0.16696728068748501</v>
      </c>
      <c r="H397" s="12">
        <v>2.8997777701898202</v>
      </c>
      <c r="I397" s="14">
        <v>3.73427311374864E-3</v>
      </c>
      <c r="J397" s="14">
        <v>1.16101405327933E-2</v>
      </c>
      <c r="K397" t="s">
        <v>1565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0</v>
      </c>
      <c r="Y397">
        <v>6912</v>
      </c>
      <c r="Z397">
        <v>7551</v>
      </c>
      <c r="AA397">
        <v>2210</v>
      </c>
      <c r="AB397">
        <v>2240</v>
      </c>
      <c r="AC397" t="s">
        <v>1564</v>
      </c>
      <c r="AD397" t="s">
        <v>1567</v>
      </c>
    </row>
    <row r="398" spans="1:30" x14ac:dyDescent="0.25">
      <c r="A398">
        <v>397</v>
      </c>
      <c r="B398" t="s">
        <v>1568</v>
      </c>
      <c r="C398" s="2">
        <v>0.40041275861868703</v>
      </c>
      <c r="D398" t="s">
        <v>1571</v>
      </c>
      <c r="E398" t="s">
        <v>18290</v>
      </c>
      <c r="F398">
        <v>9292.1637904986892</v>
      </c>
      <c r="G398" s="2">
        <v>0.20273724284104999</v>
      </c>
      <c r="H398" s="12">
        <v>1.9750330674695999</v>
      </c>
      <c r="I398" s="14">
        <v>4.82643955424105E-2</v>
      </c>
      <c r="J398" s="14">
        <v>0.10051864778299401</v>
      </c>
      <c r="K398" t="s">
        <v>1570</v>
      </c>
      <c r="L398" t="s">
        <v>24</v>
      </c>
      <c r="M398" t="s">
        <v>24</v>
      </c>
      <c r="N398" t="s">
        <v>24</v>
      </c>
      <c r="O398" t="s">
        <v>24</v>
      </c>
      <c r="P398" t="s">
        <v>24</v>
      </c>
      <c r="Q398" t="s">
        <v>24</v>
      </c>
      <c r="R398" t="s">
        <v>24</v>
      </c>
      <c r="S398" t="s">
        <v>24</v>
      </c>
      <c r="T398" t="s">
        <v>24</v>
      </c>
      <c r="U398" t="s">
        <v>24</v>
      </c>
      <c r="V398" t="s">
        <v>24</v>
      </c>
      <c r="W398" t="s">
        <v>24</v>
      </c>
      <c r="X398" t="s">
        <v>24</v>
      </c>
      <c r="Y398">
        <v>14875</v>
      </c>
      <c r="Z398">
        <v>17389</v>
      </c>
      <c r="AA398">
        <v>5482</v>
      </c>
      <c r="AB398">
        <v>4978</v>
      </c>
      <c r="AC398" t="s">
        <v>1569</v>
      </c>
      <c r="AD398" t="s">
        <v>1572</v>
      </c>
    </row>
    <row r="399" spans="1:30" x14ac:dyDescent="0.25">
      <c r="A399">
        <v>398</v>
      </c>
      <c r="B399" t="s">
        <v>1573</v>
      </c>
      <c r="C399" s="2">
        <v>0.37890368760695903</v>
      </c>
      <c r="D399" t="s">
        <v>35</v>
      </c>
      <c r="E399" t="s">
        <v>18295</v>
      </c>
      <c r="F399">
        <v>42.1703545078147</v>
      </c>
      <c r="G399" s="2">
        <v>0.45971970314800598</v>
      </c>
      <c r="H399" s="12">
        <v>0.82420589113834897</v>
      </c>
      <c r="I399" s="14">
        <v>0.40982258025295099</v>
      </c>
      <c r="J399" s="14">
        <v>0.53956749018468397</v>
      </c>
      <c r="K399" t="s">
        <v>1575</v>
      </c>
      <c r="L399" t="s">
        <v>24</v>
      </c>
      <c r="M399" t="s">
        <v>24</v>
      </c>
      <c r="N399" t="s">
        <v>24</v>
      </c>
      <c r="O399" t="s">
        <v>24</v>
      </c>
      <c r="P399" t="s">
        <v>24</v>
      </c>
      <c r="Q399" t="s">
        <v>24</v>
      </c>
      <c r="R399" t="s">
        <v>24</v>
      </c>
      <c r="S399" t="s">
        <v>24</v>
      </c>
      <c r="T399" t="s">
        <v>24</v>
      </c>
      <c r="U399" t="s">
        <v>24</v>
      </c>
      <c r="V399" t="s">
        <v>24</v>
      </c>
      <c r="W399" t="s">
        <v>24</v>
      </c>
      <c r="X399" t="s">
        <v>24</v>
      </c>
      <c r="Y399">
        <v>71</v>
      </c>
      <c r="Z399">
        <v>74</v>
      </c>
      <c r="AA399">
        <v>25</v>
      </c>
      <c r="AB399">
        <v>23</v>
      </c>
      <c r="AC399" t="s">
        <v>1574</v>
      </c>
      <c r="AD399" t="s">
        <v>1576</v>
      </c>
    </row>
    <row r="400" spans="1:30" x14ac:dyDescent="0.25">
      <c r="A400">
        <v>399</v>
      </c>
      <c r="B400" t="s">
        <v>1577</v>
      </c>
      <c r="C400" s="2">
        <v>-0.137138462973384</v>
      </c>
      <c r="D400" t="s">
        <v>1580</v>
      </c>
      <c r="E400" t="s">
        <v>18289</v>
      </c>
      <c r="F400">
        <v>288.176078622967</v>
      </c>
      <c r="G400" s="2">
        <v>0.27023831609528598</v>
      </c>
      <c r="H400" s="12">
        <v>-0.50747231167999596</v>
      </c>
      <c r="I400" s="14">
        <v>0.61182345920308701</v>
      </c>
      <c r="J400" s="14">
        <v>0.71612610159930601</v>
      </c>
      <c r="K400" t="s">
        <v>1579</v>
      </c>
      <c r="L400" t="s">
        <v>24</v>
      </c>
      <c r="M400" t="s">
        <v>24</v>
      </c>
      <c r="N400" t="s">
        <v>24</v>
      </c>
      <c r="O400" t="s">
        <v>24</v>
      </c>
      <c r="P400" t="s">
        <v>24</v>
      </c>
      <c r="Q400" t="s">
        <v>24</v>
      </c>
      <c r="R400" t="s">
        <v>24</v>
      </c>
      <c r="S400" t="s">
        <v>24</v>
      </c>
      <c r="T400" t="s">
        <v>24</v>
      </c>
      <c r="U400" t="s">
        <v>24</v>
      </c>
      <c r="V400" t="s">
        <v>24</v>
      </c>
      <c r="W400" t="s">
        <v>24</v>
      </c>
      <c r="X400" t="s">
        <v>24</v>
      </c>
      <c r="Y400">
        <v>397</v>
      </c>
      <c r="Z400">
        <v>439</v>
      </c>
      <c r="AA400">
        <v>215</v>
      </c>
      <c r="AB400">
        <v>178</v>
      </c>
      <c r="AC400" t="s">
        <v>1578</v>
      </c>
      <c r="AD400" t="s">
        <v>1581</v>
      </c>
    </row>
    <row r="401" spans="1:30" x14ac:dyDescent="0.25">
      <c r="A401">
        <v>400</v>
      </c>
      <c r="B401" t="s">
        <v>1582</v>
      </c>
      <c r="C401" s="2">
        <v>-0.38437958366621</v>
      </c>
      <c r="D401" t="s">
        <v>1585</v>
      </c>
      <c r="E401" t="s">
        <v>18287</v>
      </c>
      <c r="F401">
        <v>662.54241265430198</v>
      </c>
      <c r="G401" s="2">
        <v>0.17250782364547501</v>
      </c>
      <c r="H401" s="12">
        <v>-2.22818638333852</v>
      </c>
      <c r="I401" s="14">
        <v>2.5868088709633998E-2</v>
      </c>
      <c r="J401" s="14">
        <v>6.0779113364091898E-2</v>
      </c>
      <c r="K401" t="s">
        <v>1584</v>
      </c>
      <c r="L401" t="s">
        <v>24</v>
      </c>
      <c r="M401" t="s">
        <v>24</v>
      </c>
      <c r="N401" t="s">
        <v>24</v>
      </c>
      <c r="O401" t="s">
        <v>24</v>
      </c>
      <c r="P401" t="s">
        <v>24</v>
      </c>
      <c r="Q401" t="s">
        <v>24</v>
      </c>
      <c r="R401" t="s">
        <v>24</v>
      </c>
      <c r="S401" t="s">
        <v>24</v>
      </c>
      <c r="T401" t="s">
        <v>24</v>
      </c>
      <c r="U401" t="s">
        <v>24</v>
      </c>
      <c r="V401" t="s">
        <v>24</v>
      </c>
      <c r="W401" t="s">
        <v>24</v>
      </c>
      <c r="X401" t="s">
        <v>24</v>
      </c>
      <c r="Y401">
        <v>845</v>
      </c>
      <c r="Z401">
        <v>907</v>
      </c>
      <c r="AA401">
        <v>446</v>
      </c>
      <c r="AB401">
        <v>546</v>
      </c>
      <c r="AC401" t="s">
        <v>1583</v>
      </c>
      <c r="AD401" t="s">
        <v>1586</v>
      </c>
    </row>
    <row r="402" spans="1:30" x14ac:dyDescent="0.25">
      <c r="A402">
        <v>401</v>
      </c>
      <c r="B402" t="s">
        <v>1587</v>
      </c>
      <c r="C402" s="2">
        <v>-0.45936837505103401</v>
      </c>
      <c r="D402" t="s">
        <v>1590</v>
      </c>
      <c r="E402" t="s">
        <v>18287</v>
      </c>
      <c r="F402">
        <v>1715.2791589132501</v>
      </c>
      <c r="G402" s="2">
        <v>0.19803966231266301</v>
      </c>
      <c r="H402" s="12">
        <v>-2.3195776527117502</v>
      </c>
      <c r="I402" s="14">
        <v>2.0363735916863399E-2</v>
      </c>
      <c r="J402" s="14">
        <v>4.9545413554736302E-2</v>
      </c>
      <c r="K402" t="s">
        <v>1589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2161</v>
      </c>
      <c r="Z402">
        <v>2238</v>
      </c>
      <c r="AA402">
        <v>1346</v>
      </c>
      <c r="AB402">
        <v>1250</v>
      </c>
      <c r="AC402" t="s">
        <v>1588</v>
      </c>
      <c r="AD402" t="s">
        <v>1591</v>
      </c>
    </row>
    <row r="403" spans="1:30" x14ac:dyDescent="0.25">
      <c r="A403">
        <v>402</v>
      </c>
      <c r="B403" t="s">
        <v>1592</v>
      </c>
      <c r="C403" s="2">
        <v>0.29724343146050503</v>
      </c>
      <c r="D403" t="s">
        <v>1595</v>
      </c>
      <c r="E403" t="s">
        <v>18282</v>
      </c>
      <c r="F403">
        <v>483.46352462553699</v>
      </c>
      <c r="G403" s="2">
        <v>0.20281875470337901</v>
      </c>
      <c r="H403" s="12">
        <v>1.46556186036751</v>
      </c>
      <c r="I403" s="14">
        <v>0.14276768808198001</v>
      </c>
      <c r="J403" s="14">
        <v>0.241345377471919</v>
      </c>
      <c r="K403" t="s">
        <v>1594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24</v>
      </c>
      <c r="R403" t="s">
        <v>24</v>
      </c>
      <c r="S403" t="s">
        <v>24</v>
      </c>
      <c r="T403" t="s">
        <v>24</v>
      </c>
      <c r="U403" t="s">
        <v>24</v>
      </c>
      <c r="V403" t="s">
        <v>24</v>
      </c>
      <c r="W403" t="s">
        <v>24</v>
      </c>
      <c r="X403" t="s">
        <v>24</v>
      </c>
      <c r="Y403">
        <v>847</v>
      </c>
      <c r="Z403">
        <v>774</v>
      </c>
      <c r="AA403">
        <v>261</v>
      </c>
      <c r="AB403">
        <v>312</v>
      </c>
      <c r="AC403" t="s">
        <v>1593</v>
      </c>
      <c r="AD403" t="s">
        <v>1596</v>
      </c>
    </row>
    <row r="404" spans="1:30" x14ac:dyDescent="0.25">
      <c r="A404">
        <v>403</v>
      </c>
      <c r="B404" t="s">
        <v>1597</v>
      </c>
      <c r="C404" s="2">
        <v>-0.10648395795678001</v>
      </c>
      <c r="D404" t="s">
        <v>35</v>
      </c>
      <c r="F404">
        <v>9.2940398330707996</v>
      </c>
      <c r="G404" s="2">
        <v>1.0526409743851499</v>
      </c>
      <c r="H404" s="12">
        <v>-0.10115885714877999</v>
      </c>
      <c r="I404" s="14">
        <v>0.91942435636378606</v>
      </c>
      <c r="J404" s="14" t="s">
        <v>24</v>
      </c>
      <c r="K404" t="s">
        <v>24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24</v>
      </c>
      <c r="R404" t="s">
        <v>24</v>
      </c>
      <c r="S404" t="s">
        <v>24</v>
      </c>
      <c r="T404" t="s">
        <v>24</v>
      </c>
      <c r="U404" t="s">
        <v>24</v>
      </c>
      <c r="V404" t="s">
        <v>24</v>
      </c>
      <c r="W404" t="s">
        <v>24</v>
      </c>
      <c r="X404" t="s">
        <v>24</v>
      </c>
      <c r="Y404">
        <v>20</v>
      </c>
      <c r="Z404">
        <v>7</v>
      </c>
      <c r="AA404">
        <v>4</v>
      </c>
      <c r="AB404">
        <v>9</v>
      </c>
      <c r="AC404" t="s">
        <v>1598</v>
      </c>
      <c r="AD404" t="e">
        <f>-PFSERGCTQISVGLVPLPLCLAAYNTGTHSAPTRFLVTPAKPVLIFAGNSQAFSDSLIVQPPALLFIVSTLYSIVRAIGRIWAVINIAR</f>
        <v>#NAME?</v>
      </c>
    </row>
    <row r="405" spans="1:30" x14ac:dyDescent="0.25">
      <c r="A405">
        <v>404</v>
      </c>
      <c r="B405" t="s">
        <v>1599</v>
      </c>
      <c r="C405" s="2">
        <v>-3.6026076826588302E-2</v>
      </c>
      <c r="D405" t="s">
        <v>1602</v>
      </c>
      <c r="E405" t="s">
        <v>18290</v>
      </c>
      <c r="F405">
        <v>227.28539346833301</v>
      </c>
      <c r="G405" s="2">
        <v>0.232895965186145</v>
      </c>
      <c r="H405" s="12">
        <v>-0.154687423621933</v>
      </c>
      <c r="I405" s="14">
        <v>0.87706774514370101</v>
      </c>
      <c r="J405" s="14">
        <v>0.91551711969691296</v>
      </c>
      <c r="K405" t="s">
        <v>1601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24</v>
      </c>
      <c r="R405" t="s">
        <v>24</v>
      </c>
      <c r="S405" t="s">
        <v>24</v>
      </c>
      <c r="T405" t="s">
        <v>24</v>
      </c>
      <c r="U405" t="s">
        <v>24</v>
      </c>
      <c r="V405" t="s">
        <v>24</v>
      </c>
      <c r="W405" t="s">
        <v>24</v>
      </c>
      <c r="X405" t="s">
        <v>24</v>
      </c>
      <c r="Y405">
        <v>337</v>
      </c>
      <c r="Z405">
        <v>347</v>
      </c>
      <c r="AA405">
        <v>132</v>
      </c>
      <c r="AB405">
        <v>173</v>
      </c>
      <c r="AC405" t="s">
        <v>1600</v>
      </c>
      <c r="AD405" t="s">
        <v>1603</v>
      </c>
    </row>
    <row r="406" spans="1:30" x14ac:dyDescent="0.25">
      <c r="A406">
        <v>405</v>
      </c>
      <c r="B406" t="s">
        <v>1604</v>
      </c>
      <c r="C406" s="2">
        <v>1.8491567136067501E-2</v>
      </c>
      <c r="D406" t="s">
        <v>35</v>
      </c>
      <c r="F406">
        <v>4.0038826154948799</v>
      </c>
      <c r="G406" s="2">
        <v>1.5373886421490901</v>
      </c>
      <c r="H406" s="12">
        <v>1.2027906691321999E-2</v>
      </c>
      <c r="I406" s="14">
        <v>0.99040335034485505</v>
      </c>
      <c r="J406" s="14" t="s">
        <v>24</v>
      </c>
      <c r="K406" t="s">
        <v>24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24</v>
      </c>
      <c r="R406" t="s">
        <v>24</v>
      </c>
      <c r="S406" t="s">
        <v>24</v>
      </c>
      <c r="T406" t="s">
        <v>24</v>
      </c>
      <c r="U406" t="s">
        <v>24</v>
      </c>
      <c r="V406" t="s">
        <v>24</v>
      </c>
      <c r="W406" t="s">
        <v>24</v>
      </c>
      <c r="X406" t="s">
        <v>24</v>
      </c>
      <c r="Y406">
        <v>9</v>
      </c>
      <c r="Z406">
        <v>3</v>
      </c>
      <c r="AA406">
        <v>4</v>
      </c>
      <c r="AB406">
        <v>1</v>
      </c>
      <c r="AC406" t="s">
        <v>1605</v>
      </c>
      <c r="AD406" t="s">
        <v>1606</v>
      </c>
    </row>
    <row r="407" spans="1:30" x14ac:dyDescent="0.25">
      <c r="A407">
        <v>406</v>
      </c>
      <c r="B407" t="s">
        <v>16351</v>
      </c>
      <c r="C407" s="2">
        <v>0.26355668352078299</v>
      </c>
      <c r="D407" t="s">
        <v>1609</v>
      </c>
      <c r="E407" t="s">
        <v>18292</v>
      </c>
      <c r="F407">
        <v>283.12427511386801</v>
      </c>
      <c r="G407" s="2">
        <v>0.25612047057595799</v>
      </c>
      <c r="H407" s="12">
        <v>1.0290340437377099</v>
      </c>
      <c r="I407" s="14">
        <v>0.30346367761597698</v>
      </c>
      <c r="J407" s="14">
        <v>0.42872759316341003</v>
      </c>
      <c r="K407" t="s">
        <v>1608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24</v>
      </c>
      <c r="S407" t="s">
        <v>24</v>
      </c>
      <c r="T407" t="s">
        <v>24</v>
      </c>
      <c r="U407" t="s">
        <v>24</v>
      </c>
      <c r="V407" t="s">
        <v>24</v>
      </c>
      <c r="W407" t="s">
        <v>24</v>
      </c>
      <c r="X407" t="s">
        <v>24</v>
      </c>
      <c r="Y407">
        <v>493</v>
      </c>
      <c r="Z407">
        <v>447</v>
      </c>
      <c r="AA407">
        <v>136</v>
      </c>
      <c r="AB407">
        <v>207</v>
      </c>
      <c r="AC407" t="s">
        <v>1607</v>
      </c>
      <c r="AD407" t="s">
        <v>1610</v>
      </c>
    </row>
    <row r="408" spans="1:30" x14ac:dyDescent="0.25">
      <c r="A408">
        <v>407</v>
      </c>
      <c r="B408" t="s">
        <v>1611</v>
      </c>
      <c r="C408" s="2">
        <v>-0.79008696119657096</v>
      </c>
      <c r="D408" t="s">
        <v>1614</v>
      </c>
      <c r="E408" t="s">
        <v>18291</v>
      </c>
      <c r="F408">
        <v>1971.1983915365499</v>
      </c>
      <c r="G408" s="2">
        <v>0.149266843180383</v>
      </c>
      <c r="H408" s="12">
        <v>-5.2931176432918896</v>
      </c>
      <c r="I408" s="14">
        <v>1.20248508497548E-7</v>
      </c>
      <c r="J408" s="14">
        <v>1.1680856360271801E-6</v>
      </c>
      <c r="K408" t="s">
        <v>1613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2120</v>
      </c>
      <c r="Z408">
        <v>2283</v>
      </c>
      <c r="AA408">
        <v>1478</v>
      </c>
      <c r="AB408">
        <v>1826</v>
      </c>
      <c r="AC408" t="s">
        <v>1612</v>
      </c>
      <c r="AD408" t="s">
        <v>1615</v>
      </c>
    </row>
    <row r="409" spans="1:30" x14ac:dyDescent="0.25">
      <c r="A409">
        <v>408</v>
      </c>
      <c r="B409" t="s">
        <v>1616</v>
      </c>
      <c r="C409" s="2">
        <v>0.13319527429620301</v>
      </c>
      <c r="D409" t="s">
        <v>1619</v>
      </c>
      <c r="E409" t="s">
        <v>18285</v>
      </c>
      <c r="F409">
        <v>302.78140485604598</v>
      </c>
      <c r="G409" s="2">
        <v>0.23383428164766401</v>
      </c>
      <c r="H409" s="12">
        <v>0.56961397344166598</v>
      </c>
      <c r="I409" s="14">
        <v>0.568939548876223</v>
      </c>
      <c r="J409" s="14">
        <v>0.68360275026512296</v>
      </c>
      <c r="K409" t="s">
        <v>1618</v>
      </c>
      <c r="L409" t="s">
        <v>24</v>
      </c>
      <c r="M409" t="s">
        <v>24</v>
      </c>
      <c r="N409" t="s">
        <v>24</v>
      </c>
      <c r="O409" t="s">
        <v>24</v>
      </c>
      <c r="P409" t="s">
        <v>24</v>
      </c>
      <c r="Q409" t="s">
        <v>24</v>
      </c>
      <c r="R409" t="s">
        <v>24</v>
      </c>
      <c r="S409" t="s">
        <v>24</v>
      </c>
      <c r="T409" t="s">
        <v>24</v>
      </c>
      <c r="U409" t="s">
        <v>24</v>
      </c>
      <c r="V409" t="s">
        <v>24</v>
      </c>
      <c r="W409" t="s">
        <v>24</v>
      </c>
      <c r="X409" t="s">
        <v>24</v>
      </c>
      <c r="Y409">
        <v>423</v>
      </c>
      <c r="Z409">
        <v>545</v>
      </c>
      <c r="AA409">
        <v>171</v>
      </c>
      <c r="AB409">
        <v>211</v>
      </c>
      <c r="AC409" t="s">
        <v>1617</v>
      </c>
      <c r="AD409" t="s">
        <v>1620</v>
      </c>
    </row>
    <row r="410" spans="1:30" x14ac:dyDescent="0.25">
      <c r="A410">
        <v>409</v>
      </c>
      <c r="B410" t="s">
        <v>1621</v>
      </c>
      <c r="C410" s="2">
        <v>0.63416433539761996</v>
      </c>
      <c r="D410" t="s">
        <v>1624</v>
      </c>
      <c r="E410" t="s">
        <v>18294</v>
      </c>
      <c r="F410">
        <v>71.642887891069407</v>
      </c>
      <c r="G410" s="2">
        <v>0.36918586979546603</v>
      </c>
      <c r="H410" s="12">
        <v>1.71773728975314</v>
      </c>
      <c r="I410" s="14">
        <v>8.5844544432272102E-2</v>
      </c>
      <c r="J410" s="14">
        <v>0.16186525640174901</v>
      </c>
      <c r="K410" t="s">
        <v>1623</v>
      </c>
      <c r="L410" t="s">
        <v>24</v>
      </c>
      <c r="M410" t="s">
        <v>24</v>
      </c>
      <c r="N410" t="s">
        <v>24</v>
      </c>
      <c r="O410" t="s">
        <v>24</v>
      </c>
      <c r="P410" t="s">
        <v>24</v>
      </c>
      <c r="Q410" t="s">
        <v>24</v>
      </c>
      <c r="R410" t="s">
        <v>24</v>
      </c>
      <c r="S410" t="s">
        <v>24</v>
      </c>
      <c r="T410" t="s">
        <v>24</v>
      </c>
      <c r="U410" t="s">
        <v>24</v>
      </c>
      <c r="V410" t="s">
        <v>24</v>
      </c>
      <c r="W410" t="s">
        <v>24</v>
      </c>
      <c r="X410" t="s">
        <v>24</v>
      </c>
      <c r="Y410">
        <v>119</v>
      </c>
      <c r="Z410">
        <v>147</v>
      </c>
      <c r="AA410">
        <v>35</v>
      </c>
      <c r="AB410">
        <v>39</v>
      </c>
      <c r="AC410" t="s">
        <v>1622</v>
      </c>
      <c r="AD410" t="s">
        <v>1625</v>
      </c>
    </row>
    <row r="411" spans="1:30" x14ac:dyDescent="0.25">
      <c r="A411">
        <v>410</v>
      </c>
      <c r="B411" t="s">
        <v>1626</v>
      </c>
      <c r="C411" s="2">
        <v>-0.57295890293543095</v>
      </c>
      <c r="D411" t="s">
        <v>196</v>
      </c>
      <c r="E411" t="s">
        <v>18282</v>
      </c>
      <c r="F411">
        <v>693.87887201353305</v>
      </c>
      <c r="G411" s="2">
        <v>0.17631786781067399</v>
      </c>
      <c r="H411" s="12">
        <v>-3.2495793537536501</v>
      </c>
      <c r="I411" s="14">
        <v>1.15575827499675E-3</v>
      </c>
      <c r="J411" s="14">
        <v>4.3024176013940103E-3</v>
      </c>
      <c r="K411" t="s">
        <v>1628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</v>
      </c>
      <c r="W411">
        <v>0</v>
      </c>
      <c r="X411">
        <v>0</v>
      </c>
      <c r="Y411">
        <v>792</v>
      </c>
      <c r="Z411">
        <v>910</v>
      </c>
      <c r="AA411">
        <v>495</v>
      </c>
      <c r="AB411">
        <v>602</v>
      </c>
      <c r="AC411" t="s">
        <v>1627</v>
      </c>
      <c r="AD411" t="s">
        <v>1629</v>
      </c>
    </row>
    <row r="412" spans="1:30" x14ac:dyDescent="0.25">
      <c r="A412">
        <v>411</v>
      </c>
      <c r="B412" t="s">
        <v>1630</v>
      </c>
      <c r="C412" s="2">
        <v>6.3992667090126798E-2</v>
      </c>
      <c r="D412" t="s">
        <v>1633</v>
      </c>
      <c r="E412" t="s">
        <v>18291</v>
      </c>
      <c r="F412">
        <v>1128.3026811765201</v>
      </c>
      <c r="G412" s="2">
        <v>0.16669302433090299</v>
      </c>
      <c r="H412" s="12">
        <v>0.38389529104166098</v>
      </c>
      <c r="I412" s="14">
        <v>0.70105605665561799</v>
      </c>
      <c r="J412" s="14">
        <v>0.78916803149039705</v>
      </c>
      <c r="K412" t="s">
        <v>1632</v>
      </c>
      <c r="L412" t="s">
        <v>24</v>
      </c>
      <c r="M412" t="s">
        <v>24</v>
      </c>
      <c r="N412" t="s">
        <v>24</v>
      </c>
      <c r="O412" t="s">
        <v>24</v>
      </c>
      <c r="P412" t="s">
        <v>24</v>
      </c>
      <c r="Q412" t="s">
        <v>24</v>
      </c>
      <c r="R412" t="s">
        <v>24</v>
      </c>
      <c r="S412" t="s">
        <v>24</v>
      </c>
      <c r="T412" t="s">
        <v>24</v>
      </c>
      <c r="U412" t="s">
        <v>24</v>
      </c>
      <c r="V412" t="s">
        <v>24</v>
      </c>
      <c r="W412" t="s">
        <v>24</v>
      </c>
      <c r="X412" t="s">
        <v>24</v>
      </c>
      <c r="Y412">
        <v>1716</v>
      </c>
      <c r="Z412">
        <v>1797</v>
      </c>
      <c r="AA412">
        <v>700</v>
      </c>
      <c r="AB412">
        <v>751</v>
      </c>
      <c r="AC412" t="s">
        <v>1631</v>
      </c>
      <c r="AD412" t="s">
        <v>1634</v>
      </c>
    </row>
    <row r="413" spans="1:30" x14ac:dyDescent="0.25">
      <c r="A413">
        <v>412</v>
      </c>
      <c r="B413" t="s">
        <v>1635</v>
      </c>
      <c r="C413" s="2">
        <v>0.90876225176191705</v>
      </c>
      <c r="D413" t="s">
        <v>1638</v>
      </c>
      <c r="F413">
        <v>7.8724375891493503</v>
      </c>
      <c r="G413" s="2">
        <v>1.08082213665236</v>
      </c>
      <c r="H413" s="12">
        <v>0.84080647587089197</v>
      </c>
      <c r="I413" s="14">
        <v>0.400456358660019</v>
      </c>
      <c r="J413" s="14" t="s">
        <v>24</v>
      </c>
      <c r="K413" t="s">
        <v>1637</v>
      </c>
      <c r="L413" t="s">
        <v>24</v>
      </c>
      <c r="M413" t="s">
        <v>24</v>
      </c>
      <c r="N413" t="s">
        <v>24</v>
      </c>
      <c r="O413" t="s">
        <v>24</v>
      </c>
      <c r="P413" t="s">
        <v>24</v>
      </c>
      <c r="Q413" t="s">
        <v>24</v>
      </c>
      <c r="R413" t="s">
        <v>24</v>
      </c>
      <c r="S413" t="s">
        <v>24</v>
      </c>
      <c r="T413" t="s">
        <v>24</v>
      </c>
      <c r="U413" t="s">
        <v>24</v>
      </c>
      <c r="V413" t="s">
        <v>24</v>
      </c>
      <c r="W413" t="s">
        <v>24</v>
      </c>
      <c r="X413" t="s">
        <v>24</v>
      </c>
      <c r="Y413">
        <v>17</v>
      </c>
      <c r="Z413">
        <v>14</v>
      </c>
      <c r="AA413">
        <v>5</v>
      </c>
      <c r="AB413">
        <v>2</v>
      </c>
      <c r="AC413" t="s">
        <v>1636</v>
      </c>
      <c r="AD413" t="e">
        <f>-EKPAIAIRGLILRLDAENPLFTNTDQFDAKQSRTIISALRNGTKLVYRFKKRPGDISEDVYVNTNNIEQALLLLNKAYAAL</f>
        <v>#NAME?</v>
      </c>
    </row>
    <row r="414" spans="1:30" x14ac:dyDescent="0.25">
      <c r="A414">
        <v>413</v>
      </c>
      <c r="B414" t="s">
        <v>1639</v>
      </c>
      <c r="C414" s="2">
        <v>-1.1629800673203801</v>
      </c>
      <c r="D414" t="s">
        <v>1638</v>
      </c>
      <c r="E414" t="s">
        <v>18286</v>
      </c>
      <c r="F414">
        <v>456.13940993014398</v>
      </c>
      <c r="G414" s="2">
        <v>0.22022938816552801</v>
      </c>
      <c r="H414" s="12">
        <v>-5.2807669176571004</v>
      </c>
      <c r="I414" s="14">
        <v>1.28644261458882E-7</v>
      </c>
      <c r="J414" s="14">
        <v>1.23428953561901E-6</v>
      </c>
      <c r="K414" t="s">
        <v>1641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0</v>
      </c>
      <c r="X414">
        <v>0</v>
      </c>
      <c r="Y414">
        <v>393</v>
      </c>
      <c r="Z414">
        <v>466</v>
      </c>
      <c r="AA414">
        <v>419</v>
      </c>
      <c r="AB414">
        <v>407</v>
      </c>
      <c r="AC414" t="s">
        <v>1640</v>
      </c>
      <c r="AD414" t="s">
        <v>1642</v>
      </c>
    </row>
    <row r="415" spans="1:30" x14ac:dyDescent="0.25">
      <c r="A415">
        <v>414</v>
      </c>
      <c r="B415" t="s">
        <v>16352</v>
      </c>
      <c r="C415" s="2">
        <v>-0.73607139695338597</v>
      </c>
      <c r="D415" t="s">
        <v>24</v>
      </c>
      <c r="F415">
        <v>12.670174718036399</v>
      </c>
      <c r="G415" s="2">
        <v>0.77217930393351297</v>
      </c>
      <c r="H415" s="12">
        <v>-0.95323896043808598</v>
      </c>
      <c r="I415" s="14">
        <v>0.34046901046143901</v>
      </c>
      <c r="J415" s="14">
        <v>0.46732213913951498</v>
      </c>
      <c r="K415" t="s">
        <v>24</v>
      </c>
      <c r="L415" t="s">
        <v>24</v>
      </c>
      <c r="M415" t="s">
        <v>24</v>
      </c>
      <c r="N415" t="s">
        <v>24</v>
      </c>
      <c r="O415" t="s">
        <v>24</v>
      </c>
      <c r="P415" t="s">
        <v>24</v>
      </c>
      <c r="Q415" t="s">
        <v>24</v>
      </c>
      <c r="R415" t="s">
        <v>24</v>
      </c>
      <c r="S415" t="s">
        <v>24</v>
      </c>
      <c r="T415" t="s">
        <v>24</v>
      </c>
      <c r="U415" t="s">
        <v>24</v>
      </c>
      <c r="V415" t="s">
        <v>24</v>
      </c>
      <c r="W415" t="s">
        <v>24</v>
      </c>
      <c r="X415" t="s">
        <v>24</v>
      </c>
      <c r="Y415">
        <v>14</v>
      </c>
      <c r="Z415">
        <v>15</v>
      </c>
      <c r="AA415">
        <v>9</v>
      </c>
      <c r="AB415">
        <v>12</v>
      </c>
      <c r="AC415" t="s">
        <v>24</v>
      </c>
      <c r="AD415" t="s">
        <v>24</v>
      </c>
    </row>
    <row r="416" spans="1:30" x14ac:dyDescent="0.25">
      <c r="A416">
        <v>415</v>
      </c>
      <c r="B416" t="s">
        <v>1643</v>
      </c>
      <c r="C416" s="2">
        <v>-0.96293362636972601</v>
      </c>
      <c r="D416" t="s">
        <v>1646</v>
      </c>
      <c r="E416" t="s">
        <v>18297</v>
      </c>
      <c r="F416">
        <v>1148.3669166780701</v>
      </c>
      <c r="G416" s="2">
        <v>0.176419558972709</v>
      </c>
      <c r="H416" s="12">
        <v>-5.45820220828623</v>
      </c>
      <c r="I416" s="14">
        <v>4.8097971690564302E-8</v>
      </c>
      <c r="J416" s="14">
        <v>5.0626032197211195E-7</v>
      </c>
      <c r="K416" t="s">
        <v>1645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</v>
      </c>
      <c r="W416">
        <v>0</v>
      </c>
      <c r="X416">
        <v>0</v>
      </c>
      <c r="Y416">
        <v>1110</v>
      </c>
      <c r="Z416">
        <v>1266</v>
      </c>
      <c r="AA416">
        <v>859</v>
      </c>
      <c r="AB416">
        <v>1156</v>
      </c>
      <c r="AC416" t="s">
        <v>1644</v>
      </c>
      <c r="AD416" t="s">
        <v>1647</v>
      </c>
    </row>
    <row r="417" spans="1:30" x14ac:dyDescent="0.25">
      <c r="A417">
        <v>416</v>
      </c>
      <c r="B417" t="s">
        <v>1648</v>
      </c>
      <c r="C417" s="2">
        <v>-0.121558040778485</v>
      </c>
      <c r="D417" t="s">
        <v>35</v>
      </c>
      <c r="F417">
        <v>90.663159393213405</v>
      </c>
      <c r="G417" s="2">
        <v>0.33864928677837602</v>
      </c>
      <c r="H417" s="12">
        <v>-0.35894964355273401</v>
      </c>
      <c r="I417" s="14">
        <v>0.71963276077427196</v>
      </c>
      <c r="J417" s="14">
        <v>0.80359334596040399</v>
      </c>
      <c r="K417" t="s">
        <v>1650</v>
      </c>
      <c r="L417" t="s">
        <v>24</v>
      </c>
      <c r="M417" t="s">
        <v>24</v>
      </c>
      <c r="N417" t="s">
        <v>24</v>
      </c>
      <c r="O417" t="s">
        <v>24</v>
      </c>
      <c r="P417" t="s">
        <v>24</v>
      </c>
      <c r="Q417" t="s">
        <v>24</v>
      </c>
      <c r="R417" t="s">
        <v>24</v>
      </c>
      <c r="S417" t="s">
        <v>24</v>
      </c>
      <c r="T417" t="s">
        <v>24</v>
      </c>
      <c r="U417" t="s">
        <v>24</v>
      </c>
      <c r="V417" t="s">
        <v>24</v>
      </c>
      <c r="W417" t="s">
        <v>24</v>
      </c>
      <c r="X417" t="s">
        <v>24</v>
      </c>
      <c r="Y417">
        <v>117</v>
      </c>
      <c r="Z417">
        <v>148</v>
      </c>
      <c r="AA417">
        <v>62</v>
      </c>
      <c r="AB417">
        <v>62</v>
      </c>
      <c r="AC417" t="s">
        <v>1649</v>
      </c>
      <c r="AD417" t="s">
        <v>1651</v>
      </c>
    </row>
    <row r="418" spans="1:30" x14ac:dyDescent="0.25">
      <c r="A418">
        <v>417</v>
      </c>
      <c r="B418" t="s">
        <v>1652</v>
      </c>
      <c r="C418" s="2">
        <v>-6.1242909273127102E-2</v>
      </c>
      <c r="D418" t="s">
        <v>1655</v>
      </c>
      <c r="E418" t="s">
        <v>18298</v>
      </c>
      <c r="F418">
        <v>854.40846964136597</v>
      </c>
      <c r="G418" s="2">
        <v>0.165272158642119</v>
      </c>
      <c r="H418" s="12">
        <v>-0.37055793169461099</v>
      </c>
      <c r="I418" s="14">
        <v>0.71096682029604497</v>
      </c>
      <c r="J418" s="14">
        <v>0.797336425403807</v>
      </c>
      <c r="K418" t="s">
        <v>1654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24</v>
      </c>
      <c r="R418" t="s">
        <v>24</v>
      </c>
      <c r="S418" t="s">
        <v>24</v>
      </c>
      <c r="T418" t="s">
        <v>24</v>
      </c>
      <c r="U418" t="s">
        <v>24</v>
      </c>
      <c r="V418" t="s">
        <v>24</v>
      </c>
      <c r="W418" t="s">
        <v>24</v>
      </c>
      <c r="X418" t="s">
        <v>24</v>
      </c>
      <c r="Y418">
        <v>1258</v>
      </c>
      <c r="Z418">
        <v>1289</v>
      </c>
      <c r="AA418">
        <v>528</v>
      </c>
      <c r="AB418">
        <v>624</v>
      </c>
      <c r="AC418" t="s">
        <v>1653</v>
      </c>
      <c r="AD418" t="s">
        <v>1656</v>
      </c>
    </row>
    <row r="419" spans="1:30" x14ac:dyDescent="0.25">
      <c r="A419">
        <v>418</v>
      </c>
      <c r="B419" t="s">
        <v>1657</v>
      </c>
      <c r="C419" s="2">
        <v>-5.1237585242127799E-2</v>
      </c>
      <c r="D419" t="s">
        <v>1660</v>
      </c>
      <c r="E419" t="s">
        <v>18292</v>
      </c>
      <c r="F419">
        <v>717.71973811266901</v>
      </c>
      <c r="G419" s="2">
        <v>0.21996057640724301</v>
      </c>
      <c r="H419" s="12">
        <v>-0.23293985712814599</v>
      </c>
      <c r="I419" s="14">
        <v>0.815808108099489</v>
      </c>
      <c r="J419" s="14">
        <v>0.87232493486541696</v>
      </c>
      <c r="K419" t="s">
        <v>1659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24</v>
      </c>
      <c r="R419" t="s">
        <v>24</v>
      </c>
      <c r="S419" t="s">
        <v>24</v>
      </c>
      <c r="T419" t="s">
        <v>24</v>
      </c>
      <c r="U419" t="s">
        <v>24</v>
      </c>
      <c r="V419" t="s">
        <v>24</v>
      </c>
      <c r="W419" t="s">
        <v>24</v>
      </c>
      <c r="X419" t="s">
        <v>24</v>
      </c>
      <c r="Y419">
        <v>1077</v>
      </c>
      <c r="Z419">
        <v>1068</v>
      </c>
      <c r="AA419">
        <v>501</v>
      </c>
      <c r="AB419">
        <v>453</v>
      </c>
      <c r="AC419" t="s">
        <v>1658</v>
      </c>
      <c r="AD419" t="s">
        <v>1661</v>
      </c>
    </row>
    <row r="420" spans="1:30" x14ac:dyDescent="0.25">
      <c r="A420">
        <v>419</v>
      </c>
      <c r="B420" t="s">
        <v>16353</v>
      </c>
      <c r="C420" s="2">
        <v>0.74692029514828695</v>
      </c>
      <c r="D420" t="s">
        <v>1664</v>
      </c>
      <c r="E420" t="s">
        <v>18288</v>
      </c>
      <c r="F420">
        <v>527.91926166804399</v>
      </c>
      <c r="G420" s="2">
        <v>0.19663268991107</v>
      </c>
      <c r="H420" s="12">
        <v>3.7985560564018699</v>
      </c>
      <c r="I420" s="14">
        <v>1.45541514647098E-4</v>
      </c>
      <c r="J420" s="14">
        <v>6.999256338632E-4</v>
      </c>
      <c r="K420" t="s">
        <v>1663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0</v>
      </c>
      <c r="Y420">
        <v>1009</v>
      </c>
      <c r="Z420">
        <v>1006</v>
      </c>
      <c r="AA420">
        <v>223</v>
      </c>
      <c r="AB420">
        <v>300</v>
      </c>
      <c r="AC420" t="s">
        <v>1662</v>
      </c>
      <c r="AD420" t="s">
        <v>1665</v>
      </c>
    </row>
    <row r="421" spans="1:30" x14ac:dyDescent="0.25">
      <c r="A421">
        <v>420</v>
      </c>
      <c r="B421" t="s">
        <v>1666</v>
      </c>
      <c r="C421" s="2">
        <v>-0.37766570454703202</v>
      </c>
      <c r="D421" t="s">
        <v>1669</v>
      </c>
      <c r="E421" t="s">
        <v>18292</v>
      </c>
      <c r="F421">
        <v>3106.4534886115498</v>
      </c>
      <c r="G421" s="2">
        <v>0.14912477221505599</v>
      </c>
      <c r="H421" s="12">
        <v>-2.5325484085393501</v>
      </c>
      <c r="I421" s="14">
        <v>1.13236732949418E-2</v>
      </c>
      <c r="J421" s="14">
        <v>2.9797132221528001E-2</v>
      </c>
      <c r="K421" t="s">
        <v>1668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0</v>
      </c>
      <c r="Y421">
        <v>3848</v>
      </c>
      <c r="Z421">
        <v>4395</v>
      </c>
      <c r="AA421">
        <v>2104</v>
      </c>
      <c r="AB421">
        <v>2535</v>
      </c>
      <c r="AC421" t="s">
        <v>1667</v>
      </c>
      <c r="AD421" t="s">
        <v>1670</v>
      </c>
    </row>
    <row r="422" spans="1:30" x14ac:dyDescent="0.25">
      <c r="A422">
        <v>421</v>
      </c>
      <c r="B422" t="s">
        <v>1671</v>
      </c>
      <c r="C422" s="2">
        <v>-0.41913746517379702</v>
      </c>
      <c r="D422" t="s">
        <v>1669</v>
      </c>
      <c r="E422" t="s">
        <v>18292</v>
      </c>
      <c r="F422">
        <v>3786.5581562122402</v>
      </c>
      <c r="G422" s="2">
        <v>0.160937929602363</v>
      </c>
      <c r="H422" s="12">
        <v>-2.6043423462037798</v>
      </c>
      <c r="I422" s="14">
        <v>9.2050759184185305E-3</v>
      </c>
      <c r="J422" s="14">
        <v>2.5154528664397699E-2</v>
      </c>
      <c r="K422" t="s">
        <v>1673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0</v>
      </c>
      <c r="X422">
        <v>0</v>
      </c>
      <c r="Y422">
        <v>4480</v>
      </c>
      <c r="Z422">
        <v>5413</v>
      </c>
      <c r="AA422">
        <v>2576</v>
      </c>
      <c r="AB422">
        <v>3153</v>
      </c>
      <c r="AC422" t="s">
        <v>1672</v>
      </c>
      <c r="AD422" t="s">
        <v>1674</v>
      </c>
    </row>
    <row r="423" spans="1:30" x14ac:dyDescent="0.25">
      <c r="A423">
        <v>422</v>
      </c>
      <c r="B423" t="s">
        <v>1675</v>
      </c>
      <c r="C423" s="2">
        <v>-0.49147321717345999</v>
      </c>
      <c r="D423" t="s">
        <v>1678</v>
      </c>
      <c r="E423" t="s">
        <v>18291</v>
      </c>
      <c r="F423">
        <v>2676.0373348469402</v>
      </c>
      <c r="G423" s="2">
        <v>0.16238042873266501</v>
      </c>
      <c r="H423" s="12">
        <v>-3.0266776668178199</v>
      </c>
      <c r="I423" s="14">
        <v>2.4725746749349399E-3</v>
      </c>
      <c r="J423" s="14">
        <v>8.1137849627066806E-3</v>
      </c>
      <c r="K423" t="s">
        <v>1677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1</v>
      </c>
      <c r="W423">
        <v>0</v>
      </c>
      <c r="X423">
        <v>0</v>
      </c>
      <c r="Y423">
        <v>3215</v>
      </c>
      <c r="Z423">
        <v>3569</v>
      </c>
      <c r="AA423">
        <v>1773</v>
      </c>
      <c r="AB423">
        <v>2378</v>
      </c>
      <c r="AC423" t="s">
        <v>1676</v>
      </c>
      <c r="AD423" t="s">
        <v>1679</v>
      </c>
    </row>
    <row r="424" spans="1:30" x14ac:dyDescent="0.25">
      <c r="A424">
        <v>423</v>
      </c>
      <c r="B424" t="s">
        <v>1680</v>
      </c>
      <c r="C424" s="2">
        <v>-0.78820863850101697</v>
      </c>
      <c r="D424" t="s">
        <v>1683</v>
      </c>
      <c r="E424" t="s">
        <v>18291</v>
      </c>
      <c r="F424">
        <v>439.080472614656</v>
      </c>
      <c r="G424" s="2">
        <v>0.258314293640033</v>
      </c>
      <c r="H424" s="12">
        <v>-3.0513551046439802</v>
      </c>
      <c r="I424" s="14">
        <v>2.2781097206976998E-3</v>
      </c>
      <c r="J424" s="14">
        <v>7.5734710711235298E-3</v>
      </c>
      <c r="K424" t="s">
        <v>1682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</v>
      </c>
      <c r="W424">
        <v>0</v>
      </c>
      <c r="X424">
        <v>0</v>
      </c>
      <c r="Y424">
        <v>424</v>
      </c>
      <c r="Z424">
        <v>561</v>
      </c>
      <c r="AA424">
        <v>288</v>
      </c>
      <c r="AB424">
        <v>455</v>
      </c>
      <c r="AC424" t="s">
        <v>1681</v>
      </c>
      <c r="AD424" t="s">
        <v>1684</v>
      </c>
    </row>
    <row r="425" spans="1:30" x14ac:dyDescent="0.25">
      <c r="A425">
        <v>424</v>
      </c>
      <c r="B425" t="s">
        <v>1685</v>
      </c>
      <c r="C425" s="2">
        <v>-1.0960788925043099</v>
      </c>
      <c r="D425" t="s">
        <v>1688</v>
      </c>
      <c r="E425" t="s">
        <v>18284</v>
      </c>
      <c r="F425">
        <v>939.61859986694003</v>
      </c>
      <c r="G425" s="2">
        <v>0.22683392678346601</v>
      </c>
      <c r="H425" s="12">
        <v>-4.8320765242080403</v>
      </c>
      <c r="I425" s="14">
        <v>1.3511629667728301E-6</v>
      </c>
      <c r="J425" s="14">
        <v>1.05949626209798E-5</v>
      </c>
      <c r="K425" t="s">
        <v>1687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</v>
      </c>
      <c r="W425">
        <v>0</v>
      </c>
      <c r="X425">
        <v>0</v>
      </c>
      <c r="Y425">
        <v>916</v>
      </c>
      <c r="Z425">
        <v>908</v>
      </c>
      <c r="AA425">
        <v>656</v>
      </c>
      <c r="AB425">
        <v>1056</v>
      </c>
      <c r="AC425" t="s">
        <v>1686</v>
      </c>
      <c r="AD425" t="s">
        <v>1689</v>
      </c>
    </row>
    <row r="426" spans="1:30" x14ac:dyDescent="0.25">
      <c r="A426">
        <v>425</v>
      </c>
      <c r="B426" t="s">
        <v>1690</v>
      </c>
      <c r="C426" s="2">
        <v>-1.2215429249252201</v>
      </c>
      <c r="D426" t="s">
        <v>1693</v>
      </c>
      <c r="E426" t="s">
        <v>18292</v>
      </c>
      <c r="F426">
        <v>15.426262960688399</v>
      </c>
      <c r="G426" s="2">
        <v>0.75005956373329397</v>
      </c>
      <c r="H426" s="12">
        <v>-1.6285945596709701</v>
      </c>
      <c r="I426" s="14">
        <v>0.10339887671917999</v>
      </c>
      <c r="J426" s="14">
        <v>0.18641394902511399</v>
      </c>
      <c r="K426" t="s">
        <v>1692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24</v>
      </c>
      <c r="R426" t="s">
        <v>24</v>
      </c>
      <c r="S426" t="s">
        <v>24</v>
      </c>
      <c r="T426" t="s">
        <v>24</v>
      </c>
      <c r="U426" t="s">
        <v>24</v>
      </c>
      <c r="V426" t="s">
        <v>24</v>
      </c>
      <c r="W426" t="s">
        <v>24</v>
      </c>
      <c r="X426" t="s">
        <v>24</v>
      </c>
      <c r="Y426">
        <v>16</v>
      </c>
      <c r="Z426">
        <v>12</v>
      </c>
      <c r="AA426">
        <v>16</v>
      </c>
      <c r="AB426">
        <v>12</v>
      </c>
      <c r="AC426" t="s">
        <v>1691</v>
      </c>
      <c r="AD426" t="s">
        <v>1694</v>
      </c>
    </row>
    <row r="427" spans="1:30" x14ac:dyDescent="0.25">
      <c r="A427">
        <v>426</v>
      </c>
      <c r="B427" t="s">
        <v>1695</v>
      </c>
      <c r="C427" s="2">
        <v>-2.2922229838281498</v>
      </c>
      <c r="D427" t="s">
        <v>1698</v>
      </c>
      <c r="E427" t="s">
        <v>18289</v>
      </c>
      <c r="F427">
        <v>71.337598608258602</v>
      </c>
      <c r="G427" s="2">
        <v>0.452379031744365</v>
      </c>
      <c r="H427" s="12">
        <v>-5.0670407401275597</v>
      </c>
      <c r="I427" s="14">
        <v>4.0404783139054602E-7</v>
      </c>
      <c r="J427" s="14">
        <v>3.56164059047423E-6</v>
      </c>
      <c r="K427" t="s">
        <v>1697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</v>
      </c>
      <c r="Y427">
        <v>34</v>
      </c>
      <c r="Z427">
        <v>40</v>
      </c>
      <c r="AA427">
        <v>52</v>
      </c>
      <c r="AB427">
        <v>108</v>
      </c>
      <c r="AC427" t="s">
        <v>1696</v>
      </c>
      <c r="AD427" t="s">
        <v>1699</v>
      </c>
    </row>
    <row r="428" spans="1:30" x14ac:dyDescent="0.25">
      <c r="A428">
        <v>427</v>
      </c>
      <c r="B428" t="s">
        <v>1700</v>
      </c>
      <c r="C428" s="2">
        <v>-2.3530123003722001</v>
      </c>
      <c r="D428" t="s">
        <v>1703</v>
      </c>
      <c r="E428" t="s">
        <v>18286</v>
      </c>
      <c r="F428">
        <v>71.195669076768596</v>
      </c>
      <c r="G428" s="2">
        <v>0.40284659154494301</v>
      </c>
      <c r="H428" s="12">
        <v>-5.8409636565329999</v>
      </c>
      <c r="I428" s="14">
        <v>5.1899727031203602E-9</v>
      </c>
      <c r="J428" s="14">
        <v>6.3605494569929902E-8</v>
      </c>
      <c r="K428" t="s">
        <v>1702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</v>
      </c>
      <c r="Y428">
        <v>38</v>
      </c>
      <c r="Z428">
        <v>33</v>
      </c>
      <c r="AA428">
        <v>62</v>
      </c>
      <c r="AB428">
        <v>97</v>
      </c>
      <c r="AC428" t="s">
        <v>1701</v>
      </c>
      <c r="AD428" t="s">
        <v>1704</v>
      </c>
    </row>
    <row r="429" spans="1:30" x14ac:dyDescent="0.25">
      <c r="A429">
        <v>428</v>
      </c>
      <c r="B429" t="s">
        <v>1705</v>
      </c>
      <c r="C429" s="2">
        <v>-1.68165712140969</v>
      </c>
      <c r="D429" t="s">
        <v>1708</v>
      </c>
      <c r="E429" t="s">
        <v>18289</v>
      </c>
      <c r="F429">
        <v>75.671968967442297</v>
      </c>
      <c r="G429" s="2">
        <v>0.381682758025291</v>
      </c>
      <c r="H429" s="12">
        <v>-4.4059027714798198</v>
      </c>
      <c r="I429" s="14">
        <v>1.05344210636784E-5</v>
      </c>
      <c r="J429" s="14">
        <v>6.7217180153045697E-5</v>
      </c>
      <c r="K429" t="s">
        <v>1707</v>
      </c>
      <c r="L429">
        <v>0</v>
      </c>
      <c r="M429">
        <v>1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44</v>
      </c>
      <c r="Z429">
        <v>66</v>
      </c>
      <c r="AA429">
        <v>72</v>
      </c>
      <c r="AB429">
        <v>80</v>
      </c>
      <c r="AC429" t="s">
        <v>1706</v>
      </c>
      <c r="AD429" t="s">
        <v>1709</v>
      </c>
    </row>
    <row r="430" spans="1:30" x14ac:dyDescent="0.25">
      <c r="A430">
        <v>429</v>
      </c>
      <c r="B430" t="s">
        <v>1710</v>
      </c>
      <c r="C430" s="2">
        <v>-1.36671421189474</v>
      </c>
      <c r="D430" t="s">
        <v>1713</v>
      </c>
      <c r="E430" t="s">
        <v>18287</v>
      </c>
      <c r="F430">
        <v>110.656090044675</v>
      </c>
      <c r="G430" s="2">
        <v>0.35239271812141898</v>
      </c>
      <c r="H430" s="12">
        <v>-3.8783838076467401</v>
      </c>
      <c r="I430" s="14">
        <v>1.0515272873795601E-4</v>
      </c>
      <c r="J430" s="14">
        <v>5.2375179301239504E-4</v>
      </c>
      <c r="K430" t="s">
        <v>1712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88</v>
      </c>
      <c r="Z430">
        <v>101</v>
      </c>
      <c r="AA430">
        <v>77</v>
      </c>
      <c r="AB430">
        <v>137</v>
      </c>
      <c r="AC430" t="s">
        <v>1711</v>
      </c>
      <c r="AD430" t="s">
        <v>1714</v>
      </c>
    </row>
    <row r="431" spans="1:30" x14ac:dyDescent="0.25">
      <c r="A431">
        <v>430</v>
      </c>
      <c r="B431" t="s">
        <v>16354</v>
      </c>
      <c r="C431" s="2">
        <v>0.23472703698837799</v>
      </c>
      <c r="D431" t="s">
        <v>1717</v>
      </c>
      <c r="E431" t="s">
        <v>18289</v>
      </c>
      <c r="F431">
        <v>2209.3046816391402</v>
      </c>
      <c r="G431" s="2">
        <v>0.14942566242226701</v>
      </c>
      <c r="H431" s="12">
        <v>1.57086161227819</v>
      </c>
      <c r="I431" s="14">
        <v>0.116214796981628</v>
      </c>
      <c r="J431" s="14">
        <v>0.204998617939253</v>
      </c>
      <c r="K431" t="s">
        <v>1716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</v>
      </c>
      <c r="R431" t="s">
        <v>24</v>
      </c>
      <c r="S431" t="s">
        <v>24</v>
      </c>
      <c r="T431" t="s">
        <v>24</v>
      </c>
      <c r="U431" t="s">
        <v>24</v>
      </c>
      <c r="V431" t="s">
        <v>24</v>
      </c>
      <c r="W431" t="s">
        <v>24</v>
      </c>
      <c r="X431" t="s">
        <v>24</v>
      </c>
      <c r="Y431">
        <v>3469</v>
      </c>
      <c r="Z431">
        <v>3813</v>
      </c>
      <c r="AA431">
        <v>1252</v>
      </c>
      <c r="AB431">
        <v>1424</v>
      </c>
      <c r="AC431" t="s">
        <v>1715</v>
      </c>
      <c r="AD431" t="s">
        <v>1718</v>
      </c>
    </row>
    <row r="432" spans="1:30" x14ac:dyDescent="0.25">
      <c r="A432">
        <v>431</v>
      </c>
      <c r="B432" t="s">
        <v>1719</v>
      </c>
      <c r="C432" s="2">
        <v>2.3938519464444599</v>
      </c>
      <c r="D432" t="s">
        <v>1722</v>
      </c>
      <c r="E432" t="s">
        <v>18293</v>
      </c>
      <c r="F432">
        <v>65.665200514372501</v>
      </c>
      <c r="G432" s="2">
        <v>0.52884714521906095</v>
      </c>
      <c r="H432" s="12">
        <v>4.52654792237343</v>
      </c>
      <c r="I432" s="14">
        <v>5.9955008146749898E-6</v>
      </c>
      <c r="J432" s="14">
        <v>4.0296782584003197E-5</v>
      </c>
      <c r="K432" t="s">
        <v>1721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167</v>
      </c>
      <c r="Z432">
        <v>168</v>
      </c>
      <c r="AA432">
        <v>19</v>
      </c>
      <c r="AB432">
        <v>8</v>
      </c>
      <c r="AC432" t="s">
        <v>1720</v>
      </c>
      <c r="AD432" t="s">
        <v>1723</v>
      </c>
    </row>
    <row r="433" spans="1:30" x14ac:dyDescent="0.25">
      <c r="A433">
        <v>432</v>
      </c>
      <c r="B433" t="s">
        <v>1724</v>
      </c>
      <c r="C433" s="2">
        <v>8.60381439708192E-2</v>
      </c>
      <c r="D433" t="s">
        <v>35</v>
      </c>
      <c r="F433">
        <v>1867.6739891309301</v>
      </c>
      <c r="G433" s="2">
        <v>0.222221603993771</v>
      </c>
      <c r="H433" s="12">
        <v>0.38717272499406002</v>
      </c>
      <c r="I433" s="14">
        <v>0.69862834085561998</v>
      </c>
      <c r="J433" s="14">
        <v>0.78682379800750901</v>
      </c>
      <c r="K433" t="s">
        <v>1726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</v>
      </c>
      <c r="R433" t="s">
        <v>24</v>
      </c>
      <c r="S433" t="s">
        <v>24</v>
      </c>
      <c r="T433" t="s">
        <v>24</v>
      </c>
      <c r="U433" t="s">
        <v>24</v>
      </c>
      <c r="V433" t="s">
        <v>24</v>
      </c>
      <c r="W433" t="s">
        <v>24</v>
      </c>
      <c r="X433" t="s">
        <v>24</v>
      </c>
      <c r="Y433">
        <v>2703</v>
      </c>
      <c r="Z433">
        <v>3165</v>
      </c>
      <c r="AA433">
        <v>1264</v>
      </c>
      <c r="AB433">
        <v>1098</v>
      </c>
      <c r="AC433" t="s">
        <v>1725</v>
      </c>
      <c r="AD433" t="e">
        <f>-AQKNRGNHLGSKQDYLLRLAGVVIYALLFEAVNISGLTKCISKITGNHLVIRKMSTVFIFPAIEFLTMNAGGN</f>
        <v>#NAME?</v>
      </c>
    </row>
    <row r="434" spans="1:30" x14ac:dyDescent="0.25">
      <c r="A434">
        <v>433</v>
      </c>
      <c r="B434" t="s">
        <v>1727</v>
      </c>
      <c r="C434" s="2">
        <v>-3.4554156552556899E-2</v>
      </c>
      <c r="D434" t="s">
        <v>1730</v>
      </c>
      <c r="F434">
        <v>1842.6660696392501</v>
      </c>
      <c r="G434" s="2">
        <v>0.150685561298809</v>
      </c>
      <c r="H434" s="12">
        <v>-0.229312989610439</v>
      </c>
      <c r="I434" s="14">
        <v>0.81862565820288602</v>
      </c>
      <c r="J434" s="14">
        <v>0.87390191232429404</v>
      </c>
      <c r="K434" t="s">
        <v>1729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</v>
      </c>
      <c r="R434" t="s">
        <v>24</v>
      </c>
      <c r="S434" t="s">
        <v>24</v>
      </c>
      <c r="T434" t="s">
        <v>24</v>
      </c>
      <c r="U434" t="s">
        <v>24</v>
      </c>
      <c r="V434" t="s">
        <v>24</v>
      </c>
      <c r="W434" t="s">
        <v>24</v>
      </c>
      <c r="X434" t="s">
        <v>24</v>
      </c>
      <c r="Y434">
        <v>2664</v>
      </c>
      <c r="Z434">
        <v>2885</v>
      </c>
      <c r="AA434">
        <v>1151</v>
      </c>
      <c r="AB434">
        <v>1307</v>
      </c>
      <c r="AC434" t="s">
        <v>1728</v>
      </c>
      <c r="AD434" t="s">
        <v>1731</v>
      </c>
    </row>
    <row r="435" spans="1:30" x14ac:dyDescent="0.25">
      <c r="A435">
        <v>434</v>
      </c>
      <c r="B435" t="s">
        <v>1732</v>
      </c>
      <c r="C435" s="2">
        <v>-2.9601681102128099E-2</v>
      </c>
      <c r="D435" t="s">
        <v>1735</v>
      </c>
      <c r="E435" t="s">
        <v>18283</v>
      </c>
      <c r="F435">
        <v>2961.5624886785499</v>
      </c>
      <c r="G435" s="2">
        <v>0.156944317430115</v>
      </c>
      <c r="H435" s="12">
        <v>-0.18861263400192399</v>
      </c>
      <c r="I435" s="14">
        <v>0.850396430045681</v>
      </c>
      <c r="J435" s="14">
        <v>0.89751298900767196</v>
      </c>
      <c r="K435" t="s">
        <v>1734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24</v>
      </c>
      <c r="S435" t="s">
        <v>24</v>
      </c>
      <c r="T435" t="s">
        <v>24</v>
      </c>
      <c r="U435" t="s">
        <v>24</v>
      </c>
      <c r="V435" t="s">
        <v>24</v>
      </c>
      <c r="W435" t="s">
        <v>24</v>
      </c>
      <c r="X435" t="s">
        <v>24</v>
      </c>
      <c r="Y435">
        <v>4267</v>
      </c>
      <c r="Z435">
        <v>4668</v>
      </c>
      <c r="AA435">
        <v>1906</v>
      </c>
      <c r="AB435">
        <v>2027</v>
      </c>
      <c r="AC435" t="s">
        <v>1733</v>
      </c>
      <c r="AD435" t="s">
        <v>1736</v>
      </c>
    </row>
    <row r="436" spans="1:30" x14ac:dyDescent="0.25">
      <c r="A436">
        <v>435</v>
      </c>
      <c r="B436" t="s">
        <v>1737</v>
      </c>
      <c r="C436" s="2">
        <v>-0.85718651450309402</v>
      </c>
      <c r="D436" t="s">
        <v>1740</v>
      </c>
      <c r="E436" t="s">
        <v>18283</v>
      </c>
      <c r="F436">
        <v>3579.1448053959998</v>
      </c>
      <c r="G436" s="2">
        <v>0.14929311889531999</v>
      </c>
      <c r="H436" s="12">
        <v>-5.7416344493688598</v>
      </c>
      <c r="I436" s="14">
        <v>9.3767066626497507E-9</v>
      </c>
      <c r="J436" s="14">
        <v>1.10957695508022E-7</v>
      </c>
      <c r="K436" t="s">
        <v>1739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</v>
      </c>
      <c r="W436">
        <v>0</v>
      </c>
      <c r="X436">
        <v>0</v>
      </c>
      <c r="Y436">
        <v>3661</v>
      </c>
      <c r="Z436">
        <v>4104</v>
      </c>
      <c r="AA436">
        <v>2701</v>
      </c>
      <c r="AB436">
        <v>3405</v>
      </c>
      <c r="AC436" t="s">
        <v>1738</v>
      </c>
      <c r="AD436" t="s">
        <v>1741</v>
      </c>
    </row>
    <row r="437" spans="1:30" x14ac:dyDescent="0.25">
      <c r="A437">
        <v>436</v>
      </c>
      <c r="B437" t="s">
        <v>1742</v>
      </c>
      <c r="C437" s="2">
        <v>0.67729116850511295</v>
      </c>
      <c r="D437" t="s">
        <v>120</v>
      </c>
      <c r="E437" t="s">
        <v>18282</v>
      </c>
      <c r="F437">
        <v>1816.3449513599001</v>
      </c>
      <c r="G437" s="2">
        <v>0.16910430536097201</v>
      </c>
      <c r="H437" s="12">
        <v>4.0051680946819097</v>
      </c>
      <c r="I437" s="14">
        <v>6.1973395150248607E-5</v>
      </c>
      <c r="J437" s="14">
        <v>3.2747781875740298E-4</v>
      </c>
      <c r="K437" t="s">
        <v>1744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0</v>
      </c>
      <c r="Y437">
        <v>3526</v>
      </c>
      <c r="Z437">
        <v>3271</v>
      </c>
      <c r="AA437">
        <v>853</v>
      </c>
      <c r="AB437">
        <v>991</v>
      </c>
      <c r="AC437" t="s">
        <v>1743</v>
      </c>
      <c r="AD437" t="s">
        <v>1745</v>
      </c>
    </row>
    <row r="438" spans="1:30" x14ac:dyDescent="0.25">
      <c r="A438">
        <v>437</v>
      </c>
      <c r="B438" t="s">
        <v>1746</v>
      </c>
      <c r="C438" s="2">
        <v>-6.4432758631583695E-2</v>
      </c>
      <c r="D438" t="s">
        <v>1749</v>
      </c>
      <c r="E438" t="s">
        <v>18298</v>
      </c>
      <c r="F438">
        <v>1874.90135730475</v>
      </c>
      <c r="G438" s="2">
        <v>0.15308392659152301</v>
      </c>
      <c r="H438" s="12">
        <v>-0.42089826192864099</v>
      </c>
      <c r="I438" s="14">
        <v>0.67382937444649105</v>
      </c>
      <c r="J438" s="14">
        <v>0.76647355293141495</v>
      </c>
      <c r="K438" t="s">
        <v>1748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24</v>
      </c>
      <c r="R438" t="s">
        <v>24</v>
      </c>
      <c r="S438" t="s">
        <v>24</v>
      </c>
      <c r="T438" t="s">
        <v>24</v>
      </c>
      <c r="U438" t="s">
        <v>24</v>
      </c>
      <c r="V438" t="s">
        <v>24</v>
      </c>
      <c r="W438" t="s">
        <v>24</v>
      </c>
      <c r="X438" t="s">
        <v>24</v>
      </c>
      <c r="Y438">
        <v>2697</v>
      </c>
      <c r="Z438">
        <v>2890</v>
      </c>
      <c r="AA438">
        <v>1119</v>
      </c>
      <c r="AB438">
        <v>1419</v>
      </c>
      <c r="AC438" t="s">
        <v>1747</v>
      </c>
      <c r="AD438" t="s">
        <v>1750</v>
      </c>
    </row>
    <row r="439" spans="1:30" x14ac:dyDescent="0.25">
      <c r="A439">
        <v>438</v>
      </c>
      <c r="B439" t="s">
        <v>1751</v>
      </c>
      <c r="C439" s="2">
        <v>-8.4070303638435293E-3</v>
      </c>
      <c r="D439" t="s">
        <v>1754</v>
      </c>
      <c r="E439" t="s">
        <v>18285</v>
      </c>
      <c r="F439">
        <v>1002.49804194766</v>
      </c>
      <c r="G439" s="2">
        <v>0.21846120123537499</v>
      </c>
      <c r="H439" s="12">
        <v>-3.8482944872145097E-2</v>
      </c>
      <c r="I439" s="14">
        <v>0.96930262943144296</v>
      </c>
      <c r="J439" s="14">
        <v>0.97630300952535098</v>
      </c>
      <c r="K439" t="s">
        <v>1753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24</v>
      </c>
      <c r="R439" t="s">
        <v>24</v>
      </c>
      <c r="S439" t="s">
        <v>24</v>
      </c>
      <c r="T439" t="s">
        <v>24</v>
      </c>
      <c r="U439" t="s">
        <v>24</v>
      </c>
      <c r="V439" t="s">
        <v>24</v>
      </c>
      <c r="W439" t="s">
        <v>24</v>
      </c>
      <c r="X439" t="s">
        <v>24</v>
      </c>
      <c r="Y439">
        <v>1439</v>
      </c>
      <c r="Z439">
        <v>1608</v>
      </c>
      <c r="AA439">
        <v>695</v>
      </c>
      <c r="AB439">
        <v>617</v>
      </c>
      <c r="AC439" t="s">
        <v>1752</v>
      </c>
      <c r="AD439" t="s">
        <v>1755</v>
      </c>
    </row>
    <row r="440" spans="1:30" x14ac:dyDescent="0.25">
      <c r="A440">
        <v>439</v>
      </c>
      <c r="B440" t="s">
        <v>1756</v>
      </c>
      <c r="C440" s="2">
        <v>0.16133488950064201</v>
      </c>
      <c r="D440" t="s">
        <v>1759</v>
      </c>
      <c r="E440" t="s">
        <v>18283</v>
      </c>
      <c r="F440">
        <v>2268.2899004948199</v>
      </c>
      <c r="G440" s="2">
        <v>0.15117897417375301</v>
      </c>
      <c r="H440" s="12">
        <v>1.0671780939273801</v>
      </c>
      <c r="I440" s="14">
        <v>0.28589142258993899</v>
      </c>
      <c r="J440" s="14">
        <v>0.41074540294838602</v>
      </c>
      <c r="K440" t="s">
        <v>1758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24</v>
      </c>
      <c r="R440" t="s">
        <v>24</v>
      </c>
      <c r="S440" t="s">
        <v>24</v>
      </c>
      <c r="T440" t="s">
        <v>24</v>
      </c>
      <c r="U440" t="s">
        <v>24</v>
      </c>
      <c r="V440" t="s">
        <v>24</v>
      </c>
      <c r="W440" t="s">
        <v>24</v>
      </c>
      <c r="X440" t="s">
        <v>24</v>
      </c>
      <c r="Y440">
        <v>3436</v>
      </c>
      <c r="Z440">
        <v>3868</v>
      </c>
      <c r="AA440">
        <v>1316</v>
      </c>
      <c r="AB440">
        <v>1508</v>
      </c>
      <c r="AC440" t="s">
        <v>1757</v>
      </c>
      <c r="AD440" t="s">
        <v>1760</v>
      </c>
    </row>
    <row r="441" spans="1:30" x14ac:dyDescent="0.25">
      <c r="A441">
        <v>440</v>
      </c>
      <c r="B441" t="s">
        <v>1761</v>
      </c>
      <c r="C441" s="2">
        <v>0.117903926604894</v>
      </c>
      <c r="D441" t="s">
        <v>1543</v>
      </c>
      <c r="E441" t="s">
        <v>18296</v>
      </c>
      <c r="F441">
        <v>1720.80519386588</v>
      </c>
      <c r="G441" s="2">
        <v>0.17587199819871099</v>
      </c>
      <c r="H441" s="12">
        <v>0.670396241655701</v>
      </c>
      <c r="I441" s="14">
        <v>0.50260522986084599</v>
      </c>
      <c r="J441" s="14">
        <v>0.62625188979151403</v>
      </c>
      <c r="K441" t="s">
        <v>1763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24</v>
      </c>
      <c r="R441" t="s">
        <v>24</v>
      </c>
      <c r="S441" t="s">
        <v>24</v>
      </c>
      <c r="T441" t="s">
        <v>24</v>
      </c>
      <c r="U441" t="s">
        <v>24</v>
      </c>
      <c r="V441" t="s">
        <v>24</v>
      </c>
      <c r="W441" t="s">
        <v>24</v>
      </c>
      <c r="X441" t="s">
        <v>24</v>
      </c>
      <c r="Y441">
        <v>2510</v>
      </c>
      <c r="Z441">
        <v>2957</v>
      </c>
      <c r="AA441">
        <v>933</v>
      </c>
      <c r="AB441">
        <v>1258</v>
      </c>
      <c r="AC441" t="s">
        <v>1762</v>
      </c>
      <c r="AD441" t="s">
        <v>1764</v>
      </c>
    </row>
    <row r="442" spans="1:30" x14ac:dyDescent="0.25">
      <c r="A442">
        <v>441</v>
      </c>
      <c r="B442" t="s">
        <v>16355</v>
      </c>
      <c r="C442" s="2">
        <v>0.52762116711331097</v>
      </c>
      <c r="D442" t="s">
        <v>1767</v>
      </c>
      <c r="E442" t="s">
        <v>18289</v>
      </c>
      <c r="F442">
        <v>1429.1030712633201</v>
      </c>
      <c r="G442" s="2">
        <v>0.158119248588692</v>
      </c>
      <c r="H442" s="12">
        <v>3.3368560236824001</v>
      </c>
      <c r="I442" s="14">
        <v>8.4731829261286602E-4</v>
      </c>
      <c r="J442" s="14">
        <v>3.30877793265324E-3</v>
      </c>
      <c r="K442" t="s">
        <v>1766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0</v>
      </c>
      <c r="Y442">
        <v>2511</v>
      </c>
      <c r="Z442">
        <v>2631</v>
      </c>
      <c r="AA442">
        <v>683</v>
      </c>
      <c r="AB442">
        <v>867</v>
      </c>
      <c r="AC442" t="s">
        <v>1765</v>
      </c>
      <c r="AD442" t="s">
        <v>1768</v>
      </c>
    </row>
    <row r="443" spans="1:30" x14ac:dyDescent="0.25">
      <c r="A443">
        <v>442</v>
      </c>
      <c r="B443" t="s">
        <v>1769</v>
      </c>
      <c r="C443" s="2">
        <v>0.46566771739156299</v>
      </c>
      <c r="D443" t="s">
        <v>1772</v>
      </c>
      <c r="F443">
        <v>44.841076790042202</v>
      </c>
      <c r="G443" s="2">
        <v>0.44923499703370401</v>
      </c>
      <c r="H443" s="12">
        <v>1.03657934147242</v>
      </c>
      <c r="I443" s="14">
        <v>0.29993194517851302</v>
      </c>
      <c r="J443" s="14">
        <v>0.42513039779386402</v>
      </c>
      <c r="K443" t="s">
        <v>1771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24</v>
      </c>
      <c r="R443" t="s">
        <v>24</v>
      </c>
      <c r="S443" t="s">
        <v>24</v>
      </c>
      <c r="T443" t="s">
        <v>24</v>
      </c>
      <c r="U443" t="s">
        <v>24</v>
      </c>
      <c r="V443" t="s">
        <v>24</v>
      </c>
      <c r="W443" t="s">
        <v>24</v>
      </c>
      <c r="X443" t="s">
        <v>24</v>
      </c>
      <c r="Y443">
        <v>71</v>
      </c>
      <c r="Z443">
        <v>88</v>
      </c>
      <c r="AA443">
        <v>21</v>
      </c>
      <c r="AB443">
        <v>29</v>
      </c>
      <c r="AC443" t="s">
        <v>1770</v>
      </c>
      <c r="AD443" t="s">
        <v>1773</v>
      </c>
    </row>
    <row r="444" spans="1:30" x14ac:dyDescent="0.25">
      <c r="A444">
        <v>443</v>
      </c>
      <c r="B444" t="s">
        <v>1774</v>
      </c>
      <c r="C444" s="2">
        <v>-1.90003644757867E-2</v>
      </c>
      <c r="D444" t="s">
        <v>1777</v>
      </c>
      <c r="E444" t="s">
        <v>18287</v>
      </c>
      <c r="F444">
        <v>1313.74841709528</v>
      </c>
      <c r="G444" s="2">
        <v>0.198529873096953</v>
      </c>
      <c r="H444" s="12">
        <v>-9.5705317186737901E-2</v>
      </c>
      <c r="I444" s="14">
        <v>0.92375461778409296</v>
      </c>
      <c r="J444" s="14">
        <v>0.94604295369705804</v>
      </c>
      <c r="K444" t="s">
        <v>1776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24</v>
      </c>
      <c r="R444" t="s">
        <v>24</v>
      </c>
      <c r="S444" t="s">
        <v>24</v>
      </c>
      <c r="T444" t="s">
        <v>24</v>
      </c>
      <c r="U444" t="s">
        <v>24</v>
      </c>
      <c r="V444" t="s">
        <v>24</v>
      </c>
      <c r="W444" t="s">
        <v>24</v>
      </c>
      <c r="X444" t="s">
        <v>24</v>
      </c>
      <c r="Y444">
        <v>1758</v>
      </c>
      <c r="Z444">
        <v>2230</v>
      </c>
      <c r="AA444">
        <v>739</v>
      </c>
      <c r="AB444">
        <v>1018</v>
      </c>
      <c r="AC444" t="s">
        <v>1775</v>
      </c>
      <c r="AD444" t="s">
        <v>1778</v>
      </c>
    </row>
    <row r="445" spans="1:30" x14ac:dyDescent="0.25">
      <c r="A445">
        <v>444</v>
      </c>
      <c r="B445" t="s">
        <v>16356</v>
      </c>
      <c r="C445" s="2">
        <v>0.90784706127960901</v>
      </c>
      <c r="D445" t="s">
        <v>24</v>
      </c>
      <c r="F445">
        <v>7.6032779287153298</v>
      </c>
      <c r="G445" s="2">
        <v>1.0694616422551899</v>
      </c>
      <c r="H445" s="12">
        <v>0.84888230246876395</v>
      </c>
      <c r="I445" s="14">
        <v>0.39594678743250999</v>
      </c>
      <c r="J445" s="14" t="s">
        <v>24</v>
      </c>
      <c r="K445" t="s">
        <v>24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24</v>
      </c>
      <c r="R445" t="s">
        <v>24</v>
      </c>
      <c r="S445" t="s">
        <v>24</v>
      </c>
      <c r="T445" t="s">
        <v>24</v>
      </c>
      <c r="U445" t="s">
        <v>24</v>
      </c>
      <c r="V445" t="s">
        <v>24</v>
      </c>
      <c r="W445" t="s">
        <v>24</v>
      </c>
      <c r="X445" t="s">
        <v>24</v>
      </c>
      <c r="Y445">
        <v>19</v>
      </c>
      <c r="Z445">
        <v>11</v>
      </c>
      <c r="AA445">
        <v>3</v>
      </c>
      <c r="AB445">
        <v>4</v>
      </c>
      <c r="AC445" t="s">
        <v>24</v>
      </c>
      <c r="AD445" t="s">
        <v>24</v>
      </c>
    </row>
    <row r="446" spans="1:30" x14ac:dyDescent="0.25">
      <c r="A446">
        <v>445</v>
      </c>
      <c r="B446" t="s">
        <v>1779</v>
      </c>
      <c r="C446" s="2">
        <v>-0.29116219003841998</v>
      </c>
      <c r="D446" t="s">
        <v>1782</v>
      </c>
      <c r="E446" t="s">
        <v>18291</v>
      </c>
      <c r="F446">
        <v>933.54236885141802</v>
      </c>
      <c r="G446" s="2">
        <v>0.17838707839986301</v>
      </c>
      <c r="H446" s="12">
        <v>-1.6321932768345799</v>
      </c>
      <c r="I446" s="14">
        <v>0.102638776649461</v>
      </c>
      <c r="J446" s="14">
        <v>0.18557373985029299</v>
      </c>
      <c r="K446" t="s">
        <v>1781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24</v>
      </c>
      <c r="R446" t="s">
        <v>24</v>
      </c>
      <c r="S446" t="s">
        <v>24</v>
      </c>
      <c r="T446" t="s">
        <v>24</v>
      </c>
      <c r="U446" t="s">
        <v>24</v>
      </c>
      <c r="V446" t="s">
        <v>24</v>
      </c>
      <c r="W446" t="s">
        <v>24</v>
      </c>
      <c r="X446" t="s">
        <v>24</v>
      </c>
      <c r="Y446">
        <v>1310</v>
      </c>
      <c r="Z446">
        <v>1245</v>
      </c>
      <c r="AA446">
        <v>596</v>
      </c>
      <c r="AB446">
        <v>765</v>
      </c>
      <c r="AC446" t="s">
        <v>1780</v>
      </c>
      <c r="AD446" t="s">
        <v>1783</v>
      </c>
    </row>
    <row r="447" spans="1:30" x14ac:dyDescent="0.25">
      <c r="A447">
        <v>446</v>
      </c>
      <c r="B447" t="s">
        <v>1784</v>
      </c>
      <c r="C447" s="2">
        <v>-3.9639481087389199</v>
      </c>
      <c r="D447" t="s">
        <v>35</v>
      </c>
      <c r="E447" t="s">
        <v>18295</v>
      </c>
      <c r="F447">
        <v>5311.7302493568404</v>
      </c>
      <c r="G447" s="2">
        <v>0.20493817505488701</v>
      </c>
      <c r="H447" s="12">
        <v>-19.3421655466449</v>
      </c>
      <c r="I447" s="14">
        <v>2.3729753258548099E-83</v>
      </c>
      <c r="J447" s="14">
        <v>1.0296076274958901E-80</v>
      </c>
      <c r="K447" t="s">
        <v>1786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1</v>
      </c>
      <c r="X447">
        <v>0</v>
      </c>
      <c r="Y447">
        <v>923</v>
      </c>
      <c r="Z447">
        <v>1028</v>
      </c>
      <c r="AA447">
        <v>5217</v>
      </c>
      <c r="AB447">
        <v>8117</v>
      </c>
      <c r="AC447" t="s">
        <v>1785</v>
      </c>
      <c r="AD447" t="s">
        <v>1787</v>
      </c>
    </row>
    <row r="448" spans="1:30" x14ac:dyDescent="0.25">
      <c r="A448">
        <v>447</v>
      </c>
      <c r="B448" t="s">
        <v>1788</v>
      </c>
      <c r="C448" s="2">
        <v>-0.51425961442739598</v>
      </c>
      <c r="D448" t="s">
        <v>1791</v>
      </c>
      <c r="E448" t="s">
        <v>18282</v>
      </c>
      <c r="F448">
        <v>1779.6748108383699</v>
      </c>
      <c r="G448" s="2">
        <v>0.161618421480304</v>
      </c>
      <c r="H448" s="12">
        <v>-3.1819368715345901</v>
      </c>
      <c r="I448" s="14">
        <v>1.4629370198828099E-3</v>
      </c>
      <c r="J448" s="14">
        <v>5.1793010540728598E-3</v>
      </c>
      <c r="K448" t="s">
        <v>1790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0</v>
      </c>
      <c r="X448">
        <v>0</v>
      </c>
      <c r="Y448">
        <v>2066</v>
      </c>
      <c r="Z448">
        <v>2407</v>
      </c>
      <c r="AA448">
        <v>1229</v>
      </c>
      <c r="AB448">
        <v>1542</v>
      </c>
      <c r="AC448" t="s">
        <v>1789</v>
      </c>
      <c r="AD448" t="s">
        <v>1792</v>
      </c>
    </row>
    <row r="449" spans="1:30" x14ac:dyDescent="0.25">
      <c r="A449">
        <v>448</v>
      </c>
      <c r="B449" t="s">
        <v>1793</v>
      </c>
      <c r="C449" s="2">
        <v>0.36780247029244401</v>
      </c>
      <c r="D449" t="s">
        <v>35</v>
      </c>
      <c r="F449">
        <v>2.6789031941031198</v>
      </c>
      <c r="G449" s="2">
        <v>1.75625689504129</v>
      </c>
      <c r="H449" s="12">
        <v>0.209424071917335</v>
      </c>
      <c r="I449" s="14">
        <v>0.83411720270652601</v>
      </c>
      <c r="J449" s="14" t="s">
        <v>24</v>
      </c>
      <c r="K449" t="s">
        <v>24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24</v>
      </c>
      <c r="R449" t="s">
        <v>24</v>
      </c>
      <c r="S449" t="s">
        <v>24</v>
      </c>
      <c r="T449" t="s">
        <v>24</v>
      </c>
      <c r="U449" t="s">
        <v>24</v>
      </c>
      <c r="V449" t="s">
        <v>24</v>
      </c>
      <c r="W449" t="s">
        <v>24</v>
      </c>
      <c r="X449" t="s">
        <v>24</v>
      </c>
      <c r="Y449">
        <v>7</v>
      </c>
      <c r="Z449">
        <v>2</v>
      </c>
      <c r="AA449">
        <v>2</v>
      </c>
      <c r="AB449">
        <v>1</v>
      </c>
      <c r="AC449" t="s">
        <v>1794</v>
      </c>
      <c r="AD449" t="s">
        <v>1795</v>
      </c>
    </row>
    <row r="450" spans="1:30" x14ac:dyDescent="0.25">
      <c r="A450">
        <v>449</v>
      </c>
      <c r="B450" t="s">
        <v>1796</v>
      </c>
      <c r="C450" s="2">
        <v>0.28071703775791301</v>
      </c>
      <c r="D450" t="s">
        <v>1799</v>
      </c>
      <c r="E450" t="s">
        <v>18290</v>
      </c>
      <c r="F450">
        <v>717.69482375275504</v>
      </c>
      <c r="G450" s="2">
        <v>0.183016063453454</v>
      </c>
      <c r="H450" s="12">
        <v>1.53383824600352</v>
      </c>
      <c r="I450" s="14">
        <v>0.125069451366595</v>
      </c>
      <c r="J450" s="14">
        <v>0.21783283578627699</v>
      </c>
      <c r="K450" t="s">
        <v>1798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24</v>
      </c>
      <c r="R450" t="s">
        <v>24</v>
      </c>
      <c r="S450" t="s">
        <v>24</v>
      </c>
      <c r="T450" t="s">
        <v>24</v>
      </c>
      <c r="U450" t="s">
        <v>24</v>
      </c>
      <c r="V450" t="s">
        <v>24</v>
      </c>
      <c r="W450" t="s">
        <v>24</v>
      </c>
      <c r="X450" t="s">
        <v>24</v>
      </c>
      <c r="Y450">
        <v>1233</v>
      </c>
      <c r="Z450">
        <v>1162</v>
      </c>
      <c r="AA450">
        <v>390</v>
      </c>
      <c r="AB450">
        <v>466</v>
      </c>
      <c r="AC450" t="s">
        <v>1797</v>
      </c>
      <c r="AD450" t="s">
        <v>1800</v>
      </c>
    </row>
    <row r="451" spans="1:30" x14ac:dyDescent="0.25">
      <c r="A451">
        <v>450</v>
      </c>
      <c r="B451" t="s">
        <v>1801</v>
      </c>
      <c r="C451" s="2">
        <v>0.24793253827912201</v>
      </c>
      <c r="D451" t="s">
        <v>1804</v>
      </c>
      <c r="E451" t="s">
        <v>18290</v>
      </c>
      <c r="F451">
        <v>6573.2039814400196</v>
      </c>
      <c r="G451" s="2">
        <v>0.148253213508765</v>
      </c>
      <c r="H451" s="12">
        <v>1.6723586114000999</v>
      </c>
      <c r="I451" s="14">
        <v>9.4453628392008604E-2</v>
      </c>
      <c r="J451" s="14">
        <v>0.173654152010732</v>
      </c>
      <c r="K451" t="s">
        <v>1803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24</v>
      </c>
      <c r="R451" t="s">
        <v>24</v>
      </c>
      <c r="S451" t="s">
        <v>24</v>
      </c>
      <c r="T451" t="s">
        <v>24</v>
      </c>
      <c r="U451" t="s">
        <v>24</v>
      </c>
      <c r="V451" t="s">
        <v>24</v>
      </c>
      <c r="W451" t="s">
        <v>24</v>
      </c>
      <c r="X451" t="s">
        <v>24</v>
      </c>
      <c r="Y451">
        <v>10335</v>
      </c>
      <c r="Z451">
        <v>11424</v>
      </c>
      <c r="AA451">
        <v>3783</v>
      </c>
      <c r="AB451">
        <v>4125</v>
      </c>
      <c r="AC451" t="s">
        <v>1802</v>
      </c>
      <c r="AD451" t="s">
        <v>1805</v>
      </c>
    </row>
    <row r="452" spans="1:30" x14ac:dyDescent="0.25">
      <c r="A452">
        <v>451</v>
      </c>
      <c r="B452" t="s">
        <v>1806</v>
      </c>
      <c r="C452" s="2">
        <v>-1.0246792398869499E-2</v>
      </c>
      <c r="D452" t="s">
        <v>1809</v>
      </c>
      <c r="E452" t="s">
        <v>18289</v>
      </c>
      <c r="F452">
        <v>1092.99397624928</v>
      </c>
      <c r="G452" s="2">
        <v>0.161632074556851</v>
      </c>
      <c r="H452" s="12">
        <v>-6.3395785935206297E-2</v>
      </c>
      <c r="I452" s="14">
        <v>0.94945134283979904</v>
      </c>
      <c r="J452" s="14">
        <v>0.96525565448432804</v>
      </c>
      <c r="K452" t="s">
        <v>1808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24</v>
      </c>
      <c r="R452" t="s">
        <v>24</v>
      </c>
      <c r="S452" t="s">
        <v>24</v>
      </c>
      <c r="T452" t="s">
        <v>24</v>
      </c>
      <c r="U452" t="s">
        <v>24</v>
      </c>
      <c r="V452" t="s">
        <v>24</v>
      </c>
      <c r="W452" t="s">
        <v>24</v>
      </c>
      <c r="X452" t="s">
        <v>24</v>
      </c>
      <c r="Y452">
        <v>1614</v>
      </c>
      <c r="Z452">
        <v>1705</v>
      </c>
      <c r="AA452">
        <v>642</v>
      </c>
      <c r="AB452">
        <v>810</v>
      </c>
      <c r="AC452" t="s">
        <v>1807</v>
      </c>
      <c r="AD452" t="s">
        <v>1810</v>
      </c>
    </row>
    <row r="453" spans="1:30" x14ac:dyDescent="0.25">
      <c r="A453">
        <v>452</v>
      </c>
      <c r="B453" t="s">
        <v>1811</v>
      </c>
      <c r="C453" s="2">
        <v>-0.188198893488424</v>
      </c>
      <c r="D453" t="s">
        <v>1814</v>
      </c>
      <c r="E453" t="s">
        <v>18289</v>
      </c>
      <c r="F453">
        <v>1358.3433639597199</v>
      </c>
      <c r="G453" s="2">
        <v>0.17228733339697</v>
      </c>
      <c r="H453" s="12">
        <v>-1.0923547876546</v>
      </c>
      <c r="I453" s="14">
        <v>0.27467718752266101</v>
      </c>
      <c r="J453" s="14">
        <v>0.39829722141700302</v>
      </c>
      <c r="K453" t="s">
        <v>1813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24</v>
      </c>
      <c r="R453" t="s">
        <v>24</v>
      </c>
      <c r="S453" t="s">
        <v>24</v>
      </c>
      <c r="T453" t="s">
        <v>24</v>
      </c>
      <c r="U453" t="s">
        <v>24</v>
      </c>
      <c r="V453" t="s">
        <v>24</v>
      </c>
      <c r="W453" t="s">
        <v>24</v>
      </c>
      <c r="X453" t="s">
        <v>24</v>
      </c>
      <c r="Y453">
        <v>1918</v>
      </c>
      <c r="Z453">
        <v>1950</v>
      </c>
      <c r="AA453">
        <v>815</v>
      </c>
      <c r="AB453">
        <v>1106</v>
      </c>
      <c r="AC453" t="s">
        <v>1812</v>
      </c>
      <c r="AD453" t="s">
        <v>1815</v>
      </c>
    </row>
    <row r="454" spans="1:30" x14ac:dyDescent="0.25">
      <c r="A454">
        <v>453</v>
      </c>
      <c r="B454" t="s">
        <v>1816</v>
      </c>
      <c r="C454" s="2">
        <v>3.8636968791906499E-2</v>
      </c>
      <c r="D454" t="s">
        <v>1819</v>
      </c>
      <c r="F454">
        <v>229.80668223723799</v>
      </c>
      <c r="G454" s="2">
        <v>0.23685070399476901</v>
      </c>
      <c r="H454" s="12">
        <v>0.16312794574914899</v>
      </c>
      <c r="I454" s="14">
        <v>0.87041769697626403</v>
      </c>
      <c r="J454" s="14">
        <v>0.91101074958250094</v>
      </c>
      <c r="K454" t="s">
        <v>1818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24</v>
      </c>
      <c r="R454" t="s">
        <v>24</v>
      </c>
      <c r="S454" t="s">
        <v>24</v>
      </c>
      <c r="T454" t="s">
        <v>24</v>
      </c>
      <c r="U454" t="s">
        <v>24</v>
      </c>
      <c r="V454" t="s">
        <v>24</v>
      </c>
      <c r="W454" t="s">
        <v>24</v>
      </c>
      <c r="X454" t="s">
        <v>24</v>
      </c>
      <c r="Y454">
        <v>347</v>
      </c>
      <c r="Z454">
        <v>363</v>
      </c>
      <c r="AA454">
        <v>127</v>
      </c>
      <c r="AB454">
        <v>174</v>
      </c>
      <c r="AC454" t="s">
        <v>1817</v>
      </c>
      <c r="AD454" t="s">
        <v>1820</v>
      </c>
    </row>
    <row r="455" spans="1:30" x14ac:dyDescent="0.25">
      <c r="A455">
        <v>454</v>
      </c>
      <c r="B455" t="s">
        <v>16357</v>
      </c>
      <c r="C455" s="2">
        <v>-1.63273687120123</v>
      </c>
      <c r="D455" t="s">
        <v>1823</v>
      </c>
      <c r="E455" t="s">
        <v>18292</v>
      </c>
      <c r="F455">
        <v>2273.1512502700398</v>
      </c>
      <c r="G455" s="2">
        <v>0.21096792411892801</v>
      </c>
      <c r="H455" s="12">
        <v>-7.7392659477504999</v>
      </c>
      <c r="I455" s="14">
        <v>9.9992428172188999E-15</v>
      </c>
      <c r="J455" s="14">
        <v>2.3809172683682799E-13</v>
      </c>
      <c r="K455" t="s">
        <v>1822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1</v>
      </c>
      <c r="Y455">
        <v>1533</v>
      </c>
      <c r="Z455">
        <v>1852</v>
      </c>
      <c r="AA455">
        <v>1808</v>
      </c>
      <c r="AB455">
        <v>2781</v>
      </c>
      <c r="AC455" t="s">
        <v>1821</v>
      </c>
      <c r="AD455" t="s">
        <v>1824</v>
      </c>
    </row>
    <row r="456" spans="1:30" x14ac:dyDescent="0.25">
      <c r="A456">
        <v>455</v>
      </c>
      <c r="B456" t="s">
        <v>1825</v>
      </c>
      <c r="C456" s="2">
        <v>8.7306575061052896E-2</v>
      </c>
      <c r="D456" t="s">
        <v>1828</v>
      </c>
      <c r="E456" t="s">
        <v>18293</v>
      </c>
      <c r="F456">
        <v>439.11523964915699</v>
      </c>
      <c r="G456" s="2">
        <v>0.201589268638354</v>
      </c>
      <c r="H456" s="12">
        <v>0.43309138254615398</v>
      </c>
      <c r="I456" s="14">
        <v>0.66494838298438597</v>
      </c>
      <c r="J456" s="14">
        <v>0.76121005213180803</v>
      </c>
      <c r="K456" t="s">
        <v>1827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24</v>
      </c>
      <c r="R456" t="s">
        <v>24</v>
      </c>
      <c r="S456" t="s">
        <v>24</v>
      </c>
      <c r="T456" t="s">
        <v>24</v>
      </c>
      <c r="U456" t="s">
        <v>24</v>
      </c>
      <c r="V456" t="s">
        <v>24</v>
      </c>
      <c r="W456" t="s">
        <v>24</v>
      </c>
      <c r="X456" t="s">
        <v>24</v>
      </c>
      <c r="Y456">
        <v>689</v>
      </c>
      <c r="Z456">
        <v>689</v>
      </c>
      <c r="AA456">
        <v>241</v>
      </c>
      <c r="AB456">
        <v>324</v>
      </c>
      <c r="AC456" t="s">
        <v>1826</v>
      </c>
      <c r="AD456" t="s">
        <v>1829</v>
      </c>
    </row>
    <row r="457" spans="1:30" x14ac:dyDescent="0.25">
      <c r="A457">
        <v>456</v>
      </c>
      <c r="B457" t="s">
        <v>1830</v>
      </c>
      <c r="C457" s="2">
        <v>-1.0979946824437099</v>
      </c>
      <c r="D457" t="s">
        <v>1833</v>
      </c>
      <c r="E457" t="s">
        <v>18298</v>
      </c>
      <c r="F457">
        <v>396.33007078556</v>
      </c>
      <c r="G457" s="2">
        <v>1.9731942785440399</v>
      </c>
      <c r="H457" s="12">
        <v>-0.55645543593096702</v>
      </c>
      <c r="I457" s="14">
        <v>0.57789955104391799</v>
      </c>
      <c r="J457" s="14">
        <v>0.69096685450903295</v>
      </c>
      <c r="K457" t="s">
        <v>1832</v>
      </c>
      <c r="L457" t="s">
        <v>24</v>
      </c>
      <c r="M457" t="s">
        <v>24</v>
      </c>
      <c r="N457" t="s">
        <v>24</v>
      </c>
      <c r="O457" t="s">
        <v>24</v>
      </c>
      <c r="P457" t="s">
        <v>24</v>
      </c>
      <c r="Q457" t="s">
        <v>24</v>
      </c>
      <c r="R457" t="s">
        <v>24</v>
      </c>
      <c r="S457" t="s">
        <v>24</v>
      </c>
      <c r="T457" t="s">
        <v>24</v>
      </c>
      <c r="U457" t="s">
        <v>24</v>
      </c>
      <c r="V457" t="s">
        <v>24</v>
      </c>
      <c r="W457" t="s">
        <v>24</v>
      </c>
      <c r="X457" t="s">
        <v>24</v>
      </c>
      <c r="Y457">
        <v>735</v>
      </c>
      <c r="Z457">
        <v>12</v>
      </c>
      <c r="AA457">
        <v>361</v>
      </c>
      <c r="AB457">
        <v>346</v>
      </c>
      <c r="AC457" t="s">
        <v>1831</v>
      </c>
      <c r="AD457" t="s">
        <v>1834</v>
      </c>
    </row>
    <row r="458" spans="1:30" x14ac:dyDescent="0.25">
      <c r="A458">
        <v>457</v>
      </c>
      <c r="B458" t="s">
        <v>1835</v>
      </c>
      <c r="C458" s="2">
        <v>-0.20707820001765401</v>
      </c>
      <c r="D458" t="s">
        <v>1838</v>
      </c>
      <c r="E458" t="s">
        <v>18293</v>
      </c>
      <c r="F458">
        <v>72.638789205282606</v>
      </c>
      <c r="G458" s="2">
        <v>0.40217439724168702</v>
      </c>
      <c r="H458" s="12">
        <v>-0.51489652607898395</v>
      </c>
      <c r="I458" s="14">
        <v>0.60662532855578899</v>
      </c>
      <c r="J458" s="14">
        <v>0.71336582355098899</v>
      </c>
      <c r="K458" t="s">
        <v>1837</v>
      </c>
      <c r="L458" t="s">
        <v>24</v>
      </c>
      <c r="M458" t="s">
        <v>24</v>
      </c>
      <c r="N458" t="s">
        <v>24</v>
      </c>
      <c r="O458" t="s">
        <v>24</v>
      </c>
      <c r="P458" t="s">
        <v>24</v>
      </c>
      <c r="Q458" t="s">
        <v>24</v>
      </c>
      <c r="R458" t="s">
        <v>24</v>
      </c>
      <c r="S458" t="s">
        <v>24</v>
      </c>
      <c r="T458" t="s">
        <v>24</v>
      </c>
      <c r="U458" t="s">
        <v>24</v>
      </c>
      <c r="V458" t="s">
        <v>24</v>
      </c>
      <c r="W458" t="s">
        <v>24</v>
      </c>
      <c r="X458" t="s">
        <v>24</v>
      </c>
      <c r="Y458">
        <v>99</v>
      </c>
      <c r="Z458">
        <v>106</v>
      </c>
      <c r="AA458">
        <v>58</v>
      </c>
      <c r="AB458">
        <v>43</v>
      </c>
      <c r="AC458" t="s">
        <v>1836</v>
      </c>
      <c r="AD458" t="s">
        <v>1839</v>
      </c>
    </row>
    <row r="459" spans="1:30" x14ac:dyDescent="0.25">
      <c r="A459">
        <v>458</v>
      </c>
      <c r="B459" t="s">
        <v>1840</v>
      </c>
      <c r="C459" s="2">
        <v>-2.7682672546297998E-2</v>
      </c>
      <c r="D459" t="s">
        <v>1843</v>
      </c>
      <c r="E459" t="s">
        <v>18293</v>
      </c>
      <c r="F459">
        <v>1341.10558314932</v>
      </c>
      <c r="G459" s="2">
        <v>0.17202105072438301</v>
      </c>
      <c r="H459" s="12">
        <v>-0.160926075208388</v>
      </c>
      <c r="I459" s="14">
        <v>0.872151624914696</v>
      </c>
      <c r="J459" s="14">
        <v>0.91233648413926804</v>
      </c>
      <c r="K459" t="s">
        <v>1842</v>
      </c>
      <c r="L459" t="s">
        <v>24</v>
      </c>
      <c r="M459" t="s">
        <v>24</v>
      </c>
      <c r="N459" t="s">
        <v>24</v>
      </c>
      <c r="O459" t="s">
        <v>24</v>
      </c>
      <c r="P459" t="s">
        <v>24</v>
      </c>
      <c r="Q459" t="s">
        <v>24</v>
      </c>
      <c r="R459" t="s">
        <v>24</v>
      </c>
      <c r="S459" t="s">
        <v>24</v>
      </c>
      <c r="T459" t="s">
        <v>24</v>
      </c>
      <c r="U459" t="s">
        <v>24</v>
      </c>
      <c r="V459" t="s">
        <v>24</v>
      </c>
      <c r="W459" t="s">
        <v>24</v>
      </c>
      <c r="X459" t="s">
        <v>24</v>
      </c>
      <c r="Y459">
        <v>1834</v>
      </c>
      <c r="Z459">
        <v>2221</v>
      </c>
      <c r="AA459">
        <v>829</v>
      </c>
      <c r="AB459">
        <v>957</v>
      </c>
      <c r="AC459" t="s">
        <v>1841</v>
      </c>
      <c r="AD459" t="s">
        <v>1844</v>
      </c>
    </row>
    <row r="460" spans="1:30" x14ac:dyDescent="0.25">
      <c r="A460">
        <v>459</v>
      </c>
      <c r="B460" t="s">
        <v>1845</v>
      </c>
      <c r="C460" s="2">
        <v>-0.102981344235133</v>
      </c>
      <c r="D460" t="s">
        <v>1848</v>
      </c>
      <c r="E460" t="s">
        <v>18293</v>
      </c>
      <c r="F460">
        <v>464.35428501062501</v>
      </c>
      <c r="G460" s="2">
        <v>0.190911352234995</v>
      </c>
      <c r="H460" s="12">
        <v>-0.53941969940253598</v>
      </c>
      <c r="I460" s="14">
        <v>0.58959729130318606</v>
      </c>
      <c r="J460" s="14">
        <v>0.698960966162398</v>
      </c>
      <c r="K460" t="s">
        <v>1847</v>
      </c>
      <c r="L460" t="s">
        <v>24</v>
      </c>
      <c r="M460" t="s">
        <v>24</v>
      </c>
      <c r="N460" t="s">
        <v>24</v>
      </c>
      <c r="O460" t="s">
        <v>24</v>
      </c>
      <c r="P460" t="s">
        <v>24</v>
      </c>
      <c r="Q460" t="s">
        <v>24</v>
      </c>
      <c r="R460" t="s">
        <v>24</v>
      </c>
      <c r="S460" t="s">
        <v>24</v>
      </c>
      <c r="T460" t="s">
        <v>24</v>
      </c>
      <c r="U460" t="s">
        <v>24</v>
      </c>
      <c r="V460" t="s">
        <v>24</v>
      </c>
      <c r="W460" t="s">
        <v>24</v>
      </c>
      <c r="X460" t="s">
        <v>24</v>
      </c>
      <c r="Y460">
        <v>636</v>
      </c>
      <c r="Z460">
        <v>730</v>
      </c>
      <c r="AA460">
        <v>291</v>
      </c>
      <c r="AB460">
        <v>344</v>
      </c>
      <c r="AC460" t="s">
        <v>1846</v>
      </c>
      <c r="AD460" t="s">
        <v>1849</v>
      </c>
    </row>
    <row r="461" spans="1:30" x14ac:dyDescent="0.25">
      <c r="A461">
        <v>460</v>
      </c>
      <c r="B461" t="s">
        <v>1850</v>
      </c>
      <c r="C461" s="2">
        <v>-0.35764069354837502</v>
      </c>
      <c r="D461" t="s">
        <v>1853</v>
      </c>
      <c r="E461" t="s">
        <v>18293</v>
      </c>
      <c r="F461">
        <v>312.69527155745197</v>
      </c>
      <c r="G461" s="2">
        <v>0.22058925129506701</v>
      </c>
      <c r="H461" s="12">
        <v>-1.6212970099344699</v>
      </c>
      <c r="I461" s="14">
        <v>0.104953955993928</v>
      </c>
      <c r="J461" s="14">
        <v>0.188608006514629</v>
      </c>
      <c r="K461" t="s">
        <v>1852</v>
      </c>
      <c r="L461" t="s">
        <v>24</v>
      </c>
      <c r="M461" t="s">
        <v>24</v>
      </c>
      <c r="N461" t="s">
        <v>24</v>
      </c>
      <c r="O461" t="s">
        <v>24</v>
      </c>
      <c r="P461" t="s">
        <v>24</v>
      </c>
      <c r="Q461" t="s">
        <v>24</v>
      </c>
      <c r="R461" t="s">
        <v>24</v>
      </c>
      <c r="S461" t="s">
        <v>24</v>
      </c>
      <c r="T461" t="s">
        <v>24</v>
      </c>
      <c r="U461" t="s">
        <v>24</v>
      </c>
      <c r="V461" t="s">
        <v>24</v>
      </c>
      <c r="W461" t="s">
        <v>24</v>
      </c>
      <c r="X461" t="s">
        <v>24</v>
      </c>
      <c r="Y461">
        <v>433</v>
      </c>
      <c r="Z461">
        <v>401</v>
      </c>
      <c r="AA461">
        <v>205</v>
      </c>
      <c r="AB461">
        <v>260</v>
      </c>
      <c r="AC461" t="s">
        <v>1851</v>
      </c>
      <c r="AD461" t="s">
        <v>1854</v>
      </c>
    </row>
    <row r="462" spans="1:30" x14ac:dyDescent="0.25">
      <c r="A462">
        <v>461</v>
      </c>
      <c r="B462" t="s">
        <v>1855</v>
      </c>
      <c r="C462" s="2">
        <v>0.172050141590013</v>
      </c>
      <c r="D462" t="s">
        <v>1858</v>
      </c>
      <c r="E462" t="s">
        <v>18294</v>
      </c>
      <c r="F462">
        <v>421.73751812082901</v>
      </c>
      <c r="G462" s="2">
        <v>0.22564055799555999</v>
      </c>
      <c r="H462" s="12">
        <v>0.76249652597206896</v>
      </c>
      <c r="I462" s="14">
        <v>0.445763715782654</v>
      </c>
      <c r="J462" s="14">
        <v>0.57203657907698402</v>
      </c>
      <c r="K462" t="s">
        <v>1857</v>
      </c>
      <c r="L462" t="s">
        <v>24</v>
      </c>
      <c r="M462" t="s">
        <v>24</v>
      </c>
      <c r="N462" t="s">
        <v>24</v>
      </c>
      <c r="O462" t="s">
        <v>24</v>
      </c>
      <c r="P462" t="s">
        <v>24</v>
      </c>
      <c r="Q462" t="s">
        <v>24</v>
      </c>
      <c r="R462" t="s">
        <v>24</v>
      </c>
      <c r="S462" t="s">
        <v>24</v>
      </c>
      <c r="T462" t="s">
        <v>24</v>
      </c>
      <c r="U462" t="s">
        <v>24</v>
      </c>
      <c r="V462" t="s">
        <v>24</v>
      </c>
      <c r="W462" t="s">
        <v>24</v>
      </c>
      <c r="X462" t="s">
        <v>24</v>
      </c>
      <c r="Y462">
        <v>717</v>
      </c>
      <c r="Z462">
        <v>642</v>
      </c>
      <c r="AA462">
        <v>220</v>
      </c>
      <c r="AB462">
        <v>307</v>
      </c>
      <c r="AC462" t="s">
        <v>1856</v>
      </c>
      <c r="AD462" t="s">
        <v>1859</v>
      </c>
    </row>
    <row r="463" spans="1:30" x14ac:dyDescent="0.25">
      <c r="A463">
        <v>462</v>
      </c>
      <c r="B463" t="s">
        <v>1860</v>
      </c>
      <c r="C463" s="2">
        <v>-0.62576329823697596</v>
      </c>
      <c r="D463" t="s">
        <v>1863</v>
      </c>
      <c r="E463" t="s">
        <v>18293</v>
      </c>
      <c r="F463">
        <v>11413.3580218265</v>
      </c>
      <c r="G463" s="2">
        <v>0.154324300588012</v>
      </c>
      <c r="H463" s="12">
        <v>-4.0548591236290701</v>
      </c>
      <c r="I463" s="14">
        <v>5.0164526287393097E-5</v>
      </c>
      <c r="J463" s="14">
        <v>2.7245128672082102E-4</v>
      </c>
      <c r="K463" t="s">
        <v>1862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</v>
      </c>
      <c r="W463">
        <v>0</v>
      </c>
      <c r="X463">
        <v>0</v>
      </c>
      <c r="Y463">
        <v>12490</v>
      </c>
      <c r="Z463">
        <v>14910</v>
      </c>
      <c r="AA463">
        <v>8207</v>
      </c>
      <c r="AB463">
        <v>10112</v>
      </c>
      <c r="AC463" t="s">
        <v>1861</v>
      </c>
      <c r="AD463" t="s">
        <v>1864</v>
      </c>
    </row>
    <row r="464" spans="1:30" x14ac:dyDescent="0.25">
      <c r="A464">
        <v>463</v>
      </c>
      <c r="B464" t="s">
        <v>1865</v>
      </c>
      <c r="C464" s="2">
        <v>-0.56609819895276203</v>
      </c>
      <c r="D464" t="s">
        <v>1868</v>
      </c>
      <c r="E464" t="s">
        <v>18291</v>
      </c>
      <c r="F464">
        <v>1858.16147406288</v>
      </c>
      <c r="G464" s="2">
        <v>0.21487447052596201</v>
      </c>
      <c r="H464" s="12">
        <v>-2.6345530837939402</v>
      </c>
      <c r="I464" s="14">
        <v>8.4248129081331505E-3</v>
      </c>
      <c r="J464" s="14">
        <v>2.3417226120219702E-2</v>
      </c>
      <c r="K464" t="s">
        <v>1867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2054</v>
      </c>
      <c r="Z464">
        <v>2522</v>
      </c>
      <c r="AA464">
        <v>1165</v>
      </c>
      <c r="AB464">
        <v>1796</v>
      </c>
      <c r="AC464" t="s">
        <v>1866</v>
      </c>
      <c r="AD464" t="s">
        <v>1869</v>
      </c>
    </row>
    <row r="465" spans="1:30" x14ac:dyDescent="0.25">
      <c r="A465">
        <v>464</v>
      </c>
      <c r="B465" t="s">
        <v>1870</v>
      </c>
      <c r="C465" s="2">
        <v>-7.7402972323057304E-2</v>
      </c>
      <c r="D465" t="s">
        <v>1873</v>
      </c>
      <c r="E465" t="s">
        <v>18298</v>
      </c>
      <c r="F465">
        <v>399.17086719842899</v>
      </c>
      <c r="G465" s="2">
        <v>0.26308232758283401</v>
      </c>
      <c r="H465" s="12">
        <v>-0.29421578041454099</v>
      </c>
      <c r="I465" s="14">
        <v>0.76859302299660803</v>
      </c>
      <c r="J465" s="14">
        <v>0.83696479498096799</v>
      </c>
      <c r="K465" t="s">
        <v>1872</v>
      </c>
      <c r="L465" t="s">
        <v>24</v>
      </c>
      <c r="M465" t="s">
        <v>24</v>
      </c>
      <c r="N465" t="s">
        <v>24</v>
      </c>
      <c r="O465" t="s">
        <v>24</v>
      </c>
      <c r="P465" t="s">
        <v>24</v>
      </c>
      <c r="Q465" t="s">
        <v>24</v>
      </c>
      <c r="R465" t="s">
        <v>24</v>
      </c>
      <c r="S465" t="s">
        <v>24</v>
      </c>
      <c r="T465" t="s">
        <v>24</v>
      </c>
      <c r="U465" t="s">
        <v>24</v>
      </c>
      <c r="V465" t="s">
        <v>24</v>
      </c>
      <c r="W465" t="s">
        <v>24</v>
      </c>
      <c r="X465" t="s">
        <v>24</v>
      </c>
      <c r="Y465">
        <v>604</v>
      </c>
      <c r="Z465">
        <v>579</v>
      </c>
      <c r="AA465">
        <v>203</v>
      </c>
      <c r="AB465">
        <v>346</v>
      </c>
      <c r="AC465" t="s">
        <v>1871</v>
      </c>
      <c r="AD465" t="s">
        <v>1874</v>
      </c>
    </row>
    <row r="466" spans="1:30" x14ac:dyDescent="0.25">
      <c r="A466">
        <v>465</v>
      </c>
      <c r="B466" t="s">
        <v>16358</v>
      </c>
      <c r="C466" s="2">
        <v>0.58785109539646796</v>
      </c>
      <c r="D466" t="s">
        <v>1877</v>
      </c>
      <c r="E466" t="s">
        <v>18285</v>
      </c>
      <c r="F466">
        <v>2199.05611835734</v>
      </c>
      <c r="G466" s="2">
        <v>0.195657472473698</v>
      </c>
      <c r="H466" s="12">
        <v>3.0044908991425898</v>
      </c>
      <c r="I466" s="14">
        <v>2.6602571739598102E-3</v>
      </c>
      <c r="J466" s="14">
        <v>8.6353318905345502E-3</v>
      </c>
      <c r="K466" t="s">
        <v>1876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0</v>
      </c>
      <c r="Y466">
        <v>3954</v>
      </c>
      <c r="Z466">
        <v>4089</v>
      </c>
      <c r="AA466">
        <v>1191</v>
      </c>
      <c r="AB466">
        <v>1106</v>
      </c>
      <c r="AC466" t="s">
        <v>1875</v>
      </c>
      <c r="AD466" t="s">
        <v>1878</v>
      </c>
    </row>
    <row r="467" spans="1:30" x14ac:dyDescent="0.25">
      <c r="A467">
        <v>466</v>
      </c>
      <c r="B467" t="s">
        <v>1879</v>
      </c>
      <c r="C467" s="2">
        <v>-0.11471967765595401</v>
      </c>
      <c r="D467" t="s">
        <v>1882</v>
      </c>
      <c r="E467" t="s">
        <v>18294</v>
      </c>
      <c r="F467">
        <v>22.251175171181799</v>
      </c>
      <c r="G467" s="2">
        <v>0.63831762360076705</v>
      </c>
      <c r="H467" s="12">
        <v>-0.17972193374329401</v>
      </c>
      <c r="I467" s="14">
        <v>0.85737087317893301</v>
      </c>
      <c r="J467" s="14">
        <v>0.90049307685952995</v>
      </c>
      <c r="K467" t="s">
        <v>1881</v>
      </c>
      <c r="L467" t="s">
        <v>24</v>
      </c>
      <c r="M467" t="s">
        <v>24</v>
      </c>
      <c r="N467" t="s">
        <v>24</v>
      </c>
      <c r="O467" t="s">
        <v>24</v>
      </c>
      <c r="P467" t="s">
        <v>24</v>
      </c>
      <c r="Q467" t="s">
        <v>24</v>
      </c>
      <c r="R467" t="s">
        <v>24</v>
      </c>
      <c r="S467" t="s">
        <v>24</v>
      </c>
      <c r="T467" t="s">
        <v>24</v>
      </c>
      <c r="U467" t="s">
        <v>24</v>
      </c>
      <c r="V467" t="s">
        <v>24</v>
      </c>
      <c r="W467" t="s">
        <v>24</v>
      </c>
      <c r="X467" t="s">
        <v>24</v>
      </c>
      <c r="Y467">
        <v>37</v>
      </c>
      <c r="Z467">
        <v>28</v>
      </c>
      <c r="AA467">
        <v>11</v>
      </c>
      <c r="AB467">
        <v>20</v>
      </c>
      <c r="AC467" t="s">
        <v>1880</v>
      </c>
      <c r="AD467" t="s">
        <v>1883</v>
      </c>
    </row>
    <row r="468" spans="1:30" x14ac:dyDescent="0.25">
      <c r="A468">
        <v>467</v>
      </c>
      <c r="B468" t="s">
        <v>1884</v>
      </c>
      <c r="C468" s="2">
        <v>0.330166423835976</v>
      </c>
      <c r="D468" t="s">
        <v>1882</v>
      </c>
      <c r="E468" t="s">
        <v>18294</v>
      </c>
      <c r="F468">
        <v>11.108167057406099</v>
      </c>
      <c r="G468" s="2">
        <v>0.88042679087286801</v>
      </c>
      <c r="H468" s="12">
        <v>0.37500724337187002</v>
      </c>
      <c r="I468" s="14">
        <v>0.70765507969241503</v>
      </c>
      <c r="J468" s="14" t="s">
        <v>24</v>
      </c>
      <c r="K468" t="s">
        <v>24</v>
      </c>
      <c r="L468" t="s">
        <v>24</v>
      </c>
      <c r="M468" t="s">
        <v>24</v>
      </c>
      <c r="N468" t="s">
        <v>24</v>
      </c>
      <c r="O468" t="s">
        <v>24</v>
      </c>
      <c r="P468" t="s">
        <v>24</v>
      </c>
      <c r="Q468" t="s">
        <v>24</v>
      </c>
      <c r="R468" t="s">
        <v>24</v>
      </c>
      <c r="S468" t="s">
        <v>24</v>
      </c>
      <c r="T468" t="s">
        <v>24</v>
      </c>
      <c r="U468" t="s">
        <v>24</v>
      </c>
      <c r="V468" t="s">
        <v>24</v>
      </c>
      <c r="W468" t="s">
        <v>24</v>
      </c>
      <c r="X468" t="s">
        <v>24</v>
      </c>
      <c r="Y468">
        <v>13</v>
      </c>
      <c r="Z468">
        <v>25</v>
      </c>
      <c r="AA468">
        <v>6</v>
      </c>
      <c r="AB468">
        <v>7</v>
      </c>
      <c r="AC468" t="s">
        <v>1885</v>
      </c>
      <c r="AD468" t="s">
        <v>1886</v>
      </c>
    </row>
    <row r="469" spans="1:30" x14ac:dyDescent="0.25">
      <c r="A469">
        <v>468</v>
      </c>
      <c r="B469" t="s">
        <v>1887</v>
      </c>
      <c r="C469" s="2">
        <v>0.46472468970602399</v>
      </c>
      <c r="D469" t="s">
        <v>1890</v>
      </c>
      <c r="E469" t="s">
        <v>18288</v>
      </c>
      <c r="F469">
        <v>455.1549403345</v>
      </c>
      <c r="G469" s="2">
        <v>0.195308496380381</v>
      </c>
      <c r="H469" s="12">
        <v>2.3794391863062101</v>
      </c>
      <c r="I469" s="14">
        <v>1.7339003773923799E-2</v>
      </c>
      <c r="J469" s="14">
        <v>4.3241479712254997E-2</v>
      </c>
      <c r="K469" t="s">
        <v>1889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0</v>
      </c>
      <c r="Y469">
        <v>781</v>
      </c>
      <c r="Z469">
        <v>828</v>
      </c>
      <c r="AA469">
        <v>219</v>
      </c>
      <c r="AB469">
        <v>288</v>
      </c>
      <c r="AC469" t="s">
        <v>1888</v>
      </c>
      <c r="AD469" t="s">
        <v>1891</v>
      </c>
    </row>
    <row r="470" spans="1:30" x14ac:dyDescent="0.25">
      <c r="A470">
        <v>469</v>
      </c>
      <c r="B470" t="s">
        <v>1892</v>
      </c>
      <c r="C470" s="2">
        <v>1.18629922326613</v>
      </c>
      <c r="D470" t="s">
        <v>1895</v>
      </c>
      <c r="E470" t="s">
        <v>18288</v>
      </c>
      <c r="F470">
        <v>3766.4728714458001</v>
      </c>
      <c r="G470" s="2">
        <v>0.14540629551989601</v>
      </c>
      <c r="H470" s="12">
        <v>8.1585134881853296</v>
      </c>
      <c r="I470" s="14">
        <v>3.39172848161562E-16</v>
      </c>
      <c r="J470" s="14">
        <v>9.8108886820066703E-15</v>
      </c>
      <c r="K470" t="s">
        <v>1894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0</v>
      </c>
      <c r="Y470">
        <v>7613</v>
      </c>
      <c r="Z470">
        <v>8342</v>
      </c>
      <c r="AA470">
        <v>1359</v>
      </c>
      <c r="AB470">
        <v>1683</v>
      </c>
      <c r="AC470" t="s">
        <v>1893</v>
      </c>
      <c r="AD470" t="s">
        <v>1896</v>
      </c>
    </row>
    <row r="471" spans="1:30" x14ac:dyDescent="0.25">
      <c r="A471">
        <v>470</v>
      </c>
      <c r="B471" t="s">
        <v>1897</v>
      </c>
      <c r="C471" s="2">
        <v>-0.157545419841084</v>
      </c>
      <c r="D471" t="s">
        <v>1900</v>
      </c>
      <c r="E471" t="s">
        <v>18298</v>
      </c>
      <c r="F471">
        <v>3281.2262399215301</v>
      </c>
      <c r="G471" s="2">
        <v>0.160795512024026</v>
      </c>
      <c r="H471" s="12">
        <v>-0.97978741979777995</v>
      </c>
      <c r="I471" s="14">
        <v>0.32719106320851998</v>
      </c>
      <c r="J471" s="14">
        <v>0.45227649622275001</v>
      </c>
      <c r="K471" t="s">
        <v>1899</v>
      </c>
      <c r="L471" t="s">
        <v>24</v>
      </c>
      <c r="M471" t="s">
        <v>24</v>
      </c>
      <c r="N471" t="s">
        <v>24</v>
      </c>
      <c r="O471" t="s">
        <v>24</v>
      </c>
      <c r="P471" t="s">
        <v>24</v>
      </c>
      <c r="Q471" t="s">
        <v>24</v>
      </c>
      <c r="R471" t="s">
        <v>24</v>
      </c>
      <c r="S471" t="s">
        <v>24</v>
      </c>
      <c r="T471" t="s">
        <v>24</v>
      </c>
      <c r="U471" t="s">
        <v>24</v>
      </c>
      <c r="V471" t="s">
        <v>24</v>
      </c>
      <c r="W471" t="s">
        <v>24</v>
      </c>
      <c r="X471" t="s">
        <v>24</v>
      </c>
      <c r="Y471">
        <v>4671</v>
      </c>
      <c r="Z471">
        <v>4778</v>
      </c>
      <c r="AA471">
        <v>1959</v>
      </c>
      <c r="AB471">
        <v>2634</v>
      </c>
      <c r="AC471" t="s">
        <v>1898</v>
      </c>
      <c r="AD471" t="s">
        <v>1901</v>
      </c>
    </row>
    <row r="472" spans="1:30" x14ac:dyDescent="0.25">
      <c r="A472">
        <v>471</v>
      </c>
      <c r="B472" t="s">
        <v>1902</v>
      </c>
      <c r="C472" s="2">
        <v>-1.71828081072262</v>
      </c>
      <c r="D472" t="s">
        <v>1905</v>
      </c>
      <c r="E472" t="s">
        <v>18282</v>
      </c>
      <c r="F472">
        <v>1268.60320835987</v>
      </c>
      <c r="G472" s="2">
        <v>0.79813159542728096</v>
      </c>
      <c r="H472" s="12">
        <v>-2.1528790747880802</v>
      </c>
      <c r="I472" s="14">
        <v>3.1328183429275E-2</v>
      </c>
      <c r="J472" s="14">
        <v>7.0714772422727598E-2</v>
      </c>
      <c r="K472" t="s">
        <v>1904</v>
      </c>
      <c r="L472" t="s">
        <v>24</v>
      </c>
      <c r="M472" t="s">
        <v>24</v>
      </c>
      <c r="N472" t="s">
        <v>24</v>
      </c>
      <c r="O472" t="s">
        <v>24</v>
      </c>
      <c r="P472" t="s">
        <v>24</v>
      </c>
      <c r="Q472" t="s">
        <v>24</v>
      </c>
      <c r="R472" t="s">
        <v>24</v>
      </c>
      <c r="S472" t="s">
        <v>24</v>
      </c>
      <c r="T472" t="s">
        <v>24</v>
      </c>
      <c r="U472" t="s">
        <v>24</v>
      </c>
      <c r="V472" t="s">
        <v>24</v>
      </c>
      <c r="W472" t="s">
        <v>24</v>
      </c>
      <c r="X472" t="s">
        <v>24</v>
      </c>
      <c r="Y472">
        <v>877</v>
      </c>
      <c r="Z472">
        <v>925</v>
      </c>
      <c r="AA472">
        <v>524</v>
      </c>
      <c r="AB472">
        <v>2166</v>
      </c>
      <c r="AC472" t="s">
        <v>1903</v>
      </c>
      <c r="AD472" t="s">
        <v>1906</v>
      </c>
    </row>
    <row r="473" spans="1:30" x14ac:dyDescent="0.25">
      <c r="A473">
        <v>472</v>
      </c>
      <c r="B473" t="s">
        <v>1907</v>
      </c>
      <c r="C473" s="2">
        <v>-0.834137346340456</v>
      </c>
      <c r="D473" t="s">
        <v>35</v>
      </c>
      <c r="F473">
        <v>6.3135344084612202</v>
      </c>
      <c r="G473" s="2">
        <v>1.14288404487415</v>
      </c>
      <c r="H473" s="12">
        <v>-0.72985299784485702</v>
      </c>
      <c r="I473" s="14">
        <v>0.46548004519881597</v>
      </c>
      <c r="J473" s="14" t="s">
        <v>24</v>
      </c>
      <c r="K473" t="s">
        <v>24</v>
      </c>
      <c r="L473" t="s">
        <v>24</v>
      </c>
      <c r="M473" t="s">
        <v>24</v>
      </c>
      <c r="N473" t="s">
        <v>24</v>
      </c>
      <c r="O473" t="s">
        <v>24</v>
      </c>
      <c r="P473" t="s">
        <v>24</v>
      </c>
      <c r="Q473" t="s">
        <v>24</v>
      </c>
      <c r="R473" t="s">
        <v>24</v>
      </c>
      <c r="S473" t="s">
        <v>24</v>
      </c>
      <c r="T473" t="s">
        <v>24</v>
      </c>
      <c r="U473" t="s">
        <v>24</v>
      </c>
      <c r="V473" t="s">
        <v>24</v>
      </c>
      <c r="W473" t="s">
        <v>24</v>
      </c>
      <c r="X473" t="s">
        <v>24</v>
      </c>
      <c r="Y473">
        <v>5</v>
      </c>
      <c r="Z473">
        <v>9</v>
      </c>
      <c r="AA473">
        <v>3</v>
      </c>
      <c r="AB473">
        <v>8</v>
      </c>
      <c r="AC473" t="s">
        <v>1908</v>
      </c>
      <c r="AD473" t="s">
        <v>1909</v>
      </c>
    </row>
    <row r="474" spans="1:30" x14ac:dyDescent="0.25">
      <c r="A474">
        <v>473</v>
      </c>
      <c r="B474" t="s">
        <v>1910</v>
      </c>
      <c r="C474" s="2">
        <v>-1.4959093372004499</v>
      </c>
      <c r="D474" t="s">
        <v>1913</v>
      </c>
      <c r="E474" t="s">
        <v>18292</v>
      </c>
      <c r="F474">
        <v>702.01880057151902</v>
      </c>
      <c r="G474" s="2">
        <v>0.89272885195402796</v>
      </c>
      <c r="H474" s="12">
        <v>-1.6756592261201899</v>
      </c>
      <c r="I474" s="14">
        <v>9.3804960706768997E-2</v>
      </c>
      <c r="J474" s="14">
        <v>0.172905951497028</v>
      </c>
      <c r="K474" t="s">
        <v>1912</v>
      </c>
      <c r="L474" t="s">
        <v>24</v>
      </c>
      <c r="M474" t="s">
        <v>24</v>
      </c>
      <c r="N474" t="s">
        <v>24</v>
      </c>
      <c r="O474" t="s">
        <v>24</v>
      </c>
      <c r="P474" t="s">
        <v>24</v>
      </c>
      <c r="Q474" t="s">
        <v>24</v>
      </c>
      <c r="R474" t="s">
        <v>24</v>
      </c>
      <c r="S474" t="s">
        <v>24</v>
      </c>
      <c r="T474" t="s">
        <v>24</v>
      </c>
      <c r="U474" t="s">
        <v>24</v>
      </c>
      <c r="V474" t="s">
        <v>24</v>
      </c>
      <c r="W474" t="s">
        <v>24</v>
      </c>
      <c r="X474" t="s">
        <v>24</v>
      </c>
      <c r="Y474">
        <v>511</v>
      </c>
      <c r="Z474">
        <v>611</v>
      </c>
      <c r="AA474">
        <v>257</v>
      </c>
      <c r="AB474">
        <v>1180</v>
      </c>
      <c r="AC474" t="s">
        <v>1911</v>
      </c>
      <c r="AD474" t="s">
        <v>1914</v>
      </c>
    </row>
    <row r="475" spans="1:30" x14ac:dyDescent="0.25">
      <c r="A475">
        <v>474</v>
      </c>
      <c r="B475" t="s">
        <v>1915</v>
      </c>
      <c r="C475" s="2">
        <v>-3.5496062662556902</v>
      </c>
      <c r="D475" t="s">
        <v>1918</v>
      </c>
      <c r="E475" t="s">
        <v>18296</v>
      </c>
      <c r="F475">
        <v>4090.73958303157</v>
      </c>
      <c r="G475" s="2">
        <v>1.1605538692053301</v>
      </c>
      <c r="H475" s="12">
        <v>-3.05854502788933</v>
      </c>
      <c r="I475" s="14">
        <v>2.2241465161337202E-3</v>
      </c>
      <c r="J475" s="14">
        <v>7.4169873146901601E-3</v>
      </c>
      <c r="K475" t="s">
        <v>1917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1</v>
      </c>
      <c r="X475">
        <v>0</v>
      </c>
      <c r="Y475">
        <v>945</v>
      </c>
      <c r="Z475">
        <v>1017</v>
      </c>
      <c r="AA475">
        <v>1202</v>
      </c>
      <c r="AB475">
        <v>9372</v>
      </c>
      <c r="AC475" t="s">
        <v>1916</v>
      </c>
      <c r="AD475" t="s">
        <v>1919</v>
      </c>
    </row>
    <row r="476" spans="1:30" x14ac:dyDescent="0.25">
      <c r="A476">
        <v>475</v>
      </c>
      <c r="B476" t="s">
        <v>1920</v>
      </c>
      <c r="C476" s="2">
        <v>-3.69294027287925</v>
      </c>
      <c r="D476" t="s">
        <v>1923</v>
      </c>
      <c r="E476" t="s">
        <v>18296</v>
      </c>
      <c r="F476">
        <v>5886.3216021548296</v>
      </c>
      <c r="G476" s="2">
        <v>1.15466959166894</v>
      </c>
      <c r="H476" s="12">
        <v>-3.1982658065339198</v>
      </c>
      <c r="I476" s="14">
        <v>1.3825677984412601E-3</v>
      </c>
      <c r="J476" s="14">
        <v>4.9395491792434696E-3</v>
      </c>
      <c r="K476" t="s">
        <v>1922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1</v>
      </c>
      <c r="X476">
        <v>0</v>
      </c>
      <c r="Y476">
        <v>1246</v>
      </c>
      <c r="Z476">
        <v>1329</v>
      </c>
      <c r="AA476">
        <v>1761</v>
      </c>
      <c r="AB476">
        <v>13565</v>
      </c>
      <c r="AC476" t="s">
        <v>1921</v>
      </c>
      <c r="AD476" t="s">
        <v>1924</v>
      </c>
    </row>
    <row r="477" spans="1:30" x14ac:dyDescent="0.25">
      <c r="A477">
        <v>476</v>
      </c>
      <c r="B477" t="s">
        <v>1925</v>
      </c>
      <c r="C477" s="2">
        <v>-1.1939503973827199</v>
      </c>
      <c r="D477" t="s">
        <v>1928</v>
      </c>
      <c r="E477" t="s">
        <v>18298</v>
      </c>
      <c r="F477">
        <v>474.75731359274801</v>
      </c>
      <c r="G477" s="2">
        <v>0.191748924066941</v>
      </c>
      <c r="H477" s="12">
        <v>-6.2266341424993197</v>
      </c>
      <c r="I477" s="14">
        <v>4.7656220707047004E-10</v>
      </c>
      <c r="J477" s="14">
        <v>6.64634078075066E-9</v>
      </c>
      <c r="K477" t="s">
        <v>1927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</v>
      </c>
      <c r="W477">
        <v>0</v>
      </c>
      <c r="X477">
        <v>0</v>
      </c>
      <c r="Y477">
        <v>414</v>
      </c>
      <c r="Z477">
        <v>467</v>
      </c>
      <c r="AA477">
        <v>385</v>
      </c>
      <c r="AB477">
        <v>490</v>
      </c>
      <c r="AC477" t="s">
        <v>1926</v>
      </c>
      <c r="AD477" t="s">
        <v>1929</v>
      </c>
    </row>
    <row r="478" spans="1:30" x14ac:dyDescent="0.25">
      <c r="A478">
        <v>477</v>
      </c>
      <c r="B478" t="s">
        <v>16359</v>
      </c>
      <c r="C478" s="2">
        <v>3.83615814565181E-2</v>
      </c>
      <c r="D478" t="s">
        <v>1932</v>
      </c>
      <c r="E478" t="s">
        <v>18299</v>
      </c>
      <c r="F478">
        <v>1947.3030464200799</v>
      </c>
      <c r="G478" s="2">
        <v>0.16519679449969199</v>
      </c>
      <c r="H478" s="12">
        <v>0.23221746870269599</v>
      </c>
      <c r="I478" s="14">
        <v>0.81636911050262795</v>
      </c>
      <c r="J478" s="14">
        <v>0.87254189926988401</v>
      </c>
      <c r="K478" t="s">
        <v>1931</v>
      </c>
      <c r="L478" t="s">
        <v>24</v>
      </c>
      <c r="M478" t="s">
        <v>24</v>
      </c>
      <c r="N478" t="s">
        <v>24</v>
      </c>
      <c r="O478" t="s">
        <v>24</v>
      </c>
      <c r="P478" t="s">
        <v>24</v>
      </c>
      <c r="Q478" t="s">
        <v>24</v>
      </c>
      <c r="R478" t="s">
        <v>24</v>
      </c>
      <c r="S478" t="s">
        <v>24</v>
      </c>
      <c r="T478" t="s">
        <v>24</v>
      </c>
      <c r="U478" t="s">
        <v>24</v>
      </c>
      <c r="V478" t="s">
        <v>24</v>
      </c>
      <c r="W478" t="s">
        <v>24</v>
      </c>
      <c r="X478" t="s">
        <v>24</v>
      </c>
      <c r="Y478">
        <v>2831</v>
      </c>
      <c r="Z478">
        <v>3186</v>
      </c>
      <c r="AA478">
        <v>1229</v>
      </c>
      <c r="AB478">
        <v>1296</v>
      </c>
      <c r="AC478" t="s">
        <v>1930</v>
      </c>
      <c r="AD478" t="s">
        <v>1933</v>
      </c>
    </row>
    <row r="479" spans="1:30" x14ac:dyDescent="0.25">
      <c r="A479">
        <v>478</v>
      </c>
      <c r="B479" t="s">
        <v>1934</v>
      </c>
      <c r="C479" s="2">
        <v>-4.6562095680217401E-2</v>
      </c>
      <c r="D479" t="s">
        <v>1937</v>
      </c>
      <c r="E479" t="s">
        <v>18294</v>
      </c>
      <c r="F479">
        <v>874.597147804889</v>
      </c>
      <c r="G479" s="2">
        <v>0.16423917268014701</v>
      </c>
      <c r="H479" s="12">
        <v>-0.28350176708997699</v>
      </c>
      <c r="I479" s="14">
        <v>0.77679222726447095</v>
      </c>
      <c r="J479" s="14">
        <v>0.84298230475205804</v>
      </c>
      <c r="K479" t="s">
        <v>1936</v>
      </c>
      <c r="L479" t="s">
        <v>24</v>
      </c>
      <c r="M479" t="s">
        <v>24</v>
      </c>
      <c r="N479" t="s">
        <v>24</v>
      </c>
      <c r="O479" t="s">
        <v>24</v>
      </c>
      <c r="P479" t="s">
        <v>24</v>
      </c>
      <c r="Q479" t="s">
        <v>24</v>
      </c>
      <c r="R479" t="s">
        <v>24</v>
      </c>
      <c r="S479" t="s">
        <v>24</v>
      </c>
      <c r="T479" t="s">
        <v>24</v>
      </c>
      <c r="U479" t="s">
        <v>24</v>
      </c>
      <c r="V479" t="s">
        <v>24</v>
      </c>
      <c r="W479" t="s">
        <v>24</v>
      </c>
      <c r="X479" t="s">
        <v>24</v>
      </c>
      <c r="Y479">
        <v>1255</v>
      </c>
      <c r="Z479">
        <v>1368</v>
      </c>
      <c r="AA479">
        <v>540</v>
      </c>
      <c r="AB479">
        <v>633</v>
      </c>
      <c r="AC479" t="s">
        <v>1935</v>
      </c>
      <c r="AD479" t="s">
        <v>1938</v>
      </c>
    </row>
    <row r="480" spans="1:30" x14ac:dyDescent="0.25">
      <c r="A480">
        <v>479</v>
      </c>
      <c r="B480" t="s">
        <v>1939</v>
      </c>
      <c r="C480" s="2">
        <v>-0.31596887296868897</v>
      </c>
      <c r="D480" t="s">
        <v>1942</v>
      </c>
      <c r="E480" t="s">
        <v>18298</v>
      </c>
      <c r="F480">
        <v>1278.2726831288901</v>
      </c>
      <c r="G480" s="2">
        <v>0.17512739744901001</v>
      </c>
      <c r="H480" s="12">
        <v>-1.8042229689428599</v>
      </c>
      <c r="I480" s="14">
        <v>7.1196359973227902E-2</v>
      </c>
      <c r="J480" s="14">
        <v>0.137879620448288</v>
      </c>
      <c r="K480" t="s">
        <v>1941</v>
      </c>
      <c r="L480" t="s">
        <v>24</v>
      </c>
      <c r="M480" t="s">
        <v>24</v>
      </c>
      <c r="N480" t="s">
        <v>24</v>
      </c>
      <c r="O480" t="s">
        <v>24</v>
      </c>
      <c r="P480" t="s">
        <v>24</v>
      </c>
      <c r="Q480" t="s">
        <v>24</v>
      </c>
      <c r="R480" t="s">
        <v>24</v>
      </c>
      <c r="S480" t="s">
        <v>24</v>
      </c>
      <c r="T480" t="s">
        <v>24</v>
      </c>
      <c r="U480" t="s">
        <v>24</v>
      </c>
      <c r="V480" t="s">
        <v>24</v>
      </c>
      <c r="W480" t="s">
        <v>24</v>
      </c>
      <c r="X480" t="s">
        <v>24</v>
      </c>
      <c r="Y480">
        <v>1720</v>
      </c>
      <c r="Z480">
        <v>1749</v>
      </c>
      <c r="AA480">
        <v>795</v>
      </c>
      <c r="AB480">
        <v>1088</v>
      </c>
      <c r="AC480" t="s">
        <v>1940</v>
      </c>
      <c r="AD480" t="s">
        <v>1943</v>
      </c>
    </row>
    <row r="481" spans="1:30" x14ac:dyDescent="0.25">
      <c r="A481">
        <v>480</v>
      </c>
      <c r="B481" t="s">
        <v>1944</v>
      </c>
      <c r="C481" s="2">
        <v>-0.28545194519251699</v>
      </c>
      <c r="D481" t="s">
        <v>1947</v>
      </c>
      <c r="E481" t="s">
        <v>18287</v>
      </c>
      <c r="F481">
        <v>1582.9555289341099</v>
      </c>
      <c r="G481" s="2">
        <v>0.15487756274589601</v>
      </c>
      <c r="H481" s="12">
        <v>-1.84308133555053</v>
      </c>
      <c r="I481" s="14">
        <v>6.5317135994032105E-2</v>
      </c>
      <c r="J481" s="14">
        <v>0.128689917283903</v>
      </c>
      <c r="K481" t="s">
        <v>1946</v>
      </c>
      <c r="L481" t="s">
        <v>24</v>
      </c>
      <c r="M481" t="s">
        <v>24</v>
      </c>
      <c r="N481" t="s">
        <v>24</v>
      </c>
      <c r="O481" t="s">
        <v>24</v>
      </c>
      <c r="P481" t="s">
        <v>24</v>
      </c>
      <c r="Q481" t="s">
        <v>24</v>
      </c>
      <c r="R481" t="s">
        <v>24</v>
      </c>
      <c r="S481" t="s">
        <v>24</v>
      </c>
      <c r="T481" t="s">
        <v>24</v>
      </c>
      <c r="U481" t="s">
        <v>24</v>
      </c>
      <c r="V481" t="s">
        <v>24</v>
      </c>
      <c r="W481" t="s">
        <v>24</v>
      </c>
      <c r="X481" t="s">
        <v>24</v>
      </c>
      <c r="Y481">
        <v>2133</v>
      </c>
      <c r="Z481">
        <v>2214</v>
      </c>
      <c r="AA481">
        <v>1019</v>
      </c>
      <c r="AB481">
        <v>1283</v>
      </c>
      <c r="AC481" t="s">
        <v>1945</v>
      </c>
      <c r="AD481" t="s">
        <v>1948</v>
      </c>
    </row>
    <row r="482" spans="1:30" x14ac:dyDescent="0.25">
      <c r="A482">
        <v>481</v>
      </c>
      <c r="B482" t="s">
        <v>1949</v>
      </c>
      <c r="C482" s="2">
        <v>-0.31941397123503201</v>
      </c>
      <c r="D482" t="s">
        <v>1952</v>
      </c>
      <c r="E482" t="s">
        <v>18283</v>
      </c>
      <c r="F482">
        <v>2626.4963162417598</v>
      </c>
      <c r="G482" s="2">
        <v>0.187460224252918</v>
      </c>
      <c r="H482" s="12">
        <v>-1.7039026412562299</v>
      </c>
      <c r="I482" s="14">
        <v>8.8399277497936704E-2</v>
      </c>
      <c r="J482" s="14">
        <v>0.16564260011009699</v>
      </c>
      <c r="K482" t="s">
        <v>1951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24</v>
      </c>
      <c r="R482" t="s">
        <v>24</v>
      </c>
      <c r="S482" t="s">
        <v>24</v>
      </c>
      <c r="T482" t="s">
        <v>24</v>
      </c>
      <c r="U482" t="s">
        <v>24</v>
      </c>
      <c r="V482" t="s">
        <v>24</v>
      </c>
      <c r="W482" t="s">
        <v>24</v>
      </c>
      <c r="X482" t="s">
        <v>24</v>
      </c>
      <c r="Y482">
        <v>3541</v>
      </c>
      <c r="Z482">
        <v>3576</v>
      </c>
      <c r="AA482">
        <v>1573</v>
      </c>
      <c r="AB482">
        <v>2312</v>
      </c>
      <c r="AC482" t="s">
        <v>1950</v>
      </c>
      <c r="AD482" t="s">
        <v>1953</v>
      </c>
    </row>
    <row r="483" spans="1:30" x14ac:dyDescent="0.25">
      <c r="A483">
        <v>482</v>
      </c>
      <c r="B483" t="s">
        <v>16360</v>
      </c>
      <c r="C483" s="2">
        <v>0.39735536562465701</v>
      </c>
      <c r="D483" t="s">
        <v>1956</v>
      </c>
      <c r="E483" t="s">
        <v>18299</v>
      </c>
      <c r="F483">
        <v>513.17863987768703</v>
      </c>
      <c r="G483" s="2">
        <v>0.20270478344617901</v>
      </c>
      <c r="H483" s="12">
        <v>1.96026634827865</v>
      </c>
      <c r="I483" s="14">
        <v>4.9964667131473003E-2</v>
      </c>
      <c r="J483" s="14">
        <v>0.10334323365911099</v>
      </c>
      <c r="K483" t="s">
        <v>1955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24</v>
      </c>
      <c r="R483" t="s">
        <v>24</v>
      </c>
      <c r="S483" t="s">
        <v>24</v>
      </c>
      <c r="T483" t="s">
        <v>24</v>
      </c>
      <c r="U483" t="s">
        <v>24</v>
      </c>
      <c r="V483" t="s">
        <v>24</v>
      </c>
      <c r="W483" t="s">
        <v>24</v>
      </c>
      <c r="X483" t="s">
        <v>24</v>
      </c>
      <c r="Y483">
        <v>876</v>
      </c>
      <c r="Z483">
        <v>900</v>
      </c>
      <c r="AA483">
        <v>291</v>
      </c>
      <c r="AB483">
        <v>290</v>
      </c>
      <c r="AC483" t="s">
        <v>1954</v>
      </c>
      <c r="AD483" t="s">
        <v>1957</v>
      </c>
    </row>
    <row r="484" spans="1:30" x14ac:dyDescent="0.25">
      <c r="A484">
        <v>483</v>
      </c>
      <c r="B484" t="s">
        <v>1958</v>
      </c>
      <c r="C484" s="2">
        <v>-1.2172122944805599</v>
      </c>
      <c r="D484" t="s">
        <v>35</v>
      </c>
      <c r="E484" t="s">
        <v>18295</v>
      </c>
      <c r="F484">
        <v>6418.3257798173599</v>
      </c>
      <c r="G484" s="2">
        <v>0.183173605122812</v>
      </c>
      <c r="H484" s="12">
        <v>-6.6451293223413002</v>
      </c>
      <c r="I484" s="14">
        <v>3.0295096114695398E-11</v>
      </c>
      <c r="J484" s="14">
        <v>4.9916603513875796E-10</v>
      </c>
      <c r="K484" t="s">
        <v>1960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1</v>
      </c>
      <c r="W484">
        <v>0</v>
      </c>
      <c r="X484">
        <v>0</v>
      </c>
      <c r="Y484">
        <v>5742</v>
      </c>
      <c r="Z484">
        <v>6021</v>
      </c>
      <c r="AA484">
        <v>4835</v>
      </c>
      <c r="AB484">
        <v>7126</v>
      </c>
      <c r="AC484" t="s">
        <v>1959</v>
      </c>
      <c r="AD484" t="s">
        <v>1961</v>
      </c>
    </row>
    <row r="485" spans="1:30" x14ac:dyDescent="0.25">
      <c r="A485">
        <v>484</v>
      </c>
      <c r="B485" t="s">
        <v>1962</v>
      </c>
      <c r="C485" s="2">
        <v>-0.46207147895564799</v>
      </c>
      <c r="D485" t="s">
        <v>1965</v>
      </c>
      <c r="E485" t="s">
        <v>18283</v>
      </c>
      <c r="F485">
        <v>2856.1401986272899</v>
      </c>
      <c r="G485" s="2">
        <v>0.147322849512285</v>
      </c>
      <c r="H485" s="12">
        <v>-3.1364549388322498</v>
      </c>
      <c r="I485" s="14">
        <v>1.7100371279260001E-3</v>
      </c>
      <c r="J485" s="14">
        <v>5.9199423621906196E-3</v>
      </c>
      <c r="K485" t="s">
        <v>1964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</v>
      </c>
      <c r="W485">
        <v>0</v>
      </c>
      <c r="X485">
        <v>0</v>
      </c>
      <c r="Y485">
        <v>3644</v>
      </c>
      <c r="Z485">
        <v>3672</v>
      </c>
      <c r="AA485">
        <v>1968</v>
      </c>
      <c r="AB485">
        <v>2408</v>
      </c>
      <c r="AC485" t="s">
        <v>1963</v>
      </c>
      <c r="AD485" t="s">
        <v>1966</v>
      </c>
    </row>
    <row r="486" spans="1:30" x14ac:dyDescent="0.25">
      <c r="A486">
        <v>485</v>
      </c>
      <c r="B486" t="s">
        <v>1967</v>
      </c>
      <c r="C486" s="2">
        <v>0.35848108101187098</v>
      </c>
      <c r="D486" t="s">
        <v>1970</v>
      </c>
      <c r="E486" t="s">
        <v>18287</v>
      </c>
      <c r="F486">
        <v>2776.1976178621098</v>
      </c>
      <c r="G486" s="2">
        <v>0.16037575151355199</v>
      </c>
      <c r="H486" s="12">
        <v>2.23525737294257</v>
      </c>
      <c r="I486" s="14">
        <v>2.54004568364125E-2</v>
      </c>
      <c r="J486" s="14">
        <v>5.9860461041756803E-2</v>
      </c>
      <c r="K486" t="s">
        <v>1969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24</v>
      </c>
      <c r="R486" t="s">
        <v>24</v>
      </c>
      <c r="S486" t="s">
        <v>24</v>
      </c>
      <c r="T486" t="s">
        <v>24</v>
      </c>
      <c r="U486" t="s">
        <v>24</v>
      </c>
      <c r="V486" t="s">
        <v>24</v>
      </c>
      <c r="W486" t="s">
        <v>24</v>
      </c>
      <c r="X486" t="s">
        <v>24</v>
      </c>
      <c r="Y486">
        <v>4716</v>
      </c>
      <c r="Z486">
        <v>4784</v>
      </c>
      <c r="AA486">
        <v>1385</v>
      </c>
      <c r="AB486">
        <v>1843</v>
      </c>
      <c r="AC486" t="s">
        <v>1968</v>
      </c>
      <c r="AD486" t="s">
        <v>1971</v>
      </c>
    </row>
    <row r="487" spans="1:30" x14ac:dyDescent="0.25">
      <c r="A487">
        <v>486</v>
      </c>
      <c r="B487" t="s">
        <v>1972</v>
      </c>
      <c r="C487" s="2">
        <v>1.06057319428263</v>
      </c>
      <c r="D487" t="s">
        <v>1975</v>
      </c>
      <c r="E487" t="s">
        <v>18287</v>
      </c>
      <c r="F487">
        <v>2228.3920780820999</v>
      </c>
      <c r="G487" s="2">
        <v>0.19151155771122999</v>
      </c>
      <c r="H487" s="12">
        <v>5.5379069908763103</v>
      </c>
      <c r="I487" s="14">
        <v>3.0610773917888397E-8</v>
      </c>
      <c r="J487" s="14">
        <v>3.3382902717189298E-7</v>
      </c>
      <c r="K487" t="s">
        <v>1974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4719</v>
      </c>
      <c r="Z487">
        <v>4443</v>
      </c>
      <c r="AA487">
        <v>958</v>
      </c>
      <c r="AB487">
        <v>934</v>
      </c>
      <c r="AC487" t="s">
        <v>1973</v>
      </c>
      <c r="AD487" t="s">
        <v>1976</v>
      </c>
    </row>
    <row r="488" spans="1:30" x14ac:dyDescent="0.25">
      <c r="A488">
        <v>487</v>
      </c>
      <c r="B488" t="s">
        <v>1977</v>
      </c>
      <c r="C488" s="2">
        <v>0.68811813270266398</v>
      </c>
      <c r="D488" t="s">
        <v>1980</v>
      </c>
      <c r="E488" t="s">
        <v>18282</v>
      </c>
      <c r="F488">
        <v>1198.5736167442799</v>
      </c>
      <c r="G488" s="2">
        <v>0.209052371870908</v>
      </c>
      <c r="H488" s="12">
        <v>3.2916064359584598</v>
      </c>
      <c r="I488" s="14">
        <v>9.9616912921547695E-4</v>
      </c>
      <c r="J488" s="14">
        <v>3.8100298232971999E-3</v>
      </c>
      <c r="K488" t="s">
        <v>1979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2180</v>
      </c>
      <c r="Z488">
        <v>2326</v>
      </c>
      <c r="AA488">
        <v>630</v>
      </c>
      <c r="AB488">
        <v>569</v>
      </c>
      <c r="AC488" t="s">
        <v>1978</v>
      </c>
      <c r="AD488" t="s">
        <v>1981</v>
      </c>
    </row>
    <row r="489" spans="1:30" x14ac:dyDescent="0.25">
      <c r="A489">
        <v>488</v>
      </c>
      <c r="B489" t="s">
        <v>1982</v>
      </c>
      <c r="C489" s="2">
        <v>0.50256248266525905</v>
      </c>
      <c r="D489" t="s">
        <v>1985</v>
      </c>
      <c r="E489" t="s">
        <v>18291</v>
      </c>
      <c r="F489">
        <v>1524.6379857622401</v>
      </c>
      <c r="G489" s="2">
        <v>0.17133411694408299</v>
      </c>
      <c r="H489" s="12">
        <v>2.9332306468143599</v>
      </c>
      <c r="I489" s="14">
        <v>3.35454585333513E-3</v>
      </c>
      <c r="J489" s="14">
        <v>1.0606883852043499E-2</v>
      </c>
      <c r="K489" t="s">
        <v>1984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0</v>
      </c>
      <c r="Y489">
        <v>2707</v>
      </c>
      <c r="Z489">
        <v>2735</v>
      </c>
      <c r="AA489">
        <v>814</v>
      </c>
      <c r="AB489">
        <v>843</v>
      </c>
      <c r="AC489" t="s">
        <v>1983</v>
      </c>
      <c r="AD489" t="s">
        <v>1986</v>
      </c>
    </row>
    <row r="490" spans="1:30" x14ac:dyDescent="0.25">
      <c r="A490">
        <v>489</v>
      </c>
      <c r="B490" t="s">
        <v>1987</v>
      </c>
      <c r="C490" s="2">
        <v>-0.90155592541097496</v>
      </c>
      <c r="D490" t="s">
        <v>1990</v>
      </c>
      <c r="E490" t="s">
        <v>18285</v>
      </c>
      <c r="F490">
        <v>6942.5539553703302</v>
      </c>
      <c r="G490" s="2">
        <v>0.15952774656256399</v>
      </c>
      <c r="H490" s="12">
        <v>-5.6514051306892901</v>
      </c>
      <c r="I490" s="14">
        <v>1.5914151257989399E-8</v>
      </c>
      <c r="J490" s="14">
        <v>1.8331787806032E-7</v>
      </c>
      <c r="K490" t="s">
        <v>1989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</v>
      </c>
      <c r="W490">
        <v>0</v>
      </c>
      <c r="X490">
        <v>0</v>
      </c>
      <c r="Y490">
        <v>6842</v>
      </c>
      <c r="Z490">
        <v>7930</v>
      </c>
      <c r="AA490">
        <v>5172</v>
      </c>
      <c r="AB490">
        <v>6824</v>
      </c>
      <c r="AC490" t="s">
        <v>1988</v>
      </c>
      <c r="AD490" t="s">
        <v>1991</v>
      </c>
    </row>
    <row r="491" spans="1:30" x14ac:dyDescent="0.25">
      <c r="A491">
        <v>490</v>
      </c>
      <c r="B491" t="s">
        <v>1992</v>
      </c>
      <c r="C491" s="2">
        <v>0.86960955643339499</v>
      </c>
      <c r="D491" t="s">
        <v>35</v>
      </c>
      <c r="E491" t="s">
        <v>18287</v>
      </c>
      <c r="F491">
        <v>90.889210131573293</v>
      </c>
      <c r="G491" s="2">
        <v>0.34788297204211099</v>
      </c>
      <c r="H491" s="12">
        <v>2.4997186592051102</v>
      </c>
      <c r="I491" s="14">
        <v>1.24291969727514E-2</v>
      </c>
      <c r="J491" s="14">
        <v>3.2228429069451801E-2</v>
      </c>
      <c r="K491" t="s">
        <v>1994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192</v>
      </c>
      <c r="Z491">
        <v>165</v>
      </c>
      <c r="AA491">
        <v>38</v>
      </c>
      <c r="AB491">
        <v>47</v>
      </c>
      <c r="AC491" t="s">
        <v>1993</v>
      </c>
      <c r="AD491" t="s">
        <v>1995</v>
      </c>
    </row>
    <row r="492" spans="1:30" x14ac:dyDescent="0.25">
      <c r="A492">
        <v>491</v>
      </c>
      <c r="B492" t="s">
        <v>1996</v>
      </c>
      <c r="C492" s="2">
        <v>0.54869580848422095</v>
      </c>
      <c r="D492" t="s">
        <v>1999</v>
      </c>
      <c r="E492" t="s">
        <v>18282</v>
      </c>
      <c r="F492">
        <v>437.51858339948899</v>
      </c>
      <c r="G492" s="2">
        <v>0.24462722984471799</v>
      </c>
      <c r="H492" s="12">
        <v>2.2429874582339702</v>
      </c>
      <c r="I492" s="14">
        <v>2.48976232769136E-2</v>
      </c>
      <c r="J492" s="14">
        <v>5.8924375088695399E-2</v>
      </c>
      <c r="K492" t="s">
        <v>1998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24</v>
      </c>
      <c r="R492" t="s">
        <v>24</v>
      </c>
      <c r="S492" t="s">
        <v>24</v>
      </c>
      <c r="T492" t="s">
        <v>24</v>
      </c>
      <c r="U492" t="s">
        <v>24</v>
      </c>
      <c r="V492" t="s">
        <v>24</v>
      </c>
      <c r="W492" t="s">
        <v>24</v>
      </c>
      <c r="X492" t="s">
        <v>24</v>
      </c>
      <c r="Y492">
        <v>785</v>
      </c>
      <c r="Z492">
        <v>799</v>
      </c>
      <c r="AA492">
        <v>180</v>
      </c>
      <c r="AB492">
        <v>295</v>
      </c>
      <c r="AC492" t="s">
        <v>1997</v>
      </c>
      <c r="AD492" t="s">
        <v>2000</v>
      </c>
    </row>
    <row r="493" spans="1:30" x14ac:dyDescent="0.25">
      <c r="A493">
        <v>492</v>
      </c>
      <c r="B493" t="s">
        <v>2001</v>
      </c>
      <c r="C493" s="2">
        <v>0.56122207927254197</v>
      </c>
      <c r="D493" t="s">
        <v>35</v>
      </c>
      <c r="F493">
        <v>360.77463352499302</v>
      </c>
      <c r="G493" s="2">
        <v>0.24457937855689299</v>
      </c>
      <c r="H493" s="12">
        <v>2.2946418564964701</v>
      </c>
      <c r="I493" s="14">
        <v>2.1753657451274101E-2</v>
      </c>
      <c r="J493" s="14">
        <v>5.2501874133019301E-2</v>
      </c>
      <c r="K493" t="s">
        <v>2003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24</v>
      </c>
      <c r="R493" t="s">
        <v>24</v>
      </c>
      <c r="S493" t="s">
        <v>24</v>
      </c>
      <c r="T493" t="s">
        <v>24</v>
      </c>
      <c r="U493" t="s">
        <v>24</v>
      </c>
      <c r="V493" t="s">
        <v>24</v>
      </c>
      <c r="W493" t="s">
        <v>24</v>
      </c>
      <c r="X493" t="s">
        <v>24</v>
      </c>
      <c r="Y493">
        <v>717</v>
      </c>
      <c r="Z493">
        <v>589</v>
      </c>
      <c r="AA493">
        <v>169</v>
      </c>
      <c r="AB493">
        <v>217</v>
      </c>
      <c r="AC493" t="s">
        <v>2002</v>
      </c>
      <c r="AD493" t="s">
        <v>2004</v>
      </c>
    </row>
    <row r="494" spans="1:30" x14ac:dyDescent="0.25">
      <c r="A494">
        <v>493</v>
      </c>
      <c r="B494" t="s">
        <v>16361</v>
      </c>
      <c r="C494" s="2">
        <v>0.194687910096944</v>
      </c>
      <c r="D494" t="s">
        <v>2007</v>
      </c>
      <c r="E494" t="s">
        <v>18299</v>
      </c>
      <c r="F494">
        <v>777.36722356855</v>
      </c>
      <c r="G494" s="2">
        <v>0.241533646237613</v>
      </c>
      <c r="H494" s="12">
        <v>0.80604881816513596</v>
      </c>
      <c r="I494" s="14">
        <v>0.42021470118037202</v>
      </c>
      <c r="J494" s="14">
        <v>0.54946324054932205</v>
      </c>
      <c r="K494" t="s">
        <v>2006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24</v>
      </c>
      <c r="R494" t="s">
        <v>24</v>
      </c>
      <c r="S494" t="s">
        <v>24</v>
      </c>
      <c r="T494" t="s">
        <v>24</v>
      </c>
      <c r="U494" t="s">
        <v>24</v>
      </c>
      <c r="V494" t="s">
        <v>24</v>
      </c>
      <c r="W494" t="s">
        <v>24</v>
      </c>
      <c r="X494" t="s">
        <v>24</v>
      </c>
      <c r="Y494">
        <v>1404</v>
      </c>
      <c r="Z494">
        <v>1113</v>
      </c>
      <c r="AA494">
        <v>479</v>
      </c>
      <c r="AB494">
        <v>471</v>
      </c>
      <c r="AC494" t="s">
        <v>2005</v>
      </c>
      <c r="AD494" t="s">
        <v>2008</v>
      </c>
    </row>
    <row r="495" spans="1:30" x14ac:dyDescent="0.25">
      <c r="A495">
        <v>494</v>
      </c>
      <c r="B495" t="s">
        <v>2009</v>
      </c>
      <c r="C495" s="2">
        <v>-1.1017873795334601</v>
      </c>
      <c r="D495" t="s">
        <v>2012</v>
      </c>
      <c r="E495" t="s">
        <v>18287</v>
      </c>
      <c r="F495">
        <v>13213.8609489179</v>
      </c>
      <c r="G495" s="2">
        <v>0.203711738059804</v>
      </c>
      <c r="H495" s="12">
        <v>-5.4085610874813703</v>
      </c>
      <c r="I495" s="14">
        <v>6.3533117522187095E-8</v>
      </c>
      <c r="J495" s="14">
        <v>6.51172766205094E-7</v>
      </c>
      <c r="K495" t="s">
        <v>2011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</v>
      </c>
      <c r="W495">
        <v>0</v>
      </c>
      <c r="X495">
        <v>0</v>
      </c>
      <c r="Y495">
        <v>11798</v>
      </c>
      <c r="Z495">
        <v>13835</v>
      </c>
      <c r="AA495">
        <v>12354</v>
      </c>
      <c r="AB495">
        <v>11181</v>
      </c>
      <c r="AC495" t="s">
        <v>2010</v>
      </c>
      <c r="AD495" t="s">
        <v>2013</v>
      </c>
    </row>
    <row r="496" spans="1:30" x14ac:dyDescent="0.25">
      <c r="A496">
        <v>495</v>
      </c>
      <c r="B496" t="s">
        <v>2014</v>
      </c>
      <c r="C496" s="2">
        <v>-1.0266472898919099</v>
      </c>
      <c r="D496" t="s">
        <v>2017</v>
      </c>
      <c r="E496" t="s">
        <v>18282</v>
      </c>
      <c r="F496">
        <v>56988.499082665301</v>
      </c>
      <c r="G496" s="2">
        <v>0.19017090789899299</v>
      </c>
      <c r="H496" s="12">
        <v>-5.3985507101706496</v>
      </c>
      <c r="I496" s="14">
        <v>6.7181380104618098E-8</v>
      </c>
      <c r="J496" s="14">
        <v>6.8496942378207203E-7</v>
      </c>
      <c r="K496" t="s">
        <v>2016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</v>
      </c>
      <c r="W496">
        <v>0</v>
      </c>
      <c r="X496">
        <v>0</v>
      </c>
      <c r="Y496">
        <v>54382</v>
      </c>
      <c r="Z496">
        <v>60033</v>
      </c>
      <c r="AA496">
        <v>51833</v>
      </c>
      <c r="AB496">
        <v>48074</v>
      </c>
      <c r="AC496" t="s">
        <v>2015</v>
      </c>
      <c r="AD496" t="s">
        <v>2018</v>
      </c>
    </row>
    <row r="497" spans="1:30" x14ac:dyDescent="0.25">
      <c r="A497">
        <v>496</v>
      </c>
      <c r="B497" t="s">
        <v>2019</v>
      </c>
      <c r="C497" s="2">
        <v>-0.96670386901318694</v>
      </c>
      <c r="D497" t="s">
        <v>2022</v>
      </c>
      <c r="E497" t="s">
        <v>18287</v>
      </c>
      <c r="F497">
        <v>39180.290183599202</v>
      </c>
      <c r="G497" s="2">
        <v>0.20792728902798299</v>
      </c>
      <c r="H497" s="12">
        <v>-4.6492399989069604</v>
      </c>
      <c r="I497" s="14">
        <v>3.3316036614778702E-6</v>
      </c>
      <c r="J497" s="14">
        <v>2.3827678201595399E-5</v>
      </c>
      <c r="K497" t="s">
        <v>2021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1</v>
      </c>
      <c r="W497">
        <v>0</v>
      </c>
      <c r="X497">
        <v>0</v>
      </c>
      <c r="Y497">
        <v>38061</v>
      </c>
      <c r="Z497">
        <v>42831</v>
      </c>
      <c r="AA497">
        <v>35951</v>
      </c>
      <c r="AB497">
        <v>31641</v>
      </c>
      <c r="AC497" t="s">
        <v>2020</v>
      </c>
      <c r="AD497" t="s">
        <v>2023</v>
      </c>
    </row>
    <row r="498" spans="1:30" x14ac:dyDescent="0.25">
      <c r="A498">
        <v>497</v>
      </c>
      <c r="B498" t="s">
        <v>2024</v>
      </c>
      <c r="C498" s="2">
        <v>-0.81160307836451595</v>
      </c>
      <c r="D498" t="s">
        <v>2027</v>
      </c>
      <c r="E498" t="s">
        <v>18287</v>
      </c>
      <c r="F498">
        <v>21777.877054331198</v>
      </c>
      <c r="G498" s="2">
        <v>0.21490616045076899</v>
      </c>
      <c r="H498" s="12">
        <v>-3.7765463617337298</v>
      </c>
      <c r="I498" s="14">
        <v>1.5901797141410799E-4</v>
      </c>
      <c r="J498" s="14">
        <v>7.6098673820109103E-4</v>
      </c>
      <c r="K498" t="s">
        <v>2026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1</v>
      </c>
      <c r="W498">
        <v>0</v>
      </c>
      <c r="X498">
        <v>0</v>
      </c>
      <c r="Y498">
        <v>22527</v>
      </c>
      <c r="Z498">
        <v>25696</v>
      </c>
      <c r="AA498">
        <v>19392</v>
      </c>
      <c r="AB498">
        <v>16761</v>
      </c>
      <c r="AC498" t="s">
        <v>2025</v>
      </c>
      <c r="AD498" t="s">
        <v>2028</v>
      </c>
    </row>
    <row r="499" spans="1:30" x14ac:dyDescent="0.25">
      <c r="A499">
        <v>498</v>
      </c>
      <c r="B499" t="s">
        <v>2029</v>
      </c>
      <c r="C499" s="2">
        <v>-0.91163735378157096</v>
      </c>
      <c r="D499" t="s">
        <v>2032</v>
      </c>
      <c r="E499" t="s">
        <v>18287</v>
      </c>
      <c r="F499">
        <v>25670.212470074501</v>
      </c>
      <c r="G499" s="2">
        <v>0.186066470945639</v>
      </c>
      <c r="H499" s="12">
        <v>-4.8995251489878298</v>
      </c>
      <c r="I499" s="14">
        <v>9.6068553587461394E-7</v>
      </c>
      <c r="J499" s="14">
        <v>7.7993285188988903E-6</v>
      </c>
      <c r="K499" t="s">
        <v>2031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</v>
      </c>
      <c r="W499">
        <v>0</v>
      </c>
      <c r="X499">
        <v>0</v>
      </c>
      <c r="Y499">
        <v>24899</v>
      </c>
      <c r="Z499">
        <v>29487</v>
      </c>
      <c r="AA499">
        <v>22344</v>
      </c>
      <c r="AB499">
        <v>21533</v>
      </c>
      <c r="AC499" t="s">
        <v>2030</v>
      </c>
      <c r="AD499" t="e">
        <f>-ARIAGINIPDQKHTVIALTAIYGIGKTRSQAICVAAGIAENVKISELSEEQIEKLRDEVAKYVVEGDLRREVTLSIKRLMDLGTYRGLRHRRGLPVRGQRTKTNARTRKGPRKPIKK</f>
        <v>#NAME?</v>
      </c>
    </row>
    <row r="500" spans="1:30" x14ac:dyDescent="0.25">
      <c r="A500">
        <v>499</v>
      </c>
      <c r="B500" t="s">
        <v>2033</v>
      </c>
      <c r="C500" s="2">
        <v>-0.90607925278297696</v>
      </c>
      <c r="D500" t="s">
        <v>2035</v>
      </c>
      <c r="E500" t="s">
        <v>18287</v>
      </c>
      <c r="F500">
        <v>7562.5167123865103</v>
      </c>
      <c r="G500" s="2">
        <v>0.196403431171081</v>
      </c>
      <c r="H500" s="12">
        <v>-4.6133575537879397</v>
      </c>
      <c r="I500" s="14">
        <v>3.9621583807879602E-6</v>
      </c>
      <c r="J500" s="14">
        <v>2.8015602640970599E-5</v>
      </c>
      <c r="K500" t="s">
        <v>24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1</v>
      </c>
      <c r="W500">
        <v>0</v>
      </c>
      <c r="X500">
        <v>0</v>
      </c>
      <c r="Y500">
        <v>7548</v>
      </c>
      <c r="Z500">
        <v>8502</v>
      </c>
      <c r="AA500">
        <v>6716</v>
      </c>
      <c r="AB500">
        <v>6167</v>
      </c>
      <c r="AC500" t="s">
        <v>2034</v>
      </c>
      <c r="AD500" t="s">
        <v>2036</v>
      </c>
    </row>
    <row r="501" spans="1:30" x14ac:dyDescent="0.25">
      <c r="A501">
        <v>500</v>
      </c>
      <c r="B501" t="s">
        <v>2037</v>
      </c>
      <c r="C501" s="2">
        <v>-1.3676616681885101</v>
      </c>
      <c r="D501" t="s">
        <v>2040</v>
      </c>
      <c r="E501" t="s">
        <v>18288</v>
      </c>
      <c r="F501">
        <v>53902.156189492103</v>
      </c>
      <c r="G501" s="2">
        <v>0.19462285100586499</v>
      </c>
      <c r="H501" s="12">
        <v>-7.0272409489433096</v>
      </c>
      <c r="I501" s="14">
        <v>2.1065741606508898E-12</v>
      </c>
      <c r="J501" s="14">
        <v>4.0926229340008502E-11</v>
      </c>
      <c r="K501" t="s">
        <v>2039</v>
      </c>
      <c r="L501">
        <v>0</v>
      </c>
      <c r="M501">
        <v>1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41269</v>
      </c>
      <c r="Z501">
        <v>50675</v>
      </c>
      <c r="AA501">
        <v>52037</v>
      </c>
      <c r="AB501">
        <v>49615</v>
      </c>
      <c r="AC501" t="s">
        <v>2038</v>
      </c>
      <c r="AD501" t="s">
        <v>2041</v>
      </c>
    </row>
    <row r="502" spans="1:30" x14ac:dyDescent="0.25">
      <c r="A502">
        <v>501</v>
      </c>
      <c r="B502" t="s">
        <v>2042</v>
      </c>
      <c r="C502" s="2">
        <v>-1.48834201885474</v>
      </c>
      <c r="D502" t="s">
        <v>2045</v>
      </c>
      <c r="E502" t="s">
        <v>18287</v>
      </c>
      <c r="F502">
        <v>23086.577238771701</v>
      </c>
      <c r="G502" s="2">
        <v>0.18974000933554999</v>
      </c>
      <c r="H502" s="12">
        <v>-7.8441127101593704</v>
      </c>
      <c r="I502" s="14">
        <v>4.3602535797104296E-15</v>
      </c>
      <c r="J502" s="14">
        <v>1.12760200190525E-13</v>
      </c>
      <c r="K502" t="s">
        <v>2044</v>
      </c>
      <c r="L502">
        <v>0</v>
      </c>
      <c r="M502">
        <v>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16923</v>
      </c>
      <c r="Z502">
        <v>20109</v>
      </c>
      <c r="AA502">
        <v>22801</v>
      </c>
      <c r="AB502">
        <v>21735</v>
      </c>
      <c r="AC502" t="s">
        <v>2043</v>
      </c>
      <c r="AD502" t="s">
        <v>2046</v>
      </c>
    </row>
    <row r="503" spans="1:30" x14ac:dyDescent="0.25">
      <c r="A503">
        <v>502</v>
      </c>
      <c r="B503" t="s">
        <v>2047</v>
      </c>
      <c r="C503" s="2">
        <v>-1.48251555899989</v>
      </c>
      <c r="D503" t="s">
        <v>2050</v>
      </c>
      <c r="E503" t="s">
        <v>18287</v>
      </c>
      <c r="F503">
        <v>7800.0746529570297</v>
      </c>
      <c r="G503" s="2">
        <v>0.23122624827444799</v>
      </c>
      <c r="H503" s="12">
        <v>-6.41153662295405</v>
      </c>
      <c r="I503" s="14">
        <v>1.4406014160704E-10</v>
      </c>
      <c r="J503" s="14">
        <v>2.15538257845016E-9</v>
      </c>
      <c r="K503" t="s">
        <v>2049</v>
      </c>
      <c r="L503">
        <v>0</v>
      </c>
      <c r="M503">
        <v>1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5480</v>
      </c>
      <c r="Z503">
        <v>7084</v>
      </c>
      <c r="AA503">
        <v>8021</v>
      </c>
      <c r="AB503">
        <v>6950</v>
      </c>
      <c r="AC503" t="s">
        <v>2048</v>
      </c>
      <c r="AD503" t="s">
        <v>2051</v>
      </c>
    </row>
    <row r="504" spans="1:30" x14ac:dyDescent="0.25">
      <c r="A504">
        <v>503</v>
      </c>
      <c r="B504" t="s">
        <v>2052</v>
      </c>
      <c r="C504" s="2">
        <v>-1.37280587564842</v>
      </c>
      <c r="D504" t="s">
        <v>2055</v>
      </c>
      <c r="E504" t="s">
        <v>18287</v>
      </c>
      <c r="F504">
        <v>19511.184921594599</v>
      </c>
      <c r="G504" s="2">
        <v>0.22919221068103701</v>
      </c>
      <c r="H504" s="12">
        <v>-5.9897579920765001</v>
      </c>
      <c r="I504" s="14">
        <v>2.1015351578020898E-9</v>
      </c>
      <c r="J504" s="14">
        <v>2.7173823811977399E-8</v>
      </c>
      <c r="K504" t="s">
        <v>2054</v>
      </c>
      <c r="L504">
        <v>0</v>
      </c>
      <c r="M504">
        <v>1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14676</v>
      </c>
      <c r="Z504">
        <v>18533</v>
      </c>
      <c r="AA504">
        <v>19742</v>
      </c>
      <c r="AB504">
        <v>16926</v>
      </c>
      <c r="AC504" t="s">
        <v>2053</v>
      </c>
      <c r="AD504" t="s">
        <v>2056</v>
      </c>
    </row>
    <row r="505" spans="1:30" x14ac:dyDescent="0.25">
      <c r="A505">
        <v>504</v>
      </c>
      <c r="B505" t="s">
        <v>16362</v>
      </c>
      <c r="C505" s="2">
        <v>-0.33526598556705101</v>
      </c>
      <c r="D505" t="s">
        <v>2059</v>
      </c>
      <c r="E505" t="s">
        <v>18287</v>
      </c>
      <c r="F505">
        <v>1449.2648237964399</v>
      </c>
      <c r="G505" s="2">
        <v>0.16356378184429701</v>
      </c>
      <c r="H505" s="12">
        <v>-2.0497568702966502</v>
      </c>
      <c r="I505" s="14">
        <v>4.03881623027657E-2</v>
      </c>
      <c r="J505" s="14">
        <v>8.7280450355451095E-2</v>
      </c>
      <c r="K505" t="s">
        <v>2058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</v>
      </c>
      <c r="R505" t="s">
        <v>24</v>
      </c>
      <c r="S505" t="s">
        <v>24</v>
      </c>
      <c r="T505" t="s">
        <v>24</v>
      </c>
      <c r="U505" t="s">
        <v>24</v>
      </c>
      <c r="V505" t="s">
        <v>24</v>
      </c>
      <c r="W505" t="s">
        <v>24</v>
      </c>
      <c r="X505" t="s">
        <v>24</v>
      </c>
      <c r="Y505">
        <v>1978</v>
      </c>
      <c r="Z505">
        <v>1922</v>
      </c>
      <c r="AA505">
        <v>1005</v>
      </c>
      <c r="AB505">
        <v>1125</v>
      </c>
      <c r="AC505" t="s">
        <v>2057</v>
      </c>
      <c r="AD505" t="e">
        <f>-KLQLVAVGTKMPDWVQTGFMDYLHRFPKDMPFELIEIPAGKRGKNADIKRILEKEGELMLAAVGKNNRIVTLDIPGTPWETPQLAHQLERWKQDGRNVSLLIGGPEGLAPACKAAAEQSWSLSPLTLPHPLVRVLVAESLYRAWSITTNHPYHRE</f>
        <v>#NAME?</v>
      </c>
    </row>
    <row r="506" spans="1:30" x14ac:dyDescent="0.25">
      <c r="A506">
        <v>505</v>
      </c>
      <c r="B506" t="s">
        <v>2060</v>
      </c>
      <c r="C506" s="2">
        <v>-1.3110682497107999</v>
      </c>
      <c r="D506" t="s">
        <v>2063</v>
      </c>
      <c r="E506" t="s">
        <v>18287</v>
      </c>
      <c r="F506">
        <v>13231.3269643478</v>
      </c>
      <c r="G506" s="2">
        <v>0.214809395913474</v>
      </c>
      <c r="H506" s="12">
        <v>-6.1034027126024597</v>
      </c>
      <c r="I506" s="14">
        <v>1.0383378068636799E-9</v>
      </c>
      <c r="J506" s="14">
        <v>1.39817556406988E-8</v>
      </c>
      <c r="K506" t="s">
        <v>2062</v>
      </c>
      <c r="L506">
        <v>0</v>
      </c>
      <c r="M506">
        <v>1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10359</v>
      </c>
      <c r="Z506">
        <v>12857</v>
      </c>
      <c r="AA506">
        <v>12989</v>
      </c>
      <c r="AB506">
        <v>11622</v>
      </c>
      <c r="AC506" t="s">
        <v>2061</v>
      </c>
      <c r="AD506" t="s">
        <v>2064</v>
      </c>
    </row>
    <row r="507" spans="1:30" x14ac:dyDescent="0.25">
      <c r="A507">
        <v>506</v>
      </c>
      <c r="B507" t="s">
        <v>2065</v>
      </c>
      <c r="C507" s="2">
        <v>-1.51799179693513</v>
      </c>
      <c r="D507" t="s">
        <v>2068</v>
      </c>
      <c r="E507" t="s">
        <v>18287</v>
      </c>
      <c r="F507">
        <v>30577.4881144963</v>
      </c>
      <c r="G507" s="2">
        <v>0.19747560724649699</v>
      </c>
      <c r="H507" s="12">
        <v>-7.6869838158811996</v>
      </c>
      <c r="I507" s="14">
        <v>1.5064418266223599E-14</v>
      </c>
      <c r="J507" s="14">
        <v>3.5437682728676699E-13</v>
      </c>
      <c r="K507" t="s">
        <v>2067</v>
      </c>
      <c r="L507">
        <v>0</v>
      </c>
      <c r="M507">
        <v>1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21332</v>
      </c>
      <c r="Z507">
        <v>27022</v>
      </c>
      <c r="AA507">
        <v>30175</v>
      </c>
      <c r="AB507">
        <v>29163</v>
      </c>
      <c r="AC507" t="s">
        <v>2066</v>
      </c>
      <c r="AD507" t="s">
        <v>2069</v>
      </c>
    </row>
    <row r="508" spans="1:30" x14ac:dyDescent="0.25">
      <c r="A508">
        <v>507</v>
      </c>
      <c r="B508" t="s">
        <v>2070</v>
      </c>
      <c r="C508" s="2">
        <v>-1.4229788550242399</v>
      </c>
      <c r="D508" t="s">
        <v>2073</v>
      </c>
      <c r="E508" t="s">
        <v>18287</v>
      </c>
      <c r="F508">
        <v>21879.143138997999</v>
      </c>
      <c r="G508" s="2">
        <v>0.18878798940035299</v>
      </c>
      <c r="H508" s="12">
        <v>-7.5374437724775101</v>
      </c>
      <c r="I508" s="14">
        <v>4.7927317226730199E-14</v>
      </c>
      <c r="J508" s="14">
        <v>1.04556521659431E-12</v>
      </c>
      <c r="K508" t="s">
        <v>2072</v>
      </c>
      <c r="L508">
        <v>0</v>
      </c>
      <c r="M508">
        <v>1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16562</v>
      </c>
      <c r="Z508">
        <v>19719</v>
      </c>
      <c r="AA508">
        <v>21305</v>
      </c>
      <c r="AB508">
        <v>20402</v>
      </c>
      <c r="AC508" t="s">
        <v>2071</v>
      </c>
      <c r="AD508" t="s">
        <v>2074</v>
      </c>
    </row>
    <row r="509" spans="1:30" x14ac:dyDescent="0.25">
      <c r="A509">
        <v>508</v>
      </c>
      <c r="B509" t="s">
        <v>2075</v>
      </c>
      <c r="C509" s="2">
        <v>-1.4003368260790501</v>
      </c>
      <c r="D509" t="s">
        <v>2078</v>
      </c>
      <c r="E509" t="s">
        <v>18287</v>
      </c>
      <c r="F509">
        <v>17957.4357677224</v>
      </c>
      <c r="G509" s="2">
        <v>0.189373425454474</v>
      </c>
      <c r="H509" s="12">
        <v>-7.3945793752127704</v>
      </c>
      <c r="I509" s="14">
        <v>1.4185659687088499E-13</v>
      </c>
      <c r="J509" s="14">
        <v>3.04368137791653E-12</v>
      </c>
      <c r="K509" t="s">
        <v>2077</v>
      </c>
      <c r="L509">
        <v>0</v>
      </c>
      <c r="M509">
        <v>1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13918</v>
      </c>
      <c r="Z509">
        <v>16191</v>
      </c>
      <c r="AA509">
        <v>17508</v>
      </c>
      <c r="AB509">
        <v>16559</v>
      </c>
      <c r="AC509" t="s">
        <v>2076</v>
      </c>
      <c r="AD509" t="s">
        <v>2079</v>
      </c>
    </row>
    <row r="510" spans="1:30" x14ac:dyDescent="0.25">
      <c r="A510">
        <v>509</v>
      </c>
      <c r="B510" t="s">
        <v>2080</v>
      </c>
      <c r="C510" s="2">
        <v>-1.3947358312891101</v>
      </c>
      <c r="D510" t="s">
        <v>2083</v>
      </c>
      <c r="E510" t="s">
        <v>18287</v>
      </c>
      <c r="F510">
        <v>37360.116887840501</v>
      </c>
      <c r="G510" s="2">
        <v>0.19221375311632899</v>
      </c>
      <c r="H510" s="12">
        <v>-7.2561708445753696</v>
      </c>
      <c r="I510" s="14">
        <v>3.9820207908608502E-13</v>
      </c>
      <c r="J510" s="14">
        <v>8.1841006254271699E-12</v>
      </c>
      <c r="K510" t="s">
        <v>2082</v>
      </c>
      <c r="L510">
        <v>0</v>
      </c>
      <c r="M510">
        <v>1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27707</v>
      </c>
      <c r="Z510">
        <v>35193</v>
      </c>
      <c r="AA510">
        <v>35639</v>
      </c>
      <c r="AB510">
        <v>35299</v>
      </c>
      <c r="AC510" t="s">
        <v>2081</v>
      </c>
      <c r="AD510" t="s">
        <v>2084</v>
      </c>
    </row>
    <row r="511" spans="1:30" x14ac:dyDescent="0.25">
      <c r="A511">
        <v>510</v>
      </c>
      <c r="B511" t="s">
        <v>2085</v>
      </c>
      <c r="C511" s="2">
        <v>-1.13212763308449</v>
      </c>
      <c r="D511" t="s">
        <v>2088</v>
      </c>
      <c r="E511" t="s">
        <v>18287</v>
      </c>
      <c r="F511">
        <v>24126.416355304402</v>
      </c>
      <c r="G511" s="2">
        <v>0.20161945156032501</v>
      </c>
      <c r="H511" s="12">
        <v>-5.6151706808197002</v>
      </c>
      <c r="I511" s="14">
        <v>1.96368313112021E-8</v>
      </c>
      <c r="J511" s="14">
        <v>2.2341005979187301E-7</v>
      </c>
      <c r="K511" t="s">
        <v>2087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1</v>
      </c>
      <c r="W511">
        <v>0</v>
      </c>
      <c r="X511">
        <v>0</v>
      </c>
      <c r="Y511">
        <v>20853</v>
      </c>
      <c r="Z511">
        <v>25304</v>
      </c>
      <c r="AA511">
        <v>22501</v>
      </c>
      <c r="AB511">
        <v>20794</v>
      </c>
      <c r="AC511" t="s">
        <v>2086</v>
      </c>
      <c r="AD511" t="s">
        <v>2089</v>
      </c>
    </row>
    <row r="512" spans="1:30" x14ac:dyDescent="0.25">
      <c r="A512">
        <v>511</v>
      </c>
      <c r="B512" t="s">
        <v>2090</v>
      </c>
      <c r="C512" s="2">
        <v>-1.06389082156588</v>
      </c>
      <c r="D512" t="s">
        <v>2093</v>
      </c>
      <c r="E512" t="s">
        <v>18287</v>
      </c>
      <c r="F512">
        <v>23786.325371649698</v>
      </c>
      <c r="G512" s="2">
        <v>0.19372522995928201</v>
      </c>
      <c r="H512" s="12">
        <v>-5.4917514966403296</v>
      </c>
      <c r="I512" s="14">
        <v>3.97967098440994E-8</v>
      </c>
      <c r="J512" s="14">
        <v>4.22299325927197E-7</v>
      </c>
      <c r="K512" t="s">
        <v>2092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1</v>
      </c>
      <c r="W512">
        <v>0</v>
      </c>
      <c r="X512">
        <v>0</v>
      </c>
      <c r="Y512">
        <v>21172</v>
      </c>
      <c r="Z512">
        <v>25829</v>
      </c>
      <c r="AA512">
        <v>21548</v>
      </c>
      <c r="AB512">
        <v>20555</v>
      </c>
      <c r="AC512" t="s">
        <v>2091</v>
      </c>
      <c r="AD512" t="s">
        <v>2094</v>
      </c>
    </row>
    <row r="513" spans="1:30" x14ac:dyDescent="0.25">
      <c r="A513">
        <v>512</v>
      </c>
      <c r="B513" t="s">
        <v>2095</v>
      </c>
      <c r="C513" s="2">
        <v>-1.5951692393411601</v>
      </c>
      <c r="D513" t="s">
        <v>2098</v>
      </c>
      <c r="E513" t="s">
        <v>18287</v>
      </c>
      <c r="F513">
        <v>9628.6822587250008</v>
      </c>
      <c r="G513" s="2">
        <v>0.25704228524383499</v>
      </c>
      <c r="H513" s="12">
        <v>-6.2058631241468598</v>
      </c>
      <c r="I513" s="14">
        <v>5.4397509226174802E-10</v>
      </c>
      <c r="J513" s="14">
        <v>7.4796575185990401E-9</v>
      </c>
      <c r="K513" t="s">
        <v>2097</v>
      </c>
      <c r="L513">
        <v>0</v>
      </c>
      <c r="M513">
        <v>1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6241</v>
      </c>
      <c r="Z513">
        <v>8402</v>
      </c>
      <c r="AA513">
        <v>10403</v>
      </c>
      <c r="AB513">
        <v>8395</v>
      </c>
      <c r="AC513" t="s">
        <v>2096</v>
      </c>
      <c r="AD513" t="s">
        <v>2099</v>
      </c>
    </row>
    <row r="514" spans="1:30" x14ac:dyDescent="0.25">
      <c r="A514">
        <v>513</v>
      </c>
      <c r="B514" t="s">
        <v>2100</v>
      </c>
      <c r="C514" s="2">
        <v>-0.67435253858529298</v>
      </c>
      <c r="D514" t="s">
        <v>2103</v>
      </c>
      <c r="E514" t="s">
        <v>18287</v>
      </c>
      <c r="F514">
        <v>6401.8817186159604</v>
      </c>
      <c r="G514" s="2">
        <v>0.197875923426374</v>
      </c>
      <c r="H514" s="12">
        <v>-3.40795649570883</v>
      </c>
      <c r="I514" s="14">
        <v>6.5451328812168798E-4</v>
      </c>
      <c r="J514" s="14">
        <v>2.6651453494423299E-3</v>
      </c>
      <c r="K514" t="s">
        <v>2102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</v>
      </c>
      <c r="W514">
        <v>0</v>
      </c>
      <c r="X514">
        <v>0</v>
      </c>
      <c r="Y514">
        <v>6425</v>
      </c>
      <c r="Z514">
        <v>8658</v>
      </c>
      <c r="AA514">
        <v>4485</v>
      </c>
      <c r="AB514">
        <v>5959</v>
      </c>
      <c r="AC514" t="s">
        <v>2101</v>
      </c>
      <c r="AD514" t="s">
        <v>2104</v>
      </c>
    </row>
    <row r="515" spans="1:30" x14ac:dyDescent="0.25">
      <c r="A515">
        <v>514</v>
      </c>
      <c r="B515" t="s">
        <v>2105</v>
      </c>
      <c r="C515" s="2">
        <v>-1.62317429124774</v>
      </c>
      <c r="D515" t="s">
        <v>2108</v>
      </c>
      <c r="E515" t="s">
        <v>18287</v>
      </c>
      <c r="F515">
        <v>23558.555326211699</v>
      </c>
      <c r="G515" s="2">
        <v>0.25462079071963001</v>
      </c>
      <c r="H515" s="12">
        <v>-6.3748694152594299</v>
      </c>
      <c r="I515" s="14">
        <v>1.8311891183657E-10</v>
      </c>
      <c r="J515" s="14">
        <v>2.6984126442332202E-9</v>
      </c>
      <c r="K515" t="s">
        <v>2107</v>
      </c>
      <c r="L515">
        <v>0</v>
      </c>
      <c r="M515">
        <v>1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15216</v>
      </c>
      <c r="Z515">
        <v>20082</v>
      </c>
      <c r="AA515">
        <v>25638</v>
      </c>
      <c r="AB515">
        <v>20564</v>
      </c>
      <c r="AC515" t="s">
        <v>2106</v>
      </c>
      <c r="AD515" t="s">
        <v>2109</v>
      </c>
    </row>
    <row r="516" spans="1:30" x14ac:dyDescent="0.25">
      <c r="A516">
        <v>515</v>
      </c>
      <c r="B516" t="s">
        <v>16363</v>
      </c>
      <c r="C516" s="2">
        <v>-0.31262192054922799</v>
      </c>
      <c r="D516" t="s">
        <v>2112</v>
      </c>
      <c r="E516" t="s">
        <v>18287</v>
      </c>
      <c r="F516">
        <v>1917.9598335830101</v>
      </c>
      <c r="G516" s="2">
        <v>0.14794584420385501</v>
      </c>
      <c r="H516" s="12">
        <v>-2.1130834882963399</v>
      </c>
      <c r="I516" s="14">
        <v>3.4593622669660998E-2</v>
      </c>
      <c r="J516" s="14">
        <v>7.6957433835652497E-2</v>
      </c>
      <c r="K516" t="s">
        <v>2111</v>
      </c>
      <c r="L516" t="s">
        <v>24</v>
      </c>
      <c r="M516" t="s">
        <v>24</v>
      </c>
      <c r="N516" t="s">
        <v>24</v>
      </c>
      <c r="O516" t="s">
        <v>24</v>
      </c>
      <c r="P516" t="s">
        <v>24</v>
      </c>
      <c r="Q516" t="s">
        <v>24</v>
      </c>
      <c r="R516" t="s">
        <v>24</v>
      </c>
      <c r="S516" t="s">
        <v>24</v>
      </c>
      <c r="T516" t="s">
        <v>24</v>
      </c>
      <c r="U516" t="s">
        <v>24</v>
      </c>
      <c r="V516" t="s">
        <v>24</v>
      </c>
      <c r="W516" t="s">
        <v>24</v>
      </c>
      <c r="X516" t="s">
        <v>24</v>
      </c>
      <c r="Y516">
        <v>2556</v>
      </c>
      <c r="Z516">
        <v>2656</v>
      </c>
      <c r="AA516">
        <v>1289</v>
      </c>
      <c r="AB516">
        <v>1516</v>
      </c>
      <c r="AC516" t="s">
        <v>2110</v>
      </c>
      <c r="AD516" t="s">
        <v>2113</v>
      </c>
    </row>
    <row r="517" spans="1:30" x14ac:dyDescent="0.25">
      <c r="A517">
        <v>516</v>
      </c>
      <c r="B517" t="s">
        <v>2114</v>
      </c>
      <c r="C517" s="2">
        <v>-1.6612581388813601</v>
      </c>
      <c r="D517" t="s">
        <v>2117</v>
      </c>
      <c r="E517" t="s">
        <v>18287</v>
      </c>
      <c r="F517">
        <v>38129.249773497599</v>
      </c>
      <c r="G517" s="2">
        <v>0.25278479855001201</v>
      </c>
      <c r="H517" s="12">
        <v>-6.57182769063024</v>
      </c>
      <c r="I517" s="14">
        <v>4.9701360490622002E-11</v>
      </c>
      <c r="J517" s="14">
        <v>7.8351224129836096E-10</v>
      </c>
      <c r="K517" t="s">
        <v>2116</v>
      </c>
      <c r="L517">
        <v>0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24091</v>
      </c>
      <c r="Z517">
        <v>31911</v>
      </c>
      <c r="AA517">
        <v>41630</v>
      </c>
      <c r="AB517">
        <v>33652</v>
      </c>
      <c r="AC517" t="s">
        <v>2115</v>
      </c>
      <c r="AD517" t="s">
        <v>2118</v>
      </c>
    </row>
    <row r="518" spans="1:30" x14ac:dyDescent="0.25">
      <c r="A518">
        <v>517</v>
      </c>
      <c r="B518" t="s">
        <v>2119</v>
      </c>
      <c r="C518" s="2">
        <v>-1.73616298577863</v>
      </c>
      <c r="D518" t="s">
        <v>2122</v>
      </c>
      <c r="E518" t="s">
        <v>18287</v>
      </c>
      <c r="F518">
        <v>20305.6579887025</v>
      </c>
      <c r="G518" s="2">
        <v>0.24803255435408</v>
      </c>
      <c r="H518" s="12">
        <v>-6.9997383621674398</v>
      </c>
      <c r="I518" s="14">
        <v>2.5644094444676598E-12</v>
      </c>
      <c r="J518" s="14">
        <v>4.9088327846305001E-11</v>
      </c>
      <c r="K518" t="s">
        <v>2121</v>
      </c>
      <c r="L518">
        <v>0</v>
      </c>
      <c r="M518">
        <v>1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12213</v>
      </c>
      <c r="Z518">
        <v>16457</v>
      </c>
      <c r="AA518">
        <v>22171</v>
      </c>
      <c r="AB518">
        <v>18464</v>
      </c>
      <c r="AC518" t="s">
        <v>2120</v>
      </c>
      <c r="AD518" t="s">
        <v>2123</v>
      </c>
    </row>
    <row r="519" spans="1:30" x14ac:dyDescent="0.25">
      <c r="A519">
        <v>518</v>
      </c>
      <c r="B519" t="s">
        <v>2124</v>
      </c>
      <c r="C519" s="2">
        <v>-1.6235003548134099</v>
      </c>
      <c r="D519" t="s">
        <v>2127</v>
      </c>
      <c r="E519" t="s">
        <v>18287</v>
      </c>
      <c r="F519">
        <v>16586.732617239199</v>
      </c>
      <c r="G519" s="2">
        <v>0.25926587467491902</v>
      </c>
      <c r="H519" s="12">
        <v>-6.2619130143874102</v>
      </c>
      <c r="I519" s="14">
        <v>3.8028306293523302E-10</v>
      </c>
      <c r="J519" s="14">
        <v>5.3804542056597303E-9</v>
      </c>
      <c r="K519" t="s">
        <v>2126</v>
      </c>
      <c r="L519">
        <v>0</v>
      </c>
      <c r="M519">
        <v>1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10639</v>
      </c>
      <c r="Z519">
        <v>14213</v>
      </c>
      <c r="AA519">
        <v>18117</v>
      </c>
      <c r="AB519">
        <v>14402</v>
      </c>
      <c r="AC519" t="s">
        <v>2125</v>
      </c>
      <c r="AD519" t="s">
        <v>2128</v>
      </c>
    </row>
    <row r="520" spans="1:30" x14ac:dyDescent="0.25">
      <c r="A520">
        <v>519</v>
      </c>
      <c r="B520" t="s">
        <v>2129</v>
      </c>
      <c r="C520" s="2">
        <v>-1.65953136294661</v>
      </c>
      <c r="D520" t="s">
        <v>2132</v>
      </c>
      <c r="E520" t="s">
        <v>18287</v>
      </c>
      <c r="F520">
        <v>36742.621320510101</v>
      </c>
      <c r="G520" s="2">
        <v>0.26379432107432998</v>
      </c>
      <c r="H520" s="12">
        <v>-6.2910048866404402</v>
      </c>
      <c r="I520" s="14">
        <v>3.1541740450698402E-10</v>
      </c>
      <c r="J520" s="14">
        <v>4.52832707573446E-9</v>
      </c>
      <c r="K520" t="s">
        <v>2131</v>
      </c>
      <c r="L520">
        <v>0</v>
      </c>
      <c r="M520">
        <v>1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23080</v>
      </c>
      <c r="Z520">
        <v>30944</v>
      </c>
      <c r="AA520">
        <v>40636</v>
      </c>
      <c r="AB520">
        <v>31789</v>
      </c>
      <c r="AC520" t="s">
        <v>2130</v>
      </c>
      <c r="AD520" t="s">
        <v>2133</v>
      </c>
    </row>
    <row r="521" spans="1:30" x14ac:dyDescent="0.25">
      <c r="A521">
        <v>520</v>
      </c>
      <c r="B521" t="s">
        <v>2134</v>
      </c>
      <c r="C521" s="2">
        <v>-1.6019359009971601</v>
      </c>
      <c r="D521" t="s">
        <v>2137</v>
      </c>
      <c r="E521" t="s">
        <v>18287</v>
      </c>
      <c r="F521">
        <v>16712.106208901499</v>
      </c>
      <c r="G521" s="2">
        <v>0.232254070090332</v>
      </c>
      <c r="H521" s="12">
        <v>-6.8973426402134397</v>
      </c>
      <c r="I521" s="14">
        <v>5.2984281408261803E-12</v>
      </c>
      <c r="J521" s="14">
        <v>9.4476538310165495E-11</v>
      </c>
      <c r="K521" t="s">
        <v>2136</v>
      </c>
      <c r="L521">
        <v>0</v>
      </c>
      <c r="M521">
        <v>1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11029</v>
      </c>
      <c r="Z521">
        <v>14283</v>
      </c>
      <c r="AA521">
        <v>17600</v>
      </c>
      <c r="AB521">
        <v>15153</v>
      </c>
      <c r="AC521" t="s">
        <v>2135</v>
      </c>
      <c r="AD521" t="s">
        <v>2138</v>
      </c>
    </row>
    <row r="522" spans="1:30" x14ac:dyDescent="0.25">
      <c r="A522">
        <v>521</v>
      </c>
      <c r="B522" t="s">
        <v>2139</v>
      </c>
      <c r="C522" s="2">
        <v>-1.5672320547396501</v>
      </c>
      <c r="D522" t="s">
        <v>2142</v>
      </c>
      <c r="E522" t="s">
        <v>18287</v>
      </c>
      <c r="F522">
        <v>28157.5261327396</v>
      </c>
      <c r="G522" s="2">
        <v>0.235584058078915</v>
      </c>
      <c r="H522" s="12">
        <v>-6.6525386629288201</v>
      </c>
      <c r="I522" s="14">
        <v>2.88080108140873E-11</v>
      </c>
      <c r="J522" s="14">
        <v>4.7667492469919896E-10</v>
      </c>
      <c r="K522" t="s">
        <v>2141</v>
      </c>
      <c r="L522">
        <v>0</v>
      </c>
      <c r="M522">
        <v>1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18250</v>
      </c>
      <c r="Z522">
        <v>25215</v>
      </c>
      <c r="AA522">
        <v>29038</v>
      </c>
      <c r="AB522">
        <v>25896</v>
      </c>
      <c r="AC522" t="s">
        <v>2140</v>
      </c>
      <c r="AD522" t="s">
        <v>2143</v>
      </c>
    </row>
    <row r="523" spans="1:30" x14ac:dyDescent="0.25">
      <c r="A523">
        <v>522</v>
      </c>
      <c r="B523" t="s">
        <v>2144</v>
      </c>
      <c r="C523" s="2">
        <v>-1.4029690966149999</v>
      </c>
      <c r="D523" t="s">
        <v>2147</v>
      </c>
      <c r="E523" t="s">
        <v>18287</v>
      </c>
      <c r="F523">
        <v>32670.229177236899</v>
      </c>
      <c r="G523" s="2">
        <v>0.22454681025050199</v>
      </c>
      <c r="H523" s="12">
        <v>-6.2480027885939098</v>
      </c>
      <c r="I523" s="14">
        <v>4.1573425559302398E-10</v>
      </c>
      <c r="J523" s="14">
        <v>5.8397203888156702E-9</v>
      </c>
      <c r="K523" t="s">
        <v>2146</v>
      </c>
      <c r="L523">
        <v>0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23961</v>
      </c>
      <c r="Z523">
        <v>30826</v>
      </c>
      <c r="AA523">
        <v>32875</v>
      </c>
      <c r="AB523">
        <v>28948</v>
      </c>
      <c r="AC523" t="s">
        <v>2145</v>
      </c>
      <c r="AD523" t="s">
        <v>2148</v>
      </c>
    </row>
    <row r="524" spans="1:30" x14ac:dyDescent="0.25">
      <c r="A524">
        <v>523</v>
      </c>
      <c r="B524" t="s">
        <v>2149</v>
      </c>
      <c r="C524" s="2">
        <v>-1.2914054054174999</v>
      </c>
      <c r="D524" t="s">
        <v>2152</v>
      </c>
      <c r="E524" t="s">
        <v>18287</v>
      </c>
      <c r="F524">
        <v>15887.920457079201</v>
      </c>
      <c r="G524" s="2">
        <v>0.21891252045611101</v>
      </c>
      <c r="H524" s="12">
        <v>-5.8991847644292799</v>
      </c>
      <c r="I524" s="14">
        <v>3.6530198731694301E-9</v>
      </c>
      <c r="J524" s="14">
        <v>4.5285849538814698E-8</v>
      </c>
      <c r="K524" t="s">
        <v>2151</v>
      </c>
      <c r="L524">
        <v>0</v>
      </c>
      <c r="M524">
        <v>1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12807</v>
      </c>
      <c r="Z524">
        <v>15327</v>
      </c>
      <c r="AA524">
        <v>15748</v>
      </c>
      <c r="AB524">
        <v>13649</v>
      </c>
      <c r="AC524" t="s">
        <v>2150</v>
      </c>
      <c r="AD524" t="s">
        <v>2153</v>
      </c>
    </row>
    <row r="525" spans="1:30" x14ac:dyDescent="0.25">
      <c r="A525">
        <v>524</v>
      </c>
      <c r="B525" t="s">
        <v>2154</v>
      </c>
      <c r="C525" s="2">
        <v>-0.210533329560355</v>
      </c>
      <c r="D525" t="s">
        <v>2157</v>
      </c>
      <c r="E525" t="s">
        <v>18285</v>
      </c>
      <c r="F525">
        <v>943.83633890333203</v>
      </c>
      <c r="G525" s="2">
        <v>0.16462186850355301</v>
      </c>
      <c r="H525" s="12">
        <v>-1.2788904139780899</v>
      </c>
      <c r="I525" s="14">
        <v>0.20093564878131101</v>
      </c>
      <c r="J525" s="14">
        <v>0.314995467077889</v>
      </c>
      <c r="K525" t="s">
        <v>2156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24</v>
      </c>
      <c r="R525" t="s">
        <v>24</v>
      </c>
      <c r="S525" t="s">
        <v>24</v>
      </c>
      <c r="T525" t="s">
        <v>24</v>
      </c>
      <c r="U525" t="s">
        <v>24</v>
      </c>
      <c r="V525" t="s">
        <v>24</v>
      </c>
      <c r="W525" t="s">
        <v>24</v>
      </c>
      <c r="X525" t="s">
        <v>24</v>
      </c>
      <c r="Y525">
        <v>1310</v>
      </c>
      <c r="Z525">
        <v>1356</v>
      </c>
      <c r="AA525">
        <v>595</v>
      </c>
      <c r="AB525">
        <v>745</v>
      </c>
      <c r="AC525" t="s">
        <v>2155</v>
      </c>
      <c r="AD525" t="s">
        <v>2158</v>
      </c>
    </row>
    <row r="526" spans="1:30" x14ac:dyDescent="0.25">
      <c r="A526">
        <v>525</v>
      </c>
      <c r="B526" t="s">
        <v>2159</v>
      </c>
      <c r="C526" s="2">
        <v>-1.4808960992071301</v>
      </c>
      <c r="D526" t="s">
        <v>2162</v>
      </c>
      <c r="E526" t="s">
        <v>18291</v>
      </c>
      <c r="F526">
        <v>14825.032459641199</v>
      </c>
      <c r="G526" s="2">
        <v>0.24032140397842</v>
      </c>
      <c r="H526" s="12">
        <v>-6.1621481677932799</v>
      </c>
      <c r="I526" s="14">
        <v>7.1764652643713701E-10</v>
      </c>
      <c r="J526" s="14">
        <v>9.8330164411825199E-9</v>
      </c>
      <c r="K526" t="s">
        <v>2161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</v>
      </c>
      <c r="Y526">
        <v>11103</v>
      </c>
      <c r="Z526">
        <v>12757</v>
      </c>
      <c r="AA526">
        <v>10627</v>
      </c>
      <c r="AB526">
        <v>18672</v>
      </c>
      <c r="AC526" t="s">
        <v>2160</v>
      </c>
      <c r="AD526" t="s">
        <v>2163</v>
      </c>
    </row>
    <row r="527" spans="1:30" x14ac:dyDescent="0.25">
      <c r="A527">
        <v>526</v>
      </c>
      <c r="B527" t="s">
        <v>16364</v>
      </c>
      <c r="C527" s="2">
        <v>0.296918216096552</v>
      </c>
      <c r="D527" t="s">
        <v>2166</v>
      </c>
      <c r="E527" t="s">
        <v>18289</v>
      </c>
      <c r="F527">
        <v>566.88921414168499</v>
      </c>
      <c r="G527" s="2">
        <v>0.18718426525235199</v>
      </c>
      <c r="H527" s="12">
        <v>1.5862349097359401</v>
      </c>
      <c r="I527" s="14">
        <v>0.11268603144107101</v>
      </c>
      <c r="J527" s="14">
        <v>0.199654697267415</v>
      </c>
      <c r="K527" t="s">
        <v>2165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24</v>
      </c>
      <c r="R527" t="s">
        <v>24</v>
      </c>
      <c r="S527" t="s">
        <v>24</v>
      </c>
      <c r="T527" t="s">
        <v>24</v>
      </c>
      <c r="U527" t="s">
        <v>24</v>
      </c>
      <c r="V527" t="s">
        <v>24</v>
      </c>
      <c r="W527" t="s">
        <v>24</v>
      </c>
      <c r="X527" t="s">
        <v>24</v>
      </c>
      <c r="Y527">
        <v>960</v>
      </c>
      <c r="Z527">
        <v>942</v>
      </c>
      <c r="AA527">
        <v>318</v>
      </c>
      <c r="AB527">
        <v>352</v>
      </c>
      <c r="AC527" t="s">
        <v>2164</v>
      </c>
      <c r="AD527" t="s">
        <v>2167</v>
      </c>
    </row>
    <row r="528" spans="1:30" x14ac:dyDescent="0.25">
      <c r="A528">
        <v>527</v>
      </c>
      <c r="B528" t="s">
        <v>2168</v>
      </c>
      <c r="C528" s="2">
        <v>-1.08701772905334</v>
      </c>
      <c r="D528" t="s">
        <v>2171</v>
      </c>
      <c r="E528" t="s">
        <v>18287</v>
      </c>
      <c r="F528">
        <v>97661.322681568199</v>
      </c>
      <c r="G528" s="2">
        <v>0.202253291065837</v>
      </c>
      <c r="H528" s="12">
        <v>-5.3745366679817996</v>
      </c>
      <c r="I528" s="14">
        <v>7.6779857984636402E-8</v>
      </c>
      <c r="J528" s="14">
        <v>7.7274573564434296E-7</v>
      </c>
      <c r="K528" t="s">
        <v>2170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</v>
      </c>
      <c r="W528">
        <v>0</v>
      </c>
      <c r="X528">
        <v>0</v>
      </c>
      <c r="Y528">
        <v>86280</v>
      </c>
      <c r="Z528">
        <v>104594</v>
      </c>
      <c r="AA528">
        <v>90356</v>
      </c>
      <c r="AB528">
        <v>83138</v>
      </c>
      <c r="AC528" t="s">
        <v>2169</v>
      </c>
      <c r="AD528" t="s">
        <v>2172</v>
      </c>
    </row>
    <row r="529" spans="1:30" x14ac:dyDescent="0.25">
      <c r="A529">
        <v>528</v>
      </c>
      <c r="B529" t="s">
        <v>2173</v>
      </c>
      <c r="C529" s="2">
        <v>-2.4795212301873302</v>
      </c>
      <c r="D529" t="s">
        <v>2175</v>
      </c>
      <c r="E529" t="s">
        <v>18291</v>
      </c>
      <c r="F529">
        <v>115.395287482836</v>
      </c>
      <c r="G529" s="2">
        <v>0.45204471343050501</v>
      </c>
      <c r="H529" s="12">
        <v>-5.48512383071707</v>
      </c>
      <c r="I529" s="14">
        <v>4.1317988507657798E-8</v>
      </c>
      <c r="J529" s="14">
        <v>4.3725405182223199E-7</v>
      </c>
      <c r="K529" t="s">
        <v>24</v>
      </c>
      <c r="L529">
        <v>0</v>
      </c>
      <c r="M529">
        <v>1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46</v>
      </c>
      <c r="Z529">
        <v>61</v>
      </c>
      <c r="AA529">
        <v>159</v>
      </c>
      <c r="AB529">
        <v>92</v>
      </c>
      <c r="AC529" t="s">
        <v>2174</v>
      </c>
      <c r="AD529" t="s">
        <v>2176</v>
      </c>
    </row>
    <row r="530" spans="1:30" x14ac:dyDescent="0.25">
      <c r="A530">
        <v>529</v>
      </c>
      <c r="B530" t="s">
        <v>2177</v>
      </c>
      <c r="C530" s="2">
        <v>-0.99637282995588095</v>
      </c>
      <c r="D530" t="s">
        <v>2180</v>
      </c>
      <c r="E530" t="s">
        <v>18287</v>
      </c>
      <c r="F530">
        <v>67326.974962952299</v>
      </c>
      <c r="G530" s="2">
        <v>0.23745946362339701</v>
      </c>
      <c r="H530" s="12">
        <v>-4.1959701868782897</v>
      </c>
      <c r="I530" s="14">
        <v>2.71705988414878E-5</v>
      </c>
      <c r="J530" s="14">
        <v>1.57888673327395E-4</v>
      </c>
      <c r="K530" t="s">
        <v>2179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</v>
      </c>
      <c r="W530">
        <v>0</v>
      </c>
      <c r="X530">
        <v>0</v>
      </c>
      <c r="Y530">
        <v>61323</v>
      </c>
      <c r="Z530">
        <v>75992</v>
      </c>
      <c r="AA530">
        <v>63939</v>
      </c>
      <c r="AB530">
        <v>52695</v>
      </c>
      <c r="AC530" t="s">
        <v>2178</v>
      </c>
      <c r="AD530" t="s">
        <v>2181</v>
      </c>
    </row>
    <row r="531" spans="1:30" x14ac:dyDescent="0.25">
      <c r="A531">
        <v>530</v>
      </c>
      <c r="B531" t="s">
        <v>2182</v>
      </c>
      <c r="C531" s="2">
        <v>-0.65061872425816203</v>
      </c>
      <c r="D531" t="s">
        <v>2185</v>
      </c>
      <c r="E531" t="s">
        <v>18287</v>
      </c>
      <c r="F531">
        <v>12613.585212743201</v>
      </c>
      <c r="G531" s="2">
        <v>0.25375558470300802</v>
      </c>
      <c r="H531" s="12">
        <v>-2.5639582475382299</v>
      </c>
      <c r="I531" s="14">
        <v>1.03485992542373E-2</v>
      </c>
      <c r="J531" s="14">
        <v>2.77466252393774E-2</v>
      </c>
      <c r="K531" t="s">
        <v>2184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0</v>
      </c>
      <c r="X531">
        <v>0</v>
      </c>
      <c r="Y531">
        <v>13286</v>
      </c>
      <c r="Z531">
        <v>16701</v>
      </c>
      <c r="AA531">
        <v>11194</v>
      </c>
      <c r="AB531">
        <v>8807</v>
      </c>
      <c r="AC531" t="s">
        <v>2183</v>
      </c>
      <c r="AD531" t="s">
        <v>2186</v>
      </c>
    </row>
    <row r="532" spans="1:30" x14ac:dyDescent="0.25">
      <c r="A532">
        <v>531</v>
      </c>
      <c r="B532" t="s">
        <v>2187</v>
      </c>
      <c r="C532" s="2">
        <v>-0.42631671757896</v>
      </c>
      <c r="D532" t="s">
        <v>2190</v>
      </c>
      <c r="E532" t="s">
        <v>18287</v>
      </c>
      <c r="F532">
        <v>6838.2510909379798</v>
      </c>
      <c r="G532" s="2">
        <v>0.229882822338323</v>
      </c>
      <c r="H532" s="12">
        <v>-1.8544957524122501</v>
      </c>
      <c r="I532" s="14">
        <v>6.3668267276270701E-2</v>
      </c>
      <c r="J532" s="14">
        <v>0.126226529040041</v>
      </c>
      <c r="K532" t="s">
        <v>2189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24</v>
      </c>
      <c r="R532" t="s">
        <v>24</v>
      </c>
      <c r="S532" t="s">
        <v>24</v>
      </c>
      <c r="T532" t="s">
        <v>24</v>
      </c>
      <c r="U532" t="s">
        <v>24</v>
      </c>
      <c r="V532" t="s">
        <v>24</v>
      </c>
      <c r="W532" t="s">
        <v>24</v>
      </c>
      <c r="X532" t="s">
        <v>24</v>
      </c>
      <c r="Y532">
        <v>7772</v>
      </c>
      <c r="Z532">
        <v>10060</v>
      </c>
      <c r="AA532">
        <v>5460</v>
      </c>
      <c r="AB532">
        <v>4761</v>
      </c>
      <c r="AC532" t="s">
        <v>2188</v>
      </c>
      <c r="AD532" t="s">
        <v>2191</v>
      </c>
    </row>
    <row r="533" spans="1:30" x14ac:dyDescent="0.25">
      <c r="A533">
        <v>532</v>
      </c>
      <c r="B533" t="s">
        <v>2192</v>
      </c>
      <c r="C533" s="2">
        <v>-0.288705841734546</v>
      </c>
      <c r="D533" t="s">
        <v>2195</v>
      </c>
      <c r="E533" t="s">
        <v>18297</v>
      </c>
      <c r="F533">
        <v>2016.3500130272901</v>
      </c>
      <c r="G533" s="2">
        <v>0.17563133854702401</v>
      </c>
      <c r="H533" s="12">
        <v>-1.64381735129375</v>
      </c>
      <c r="I533" s="14">
        <v>0.10021393614646799</v>
      </c>
      <c r="J533" s="14">
        <v>0.18210117294181299</v>
      </c>
      <c r="K533" t="s">
        <v>2194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24</v>
      </c>
      <c r="R533" t="s">
        <v>24</v>
      </c>
      <c r="S533" t="s">
        <v>24</v>
      </c>
      <c r="T533" t="s">
        <v>24</v>
      </c>
      <c r="U533" t="s">
        <v>24</v>
      </c>
      <c r="V533" t="s">
        <v>24</v>
      </c>
      <c r="W533" t="s">
        <v>24</v>
      </c>
      <c r="X533" t="s">
        <v>24</v>
      </c>
      <c r="Y533">
        <v>2676</v>
      </c>
      <c r="Z533">
        <v>2857</v>
      </c>
      <c r="AA533">
        <v>1224</v>
      </c>
      <c r="AB533">
        <v>1725</v>
      </c>
      <c r="AC533" t="s">
        <v>2193</v>
      </c>
      <c r="AD533" t="s">
        <v>2196</v>
      </c>
    </row>
    <row r="534" spans="1:30" x14ac:dyDescent="0.25">
      <c r="A534">
        <v>533</v>
      </c>
      <c r="B534" t="s">
        <v>2197</v>
      </c>
      <c r="C534" s="2">
        <v>4.3978141875101698E-2</v>
      </c>
      <c r="D534" t="s">
        <v>2200</v>
      </c>
      <c r="E534" t="s">
        <v>18291</v>
      </c>
      <c r="F534">
        <v>1391.3134940263999</v>
      </c>
      <c r="G534" s="2">
        <v>0.18635071143609899</v>
      </c>
      <c r="H534" s="12">
        <v>0.235996640614824</v>
      </c>
      <c r="I534" s="14">
        <v>0.81343527696307305</v>
      </c>
      <c r="J534" s="14">
        <v>0.87120852701655604</v>
      </c>
      <c r="K534" t="s">
        <v>2199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24</v>
      </c>
      <c r="R534" t="s">
        <v>24</v>
      </c>
      <c r="S534" t="s">
        <v>24</v>
      </c>
      <c r="T534" t="s">
        <v>24</v>
      </c>
      <c r="U534" t="s">
        <v>24</v>
      </c>
      <c r="V534" t="s">
        <v>24</v>
      </c>
      <c r="W534" t="s">
        <v>24</v>
      </c>
      <c r="X534" t="s">
        <v>24</v>
      </c>
      <c r="Y534">
        <v>2280</v>
      </c>
      <c r="Z534">
        <v>2013</v>
      </c>
      <c r="AA534">
        <v>806</v>
      </c>
      <c r="AB534">
        <v>1007</v>
      </c>
      <c r="AC534" t="s">
        <v>2198</v>
      </c>
      <c r="AD534" t="s">
        <v>2201</v>
      </c>
    </row>
    <row r="535" spans="1:30" x14ac:dyDescent="0.25">
      <c r="A535">
        <v>534</v>
      </c>
      <c r="B535" t="s">
        <v>2202</v>
      </c>
      <c r="C535" s="2">
        <v>0.172707477978746</v>
      </c>
      <c r="D535" t="s">
        <v>2205</v>
      </c>
      <c r="E535" t="s">
        <v>18291</v>
      </c>
      <c r="F535">
        <v>1230.2348893421899</v>
      </c>
      <c r="G535" s="2">
        <v>0.17764170390126799</v>
      </c>
      <c r="H535" s="12">
        <v>0.97222371878810399</v>
      </c>
      <c r="I535" s="14">
        <v>0.33093926319309802</v>
      </c>
      <c r="J535" s="14">
        <v>0.45616583931134802</v>
      </c>
      <c r="K535" t="s">
        <v>2204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24</v>
      </c>
      <c r="R535" t="s">
        <v>24</v>
      </c>
      <c r="S535" t="s">
        <v>24</v>
      </c>
      <c r="T535" t="s">
        <v>24</v>
      </c>
      <c r="U535" t="s">
        <v>24</v>
      </c>
      <c r="V535" t="s">
        <v>24</v>
      </c>
      <c r="W535" t="s">
        <v>24</v>
      </c>
      <c r="X535" t="s">
        <v>24</v>
      </c>
      <c r="Y535">
        <v>2049</v>
      </c>
      <c r="Z535">
        <v>1916</v>
      </c>
      <c r="AA535">
        <v>729</v>
      </c>
      <c r="AB535">
        <v>793</v>
      </c>
      <c r="AC535" t="s">
        <v>2203</v>
      </c>
      <c r="AD535" t="s">
        <v>2206</v>
      </c>
    </row>
    <row r="536" spans="1:30" x14ac:dyDescent="0.25">
      <c r="A536">
        <v>535</v>
      </c>
      <c r="B536" t="s">
        <v>2207</v>
      </c>
      <c r="C536" s="2">
        <v>0.18753432709602699</v>
      </c>
      <c r="D536" t="s">
        <v>2210</v>
      </c>
      <c r="E536" t="s">
        <v>18282</v>
      </c>
      <c r="F536">
        <v>2995.6403745119501</v>
      </c>
      <c r="G536" s="2">
        <v>0.15949545809163601</v>
      </c>
      <c r="H536" s="12">
        <v>1.1757972881477401</v>
      </c>
      <c r="I536" s="14">
        <v>0.239675890331838</v>
      </c>
      <c r="J536" s="14">
        <v>0.36066834364001099</v>
      </c>
      <c r="K536" t="s">
        <v>2209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24</v>
      </c>
      <c r="R536" t="s">
        <v>24</v>
      </c>
      <c r="S536" t="s">
        <v>24</v>
      </c>
      <c r="T536" t="s">
        <v>24</v>
      </c>
      <c r="U536" t="s">
        <v>24</v>
      </c>
      <c r="V536" t="s">
        <v>24</v>
      </c>
      <c r="W536" t="s">
        <v>24</v>
      </c>
      <c r="X536" t="s">
        <v>24</v>
      </c>
      <c r="Y536">
        <v>4996</v>
      </c>
      <c r="Z536">
        <v>4708</v>
      </c>
      <c r="AA536">
        <v>1675</v>
      </c>
      <c r="AB536">
        <v>2027</v>
      </c>
      <c r="AC536" t="s">
        <v>2208</v>
      </c>
      <c r="AD536" t="s">
        <v>2211</v>
      </c>
    </row>
    <row r="537" spans="1:30" x14ac:dyDescent="0.25">
      <c r="A537">
        <v>536</v>
      </c>
      <c r="B537" t="s">
        <v>2212</v>
      </c>
      <c r="C537" s="2">
        <v>8.0665403953605996E-2</v>
      </c>
      <c r="D537" t="s">
        <v>2215</v>
      </c>
      <c r="E537" t="s">
        <v>18297</v>
      </c>
      <c r="F537">
        <v>31270.925217756201</v>
      </c>
      <c r="G537" s="2">
        <v>0.14120038936610099</v>
      </c>
      <c r="H537" s="12">
        <v>0.57128315520758799</v>
      </c>
      <c r="I537" s="14">
        <v>0.56780771826415199</v>
      </c>
      <c r="J537" s="14">
        <v>0.68245279772899703</v>
      </c>
      <c r="K537" t="s">
        <v>2214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24</v>
      </c>
      <c r="R537" t="s">
        <v>24</v>
      </c>
      <c r="S537" t="s">
        <v>24</v>
      </c>
      <c r="T537" t="s">
        <v>24</v>
      </c>
      <c r="U537" t="s">
        <v>24</v>
      </c>
      <c r="V537" t="s">
        <v>24</v>
      </c>
      <c r="W537" t="s">
        <v>24</v>
      </c>
      <c r="X537" t="s">
        <v>24</v>
      </c>
      <c r="Y537">
        <v>46385</v>
      </c>
      <c r="Z537">
        <v>51637</v>
      </c>
      <c r="AA537">
        <v>17852</v>
      </c>
      <c r="AB537">
        <v>22381</v>
      </c>
      <c r="AC537" t="s">
        <v>2213</v>
      </c>
      <c r="AD537" t="s">
        <v>2216</v>
      </c>
    </row>
    <row r="538" spans="1:30" x14ac:dyDescent="0.25">
      <c r="A538">
        <v>537</v>
      </c>
      <c r="B538" t="s">
        <v>2217</v>
      </c>
      <c r="C538" s="2">
        <v>-0.3172707593686</v>
      </c>
      <c r="D538" t="s">
        <v>2220</v>
      </c>
      <c r="E538" t="s">
        <v>18295</v>
      </c>
      <c r="F538">
        <v>1732.37187733204</v>
      </c>
      <c r="G538" s="2">
        <v>0.20773642729769001</v>
      </c>
      <c r="H538" s="12">
        <v>-1.5272755168449399</v>
      </c>
      <c r="I538" s="14">
        <v>0.12669251487788899</v>
      </c>
      <c r="J538" s="14">
        <v>0.21997966678441799</v>
      </c>
      <c r="K538" t="s">
        <v>2219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24</v>
      </c>
      <c r="R538" t="s">
        <v>24</v>
      </c>
      <c r="S538" t="s">
        <v>24</v>
      </c>
      <c r="T538" t="s">
        <v>24</v>
      </c>
      <c r="U538" t="s">
        <v>24</v>
      </c>
      <c r="V538" t="s">
        <v>24</v>
      </c>
      <c r="W538" t="s">
        <v>24</v>
      </c>
      <c r="X538" t="s">
        <v>24</v>
      </c>
      <c r="Y538">
        <v>2076</v>
      </c>
      <c r="Z538">
        <v>2638</v>
      </c>
      <c r="AA538">
        <v>1041</v>
      </c>
      <c r="AB538">
        <v>1519</v>
      </c>
      <c r="AC538" t="s">
        <v>2218</v>
      </c>
      <c r="AD538" t="s">
        <v>2221</v>
      </c>
    </row>
    <row r="539" spans="1:30" x14ac:dyDescent="0.25">
      <c r="A539">
        <v>538</v>
      </c>
      <c r="B539" t="s">
        <v>16365</v>
      </c>
      <c r="C539" s="2">
        <v>0.80540152990001801</v>
      </c>
      <c r="D539" t="s">
        <v>2224</v>
      </c>
      <c r="E539" t="s">
        <v>18283</v>
      </c>
      <c r="F539">
        <v>903.79078601648098</v>
      </c>
      <c r="G539" s="2">
        <v>0.19323761368148401</v>
      </c>
      <c r="H539" s="12">
        <v>4.16793353300032</v>
      </c>
      <c r="I539" s="14">
        <v>3.0737352813360098E-5</v>
      </c>
      <c r="J539" s="14">
        <v>1.7522534706010401E-4</v>
      </c>
      <c r="K539" t="s">
        <v>2223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0</v>
      </c>
      <c r="Y539">
        <v>1684</v>
      </c>
      <c r="Z539">
        <v>1819</v>
      </c>
      <c r="AA539">
        <v>437</v>
      </c>
      <c r="AB539">
        <v>425</v>
      </c>
      <c r="AC539" t="s">
        <v>2222</v>
      </c>
      <c r="AD539" t="s">
        <v>2225</v>
      </c>
    </row>
    <row r="540" spans="1:30" x14ac:dyDescent="0.25">
      <c r="A540">
        <v>539</v>
      </c>
      <c r="B540" t="s">
        <v>2226</v>
      </c>
      <c r="C540" s="2">
        <v>-0.32289280124506098</v>
      </c>
      <c r="D540" t="s">
        <v>672</v>
      </c>
      <c r="E540" t="s">
        <v>18297</v>
      </c>
      <c r="F540">
        <v>9060.0760136332592</v>
      </c>
      <c r="G540" s="2">
        <v>0.15789315585851199</v>
      </c>
      <c r="H540" s="12">
        <v>-2.0450082176734998</v>
      </c>
      <c r="I540" s="14">
        <v>4.0854047946382997E-2</v>
      </c>
      <c r="J540" s="14">
        <v>8.8039582235404507E-2</v>
      </c>
      <c r="K540" t="s">
        <v>2228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24</v>
      </c>
      <c r="R540" t="s">
        <v>24</v>
      </c>
      <c r="S540" t="s">
        <v>24</v>
      </c>
      <c r="T540" t="s">
        <v>24</v>
      </c>
      <c r="U540" t="s">
        <v>24</v>
      </c>
      <c r="V540" t="s">
        <v>24</v>
      </c>
      <c r="W540" t="s">
        <v>24</v>
      </c>
      <c r="X540" t="s">
        <v>24</v>
      </c>
      <c r="Y540">
        <v>11222</v>
      </c>
      <c r="Z540">
        <v>13350</v>
      </c>
      <c r="AA540">
        <v>6306</v>
      </c>
      <c r="AB540">
        <v>6950</v>
      </c>
      <c r="AC540" t="s">
        <v>2227</v>
      </c>
      <c r="AD540" t="s">
        <v>2229</v>
      </c>
    </row>
    <row r="541" spans="1:30" x14ac:dyDescent="0.25">
      <c r="A541">
        <v>540</v>
      </c>
      <c r="B541" t="s">
        <v>2230</v>
      </c>
      <c r="C541" s="2">
        <v>-6.6417993234082401E-2</v>
      </c>
      <c r="D541" t="s">
        <v>35</v>
      </c>
      <c r="E541" t="s">
        <v>18294</v>
      </c>
      <c r="F541">
        <v>396.93585925664303</v>
      </c>
      <c r="G541" s="2">
        <v>0.21165548657800401</v>
      </c>
      <c r="H541" s="12">
        <v>-0.31380236963337399</v>
      </c>
      <c r="I541" s="14">
        <v>0.75367114452644701</v>
      </c>
      <c r="J541" s="14">
        <v>0.82857145815759403</v>
      </c>
      <c r="K541" t="s">
        <v>2232</v>
      </c>
      <c r="L541" t="s">
        <v>24</v>
      </c>
      <c r="M541" t="s">
        <v>24</v>
      </c>
      <c r="N541" t="s">
        <v>24</v>
      </c>
      <c r="O541" t="s">
        <v>24</v>
      </c>
      <c r="P541" t="s">
        <v>24</v>
      </c>
      <c r="Q541" t="s">
        <v>24</v>
      </c>
      <c r="R541" t="s">
        <v>24</v>
      </c>
      <c r="S541" t="s">
        <v>24</v>
      </c>
      <c r="T541" t="s">
        <v>24</v>
      </c>
      <c r="U541" t="s">
        <v>24</v>
      </c>
      <c r="V541" t="s">
        <v>24</v>
      </c>
      <c r="W541" t="s">
        <v>24</v>
      </c>
      <c r="X541" t="s">
        <v>24</v>
      </c>
      <c r="Y541">
        <v>544</v>
      </c>
      <c r="Z541">
        <v>640</v>
      </c>
      <c r="AA541">
        <v>229</v>
      </c>
      <c r="AB541">
        <v>310</v>
      </c>
      <c r="AC541" t="s">
        <v>2231</v>
      </c>
      <c r="AD541" t="s">
        <v>2233</v>
      </c>
    </row>
    <row r="542" spans="1:30" x14ac:dyDescent="0.25">
      <c r="A542">
        <v>541</v>
      </c>
      <c r="B542" t="s">
        <v>2234</v>
      </c>
      <c r="C542" s="2">
        <v>-0.70381442340470801</v>
      </c>
      <c r="D542" t="s">
        <v>2237</v>
      </c>
      <c r="E542" t="s">
        <v>18291</v>
      </c>
      <c r="F542">
        <v>1191.3998423815101</v>
      </c>
      <c r="G542" s="2">
        <v>0.20509620278128601</v>
      </c>
      <c r="H542" s="12">
        <v>-3.4316306877473099</v>
      </c>
      <c r="I542" s="14">
        <v>5.9996397770952805E-4</v>
      </c>
      <c r="J542" s="14">
        <v>2.47659548938235E-3</v>
      </c>
      <c r="K542" t="s">
        <v>2236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</v>
      </c>
      <c r="W542">
        <v>0</v>
      </c>
      <c r="X542">
        <v>0</v>
      </c>
      <c r="Y542">
        <v>1340</v>
      </c>
      <c r="Z542">
        <v>1423</v>
      </c>
      <c r="AA542">
        <v>779</v>
      </c>
      <c r="AB542">
        <v>1191</v>
      </c>
      <c r="AC542" t="s">
        <v>2235</v>
      </c>
      <c r="AD542" t="s">
        <v>2238</v>
      </c>
    </row>
    <row r="543" spans="1:30" x14ac:dyDescent="0.25">
      <c r="A543">
        <v>542</v>
      </c>
      <c r="B543" t="s">
        <v>2239</v>
      </c>
      <c r="C543" s="2">
        <v>-1.0067372349611601</v>
      </c>
      <c r="D543" t="s">
        <v>2242</v>
      </c>
      <c r="E543" t="s">
        <v>18294</v>
      </c>
      <c r="F543">
        <v>381.88710304485602</v>
      </c>
      <c r="G543" s="2">
        <v>0.27339239293163697</v>
      </c>
      <c r="H543" s="12">
        <v>-3.6823893458253498</v>
      </c>
      <c r="I543" s="14">
        <v>2.3105816885209401E-4</v>
      </c>
      <c r="J543" s="14">
        <v>1.0627587153915501E-3</v>
      </c>
      <c r="K543" t="s">
        <v>2241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</v>
      </c>
      <c r="W543">
        <v>0</v>
      </c>
      <c r="X543">
        <v>0</v>
      </c>
      <c r="Y543">
        <v>394</v>
      </c>
      <c r="Z543">
        <v>379</v>
      </c>
      <c r="AA543">
        <v>249</v>
      </c>
      <c r="AB543">
        <v>435</v>
      </c>
      <c r="AC543" t="s">
        <v>2240</v>
      </c>
      <c r="AD543" t="s">
        <v>2243</v>
      </c>
    </row>
    <row r="544" spans="1:30" x14ac:dyDescent="0.25">
      <c r="A544">
        <v>543</v>
      </c>
      <c r="B544" t="s">
        <v>2244</v>
      </c>
      <c r="C544" s="2">
        <v>-0.26598069904189903</v>
      </c>
      <c r="D544" t="s">
        <v>438</v>
      </c>
      <c r="E544" t="s">
        <v>18294</v>
      </c>
      <c r="F544">
        <v>1551.8211670583</v>
      </c>
      <c r="G544" s="2">
        <v>0.18129093343380501</v>
      </c>
      <c r="H544" s="12">
        <v>-1.4671483785978501</v>
      </c>
      <c r="I544" s="14">
        <v>0.142335696024919</v>
      </c>
      <c r="J544" s="14">
        <v>0.24113704684481899</v>
      </c>
      <c r="K544" t="s">
        <v>2246</v>
      </c>
      <c r="L544" t="s">
        <v>24</v>
      </c>
      <c r="M544" t="s">
        <v>24</v>
      </c>
      <c r="N544" t="s">
        <v>24</v>
      </c>
      <c r="O544" t="s">
        <v>24</v>
      </c>
      <c r="P544" t="s">
        <v>24</v>
      </c>
      <c r="Q544" t="s">
        <v>24</v>
      </c>
      <c r="R544" t="s">
        <v>24</v>
      </c>
      <c r="S544" t="s">
        <v>24</v>
      </c>
      <c r="T544" t="s">
        <v>24</v>
      </c>
      <c r="U544" t="s">
        <v>24</v>
      </c>
      <c r="V544" t="s">
        <v>24</v>
      </c>
      <c r="W544" t="s">
        <v>24</v>
      </c>
      <c r="X544" t="s">
        <v>24</v>
      </c>
      <c r="Y544">
        <v>1970</v>
      </c>
      <c r="Z544">
        <v>2330</v>
      </c>
      <c r="AA544">
        <v>1099</v>
      </c>
      <c r="AB544">
        <v>1125</v>
      </c>
      <c r="AC544" t="s">
        <v>2245</v>
      </c>
      <c r="AD544" t="s">
        <v>2247</v>
      </c>
    </row>
    <row r="545" spans="1:30" x14ac:dyDescent="0.25">
      <c r="A545">
        <v>544</v>
      </c>
      <c r="B545" t="s">
        <v>2248</v>
      </c>
      <c r="C545" s="2">
        <v>-0.95701630946352401</v>
      </c>
      <c r="D545" t="s">
        <v>2251</v>
      </c>
      <c r="E545" t="s">
        <v>18285</v>
      </c>
      <c r="F545">
        <v>212.996172669082</v>
      </c>
      <c r="G545" s="2">
        <v>0.345749953951902</v>
      </c>
      <c r="H545" s="12">
        <v>-2.7679434184296601</v>
      </c>
      <c r="I545" s="14">
        <v>5.6411248430078198E-3</v>
      </c>
      <c r="J545" s="14">
        <v>1.6550407597254398E-2</v>
      </c>
      <c r="K545" t="s">
        <v>2250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226</v>
      </c>
      <c r="Z545">
        <v>214</v>
      </c>
      <c r="AA545">
        <v>216</v>
      </c>
      <c r="AB545">
        <v>147</v>
      </c>
      <c r="AC545" t="s">
        <v>2249</v>
      </c>
      <c r="AD545" t="s">
        <v>2252</v>
      </c>
    </row>
    <row r="546" spans="1:30" x14ac:dyDescent="0.25">
      <c r="A546">
        <v>545</v>
      </c>
      <c r="B546" t="s">
        <v>2253</v>
      </c>
      <c r="C546" s="2">
        <v>-2.0147631258012901</v>
      </c>
      <c r="D546" t="s">
        <v>2256</v>
      </c>
      <c r="E546" t="s">
        <v>18300</v>
      </c>
      <c r="F546">
        <v>429.38207714226797</v>
      </c>
      <c r="G546" s="2">
        <v>0.97637189535271796</v>
      </c>
      <c r="H546" s="12">
        <v>-2.0635201969567598</v>
      </c>
      <c r="I546" s="14">
        <v>3.9063230913446101E-2</v>
      </c>
      <c r="J546" s="14">
        <v>8.4886987599892605E-2</v>
      </c>
      <c r="K546" t="s">
        <v>2255</v>
      </c>
      <c r="L546" t="s">
        <v>24</v>
      </c>
      <c r="M546" t="s">
        <v>24</v>
      </c>
      <c r="N546" t="s">
        <v>24</v>
      </c>
      <c r="O546" t="s">
        <v>24</v>
      </c>
      <c r="P546" t="s">
        <v>24</v>
      </c>
      <c r="Q546" t="s">
        <v>24</v>
      </c>
      <c r="R546" t="s">
        <v>24</v>
      </c>
      <c r="S546" t="s">
        <v>24</v>
      </c>
      <c r="T546" t="s">
        <v>24</v>
      </c>
      <c r="U546" t="s">
        <v>24</v>
      </c>
      <c r="V546" t="s">
        <v>24</v>
      </c>
      <c r="W546" t="s">
        <v>24</v>
      </c>
      <c r="X546" t="s">
        <v>24</v>
      </c>
      <c r="Y546">
        <v>268</v>
      </c>
      <c r="Z546">
        <v>250</v>
      </c>
      <c r="AA546">
        <v>681</v>
      </c>
      <c r="AB546">
        <v>179</v>
      </c>
      <c r="AC546" t="s">
        <v>2254</v>
      </c>
      <c r="AD546" t="s">
        <v>2257</v>
      </c>
    </row>
    <row r="547" spans="1:30" x14ac:dyDescent="0.25">
      <c r="A547">
        <v>546</v>
      </c>
      <c r="B547" t="s">
        <v>2258</v>
      </c>
      <c r="C547" s="2">
        <v>-2.51683419298947</v>
      </c>
      <c r="D547" t="s">
        <v>2261</v>
      </c>
      <c r="E547" t="s">
        <v>18291</v>
      </c>
      <c r="F547">
        <v>240.285976236067</v>
      </c>
      <c r="G547" s="2">
        <v>1.1960036950391</v>
      </c>
      <c r="H547" s="12">
        <v>-2.10436991409729</v>
      </c>
      <c r="I547" s="14">
        <v>3.5346191711718399E-2</v>
      </c>
      <c r="J547" s="14">
        <v>7.8290912441440902E-2</v>
      </c>
      <c r="K547" t="s">
        <v>2260</v>
      </c>
      <c r="L547" t="s">
        <v>24</v>
      </c>
      <c r="M547" t="s">
        <v>24</v>
      </c>
      <c r="N547" t="s">
        <v>24</v>
      </c>
      <c r="O547" t="s">
        <v>24</v>
      </c>
      <c r="P547" t="s">
        <v>24</v>
      </c>
      <c r="Q547" t="s">
        <v>24</v>
      </c>
      <c r="R547" t="s">
        <v>24</v>
      </c>
      <c r="S547" t="s">
        <v>24</v>
      </c>
      <c r="T547" t="s">
        <v>24</v>
      </c>
      <c r="U547" t="s">
        <v>24</v>
      </c>
      <c r="V547" t="s">
        <v>24</v>
      </c>
      <c r="W547" t="s">
        <v>24</v>
      </c>
      <c r="X547" t="s">
        <v>24</v>
      </c>
      <c r="Y547">
        <v>118</v>
      </c>
      <c r="Z547">
        <v>99</v>
      </c>
      <c r="AA547">
        <v>432</v>
      </c>
      <c r="AB547">
        <v>74</v>
      </c>
      <c r="AC547" t="s">
        <v>2259</v>
      </c>
      <c r="AD547" t="s">
        <v>2262</v>
      </c>
    </row>
    <row r="548" spans="1:30" x14ac:dyDescent="0.25">
      <c r="A548">
        <v>547</v>
      </c>
      <c r="B548" t="s">
        <v>2263</v>
      </c>
      <c r="C548" s="2">
        <v>-4.0363481517700599</v>
      </c>
      <c r="D548" t="s">
        <v>2266</v>
      </c>
      <c r="E548" t="s">
        <v>18291</v>
      </c>
      <c r="F548">
        <v>265.35482501803699</v>
      </c>
      <c r="G548" s="2">
        <v>1.44017897699502</v>
      </c>
      <c r="H548" s="12">
        <v>-2.8026712070134798</v>
      </c>
      <c r="I548" s="14">
        <v>5.0681308403444699E-3</v>
      </c>
      <c r="J548" s="14">
        <v>1.5119213851447801E-2</v>
      </c>
      <c r="K548" t="s">
        <v>2265</v>
      </c>
      <c r="L548">
        <v>0</v>
      </c>
      <c r="M548">
        <v>0</v>
      </c>
      <c r="N548">
        <v>0</v>
      </c>
      <c r="O548">
        <v>1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43</v>
      </c>
      <c r="Z548">
        <v>50</v>
      </c>
      <c r="AA548">
        <v>559</v>
      </c>
      <c r="AB548">
        <v>54</v>
      </c>
      <c r="AC548" t="s">
        <v>2264</v>
      </c>
      <c r="AD548" t="s">
        <v>2267</v>
      </c>
    </row>
    <row r="549" spans="1:30" x14ac:dyDescent="0.25">
      <c r="A549">
        <v>548</v>
      </c>
      <c r="B549" t="s">
        <v>2268</v>
      </c>
      <c r="C549" s="2">
        <v>-3.9925286292013902</v>
      </c>
      <c r="D549" t="s">
        <v>2271</v>
      </c>
      <c r="E549" t="s">
        <v>18291</v>
      </c>
      <c r="F549">
        <v>408.63171837051101</v>
      </c>
      <c r="G549" s="2">
        <v>1.65277171336545</v>
      </c>
      <c r="H549" s="12">
        <v>-2.4156564375557998</v>
      </c>
      <c r="I549" s="14">
        <v>1.5706873745349299E-2</v>
      </c>
      <c r="J549" s="14">
        <v>3.9673571782399102E-2</v>
      </c>
      <c r="K549" t="s">
        <v>2270</v>
      </c>
      <c r="L549">
        <v>0</v>
      </c>
      <c r="M549">
        <v>0</v>
      </c>
      <c r="N549">
        <v>0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58</v>
      </c>
      <c r="Z549">
        <v>90</v>
      </c>
      <c r="AA549">
        <v>888</v>
      </c>
      <c r="AB549">
        <v>49</v>
      </c>
      <c r="AC549" t="s">
        <v>2269</v>
      </c>
      <c r="AD549" t="s">
        <v>2272</v>
      </c>
    </row>
    <row r="550" spans="1:30" x14ac:dyDescent="0.25">
      <c r="A550">
        <v>549</v>
      </c>
      <c r="B550" t="s">
        <v>16366</v>
      </c>
      <c r="C550" s="2">
        <v>-0.146663688700613</v>
      </c>
      <c r="D550" t="s">
        <v>2275</v>
      </c>
      <c r="E550" t="s">
        <v>18285</v>
      </c>
      <c r="F550">
        <v>1942.97277977469</v>
      </c>
      <c r="G550" s="2">
        <v>0.15830810947094001</v>
      </c>
      <c r="H550" s="12">
        <v>-0.92644457185900397</v>
      </c>
      <c r="I550" s="14">
        <v>0.35421498977174098</v>
      </c>
      <c r="J550" s="14">
        <v>0.48212252877610601</v>
      </c>
      <c r="K550" t="s">
        <v>2274</v>
      </c>
      <c r="L550" t="s">
        <v>24</v>
      </c>
      <c r="M550" t="s">
        <v>24</v>
      </c>
      <c r="N550" t="s">
        <v>24</v>
      </c>
      <c r="O550" t="s">
        <v>24</v>
      </c>
      <c r="P550" t="s">
        <v>24</v>
      </c>
      <c r="Q550" t="s">
        <v>24</v>
      </c>
      <c r="R550" t="s">
        <v>24</v>
      </c>
      <c r="S550" t="s">
        <v>24</v>
      </c>
      <c r="T550" t="s">
        <v>24</v>
      </c>
      <c r="U550" t="s">
        <v>24</v>
      </c>
      <c r="V550" t="s">
        <v>24</v>
      </c>
      <c r="W550" t="s">
        <v>24</v>
      </c>
      <c r="X550" t="s">
        <v>24</v>
      </c>
      <c r="Y550">
        <v>2633</v>
      </c>
      <c r="Z550">
        <v>2992</v>
      </c>
      <c r="AA550">
        <v>1278</v>
      </c>
      <c r="AB550">
        <v>1410</v>
      </c>
      <c r="AC550" t="s">
        <v>2273</v>
      </c>
      <c r="AD550" t="e">
        <f>-RHRILTLLLGLAVLVTAGCGFHLRGTTQVPQELQKMLLQSSDPYGPLTRSIRQQLRLSNVSIVDDAMRKDLPTLRILGSSQSQDTVSVFQNGVTAEYQMVLNVQAQVLIPGHDIYPLNVTVFRSFFDNPLTALAKTAESDIIAQEMREQAAQQLVRKLLTVHAEEVKKAQEEDAKPATAKTVTPVASAQ</f>
        <v>#NAME?</v>
      </c>
    </row>
    <row r="551" spans="1:30" x14ac:dyDescent="0.25">
      <c r="A551">
        <v>550</v>
      </c>
      <c r="B551" t="s">
        <v>2276</v>
      </c>
      <c r="C551" s="2">
        <v>-0.475681418358746</v>
      </c>
      <c r="D551" t="s">
        <v>2279</v>
      </c>
      <c r="E551" t="s">
        <v>18294</v>
      </c>
      <c r="F551">
        <v>1034.5138460147</v>
      </c>
      <c r="G551" s="2">
        <v>0.21926894330893701</v>
      </c>
      <c r="H551" s="12">
        <v>-2.1693971393319398</v>
      </c>
      <c r="I551" s="14">
        <v>3.0052545973487801E-2</v>
      </c>
      <c r="J551" s="14">
        <v>6.8388806542231895E-2</v>
      </c>
      <c r="K551" t="s">
        <v>2278</v>
      </c>
      <c r="L551" t="s">
        <v>24</v>
      </c>
      <c r="M551" t="s">
        <v>24</v>
      </c>
      <c r="N551" t="s">
        <v>24</v>
      </c>
      <c r="O551" t="s">
        <v>24</v>
      </c>
      <c r="P551" t="s">
        <v>24</v>
      </c>
      <c r="Q551" t="s">
        <v>24</v>
      </c>
      <c r="R551" t="s">
        <v>24</v>
      </c>
      <c r="S551" t="s">
        <v>24</v>
      </c>
      <c r="T551" t="s">
        <v>24</v>
      </c>
      <c r="U551" t="s">
        <v>24</v>
      </c>
      <c r="V551" t="s">
        <v>24</v>
      </c>
      <c r="W551" t="s">
        <v>24</v>
      </c>
      <c r="X551" t="s">
        <v>24</v>
      </c>
      <c r="Y551">
        <v>1399</v>
      </c>
      <c r="Z551">
        <v>1232</v>
      </c>
      <c r="AA551">
        <v>645</v>
      </c>
      <c r="AB551">
        <v>959</v>
      </c>
      <c r="AC551" t="s">
        <v>2277</v>
      </c>
      <c r="AD551" t="s">
        <v>2280</v>
      </c>
    </row>
    <row r="552" spans="1:30" x14ac:dyDescent="0.25">
      <c r="A552">
        <v>551</v>
      </c>
      <c r="B552" t="s">
        <v>2281</v>
      </c>
      <c r="C552" s="2">
        <v>-0.49105852150056101</v>
      </c>
      <c r="D552" t="s">
        <v>2284</v>
      </c>
      <c r="E552" t="s">
        <v>18298</v>
      </c>
      <c r="F552">
        <v>809.596892943993</v>
      </c>
      <c r="G552" s="2">
        <v>0.24063750242585699</v>
      </c>
      <c r="H552" s="12">
        <v>-2.0406566580446501</v>
      </c>
      <c r="I552" s="14">
        <v>4.1284966267336701E-2</v>
      </c>
      <c r="J552" s="14">
        <v>8.8581205095576807E-2</v>
      </c>
      <c r="K552" t="s">
        <v>2283</v>
      </c>
      <c r="L552" t="s">
        <v>24</v>
      </c>
      <c r="M552" t="s">
        <v>24</v>
      </c>
      <c r="N552" t="s">
        <v>24</v>
      </c>
      <c r="O552" t="s">
        <v>24</v>
      </c>
      <c r="P552" t="s">
        <v>24</v>
      </c>
      <c r="Q552" t="s">
        <v>24</v>
      </c>
      <c r="R552" t="s">
        <v>24</v>
      </c>
      <c r="S552" t="s">
        <v>24</v>
      </c>
      <c r="T552" t="s">
        <v>24</v>
      </c>
      <c r="U552" t="s">
        <v>24</v>
      </c>
      <c r="V552" t="s">
        <v>24</v>
      </c>
      <c r="W552" t="s">
        <v>24</v>
      </c>
      <c r="X552" t="s">
        <v>24</v>
      </c>
      <c r="Y552">
        <v>1080</v>
      </c>
      <c r="Z552">
        <v>967</v>
      </c>
      <c r="AA552">
        <v>484</v>
      </c>
      <c r="AB552">
        <v>781</v>
      </c>
      <c r="AC552" t="s">
        <v>2282</v>
      </c>
      <c r="AD552" t="s">
        <v>2285</v>
      </c>
    </row>
    <row r="553" spans="1:30" x14ac:dyDescent="0.25">
      <c r="A553">
        <v>552</v>
      </c>
      <c r="B553" t="s">
        <v>2286</v>
      </c>
      <c r="C553" s="2">
        <v>9.2676023219228798E-2</v>
      </c>
      <c r="D553" t="s">
        <v>2289</v>
      </c>
      <c r="E553" t="s">
        <v>18294</v>
      </c>
      <c r="F553">
        <v>694.82863313944904</v>
      </c>
      <c r="G553" s="2">
        <v>0.21412399251112399</v>
      </c>
      <c r="H553" s="12">
        <v>0.43281475435039901</v>
      </c>
      <c r="I553" s="14">
        <v>0.66514935362202599</v>
      </c>
      <c r="J553" s="14">
        <v>0.76121005213180803</v>
      </c>
      <c r="K553" t="s">
        <v>2288</v>
      </c>
      <c r="L553" t="s">
        <v>24</v>
      </c>
      <c r="M553" t="s">
        <v>24</v>
      </c>
      <c r="N553" t="s">
        <v>24</v>
      </c>
      <c r="O553" t="s">
        <v>24</v>
      </c>
      <c r="P553" t="s">
        <v>24</v>
      </c>
      <c r="Q553" t="s">
        <v>24</v>
      </c>
      <c r="R553" t="s">
        <v>24</v>
      </c>
      <c r="S553" t="s">
        <v>24</v>
      </c>
      <c r="T553" t="s">
        <v>24</v>
      </c>
      <c r="U553" t="s">
        <v>24</v>
      </c>
      <c r="V553" t="s">
        <v>24</v>
      </c>
      <c r="W553" t="s">
        <v>24</v>
      </c>
      <c r="X553" t="s">
        <v>24</v>
      </c>
      <c r="Y553">
        <v>1084</v>
      </c>
      <c r="Z553">
        <v>1101</v>
      </c>
      <c r="AA553">
        <v>355</v>
      </c>
      <c r="AB553">
        <v>542</v>
      </c>
      <c r="AC553" t="s">
        <v>2287</v>
      </c>
      <c r="AD553" t="s">
        <v>2290</v>
      </c>
    </row>
    <row r="554" spans="1:30" x14ac:dyDescent="0.25">
      <c r="A554">
        <v>553</v>
      </c>
      <c r="B554" t="s">
        <v>2291</v>
      </c>
      <c r="C554" s="2">
        <v>0.50356541555908896</v>
      </c>
      <c r="D554" t="s">
        <v>35</v>
      </c>
      <c r="E554" t="s">
        <v>18295</v>
      </c>
      <c r="F554">
        <v>123.437773135469</v>
      </c>
      <c r="G554" s="2">
        <v>0.30566562226176203</v>
      </c>
      <c r="H554" s="12">
        <v>1.64743883146876</v>
      </c>
      <c r="I554" s="14">
        <v>9.9467879312261601E-2</v>
      </c>
      <c r="J554" s="14">
        <v>0.181017683536702</v>
      </c>
      <c r="K554" t="s">
        <v>2293</v>
      </c>
      <c r="L554" t="s">
        <v>24</v>
      </c>
      <c r="M554" t="s">
        <v>24</v>
      </c>
      <c r="N554" t="s">
        <v>24</v>
      </c>
      <c r="O554" t="s">
        <v>24</v>
      </c>
      <c r="P554" t="s">
        <v>24</v>
      </c>
      <c r="Q554" t="s">
        <v>24</v>
      </c>
      <c r="R554" t="s">
        <v>24</v>
      </c>
      <c r="S554" t="s">
        <v>24</v>
      </c>
      <c r="T554" t="s">
        <v>24</v>
      </c>
      <c r="U554" t="s">
        <v>24</v>
      </c>
      <c r="V554" t="s">
        <v>24</v>
      </c>
      <c r="W554" t="s">
        <v>24</v>
      </c>
      <c r="X554" t="s">
        <v>24</v>
      </c>
      <c r="Y554">
        <v>209</v>
      </c>
      <c r="Z554">
        <v>233</v>
      </c>
      <c r="AA554">
        <v>54</v>
      </c>
      <c r="AB554">
        <v>82</v>
      </c>
      <c r="AC554" t="s">
        <v>2292</v>
      </c>
      <c r="AD554" t="s">
        <v>2294</v>
      </c>
    </row>
    <row r="555" spans="1:30" x14ac:dyDescent="0.25">
      <c r="A555">
        <v>554</v>
      </c>
      <c r="B555" t="s">
        <v>2295</v>
      </c>
      <c r="C555" s="2">
        <v>0.27875934787037798</v>
      </c>
      <c r="D555" t="s">
        <v>2298</v>
      </c>
      <c r="E555" t="s">
        <v>18293</v>
      </c>
      <c r="F555">
        <v>1131.62103135237</v>
      </c>
      <c r="G555" s="2">
        <v>0.163827161957732</v>
      </c>
      <c r="H555" s="12">
        <v>1.7015453636577</v>
      </c>
      <c r="I555" s="14">
        <v>8.88406270714025E-2</v>
      </c>
      <c r="J555" s="14">
        <v>0.16615069382846101</v>
      </c>
      <c r="K555" t="s">
        <v>2297</v>
      </c>
      <c r="L555" t="s">
        <v>24</v>
      </c>
      <c r="M555" t="s">
        <v>24</v>
      </c>
      <c r="N555" t="s">
        <v>24</v>
      </c>
      <c r="O555" t="s">
        <v>24</v>
      </c>
      <c r="P555" t="s">
        <v>24</v>
      </c>
      <c r="Q555" t="s">
        <v>24</v>
      </c>
      <c r="R555" t="s">
        <v>24</v>
      </c>
      <c r="S555" t="s">
        <v>24</v>
      </c>
      <c r="T555" t="s">
        <v>24</v>
      </c>
      <c r="U555" t="s">
        <v>24</v>
      </c>
      <c r="V555" t="s">
        <v>24</v>
      </c>
      <c r="W555" t="s">
        <v>24</v>
      </c>
      <c r="X555" t="s">
        <v>24</v>
      </c>
      <c r="Y555">
        <v>1846</v>
      </c>
      <c r="Z555">
        <v>1933</v>
      </c>
      <c r="AA555">
        <v>643</v>
      </c>
      <c r="AB555">
        <v>703</v>
      </c>
      <c r="AC555" t="s">
        <v>2296</v>
      </c>
      <c r="AD555" t="s">
        <v>2299</v>
      </c>
    </row>
    <row r="556" spans="1:30" x14ac:dyDescent="0.25">
      <c r="A556">
        <v>555</v>
      </c>
      <c r="B556" t="s">
        <v>2300</v>
      </c>
      <c r="C556" s="2">
        <v>-0.50970098654650797</v>
      </c>
      <c r="D556" t="s">
        <v>2303</v>
      </c>
      <c r="E556" t="s">
        <v>18286</v>
      </c>
      <c r="F556">
        <v>305.51182835804502</v>
      </c>
      <c r="G556" s="2">
        <v>0.246607767371092</v>
      </c>
      <c r="H556" s="12">
        <v>-2.0668488749566301</v>
      </c>
      <c r="I556" s="14">
        <v>3.8748396421597602E-2</v>
      </c>
      <c r="J556" s="14">
        <v>8.4437772336126607E-2</v>
      </c>
      <c r="K556" t="s">
        <v>2302</v>
      </c>
      <c r="L556" t="s">
        <v>24</v>
      </c>
      <c r="M556" t="s">
        <v>24</v>
      </c>
      <c r="N556" t="s">
        <v>24</v>
      </c>
      <c r="O556" t="s">
        <v>24</v>
      </c>
      <c r="P556" t="s">
        <v>24</v>
      </c>
      <c r="Q556" t="s">
        <v>24</v>
      </c>
      <c r="R556" t="s">
        <v>24</v>
      </c>
      <c r="S556" t="s">
        <v>24</v>
      </c>
      <c r="T556" t="s">
        <v>24</v>
      </c>
      <c r="U556" t="s">
        <v>24</v>
      </c>
      <c r="V556" t="s">
        <v>24</v>
      </c>
      <c r="W556" t="s">
        <v>24</v>
      </c>
      <c r="X556" t="s">
        <v>24</v>
      </c>
      <c r="Y556">
        <v>324</v>
      </c>
      <c r="Z556">
        <v>447</v>
      </c>
      <c r="AA556">
        <v>217</v>
      </c>
      <c r="AB556">
        <v>257</v>
      </c>
      <c r="AC556" t="s">
        <v>2301</v>
      </c>
      <c r="AD556" t="s">
        <v>2304</v>
      </c>
    </row>
    <row r="557" spans="1:30" x14ac:dyDescent="0.25">
      <c r="A557">
        <v>556</v>
      </c>
      <c r="B557" t="s">
        <v>2305</v>
      </c>
      <c r="C557" s="2">
        <v>0.34195696081612498</v>
      </c>
      <c r="D557" t="s">
        <v>2307</v>
      </c>
      <c r="E557" t="s">
        <v>18298</v>
      </c>
      <c r="F557">
        <v>18.532193559008501</v>
      </c>
      <c r="G557" s="2">
        <v>0.71988941062024303</v>
      </c>
      <c r="H557" s="12">
        <v>0.47501318365205702</v>
      </c>
      <c r="I557" s="14">
        <v>0.634777576469438</v>
      </c>
      <c r="J557" s="14">
        <v>0.73511460145704499</v>
      </c>
      <c r="K557" t="s">
        <v>24</v>
      </c>
      <c r="L557" t="s">
        <v>24</v>
      </c>
      <c r="M557" t="s">
        <v>24</v>
      </c>
      <c r="N557" t="s">
        <v>24</v>
      </c>
      <c r="O557" t="s">
        <v>24</v>
      </c>
      <c r="P557" t="s">
        <v>24</v>
      </c>
      <c r="Q557" t="s">
        <v>24</v>
      </c>
      <c r="R557" t="s">
        <v>24</v>
      </c>
      <c r="S557" t="s">
        <v>24</v>
      </c>
      <c r="T557" t="s">
        <v>24</v>
      </c>
      <c r="U557" t="s">
        <v>24</v>
      </c>
      <c r="V557" t="s">
        <v>24</v>
      </c>
      <c r="W557" t="s">
        <v>24</v>
      </c>
      <c r="X557" t="s">
        <v>24</v>
      </c>
      <c r="Y557">
        <v>37</v>
      </c>
      <c r="Z557">
        <v>26</v>
      </c>
      <c r="AA557">
        <v>7</v>
      </c>
      <c r="AB557">
        <v>15</v>
      </c>
      <c r="AC557" t="s">
        <v>2306</v>
      </c>
      <c r="AD557" t="s">
        <v>2308</v>
      </c>
    </row>
    <row r="558" spans="1:30" x14ac:dyDescent="0.25">
      <c r="A558">
        <v>557</v>
      </c>
      <c r="B558" t="s">
        <v>2309</v>
      </c>
      <c r="C558" s="2">
        <v>0.35990180649015802</v>
      </c>
      <c r="D558" t="s">
        <v>35</v>
      </c>
      <c r="E558" t="s">
        <v>18294</v>
      </c>
      <c r="F558">
        <v>974.01553353371503</v>
      </c>
      <c r="G558" s="2">
        <v>0.16239412491255401</v>
      </c>
      <c r="H558" s="12">
        <v>2.2162243041979299</v>
      </c>
      <c r="I558" s="14">
        <v>2.6676144162359999E-2</v>
      </c>
      <c r="J558" s="14">
        <v>6.2377450870668198E-2</v>
      </c>
      <c r="K558" t="s">
        <v>2311</v>
      </c>
      <c r="L558" t="s">
        <v>24</v>
      </c>
      <c r="M558" t="s">
        <v>24</v>
      </c>
      <c r="N558" t="s">
        <v>24</v>
      </c>
      <c r="O558" t="s">
        <v>24</v>
      </c>
      <c r="P558" t="s">
        <v>24</v>
      </c>
      <c r="Q558" t="s">
        <v>24</v>
      </c>
      <c r="R558" t="s">
        <v>24</v>
      </c>
      <c r="S558" t="s">
        <v>24</v>
      </c>
      <c r="T558" t="s">
        <v>24</v>
      </c>
      <c r="U558" t="s">
        <v>24</v>
      </c>
      <c r="V558" t="s">
        <v>24</v>
      </c>
      <c r="W558" t="s">
        <v>24</v>
      </c>
      <c r="X558" t="s">
        <v>24</v>
      </c>
      <c r="Y558">
        <v>1612</v>
      </c>
      <c r="Z558">
        <v>1725</v>
      </c>
      <c r="AA558">
        <v>507</v>
      </c>
      <c r="AB558">
        <v>621</v>
      </c>
      <c r="AC558" t="s">
        <v>2310</v>
      </c>
      <c r="AD558" t="s">
        <v>2312</v>
      </c>
    </row>
    <row r="559" spans="1:30" x14ac:dyDescent="0.25">
      <c r="A559">
        <v>558</v>
      </c>
      <c r="B559" t="s">
        <v>2313</v>
      </c>
      <c r="C559" s="2">
        <v>-6.2049534243891598E-2</v>
      </c>
      <c r="D559" t="s">
        <v>35</v>
      </c>
      <c r="F559">
        <v>117.26222089777799</v>
      </c>
      <c r="G559" s="2">
        <v>0.31063625698817399</v>
      </c>
      <c r="H559" s="12">
        <v>-0.19974981299833799</v>
      </c>
      <c r="I559" s="14">
        <v>0.84167625361343801</v>
      </c>
      <c r="J559" s="14">
        <v>0.89120004619318705</v>
      </c>
      <c r="K559" t="s">
        <v>24</v>
      </c>
      <c r="L559" t="s">
        <v>24</v>
      </c>
      <c r="M559" t="s">
        <v>24</v>
      </c>
      <c r="N559" t="s">
        <v>24</v>
      </c>
      <c r="O559" t="s">
        <v>24</v>
      </c>
      <c r="P559" t="s">
        <v>24</v>
      </c>
      <c r="Q559" t="s">
        <v>24</v>
      </c>
      <c r="R559" t="s">
        <v>24</v>
      </c>
      <c r="S559" t="s">
        <v>24</v>
      </c>
      <c r="T559" t="s">
        <v>24</v>
      </c>
      <c r="U559" t="s">
        <v>24</v>
      </c>
      <c r="V559" t="s">
        <v>24</v>
      </c>
      <c r="W559" t="s">
        <v>24</v>
      </c>
      <c r="X559" t="s">
        <v>24</v>
      </c>
      <c r="Y559">
        <v>186</v>
      </c>
      <c r="Z559">
        <v>163</v>
      </c>
      <c r="AA559">
        <v>67</v>
      </c>
      <c r="AB559">
        <v>92</v>
      </c>
      <c r="AC559" t="s">
        <v>2314</v>
      </c>
      <c r="AD559" t="s">
        <v>2315</v>
      </c>
    </row>
    <row r="560" spans="1:30" x14ac:dyDescent="0.25">
      <c r="A560">
        <v>559</v>
      </c>
      <c r="B560" t="s">
        <v>2316</v>
      </c>
      <c r="C560" s="2">
        <v>0.50983946606453101</v>
      </c>
      <c r="D560" t="s">
        <v>2319</v>
      </c>
      <c r="E560" t="s">
        <v>18292</v>
      </c>
      <c r="F560">
        <v>16814.774534534601</v>
      </c>
      <c r="G560" s="2">
        <v>0.155677257128673</v>
      </c>
      <c r="H560" s="12">
        <v>3.2749771897839199</v>
      </c>
      <c r="I560" s="14">
        <v>1.056705055255E-3</v>
      </c>
      <c r="J560" s="14">
        <v>4.00236007834216E-3</v>
      </c>
      <c r="K560" t="s">
        <v>2318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27628</v>
      </c>
      <c r="Z560">
        <v>32666</v>
      </c>
      <c r="AA560">
        <v>8695</v>
      </c>
      <c r="AB560">
        <v>9568</v>
      </c>
      <c r="AC560" t="s">
        <v>2317</v>
      </c>
      <c r="AD560" t="s">
        <v>2320</v>
      </c>
    </row>
    <row r="561" spans="1:30" x14ac:dyDescent="0.25">
      <c r="A561">
        <v>560</v>
      </c>
      <c r="B561" t="s">
        <v>2321</v>
      </c>
      <c r="C561" s="2">
        <v>0.82481364535221702</v>
      </c>
      <c r="D561" t="s">
        <v>306</v>
      </c>
      <c r="E561" t="s">
        <v>18295</v>
      </c>
      <c r="F561">
        <v>1426.6800214586999</v>
      </c>
      <c r="G561" s="2">
        <v>0.15836005577658899</v>
      </c>
      <c r="H561" s="12">
        <v>5.20847028821363</v>
      </c>
      <c r="I561" s="14">
        <v>1.9040383254426299E-7</v>
      </c>
      <c r="J561" s="14">
        <v>1.7660973066160201E-6</v>
      </c>
      <c r="K561" t="s">
        <v>2323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0</v>
      </c>
      <c r="Y561">
        <v>2707</v>
      </c>
      <c r="Z561">
        <v>2849</v>
      </c>
      <c r="AA561">
        <v>643</v>
      </c>
      <c r="AB561">
        <v>713</v>
      </c>
      <c r="AC561" t="s">
        <v>2322</v>
      </c>
      <c r="AD561" t="s">
        <v>2324</v>
      </c>
    </row>
    <row r="562" spans="1:30" x14ac:dyDescent="0.25">
      <c r="A562">
        <v>561</v>
      </c>
      <c r="B562" t="s">
        <v>2325</v>
      </c>
      <c r="C562" s="2">
        <v>1.65318272874915E-3</v>
      </c>
      <c r="D562" t="s">
        <v>2328</v>
      </c>
      <c r="E562" t="s">
        <v>18298</v>
      </c>
      <c r="F562">
        <v>675.13984990391498</v>
      </c>
      <c r="G562" s="2">
        <v>0.17554565830814001</v>
      </c>
      <c r="H562" s="12">
        <v>9.4173945666447094E-3</v>
      </c>
      <c r="I562" s="14">
        <v>0.99248611733680303</v>
      </c>
      <c r="J562" s="14">
        <v>0.99324917688370495</v>
      </c>
      <c r="K562" t="s">
        <v>2327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24</v>
      </c>
      <c r="S562" t="s">
        <v>24</v>
      </c>
      <c r="T562" t="s">
        <v>24</v>
      </c>
      <c r="U562" t="s">
        <v>24</v>
      </c>
      <c r="V562" t="s">
        <v>24</v>
      </c>
      <c r="W562" t="s">
        <v>24</v>
      </c>
      <c r="X562" t="s">
        <v>24</v>
      </c>
      <c r="Y562">
        <v>979</v>
      </c>
      <c r="Z562">
        <v>1081</v>
      </c>
      <c r="AA562">
        <v>396</v>
      </c>
      <c r="AB562">
        <v>497</v>
      </c>
      <c r="AC562" t="s">
        <v>2326</v>
      </c>
      <c r="AD562" t="s">
        <v>2329</v>
      </c>
    </row>
    <row r="563" spans="1:30" x14ac:dyDescent="0.25">
      <c r="A563">
        <v>562</v>
      </c>
      <c r="B563" t="s">
        <v>16367</v>
      </c>
      <c r="C563" s="2">
        <v>-0.37633666161290802</v>
      </c>
      <c r="D563" t="s">
        <v>2332</v>
      </c>
      <c r="E563" t="s">
        <v>18287</v>
      </c>
      <c r="F563">
        <v>10725.319843776</v>
      </c>
      <c r="G563" s="2">
        <v>0.149258792006841</v>
      </c>
      <c r="H563" s="12">
        <v>-2.5213701421063299</v>
      </c>
      <c r="I563" s="14">
        <v>1.16898814024876E-2</v>
      </c>
      <c r="J563" s="14">
        <v>3.0616356054134201E-2</v>
      </c>
      <c r="K563" t="s">
        <v>2331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</v>
      </c>
      <c r="W563">
        <v>0</v>
      </c>
      <c r="X563">
        <v>0</v>
      </c>
      <c r="Y563">
        <v>13402</v>
      </c>
      <c r="Z563">
        <v>15065</v>
      </c>
      <c r="AA563">
        <v>7637</v>
      </c>
      <c r="AB563">
        <v>8304</v>
      </c>
      <c r="AC563" t="s">
        <v>2330</v>
      </c>
      <c r="AD563" t="s">
        <v>2333</v>
      </c>
    </row>
    <row r="564" spans="1:30" x14ac:dyDescent="0.25">
      <c r="A564">
        <v>563</v>
      </c>
      <c r="B564" t="s">
        <v>2334</v>
      </c>
      <c r="C564" s="2">
        <v>5.8258400790006097E-2</v>
      </c>
      <c r="D564" t="s">
        <v>1167</v>
      </c>
      <c r="E564" t="s">
        <v>18298</v>
      </c>
      <c r="F564">
        <v>977.15146315853599</v>
      </c>
      <c r="G564" s="2">
        <v>0.16167529102630901</v>
      </c>
      <c r="H564" s="12">
        <v>0.36034201899488799</v>
      </c>
      <c r="I564" s="14">
        <v>0.71859138025552005</v>
      </c>
      <c r="J564" s="14">
        <v>0.80311944473320096</v>
      </c>
      <c r="K564" t="s">
        <v>2336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24</v>
      </c>
      <c r="R564" t="s">
        <v>24</v>
      </c>
      <c r="S564" t="s">
        <v>24</v>
      </c>
      <c r="T564" t="s">
        <v>24</v>
      </c>
      <c r="U564" t="s">
        <v>24</v>
      </c>
      <c r="V564" t="s">
        <v>24</v>
      </c>
      <c r="W564" t="s">
        <v>24</v>
      </c>
      <c r="X564" t="s">
        <v>24</v>
      </c>
      <c r="Y564">
        <v>1451</v>
      </c>
      <c r="Z564">
        <v>1588</v>
      </c>
      <c r="AA564">
        <v>580</v>
      </c>
      <c r="AB564">
        <v>684</v>
      </c>
      <c r="AC564" t="s">
        <v>2335</v>
      </c>
      <c r="AD564" t="s">
        <v>2337</v>
      </c>
    </row>
    <row r="565" spans="1:30" x14ac:dyDescent="0.25">
      <c r="A565">
        <v>564</v>
      </c>
      <c r="B565" t="s">
        <v>2338</v>
      </c>
      <c r="C565" s="2">
        <v>-0.71459538589540905</v>
      </c>
      <c r="D565" t="s">
        <v>2341</v>
      </c>
      <c r="E565" t="s">
        <v>18283</v>
      </c>
      <c r="F565">
        <v>4815.4802617793403</v>
      </c>
      <c r="G565" s="2">
        <v>0.194755331733935</v>
      </c>
      <c r="H565" s="12">
        <v>-3.6691954953595398</v>
      </c>
      <c r="I565" s="14">
        <v>2.43314964868098E-4</v>
      </c>
      <c r="J565" s="14">
        <v>1.1138862107971E-3</v>
      </c>
      <c r="K565" t="s">
        <v>2340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5163</v>
      </c>
      <c r="Z565">
        <v>5964</v>
      </c>
      <c r="AA565">
        <v>3187</v>
      </c>
      <c r="AB565">
        <v>4794</v>
      </c>
      <c r="AC565" t="s">
        <v>2339</v>
      </c>
      <c r="AD565" t="s">
        <v>2342</v>
      </c>
    </row>
    <row r="566" spans="1:30" x14ac:dyDescent="0.25">
      <c r="A566">
        <v>565</v>
      </c>
      <c r="B566" t="s">
        <v>2343</v>
      </c>
      <c r="C566" s="2">
        <v>-0.219336308264275</v>
      </c>
      <c r="D566" t="s">
        <v>2346</v>
      </c>
      <c r="E566" t="s">
        <v>18294</v>
      </c>
      <c r="F566">
        <v>650.32910900000297</v>
      </c>
      <c r="G566" s="2">
        <v>0.188502944996811</v>
      </c>
      <c r="H566" s="12">
        <v>-1.16356966342349</v>
      </c>
      <c r="I566" s="14">
        <v>0.24459845140202899</v>
      </c>
      <c r="J566" s="14">
        <v>0.36630016093274997</v>
      </c>
      <c r="K566" t="s">
        <v>2345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24</v>
      </c>
      <c r="R566" t="s">
        <v>24</v>
      </c>
      <c r="S566" t="s">
        <v>24</v>
      </c>
      <c r="T566" t="s">
        <v>24</v>
      </c>
      <c r="U566" t="s">
        <v>24</v>
      </c>
      <c r="V566" t="s">
        <v>24</v>
      </c>
      <c r="W566" t="s">
        <v>24</v>
      </c>
      <c r="X566" t="s">
        <v>24</v>
      </c>
      <c r="Y566">
        <v>948</v>
      </c>
      <c r="Z566">
        <v>880</v>
      </c>
      <c r="AA566">
        <v>416</v>
      </c>
      <c r="AB566">
        <v>509</v>
      </c>
      <c r="AC566" t="s">
        <v>2344</v>
      </c>
      <c r="AD566" t="s">
        <v>2347</v>
      </c>
    </row>
    <row r="567" spans="1:30" x14ac:dyDescent="0.25">
      <c r="A567">
        <v>566</v>
      </c>
      <c r="B567" t="s">
        <v>2348</v>
      </c>
      <c r="C567" s="2">
        <v>0.21027785915688901</v>
      </c>
      <c r="D567" t="s">
        <v>2351</v>
      </c>
      <c r="E567" t="s">
        <v>18290</v>
      </c>
      <c r="F567">
        <v>279.28200922991402</v>
      </c>
      <c r="G567" s="2">
        <v>0.31047995384626198</v>
      </c>
      <c r="H567" s="12">
        <v>0.67726710388848699</v>
      </c>
      <c r="I567" s="14">
        <v>0.49823649868945402</v>
      </c>
      <c r="J567" s="14">
        <v>0.62199920952120202</v>
      </c>
      <c r="K567" t="s">
        <v>2350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24</v>
      </c>
      <c r="R567" t="s">
        <v>24</v>
      </c>
      <c r="S567" t="s">
        <v>24</v>
      </c>
      <c r="T567" t="s">
        <v>24</v>
      </c>
      <c r="U567" t="s">
        <v>24</v>
      </c>
      <c r="V567" t="s">
        <v>24</v>
      </c>
      <c r="W567" t="s">
        <v>24</v>
      </c>
      <c r="X567" t="s">
        <v>24</v>
      </c>
      <c r="Y567">
        <v>512</v>
      </c>
      <c r="Z567">
        <v>396</v>
      </c>
      <c r="AA567">
        <v>185</v>
      </c>
      <c r="AB567">
        <v>152</v>
      </c>
      <c r="AC567" t="s">
        <v>2349</v>
      </c>
      <c r="AD567" t="s">
        <v>2352</v>
      </c>
    </row>
    <row r="568" spans="1:30" x14ac:dyDescent="0.25">
      <c r="A568">
        <v>567</v>
      </c>
      <c r="B568" t="s">
        <v>2353</v>
      </c>
      <c r="C568" s="2">
        <v>1.3327825872755601</v>
      </c>
      <c r="D568" t="s">
        <v>2356</v>
      </c>
      <c r="E568" t="s">
        <v>18290</v>
      </c>
      <c r="F568">
        <v>203.33328978624499</v>
      </c>
      <c r="G568" s="2">
        <v>0.282244747025308</v>
      </c>
      <c r="H568" s="12">
        <v>4.7220811062820403</v>
      </c>
      <c r="I568" s="14">
        <v>2.3344354653331798E-6</v>
      </c>
      <c r="J568" s="14">
        <v>1.7363753318335401E-5</v>
      </c>
      <c r="K568" t="s">
        <v>2355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0</v>
      </c>
      <c r="Y568">
        <v>447</v>
      </c>
      <c r="Z568">
        <v>438</v>
      </c>
      <c r="AA568">
        <v>81</v>
      </c>
      <c r="AB568">
        <v>70</v>
      </c>
      <c r="AC568" t="s">
        <v>2354</v>
      </c>
      <c r="AD568" t="s">
        <v>2357</v>
      </c>
    </row>
    <row r="569" spans="1:30" x14ac:dyDescent="0.25">
      <c r="A569">
        <v>568</v>
      </c>
      <c r="B569" t="s">
        <v>2358</v>
      </c>
      <c r="C569" s="2">
        <v>0.36662512462937602</v>
      </c>
      <c r="D569" t="s">
        <v>672</v>
      </c>
      <c r="E569" t="s">
        <v>18297</v>
      </c>
      <c r="F569">
        <v>1253.2040526374201</v>
      </c>
      <c r="G569" s="2">
        <v>0.15714621325348599</v>
      </c>
      <c r="H569" s="12">
        <v>2.3330191484664602</v>
      </c>
      <c r="I569" s="14">
        <v>1.9647140339606899E-2</v>
      </c>
      <c r="J569" s="14">
        <v>4.80714805928351E-2</v>
      </c>
      <c r="K569" t="s">
        <v>2360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0</v>
      </c>
      <c r="Y569">
        <v>2083</v>
      </c>
      <c r="Z569">
        <v>2219</v>
      </c>
      <c r="AA569">
        <v>648</v>
      </c>
      <c r="AB569">
        <v>800</v>
      </c>
      <c r="AC569" t="s">
        <v>2359</v>
      </c>
      <c r="AD569" t="s">
        <v>2361</v>
      </c>
    </row>
    <row r="570" spans="1:30" x14ac:dyDescent="0.25">
      <c r="A570">
        <v>569</v>
      </c>
      <c r="B570" t="s">
        <v>2362</v>
      </c>
      <c r="C570" s="2">
        <v>-0.15689735651101699</v>
      </c>
      <c r="D570" t="s">
        <v>2365</v>
      </c>
      <c r="E570" t="s">
        <v>18293</v>
      </c>
      <c r="F570">
        <v>5766.43252445911</v>
      </c>
      <c r="G570" s="2">
        <v>0.15330295591899601</v>
      </c>
      <c r="H570" s="12">
        <v>-1.02344638803912</v>
      </c>
      <c r="I570" s="14">
        <v>0.306096836050264</v>
      </c>
      <c r="J570" s="14">
        <v>0.431207844435888</v>
      </c>
      <c r="K570" t="s">
        <v>2364</v>
      </c>
      <c r="L570" t="s">
        <v>24</v>
      </c>
      <c r="M570" t="s">
        <v>24</v>
      </c>
      <c r="N570" t="s">
        <v>24</v>
      </c>
      <c r="O570" t="s">
        <v>24</v>
      </c>
      <c r="P570" t="s">
        <v>24</v>
      </c>
      <c r="Q570" t="s">
        <v>24</v>
      </c>
      <c r="R570" t="s">
        <v>24</v>
      </c>
      <c r="S570" t="s">
        <v>24</v>
      </c>
      <c r="T570" t="s">
        <v>24</v>
      </c>
      <c r="U570" t="s">
        <v>24</v>
      </c>
      <c r="V570" t="s">
        <v>24</v>
      </c>
      <c r="W570" t="s">
        <v>24</v>
      </c>
      <c r="X570" t="s">
        <v>24</v>
      </c>
      <c r="Y570">
        <v>7801</v>
      </c>
      <c r="Z570">
        <v>8831</v>
      </c>
      <c r="AA570">
        <v>3843</v>
      </c>
      <c r="AB570">
        <v>4154</v>
      </c>
      <c r="AC570" t="s">
        <v>2363</v>
      </c>
      <c r="AD570" t="s">
        <v>2366</v>
      </c>
    </row>
    <row r="571" spans="1:30" x14ac:dyDescent="0.25">
      <c r="A571">
        <v>570</v>
      </c>
      <c r="B571" t="s">
        <v>2367</v>
      </c>
      <c r="C571" s="2">
        <v>0.54474615357062695</v>
      </c>
      <c r="D571" t="s">
        <v>2370</v>
      </c>
      <c r="E571" t="s">
        <v>18282</v>
      </c>
      <c r="F571">
        <v>2250.09262174491</v>
      </c>
      <c r="G571" s="2">
        <v>0.14971739032897399</v>
      </c>
      <c r="H571" s="12">
        <v>3.6384961852037101</v>
      </c>
      <c r="I571" s="14">
        <v>2.7423468950763999E-4</v>
      </c>
      <c r="J571" s="14">
        <v>1.2394519242214499E-3</v>
      </c>
      <c r="K571" t="s">
        <v>2369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0</v>
      </c>
      <c r="Y571">
        <v>4001</v>
      </c>
      <c r="Z571">
        <v>4131</v>
      </c>
      <c r="AA571">
        <v>1133</v>
      </c>
      <c r="AB571">
        <v>1279</v>
      </c>
      <c r="AC571" t="s">
        <v>2368</v>
      </c>
      <c r="AD571" t="s">
        <v>2371</v>
      </c>
    </row>
    <row r="572" spans="1:30" x14ac:dyDescent="0.25">
      <c r="A572">
        <v>571</v>
      </c>
      <c r="B572" t="s">
        <v>16368</v>
      </c>
      <c r="C572" s="2">
        <v>-0.82548488095368699</v>
      </c>
      <c r="D572" t="s">
        <v>24</v>
      </c>
      <c r="F572">
        <v>18.609858431217301</v>
      </c>
      <c r="G572" s="2">
        <v>0.68426690795144396</v>
      </c>
      <c r="H572" s="12">
        <v>-1.2063784926046199</v>
      </c>
      <c r="I572" s="14">
        <v>0.22767158496182899</v>
      </c>
      <c r="J572" s="14">
        <v>0.347016994252905</v>
      </c>
      <c r="K572" t="s">
        <v>24</v>
      </c>
      <c r="L572" t="s">
        <v>24</v>
      </c>
      <c r="M572" t="s">
        <v>24</v>
      </c>
      <c r="N572" t="s">
        <v>24</v>
      </c>
      <c r="O572" t="s">
        <v>24</v>
      </c>
      <c r="P572" t="s">
        <v>24</v>
      </c>
      <c r="Q572" t="s">
        <v>24</v>
      </c>
      <c r="R572" t="s">
        <v>24</v>
      </c>
      <c r="S572" t="s">
        <v>24</v>
      </c>
      <c r="T572" t="s">
        <v>24</v>
      </c>
      <c r="U572" t="s">
        <v>24</v>
      </c>
      <c r="V572" t="s">
        <v>24</v>
      </c>
      <c r="W572" t="s">
        <v>24</v>
      </c>
      <c r="X572" t="s">
        <v>24</v>
      </c>
      <c r="Y572">
        <v>16</v>
      </c>
      <c r="Z572">
        <v>25</v>
      </c>
      <c r="AA572">
        <v>17</v>
      </c>
      <c r="AB572">
        <v>14</v>
      </c>
      <c r="AC572" t="s">
        <v>24</v>
      </c>
      <c r="AD572" t="s">
        <v>24</v>
      </c>
    </row>
    <row r="573" spans="1:30" x14ac:dyDescent="0.25">
      <c r="A573">
        <v>572</v>
      </c>
      <c r="B573" t="s">
        <v>2372</v>
      </c>
      <c r="C573" s="2">
        <v>-5.9150861251381401E-2</v>
      </c>
      <c r="D573" t="s">
        <v>2375</v>
      </c>
      <c r="E573" t="s">
        <v>18291</v>
      </c>
      <c r="F573">
        <v>924.54782803595106</v>
      </c>
      <c r="G573" s="2">
        <v>0.20350355862942501</v>
      </c>
      <c r="H573" s="12">
        <v>-0.29066254000547298</v>
      </c>
      <c r="I573" s="14">
        <v>0.77130942391813295</v>
      </c>
      <c r="J573" s="14">
        <v>0.83926051417400804</v>
      </c>
      <c r="K573" t="s">
        <v>2374</v>
      </c>
      <c r="L573" t="s">
        <v>24</v>
      </c>
      <c r="M573" t="s">
        <v>24</v>
      </c>
      <c r="N573" t="s">
        <v>24</v>
      </c>
      <c r="O573" t="s">
        <v>24</v>
      </c>
      <c r="P573" t="s">
        <v>24</v>
      </c>
      <c r="Q573" t="s">
        <v>24</v>
      </c>
      <c r="R573" t="s">
        <v>24</v>
      </c>
      <c r="S573" t="s">
        <v>24</v>
      </c>
      <c r="T573" t="s">
        <v>24</v>
      </c>
      <c r="U573" t="s">
        <v>24</v>
      </c>
      <c r="V573" t="s">
        <v>24</v>
      </c>
      <c r="W573" t="s">
        <v>24</v>
      </c>
      <c r="X573" t="s">
        <v>24</v>
      </c>
      <c r="Y573">
        <v>1312</v>
      </c>
      <c r="Z573">
        <v>1448</v>
      </c>
      <c r="AA573">
        <v>637</v>
      </c>
      <c r="AB573">
        <v>597</v>
      </c>
      <c r="AC573" t="s">
        <v>2373</v>
      </c>
      <c r="AD573" t="s">
        <v>2376</v>
      </c>
    </row>
    <row r="574" spans="1:30" x14ac:dyDescent="0.25">
      <c r="A574">
        <v>573</v>
      </c>
      <c r="B574" t="s">
        <v>2377</v>
      </c>
      <c r="C574" s="2">
        <v>0.60989138470321103</v>
      </c>
      <c r="D574" t="s">
        <v>35</v>
      </c>
      <c r="F574">
        <v>245.080290141207</v>
      </c>
      <c r="G574" s="2">
        <v>0.25397868960259801</v>
      </c>
      <c r="H574" s="12">
        <v>2.4013486551076801</v>
      </c>
      <c r="I574" s="14">
        <v>1.6334764525344402E-2</v>
      </c>
      <c r="J574" s="14">
        <v>4.0994380123052697E-2</v>
      </c>
      <c r="K574" t="s">
        <v>2379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0</v>
      </c>
      <c r="Y574">
        <v>483</v>
      </c>
      <c r="Z574">
        <v>417</v>
      </c>
      <c r="AA574">
        <v>112</v>
      </c>
      <c r="AB574">
        <v>145</v>
      </c>
      <c r="AC574" t="s">
        <v>2378</v>
      </c>
      <c r="AD574" t="s">
        <v>2380</v>
      </c>
    </row>
    <row r="575" spans="1:30" x14ac:dyDescent="0.25">
      <c r="A575">
        <v>574</v>
      </c>
      <c r="B575" t="s">
        <v>16369</v>
      </c>
      <c r="C575" s="2">
        <v>0.180014493019168</v>
      </c>
      <c r="D575" t="s">
        <v>2383</v>
      </c>
      <c r="E575" t="s">
        <v>18294</v>
      </c>
      <c r="F575">
        <v>7958.1634536105803</v>
      </c>
      <c r="G575" s="2">
        <v>0.16898304507394499</v>
      </c>
      <c r="H575" s="12">
        <v>1.0652813892683499</v>
      </c>
      <c r="I575" s="14">
        <v>0.28674861208305302</v>
      </c>
      <c r="J575" s="14">
        <v>0.41152272333124701</v>
      </c>
      <c r="K575" t="s">
        <v>2382</v>
      </c>
      <c r="L575" t="s">
        <v>24</v>
      </c>
      <c r="M575" t="s">
        <v>24</v>
      </c>
      <c r="N575" t="s">
        <v>24</v>
      </c>
      <c r="O575" t="s">
        <v>24</v>
      </c>
      <c r="P575" t="s">
        <v>24</v>
      </c>
      <c r="Q575" t="s">
        <v>24</v>
      </c>
      <c r="R575" t="s">
        <v>24</v>
      </c>
      <c r="S575" t="s">
        <v>24</v>
      </c>
      <c r="T575" t="s">
        <v>24</v>
      </c>
      <c r="U575" t="s">
        <v>24</v>
      </c>
      <c r="V575" t="s">
        <v>24</v>
      </c>
      <c r="W575" t="s">
        <v>24</v>
      </c>
      <c r="X575" t="s">
        <v>24</v>
      </c>
      <c r="Y575">
        <v>12275</v>
      </c>
      <c r="Z575">
        <v>13501</v>
      </c>
      <c r="AA575">
        <v>4126</v>
      </c>
      <c r="AB575">
        <v>5798</v>
      </c>
      <c r="AC575" t="s">
        <v>2381</v>
      </c>
      <c r="AD575" t="s">
        <v>2384</v>
      </c>
    </row>
    <row r="576" spans="1:30" x14ac:dyDescent="0.25">
      <c r="A576">
        <v>575</v>
      </c>
      <c r="B576" t="s">
        <v>2385</v>
      </c>
      <c r="C576" s="2">
        <v>-0.27046566763428798</v>
      </c>
      <c r="D576" t="s">
        <v>2388</v>
      </c>
      <c r="E576" t="s">
        <v>18293</v>
      </c>
      <c r="F576">
        <v>502.17641832256101</v>
      </c>
      <c r="G576" s="2">
        <v>0.186036290925083</v>
      </c>
      <c r="H576" s="12">
        <v>-1.4538328316984399</v>
      </c>
      <c r="I576" s="14">
        <v>0.14599265860309399</v>
      </c>
      <c r="J576" s="14">
        <v>0.246264074231138</v>
      </c>
      <c r="K576" t="s">
        <v>2387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24</v>
      </c>
      <c r="S576" t="s">
        <v>24</v>
      </c>
      <c r="T576" t="s">
        <v>24</v>
      </c>
      <c r="U576" t="s">
        <v>24</v>
      </c>
      <c r="V576" t="s">
        <v>24</v>
      </c>
      <c r="W576" t="s">
        <v>24</v>
      </c>
      <c r="X576" t="s">
        <v>24</v>
      </c>
      <c r="Y576">
        <v>670</v>
      </c>
      <c r="Z576">
        <v>717</v>
      </c>
      <c r="AA576">
        <v>344</v>
      </c>
      <c r="AB576">
        <v>379</v>
      </c>
      <c r="AC576" t="s">
        <v>2386</v>
      </c>
      <c r="AD576" t="s">
        <v>2389</v>
      </c>
    </row>
    <row r="577" spans="1:30" x14ac:dyDescent="0.25">
      <c r="A577">
        <v>576</v>
      </c>
      <c r="B577" t="s">
        <v>2390</v>
      </c>
      <c r="C577" s="2">
        <v>-0.59028587268011601</v>
      </c>
      <c r="D577" t="s">
        <v>2393</v>
      </c>
      <c r="E577" t="s">
        <v>18286</v>
      </c>
      <c r="F577">
        <v>604.82525259557701</v>
      </c>
      <c r="G577" s="2">
        <v>0.18276706495561901</v>
      </c>
      <c r="H577" s="12">
        <v>-3.2297168684273299</v>
      </c>
      <c r="I577" s="14">
        <v>1.2391286354581799E-3</v>
      </c>
      <c r="J577" s="14">
        <v>4.5434716633466696E-3</v>
      </c>
      <c r="K577" t="s">
        <v>2392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</v>
      </c>
      <c r="W577">
        <v>0</v>
      </c>
      <c r="X577">
        <v>0</v>
      </c>
      <c r="Y577">
        <v>680</v>
      </c>
      <c r="Z577">
        <v>793</v>
      </c>
      <c r="AA577">
        <v>444</v>
      </c>
      <c r="AB577">
        <v>515</v>
      </c>
      <c r="AC577" t="s">
        <v>2391</v>
      </c>
      <c r="AD577" t="s">
        <v>2394</v>
      </c>
    </row>
    <row r="578" spans="1:30" x14ac:dyDescent="0.25">
      <c r="A578">
        <v>577</v>
      </c>
      <c r="B578" t="s">
        <v>2395</v>
      </c>
      <c r="C578" s="2">
        <v>6.2439706523840802E-2</v>
      </c>
      <c r="D578" t="s">
        <v>2398</v>
      </c>
      <c r="E578" t="s">
        <v>18296</v>
      </c>
      <c r="F578">
        <v>843.48499243234505</v>
      </c>
      <c r="G578" s="2">
        <v>0.18820170182613799</v>
      </c>
      <c r="H578" s="12">
        <v>0.331770148292936</v>
      </c>
      <c r="I578" s="14">
        <v>0.74006282695290004</v>
      </c>
      <c r="J578" s="14">
        <v>0.81937775425321102</v>
      </c>
      <c r="K578" t="s">
        <v>2397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24</v>
      </c>
      <c r="R578" t="s">
        <v>24</v>
      </c>
      <c r="S578" t="s">
        <v>24</v>
      </c>
      <c r="T578" t="s">
        <v>24</v>
      </c>
      <c r="U578" t="s">
        <v>24</v>
      </c>
      <c r="V578" t="s">
        <v>24</v>
      </c>
      <c r="W578" t="s">
        <v>24</v>
      </c>
      <c r="X578" t="s">
        <v>24</v>
      </c>
      <c r="Y578">
        <v>1343</v>
      </c>
      <c r="Z578">
        <v>1278</v>
      </c>
      <c r="AA578">
        <v>531</v>
      </c>
      <c r="AB578">
        <v>553</v>
      </c>
      <c r="AC578" t="s">
        <v>2396</v>
      </c>
      <c r="AD578" t="s">
        <v>2399</v>
      </c>
    </row>
    <row r="579" spans="1:30" x14ac:dyDescent="0.25">
      <c r="A579">
        <v>578</v>
      </c>
      <c r="B579" t="s">
        <v>2400</v>
      </c>
      <c r="C579" s="2">
        <v>2.5224717795829701E-2</v>
      </c>
      <c r="D579" t="s">
        <v>2403</v>
      </c>
      <c r="E579" t="s">
        <v>18291</v>
      </c>
      <c r="F579">
        <v>75.804780822553795</v>
      </c>
      <c r="G579" s="2">
        <v>0.38212136426309601</v>
      </c>
      <c r="H579" s="12">
        <v>6.6012320050396797E-2</v>
      </c>
      <c r="I579" s="14">
        <v>0.947368016868536</v>
      </c>
      <c r="J579" s="14">
        <v>0.96390622873153597</v>
      </c>
      <c r="K579" t="s">
        <v>2402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24</v>
      </c>
      <c r="R579" t="s">
        <v>24</v>
      </c>
      <c r="S579" t="s">
        <v>24</v>
      </c>
      <c r="T579" t="s">
        <v>24</v>
      </c>
      <c r="U579" t="s">
        <v>24</v>
      </c>
      <c r="V579" t="s">
        <v>24</v>
      </c>
      <c r="W579" t="s">
        <v>24</v>
      </c>
      <c r="X579" t="s">
        <v>24</v>
      </c>
      <c r="Y579">
        <v>123</v>
      </c>
      <c r="Z579">
        <v>109</v>
      </c>
      <c r="AA579">
        <v>53</v>
      </c>
      <c r="AB579">
        <v>45</v>
      </c>
      <c r="AC579" t="s">
        <v>2401</v>
      </c>
      <c r="AD579" t="s">
        <v>2404</v>
      </c>
    </row>
    <row r="580" spans="1:30" x14ac:dyDescent="0.25">
      <c r="A580">
        <v>579</v>
      </c>
      <c r="B580" t="s">
        <v>2405</v>
      </c>
      <c r="C580" s="2">
        <v>0.38578532447011099</v>
      </c>
      <c r="D580" t="s">
        <v>2408</v>
      </c>
      <c r="E580" t="s">
        <v>18291</v>
      </c>
      <c r="F580">
        <v>166.61544993168999</v>
      </c>
      <c r="G580" s="2">
        <v>0.47450389578494001</v>
      </c>
      <c r="H580" s="12">
        <v>0.81302878205442797</v>
      </c>
      <c r="I580" s="14">
        <v>0.41620155644770002</v>
      </c>
      <c r="J580" s="14">
        <v>0.54612469016406895</v>
      </c>
      <c r="K580" t="s">
        <v>2407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24</v>
      </c>
      <c r="R580" t="s">
        <v>24</v>
      </c>
      <c r="S580" t="s">
        <v>24</v>
      </c>
      <c r="T580" t="s">
        <v>24</v>
      </c>
      <c r="U580" t="s">
        <v>24</v>
      </c>
      <c r="V580" t="s">
        <v>24</v>
      </c>
      <c r="W580" t="s">
        <v>24</v>
      </c>
      <c r="X580" t="s">
        <v>24</v>
      </c>
      <c r="Y580">
        <v>317</v>
      </c>
      <c r="Z580">
        <v>255</v>
      </c>
      <c r="AA580">
        <v>126</v>
      </c>
      <c r="AB580">
        <v>58</v>
      </c>
      <c r="AC580" t="s">
        <v>2406</v>
      </c>
      <c r="AD580" t="s">
        <v>2409</v>
      </c>
    </row>
    <row r="581" spans="1:30" x14ac:dyDescent="0.25">
      <c r="A581">
        <v>580</v>
      </c>
      <c r="B581" t="s">
        <v>2410</v>
      </c>
      <c r="C581" s="2">
        <v>0.139206623902806</v>
      </c>
      <c r="D581" t="s">
        <v>2413</v>
      </c>
      <c r="E581" t="s">
        <v>18289</v>
      </c>
      <c r="F581">
        <v>255.69437693881201</v>
      </c>
      <c r="G581" s="2">
        <v>0.23169140179390399</v>
      </c>
      <c r="H581" s="12">
        <v>0.60082775115942499</v>
      </c>
      <c r="I581" s="14">
        <v>0.54795471842735599</v>
      </c>
      <c r="J581" s="14">
        <v>0.66576327798967805</v>
      </c>
      <c r="K581" t="s">
        <v>2412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24</v>
      </c>
      <c r="R581" t="s">
        <v>24</v>
      </c>
      <c r="S581" t="s">
        <v>24</v>
      </c>
      <c r="T581" t="s">
        <v>24</v>
      </c>
      <c r="U581" t="s">
        <v>24</v>
      </c>
      <c r="V581" t="s">
        <v>24</v>
      </c>
      <c r="W581" t="s">
        <v>24</v>
      </c>
      <c r="X581" t="s">
        <v>24</v>
      </c>
      <c r="Y581">
        <v>383</v>
      </c>
      <c r="Z581">
        <v>435</v>
      </c>
      <c r="AA581">
        <v>137</v>
      </c>
      <c r="AB581">
        <v>186</v>
      </c>
      <c r="AC581" t="s">
        <v>2411</v>
      </c>
      <c r="AD581" t="s">
        <v>2414</v>
      </c>
    </row>
    <row r="582" spans="1:30" x14ac:dyDescent="0.25">
      <c r="A582">
        <v>581</v>
      </c>
      <c r="B582" t="s">
        <v>2415</v>
      </c>
      <c r="C582" s="2">
        <v>-2.3749468354028898E-3</v>
      </c>
      <c r="D582" t="s">
        <v>2418</v>
      </c>
      <c r="E582" t="s">
        <v>18287</v>
      </c>
      <c r="F582">
        <v>2141.8062028863901</v>
      </c>
      <c r="G582" s="2">
        <v>0.19320918880919799</v>
      </c>
      <c r="H582" s="12">
        <v>-1.22921008573161E-2</v>
      </c>
      <c r="I582" s="14">
        <v>0.99019256948357204</v>
      </c>
      <c r="J582" s="14">
        <v>0.99137313689113604</v>
      </c>
      <c r="K582" t="s">
        <v>2417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24</v>
      </c>
      <c r="R582" t="s">
        <v>24</v>
      </c>
      <c r="S582" t="s">
        <v>24</v>
      </c>
      <c r="T582" t="s">
        <v>24</v>
      </c>
      <c r="U582" t="s">
        <v>24</v>
      </c>
      <c r="V582" t="s">
        <v>24</v>
      </c>
      <c r="W582" t="s">
        <v>24</v>
      </c>
      <c r="X582" t="s">
        <v>24</v>
      </c>
      <c r="Y582">
        <v>3128</v>
      </c>
      <c r="Z582">
        <v>3394</v>
      </c>
      <c r="AA582">
        <v>1447</v>
      </c>
      <c r="AB582">
        <v>1356</v>
      </c>
      <c r="AC582" t="s">
        <v>2416</v>
      </c>
      <c r="AD582" t="s">
        <v>2419</v>
      </c>
    </row>
    <row r="583" spans="1:30" x14ac:dyDescent="0.25">
      <c r="A583">
        <v>582</v>
      </c>
      <c r="B583" t="s">
        <v>2420</v>
      </c>
      <c r="C583" s="2">
        <v>0.145061613292539</v>
      </c>
      <c r="D583" t="s">
        <v>2423</v>
      </c>
      <c r="E583" t="s">
        <v>18296</v>
      </c>
      <c r="F583">
        <v>2094.9383715314498</v>
      </c>
      <c r="G583" s="2">
        <v>0.147704994002642</v>
      </c>
      <c r="H583" s="12">
        <v>0.98210364701645703</v>
      </c>
      <c r="I583" s="14">
        <v>0.32604878895734002</v>
      </c>
      <c r="J583" s="14">
        <v>0.45117665516598598</v>
      </c>
      <c r="K583" t="s">
        <v>2422</v>
      </c>
      <c r="L583" t="s">
        <v>24</v>
      </c>
      <c r="M583" t="s">
        <v>24</v>
      </c>
      <c r="N583" t="s">
        <v>24</v>
      </c>
      <c r="O583" t="s">
        <v>24</v>
      </c>
      <c r="P583" t="s">
        <v>24</v>
      </c>
      <c r="Q583" t="s">
        <v>24</v>
      </c>
      <c r="R583" t="s">
        <v>24</v>
      </c>
      <c r="S583" t="s">
        <v>24</v>
      </c>
      <c r="T583" t="s">
        <v>24</v>
      </c>
      <c r="U583" t="s">
        <v>24</v>
      </c>
      <c r="V583" t="s">
        <v>24</v>
      </c>
      <c r="W583" t="s">
        <v>24</v>
      </c>
      <c r="X583" t="s">
        <v>24</v>
      </c>
      <c r="Y583">
        <v>3237</v>
      </c>
      <c r="Z583">
        <v>3468</v>
      </c>
      <c r="AA583">
        <v>1221</v>
      </c>
      <c r="AB583">
        <v>1403</v>
      </c>
      <c r="AC583" t="s">
        <v>2421</v>
      </c>
      <c r="AD583" t="s">
        <v>2424</v>
      </c>
    </row>
    <row r="584" spans="1:30" x14ac:dyDescent="0.25">
      <c r="A584">
        <v>583</v>
      </c>
      <c r="B584" t="s">
        <v>2425</v>
      </c>
      <c r="C584" s="2">
        <v>-0.316853561135018</v>
      </c>
      <c r="D584" t="s">
        <v>2428</v>
      </c>
      <c r="E584" t="s">
        <v>18293</v>
      </c>
      <c r="F584">
        <v>2748.2713391010302</v>
      </c>
      <c r="G584" s="2">
        <v>0.215025434430996</v>
      </c>
      <c r="H584" s="12">
        <v>-1.47356317160098</v>
      </c>
      <c r="I584" s="14">
        <v>0.14059924338972701</v>
      </c>
      <c r="J584" s="14">
        <v>0.23881689666676101</v>
      </c>
      <c r="K584" t="s">
        <v>2427</v>
      </c>
      <c r="L584" t="s">
        <v>24</v>
      </c>
      <c r="M584" t="s">
        <v>24</v>
      </c>
      <c r="N584" t="s">
        <v>24</v>
      </c>
      <c r="O584" t="s">
        <v>24</v>
      </c>
      <c r="P584" t="s">
        <v>24</v>
      </c>
      <c r="Q584" t="s">
        <v>24</v>
      </c>
      <c r="R584" t="s">
        <v>24</v>
      </c>
      <c r="S584" t="s">
        <v>24</v>
      </c>
      <c r="T584" t="s">
        <v>24</v>
      </c>
      <c r="U584" t="s">
        <v>24</v>
      </c>
      <c r="V584" t="s">
        <v>24</v>
      </c>
      <c r="W584" t="s">
        <v>24</v>
      </c>
      <c r="X584" t="s">
        <v>24</v>
      </c>
      <c r="Y584">
        <v>3250</v>
      </c>
      <c r="Z584">
        <v>4230</v>
      </c>
      <c r="AA584">
        <v>2055</v>
      </c>
      <c r="AB584">
        <v>1932</v>
      </c>
      <c r="AC584" t="s">
        <v>2426</v>
      </c>
      <c r="AD584" t="s">
        <v>2429</v>
      </c>
    </row>
    <row r="585" spans="1:30" x14ac:dyDescent="0.25">
      <c r="A585">
        <v>584</v>
      </c>
      <c r="B585" t="s">
        <v>2430</v>
      </c>
      <c r="C585" s="2">
        <v>0.27119580122603398</v>
      </c>
      <c r="D585" t="s">
        <v>2433</v>
      </c>
      <c r="E585" t="s">
        <v>18283</v>
      </c>
      <c r="F585">
        <v>2293.32841633828</v>
      </c>
      <c r="G585" s="2">
        <v>0.15018016458973199</v>
      </c>
      <c r="H585" s="12">
        <v>1.8058030630536199</v>
      </c>
      <c r="I585" s="14">
        <v>7.0949106856421806E-2</v>
      </c>
      <c r="J585" s="14">
        <v>0.13756517491277401</v>
      </c>
      <c r="K585" t="s">
        <v>2432</v>
      </c>
      <c r="L585" t="s">
        <v>24</v>
      </c>
      <c r="M585" t="s">
        <v>24</v>
      </c>
      <c r="N585" t="s">
        <v>24</v>
      </c>
      <c r="O585" t="s">
        <v>24</v>
      </c>
      <c r="P585" t="s">
        <v>24</v>
      </c>
      <c r="Q585" t="s">
        <v>24</v>
      </c>
      <c r="R585" t="s">
        <v>24</v>
      </c>
      <c r="S585" t="s">
        <v>24</v>
      </c>
      <c r="T585" t="s">
        <v>24</v>
      </c>
      <c r="U585" t="s">
        <v>24</v>
      </c>
      <c r="V585" t="s">
        <v>24</v>
      </c>
      <c r="W585" t="s">
        <v>24</v>
      </c>
      <c r="X585" t="s">
        <v>24</v>
      </c>
      <c r="Y585">
        <v>3753</v>
      </c>
      <c r="Z585">
        <v>3888</v>
      </c>
      <c r="AA585">
        <v>1219</v>
      </c>
      <c r="AB585">
        <v>1532</v>
      </c>
      <c r="AC585" t="s">
        <v>2431</v>
      </c>
      <c r="AD585" t="s">
        <v>2434</v>
      </c>
    </row>
    <row r="586" spans="1:30" x14ac:dyDescent="0.25">
      <c r="A586">
        <v>585</v>
      </c>
      <c r="B586" t="s">
        <v>16370</v>
      </c>
      <c r="C586" s="2">
        <v>-0.21457611171057001</v>
      </c>
      <c r="D586" t="s">
        <v>2437</v>
      </c>
      <c r="E586" t="s">
        <v>18286</v>
      </c>
      <c r="F586">
        <v>1219.4677240553101</v>
      </c>
      <c r="G586" s="2">
        <v>0.16925424005522</v>
      </c>
      <c r="H586" s="12">
        <v>-1.2677739218855799</v>
      </c>
      <c r="I586" s="14">
        <v>0.204878697543488</v>
      </c>
      <c r="J586" s="14">
        <v>0.31976471379189497</v>
      </c>
      <c r="K586" t="s">
        <v>2436</v>
      </c>
      <c r="L586" t="s">
        <v>24</v>
      </c>
      <c r="M586" t="s">
        <v>24</v>
      </c>
      <c r="N586" t="s">
        <v>24</v>
      </c>
      <c r="O586" t="s">
        <v>24</v>
      </c>
      <c r="P586" t="s">
        <v>24</v>
      </c>
      <c r="Q586" t="s">
        <v>24</v>
      </c>
      <c r="R586" t="s">
        <v>24</v>
      </c>
      <c r="S586" t="s">
        <v>24</v>
      </c>
      <c r="T586" t="s">
        <v>24</v>
      </c>
      <c r="U586" t="s">
        <v>24</v>
      </c>
      <c r="V586" t="s">
        <v>24</v>
      </c>
      <c r="W586" t="s">
        <v>24</v>
      </c>
      <c r="X586" t="s">
        <v>24</v>
      </c>
      <c r="Y586">
        <v>1610</v>
      </c>
      <c r="Z586">
        <v>1833</v>
      </c>
      <c r="AA586">
        <v>830</v>
      </c>
      <c r="AB586">
        <v>893</v>
      </c>
      <c r="AC586" t="s">
        <v>2435</v>
      </c>
      <c r="AD586" t="s">
        <v>2438</v>
      </c>
    </row>
    <row r="587" spans="1:30" x14ac:dyDescent="0.25">
      <c r="A587">
        <v>586</v>
      </c>
      <c r="B587" t="s">
        <v>2439</v>
      </c>
      <c r="C587" s="2">
        <v>-0.12762451805443101</v>
      </c>
      <c r="D587" t="s">
        <v>2442</v>
      </c>
      <c r="E587" t="s">
        <v>18299</v>
      </c>
      <c r="F587">
        <v>7011.3145949985601</v>
      </c>
      <c r="G587" s="2">
        <v>0.16560229602911999</v>
      </c>
      <c r="H587" s="12">
        <v>-0.77066877159716196</v>
      </c>
      <c r="I587" s="14">
        <v>0.44090328654460198</v>
      </c>
      <c r="J587" s="14">
        <v>0.56661773145713401</v>
      </c>
      <c r="K587" t="s">
        <v>2441</v>
      </c>
      <c r="L587" t="s">
        <v>24</v>
      </c>
      <c r="M587" t="s">
        <v>24</v>
      </c>
      <c r="N587" t="s">
        <v>24</v>
      </c>
      <c r="O587" t="s">
        <v>24</v>
      </c>
      <c r="P587" t="s">
        <v>24</v>
      </c>
      <c r="Q587" t="s">
        <v>24</v>
      </c>
      <c r="R587" t="s">
        <v>24</v>
      </c>
      <c r="S587" t="s">
        <v>24</v>
      </c>
      <c r="T587" t="s">
        <v>24</v>
      </c>
      <c r="U587" t="s">
        <v>24</v>
      </c>
      <c r="V587" t="s">
        <v>24</v>
      </c>
      <c r="W587" t="s">
        <v>24</v>
      </c>
      <c r="X587" t="s">
        <v>24</v>
      </c>
      <c r="Y587">
        <v>9421</v>
      </c>
      <c r="Z587">
        <v>11030</v>
      </c>
      <c r="AA587">
        <v>4143</v>
      </c>
      <c r="AB587">
        <v>5576</v>
      </c>
      <c r="AC587" t="s">
        <v>2440</v>
      </c>
      <c r="AD587" t="s">
        <v>2443</v>
      </c>
    </row>
    <row r="588" spans="1:30" x14ac:dyDescent="0.25">
      <c r="A588">
        <v>587</v>
      </c>
      <c r="B588" t="s">
        <v>2444</v>
      </c>
      <c r="C588" s="2">
        <v>-0.15224426577535499</v>
      </c>
      <c r="D588" t="s">
        <v>2447</v>
      </c>
      <c r="E588" t="s">
        <v>18298</v>
      </c>
      <c r="F588">
        <v>3870.3195588183398</v>
      </c>
      <c r="G588" s="2">
        <v>0.16395955534342199</v>
      </c>
      <c r="H588" s="12">
        <v>-0.92854768638809204</v>
      </c>
      <c r="I588" s="14">
        <v>0.35312354375062399</v>
      </c>
      <c r="J588" s="14">
        <v>0.48080454614581197</v>
      </c>
      <c r="K588" t="s">
        <v>2446</v>
      </c>
      <c r="L588" t="s">
        <v>24</v>
      </c>
      <c r="M588" t="s">
        <v>24</v>
      </c>
      <c r="N588" t="s">
        <v>24</v>
      </c>
      <c r="O588" t="s">
        <v>24</v>
      </c>
      <c r="P588" t="s">
        <v>24</v>
      </c>
      <c r="Q588" t="s">
        <v>24</v>
      </c>
      <c r="R588" t="s">
        <v>24</v>
      </c>
      <c r="S588" t="s">
        <v>24</v>
      </c>
      <c r="T588" t="s">
        <v>24</v>
      </c>
      <c r="U588" t="s">
        <v>24</v>
      </c>
      <c r="V588" t="s">
        <v>24</v>
      </c>
      <c r="W588" t="s">
        <v>24</v>
      </c>
      <c r="X588" t="s">
        <v>24</v>
      </c>
      <c r="Y588">
        <v>5404</v>
      </c>
      <c r="Z588">
        <v>5770</v>
      </c>
      <c r="AA588">
        <v>2281</v>
      </c>
      <c r="AB588">
        <v>3132</v>
      </c>
      <c r="AC588" t="s">
        <v>2445</v>
      </c>
      <c r="AD588" t="s">
        <v>2448</v>
      </c>
    </row>
    <row r="589" spans="1:30" x14ac:dyDescent="0.25">
      <c r="A589">
        <v>588</v>
      </c>
      <c r="B589" t="s">
        <v>2449</v>
      </c>
      <c r="C589" s="2">
        <v>-7.8879890472573003E-2</v>
      </c>
      <c r="D589" t="s">
        <v>2452</v>
      </c>
      <c r="E589" t="s">
        <v>18298</v>
      </c>
      <c r="F589">
        <v>5109.4758100405397</v>
      </c>
      <c r="G589" s="2">
        <v>0.13877704048109701</v>
      </c>
      <c r="H589" s="12">
        <v>-0.56839294309145705</v>
      </c>
      <c r="I589" s="14">
        <v>0.56976818114136796</v>
      </c>
      <c r="J589" s="14">
        <v>0.68417735158580595</v>
      </c>
      <c r="K589" t="s">
        <v>2451</v>
      </c>
      <c r="L589" t="s">
        <v>24</v>
      </c>
      <c r="M589" t="s">
        <v>24</v>
      </c>
      <c r="N589" t="s">
        <v>24</v>
      </c>
      <c r="O589" t="s">
        <v>24</v>
      </c>
      <c r="P589" t="s">
        <v>24</v>
      </c>
      <c r="Q589" t="s">
        <v>24</v>
      </c>
      <c r="R589" t="s">
        <v>24</v>
      </c>
      <c r="S589" t="s">
        <v>24</v>
      </c>
      <c r="T589" t="s">
        <v>24</v>
      </c>
      <c r="U589" t="s">
        <v>24</v>
      </c>
      <c r="V589" t="s">
        <v>24</v>
      </c>
      <c r="W589" t="s">
        <v>24</v>
      </c>
      <c r="X589" t="s">
        <v>24</v>
      </c>
      <c r="Y589">
        <v>7413</v>
      </c>
      <c r="Z589">
        <v>7727</v>
      </c>
      <c r="AA589">
        <v>3184</v>
      </c>
      <c r="AB589">
        <v>3745</v>
      </c>
      <c r="AC589" t="s">
        <v>2450</v>
      </c>
      <c r="AD589" t="s">
        <v>2453</v>
      </c>
    </row>
    <row r="590" spans="1:30" x14ac:dyDescent="0.25">
      <c r="A590">
        <v>589</v>
      </c>
      <c r="B590" t="s">
        <v>2454</v>
      </c>
      <c r="C590" s="2">
        <v>0.56743573168427097</v>
      </c>
      <c r="D590" t="s">
        <v>2457</v>
      </c>
      <c r="E590" t="s">
        <v>18288</v>
      </c>
      <c r="F590">
        <v>837.22622983041003</v>
      </c>
      <c r="G590" s="2">
        <v>0.16817586409899399</v>
      </c>
      <c r="H590" s="12">
        <v>3.3740616391318801</v>
      </c>
      <c r="I590" s="14">
        <v>7.4067780481306105E-4</v>
      </c>
      <c r="J590" s="14">
        <v>2.95740984437117E-3</v>
      </c>
      <c r="K590" t="s">
        <v>2456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1450</v>
      </c>
      <c r="Z590">
        <v>1598</v>
      </c>
      <c r="AA590">
        <v>413</v>
      </c>
      <c r="AB590">
        <v>477</v>
      </c>
      <c r="AC590" t="s">
        <v>2455</v>
      </c>
      <c r="AD590" t="s">
        <v>2458</v>
      </c>
    </row>
    <row r="591" spans="1:30" x14ac:dyDescent="0.25">
      <c r="A591">
        <v>590</v>
      </c>
      <c r="B591" t="s">
        <v>2459</v>
      </c>
      <c r="C591" s="2">
        <v>0.26834199602612102</v>
      </c>
      <c r="D591" t="s">
        <v>35</v>
      </c>
      <c r="F591">
        <v>163.09064618814099</v>
      </c>
      <c r="G591" s="2">
        <v>0.33026615014473698</v>
      </c>
      <c r="H591" s="12">
        <v>0.81250226796939895</v>
      </c>
      <c r="I591" s="14">
        <v>0.416503485730644</v>
      </c>
      <c r="J591" s="14">
        <v>0.54633728981463403</v>
      </c>
      <c r="K591" t="s">
        <v>2461</v>
      </c>
      <c r="L591" t="s">
        <v>24</v>
      </c>
      <c r="M591" t="s">
        <v>24</v>
      </c>
      <c r="N591" t="s">
        <v>24</v>
      </c>
      <c r="O591" t="s">
        <v>24</v>
      </c>
      <c r="P591" t="s">
        <v>24</v>
      </c>
      <c r="Q591" t="s">
        <v>24</v>
      </c>
      <c r="R591" t="s">
        <v>24</v>
      </c>
      <c r="S591" t="s">
        <v>24</v>
      </c>
      <c r="T591" t="s">
        <v>24</v>
      </c>
      <c r="U591" t="s">
        <v>24</v>
      </c>
      <c r="V591" t="s">
        <v>24</v>
      </c>
      <c r="W591" t="s">
        <v>24</v>
      </c>
      <c r="X591" t="s">
        <v>24</v>
      </c>
      <c r="Y591">
        <v>249</v>
      </c>
      <c r="Z591">
        <v>294</v>
      </c>
      <c r="AA591">
        <v>110</v>
      </c>
      <c r="AB591">
        <v>82</v>
      </c>
      <c r="AC591" t="s">
        <v>2460</v>
      </c>
      <c r="AD591" t="s">
        <v>2462</v>
      </c>
    </row>
    <row r="592" spans="1:30" x14ac:dyDescent="0.25">
      <c r="A592">
        <v>591</v>
      </c>
      <c r="B592" t="s">
        <v>2463</v>
      </c>
      <c r="C592" s="2">
        <v>0.878008840588126</v>
      </c>
      <c r="D592" t="s">
        <v>35</v>
      </c>
      <c r="F592">
        <v>337.39479211601099</v>
      </c>
      <c r="G592" s="2">
        <v>0.27978086106371902</v>
      </c>
      <c r="H592" s="12">
        <v>3.1382019386528399</v>
      </c>
      <c r="I592" s="14">
        <v>1.6998772125494E-3</v>
      </c>
      <c r="J592" s="14">
        <v>5.8899915838557101E-3</v>
      </c>
      <c r="K592" t="s">
        <v>2465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0</v>
      </c>
      <c r="Y592">
        <v>634</v>
      </c>
      <c r="Z592">
        <v>697</v>
      </c>
      <c r="AA592">
        <v>174</v>
      </c>
      <c r="AB592">
        <v>135</v>
      </c>
      <c r="AC592" t="s">
        <v>2464</v>
      </c>
      <c r="AD592" t="s">
        <v>2466</v>
      </c>
    </row>
    <row r="593" spans="1:30" x14ac:dyDescent="0.25">
      <c r="A593">
        <v>592</v>
      </c>
      <c r="B593" t="s">
        <v>2467</v>
      </c>
      <c r="C593" s="2">
        <v>1.0043279344801901</v>
      </c>
      <c r="D593" t="s">
        <v>2470</v>
      </c>
      <c r="E593" t="s">
        <v>18301</v>
      </c>
      <c r="F593">
        <v>263.58463460034801</v>
      </c>
      <c r="G593" s="2">
        <v>0.24094996087419299</v>
      </c>
      <c r="H593" s="12">
        <v>4.1682012764657799</v>
      </c>
      <c r="I593" s="14">
        <v>3.07012778050976E-5</v>
      </c>
      <c r="J593" s="14">
        <v>1.7522534706010401E-4</v>
      </c>
      <c r="K593" t="s">
        <v>2469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0</v>
      </c>
      <c r="Y593">
        <v>481</v>
      </c>
      <c r="Z593">
        <v>593</v>
      </c>
      <c r="AA593">
        <v>110</v>
      </c>
      <c r="AB593">
        <v>121</v>
      </c>
      <c r="AC593" t="s">
        <v>2468</v>
      </c>
      <c r="AD593" t="s">
        <v>2471</v>
      </c>
    </row>
    <row r="594" spans="1:30" x14ac:dyDescent="0.25">
      <c r="A594">
        <v>593</v>
      </c>
      <c r="B594" t="s">
        <v>2472</v>
      </c>
      <c r="C594" s="2">
        <v>0.85596132773121603</v>
      </c>
      <c r="D594" t="s">
        <v>2475</v>
      </c>
      <c r="E594" t="s">
        <v>18301</v>
      </c>
      <c r="F594">
        <v>405.01737807263203</v>
      </c>
      <c r="G594" s="2">
        <v>0.27903074209214801</v>
      </c>
      <c r="H594" s="12">
        <v>3.0676237367728398</v>
      </c>
      <c r="I594" s="14">
        <v>2.1576811011895201E-3</v>
      </c>
      <c r="J594" s="14">
        <v>7.2200040275450499E-3</v>
      </c>
      <c r="K594" t="s">
        <v>2474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0</v>
      </c>
      <c r="Y594">
        <v>699</v>
      </c>
      <c r="Z594">
        <v>894</v>
      </c>
      <c r="AA594">
        <v>208</v>
      </c>
      <c r="AB594">
        <v>167</v>
      </c>
      <c r="AC594" t="s">
        <v>2473</v>
      </c>
      <c r="AD594" t="s">
        <v>2476</v>
      </c>
    </row>
    <row r="595" spans="1:30" x14ac:dyDescent="0.25">
      <c r="A595">
        <v>594</v>
      </c>
      <c r="B595" t="s">
        <v>2477</v>
      </c>
      <c r="C595" s="2">
        <v>-0.36505984130096197</v>
      </c>
      <c r="D595" t="s">
        <v>2480</v>
      </c>
      <c r="E595" t="s">
        <v>18285</v>
      </c>
      <c r="F595">
        <v>2101.3206150556998</v>
      </c>
      <c r="G595" s="2">
        <v>0.15441898953250099</v>
      </c>
      <c r="H595" s="12">
        <v>-2.3640864533964998</v>
      </c>
      <c r="I595" s="14">
        <v>1.80745941514741E-2</v>
      </c>
      <c r="J595" s="14">
        <v>4.4785082589788298E-2</v>
      </c>
      <c r="K595" t="s">
        <v>2479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</v>
      </c>
      <c r="W595">
        <v>0</v>
      </c>
      <c r="X595">
        <v>0</v>
      </c>
      <c r="Y595">
        <v>2824</v>
      </c>
      <c r="Z595">
        <v>2767</v>
      </c>
      <c r="AA595">
        <v>1412</v>
      </c>
      <c r="AB595">
        <v>1715</v>
      </c>
      <c r="AC595" t="s">
        <v>2478</v>
      </c>
      <c r="AD595" t="s">
        <v>2481</v>
      </c>
    </row>
    <row r="596" spans="1:30" x14ac:dyDescent="0.25">
      <c r="A596">
        <v>595</v>
      </c>
      <c r="B596" t="s">
        <v>2482</v>
      </c>
      <c r="C596" s="2">
        <v>-0.29733818686404201</v>
      </c>
      <c r="D596" t="s">
        <v>2485</v>
      </c>
      <c r="E596" t="s">
        <v>18284</v>
      </c>
      <c r="F596">
        <v>784.57439156650298</v>
      </c>
      <c r="G596" s="2">
        <v>0.27208813142478</v>
      </c>
      <c r="H596" s="12">
        <v>-1.09280101747563</v>
      </c>
      <c r="I596" s="14">
        <v>0.27448117480846601</v>
      </c>
      <c r="J596" s="14">
        <v>0.39816084235774801</v>
      </c>
      <c r="K596" t="s">
        <v>2484</v>
      </c>
      <c r="L596" t="s">
        <v>24</v>
      </c>
      <c r="M596" t="s">
        <v>24</v>
      </c>
      <c r="N596" t="s">
        <v>24</v>
      </c>
      <c r="O596" t="s">
        <v>24</v>
      </c>
      <c r="P596" t="s">
        <v>24</v>
      </c>
      <c r="Q596" t="s">
        <v>24</v>
      </c>
      <c r="R596" t="s">
        <v>24</v>
      </c>
      <c r="S596" t="s">
        <v>24</v>
      </c>
      <c r="T596" t="s">
        <v>24</v>
      </c>
      <c r="U596" t="s">
        <v>24</v>
      </c>
      <c r="V596" t="s">
        <v>24</v>
      </c>
      <c r="W596" t="s">
        <v>24</v>
      </c>
      <c r="X596" t="s">
        <v>24</v>
      </c>
      <c r="Y596">
        <v>1129</v>
      </c>
      <c r="Z596">
        <v>1012</v>
      </c>
      <c r="AA596">
        <v>414</v>
      </c>
      <c r="AB596">
        <v>748</v>
      </c>
      <c r="AC596" t="s">
        <v>2483</v>
      </c>
      <c r="AD596" t="s">
        <v>2486</v>
      </c>
    </row>
    <row r="597" spans="1:30" x14ac:dyDescent="0.25">
      <c r="A597">
        <v>596</v>
      </c>
      <c r="B597" t="s">
        <v>16371</v>
      </c>
      <c r="C597" s="2">
        <v>-2.4335487132721401</v>
      </c>
      <c r="D597" t="s">
        <v>2489</v>
      </c>
      <c r="E597" t="s">
        <v>18298</v>
      </c>
      <c r="F597">
        <v>1803.8614320679801</v>
      </c>
      <c r="G597" s="2">
        <v>0.78168352355673199</v>
      </c>
      <c r="H597" s="12">
        <v>-3.1132147984893801</v>
      </c>
      <c r="I597" s="14">
        <v>1.8506127594931699E-3</v>
      </c>
      <c r="J597" s="14">
        <v>6.3558863903437303E-3</v>
      </c>
      <c r="K597" t="s">
        <v>2488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1</v>
      </c>
      <c r="X597">
        <v>0</v>
      </c>
      <c r="Y597">
        <v>870</v>
      </c>
      <c r="Z597">
        <v>845</v>
      </c>
      <c r="AA597">
        <v>844</v>
      </c>
      <c r="AB597">
        <v>3360</v>
      </c>
      <c r="AC597" t="s">
        <v>2487</v>
      </c>
      <c r="AD597" t="s">
        <v>2490</v>
      </c>
    </row>
    <row r="598" spans="1:30" x14ac:dyDescent="0.25">
      <c r="A598">
        <v>597</v>
      </c>
      <c r="B598" t="s">
        <v>2491</v>
      </c>
      <c r="C598" s="2">
        <v>-9.5982917156469505E-2</v>
      </c>
      <c r="D598" t="s">
        <v>2494</v>
      </c>
      <c r="F598">
        <v>2564.0000680466401</v>
      </c>
      <c r="G598" s="2">
        <v>0.19024404125603001</v>
      </c>
      <c r="H598" s="12">
        <v>-0.50452522203991601</v>
      </c>
      <c r="I598" s="14">
        <v>0.61389234277136195</v>
      </c>
      <c r="J598" s="14">
        <v>0.71730987388455103</v>
      </c>
      <c r="K598" t="s">
        <v>2493</v>
      </c>
      <c r="L598" t="s">
        <v>24</v>
      </c>
      <c r="M598" t="s">
        <v>24</v>
      </c>
      <c r="N598" t="s">
        <v>24</v>
      </c>
      <c r="O598" t="s">
        <v>24</v>
      </c>
      <c r="P598" t="s">
        <v>24</v>
      </c>
      <c r="Q598" t="s">
        <v>24</v>
      </c>
      <c r="R598" t="s">
        <v>24</v>
      </c>
      <c r="S598" t="s">
        <v>24</v>
      </c>
      <c r="T598" t="s">
        <v>24</v>
      </c>
      <c r="U598" t="s">
        <v>24</v>
      </c>
      <c r="V598" t="s">
        <v>24</v>
      </c>
      <c r="W598" t="s">
        <v>24</v>
      </c>
      <c r="X598" t="s">
        <v>24</v>
      </c>
      <c r="Y598">
        <v>3852</v>
      </c>
      <c r="Z598">
        <v>3691</v>
      </c>
      <c r="AA598">
        <v>1437</v>
      </c>
      <c r="AB598">
        <v>2091</v>
      </c>
      <c r="AC598" t="s">
        <v>2492</v>
      </c>
      <c r="AD598" t="s">
        <v>2495</v>
      </c>
    </row>
    <row r="599" spans="1:30" x14ac:dyDescent="0.25">
      <c r="A599">
        <v>598</v>
      </c>
      <c r="B599" t="s">
        <v>2496</v>
      </c>
      <c r="C599" s="2">
        <v>-0.30863637881311601</v>
      </c>
      <c r="D599" t="s">
        <v>2499</v>
      </c>
      <c r="E599" t="s">
        <v>18289</v>
      </c>
      <c r="F599">
        <v>1141.49395915885</v>
      </c>
      <c r="G599" s="2">
        <v>0.16095882394229799</v>
      </c>
      <c r="H599" s="12">
        <v>-1.9174865425443099</v>
      </c>
      <c r="I599" s="14">
        <v>5.5176149026386297E-2</v>
      </c>
      <c r="J599" s="14">
        <v>0.112395859127824</v>
      </c>
      <c r="K599" t="s">
        <v>2498</v>
      </c>
      <c r="L599" t="s">
        <v>24</v>
      </c>
      <c r="M599" t="s">
        <v>24</v>
      </c>
      <c r="N599" t="s">
        <v>24</v>
      </c>
      <c r="O599" t="s">
        <v>24</v>
      </c>
      <c r="P599" t="s">
        <v>24</v>
      </c>
      <c r="Q599" t="s">
        <v>24</v>
      </c>
      <c r="R599" t="s">
        <v>24</v>
      </c>
      <c r="S599" t="s">
        <v>24</v>
      </c>
      <c r="T599" t="s">
        <v>24</v>
      </c>
      <c r="U599" t="s">
        <v>24</v>
      </c>
      <c r="V599" t="s">
        <v>24</v>
      </c>
      <c r="W599" t="s">
        <v>24</v>
      </c>
      <c r="X599" t="s">
        <v>24</v>
      </c>
      <c r="Y599">
        <v>1527</v>
      </c>
      <c r="Z599">
        <v>1580</v>
      </c>
      <c r="AA599">
        <v>740</v>
      </c>
      <c r="AB599">
        <v>932</v>
      </c>
      <c r="AC599" t="s">
        <v>2497</v>
      </c>
      <c r="AD599" t="s">
        <v>2500</v>
      </c>
    </row>
    <row r="600" spans="1:30" x14ac:dyDescent="0.25">
      <c r="A600">
        <v>599</v>
      </c>
      <c r="B600" t="s">
        <v>2501</v>
      </c>
      <c r="C600" s="2">
        <v>-0.79754926142476201</v>
      </c>
      <c r="D600" t="s">
        <v>2504</v>
      </c>
      <c r="E600" t="s">
        <v>18287</v>
      </c>
      <c r="F600">
        <v>843.82684857090999</v>
      </c>
      <c r="G600" s="2">
        <v>0.202074178212924</v>
      </c>
      <c r="H600" s="12">
        <v>-3.9468143256996999</v>
      </c>
      <c r="I600" s="14">
        <v>7.9197926851607393E-5</v>
      </c>
      <c r="J600" s="14">
        <v>4.0533146049217102E-4</v>
      </c>
      <c r="K600" t="s">
        <v>2503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</v>
      </c>
      <c r="W600">
        <v>0</v>
      </c>
      <c r="X600">
        <v>0</v>
      </c>
      <c r="Y600">
        <v>970</v>
      </c>
      <c r="Z600">
        <v>904</v>
      </c>
      <c r="AA600">
        <v>706</v>
      </c>
      <c r="AB600">
        <v>698</v>
      </c>
      <c r="AC600" t="s">
        <v>2502</v>
      </c>
      <c r="AD600" t="e">
        <f>-KEKSAPDDAVRLDKWLWAARFYKTRAMAREMIDGGKVHYNGQRGKPSKLVELNAEIRLRQGNDERTVRILSIHSQRRGAAEAQAMYEETETSIANREKVAQARKLNALTMPHPDRRPDKKERRNLIKFKYGESE</f>
        <v>#NAME?</v>
      </c>
    </row>
    <row r="601" spans="1:30" x14ac:dyDescent="0.25">
      <c r="A601">
        <v>600</v>
      </c>
      <c r="B601" t="s">
        <v>2505</v>
      </c>
      <c r="C601" s="2">
        <v>-1.1664532212983301</v>
      </c>
      <c r="D601" t="s">
        <v>2508</v>
      </c>
      <c r="E601" t="s">
        <v>18297</v>
      </c>
      <c r="F601">
        <v>2373.0155488231098</v>
      </c>
      <c r="G601" s="2">
        <v>0.18237528090675001</v>
      </c>
      <c r="H601" s="12">
        <v>-6.3958954058842199</v>
      </c>
      <c r="I601" s="14">
        <v>1.59609236373539E-10</v>
      </c>
      <c r="J601" s="14">
        <v>2.3608866213585998E-9</v>
      </c>
      <c r="K601" t="s">
        <v>2507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</v>
      </c>
      <c r="W601">
        <v>0</v>
      </c>
      <c r="X601">
        <v>0</v>
      </c>
      <c r="Y601">
        <v>1977</v>
      </c>
      <c r="Z601">
        <v>2491</v>
      </c>
      <c r="AA601">
        <v>2085</v>
      </c>
      <c r="AB601">
        <v>2232</v>
      </c>
      <c r="AC601" t="s">
        <v>2506</v>
      </c>
      <c r="AD601" t="s">
        <v>2509</v>
      </c>
    </row>
    <row r="602" spans="1:30" x14ac:dyDescent="0.25">
      <c r="A602">
        <v>601</v>
      </c>
      <c r="B602" t="s">
        <v>2510</v>
      </c>
      <c r="C602" s="2">
        <v>0.36291163054785602</v>
      </c>
      <c r="D602" t="s">
        <v>2513</v>
      </c>
      <c r="E602" t="s">
        <v>18296</v>
      </c>
      <c r="F602">
        <v>94569.718872086101</v>
      </c>
      <c r="G602" s="2">
        <v>0.24026993558993201</v>
      </c>
      <c r="H602" s="12">
        <v>1.5104329622297701</v>
      </c>
      <c r="I602" s="14">
        <v>0.13093298308939699</v>
      </c>
      <c r="J602" s="14">
        <v>0.225569687440107</v>
      </c>
      <c r="K602" t="s">
        <v>2512</v>
      </c>
      <c r="L602" t="s">
        <v>24</v>
      </c>
      <c r="M602" t="s">
        <v>24</v>
      </c>
      <c r="N602" t="s">
        <v>24</v>
      </c>
      <c r="O602" t="s">
        <v>24</v>
      </c>
      <c r="P602" t="s">
        <v>24</v>
      </c>
      <c r="Q602" t="s">
        <v>24</v>
      </c>
      <c r="R602" t="s">
        <v>24</v>
      </c>
      <c r="S602" t="s">
        <v>24</v>
      </c>
      <c r="T602" t="s">
        <v>24</v>
      </c>
      <c r="U602" t="s">
        <v>24</v>
      </c>
      <c r="V602" t="s">
        <v>24</v>
      </c>
      <c r="W602" t="s">
        <v>24</v>
      </c>
      <c r="X602" t="s">
        <v>24</v>
      </c>
      <c r="Y602">
        <v>149694</v>
      </c>
      <c r="Z602">
        <v>174997</v>
      </c>
      <c r="AA602">
        <v>59684</v>
      </c>
      <c r="AB602">
        <v>47774</v>
      </c>
      <c r="AC602" t="s">
        <v>2511</v>
      </c>
      <c r="AD602" t="s">
        <v>2514</v>
      </c>
    </row>
    <row r="603" spans="1:30" x14ac:dyDescent="0.25">
      <c r="A603">
        <v>602</v>
      </c>
      <c r="B603" t="s">
        <v>2515</v>
      </c>
      <c r="C603" s="2">
        <v>0.283619962909756</v>
      </c>
      <c r="D603" t="s">
        <v>2518</v>
      </c>
      <c r="E603" t="s">
        <v>18292</v>
      </c>
      <c r="F603">
        <v>1736.6179316282</v>
      </c>
      <c r="G603" s="2">
        <v>0.15415955259679601</v>
      </c>
      <c r="H603" s="12">
        <v>1.8397819540353999</v>
      </c>
      <c r="I603" s="14">
        <v>6.5800255859153001E-2</v>
      </c>
      <c r="J603" s="14">
        <v>0.129511088271166</v>
      </c>
      <c r="K603" t="s">
        <v>2517</v>
      </c>
      <c r="L603" t="s">
        <v>24</v>
      </c>
      <c r="M603" t="s">
        <v>24</v>
      </c>
      <c r="N603" t="s">
        <v>24</v>
      </c>
      <c r="O603" t="s">
        <v>24</v>
      </c>
      <c r="P603" t="s">
        <v>24</v>
      </c>
      <c r="Q603" t="s">
        <v>24</v>
      </c>
      <c r="R603" t="s">
        <v>24</v>
      </c>
      <c r="S603" t="s">
        <v>24</v>
      </c>
      <c r="T603" t="s">
        <v>24</v>
      </c>
      <c r="U603" t="s">
        <v>24</v>
      </c>
      <c r="V603" t="s">
        <v>24</v>
      </c>
      <c r="W603" t="s">
        <v>24</v>
      </c>
      <c r="X603" t="s">
        <v>24</v>
      </c>
      <c r="Y603">
        <v>2818</v>
      </c>
      <c r="Z603">
        <v>2993</v>
      </c>
      <c r="AA603">
        <v>915</v>
      </c>
      <c r="AB603">
        <v>1159</v>
      </c>
      <c r="AC603" t="s">
        <v>2516</v>
      </c>
      <c r="AD603" t="s">
        <v>2519</v>
      </c>
    </row>
    <row r="604" spans="1:30" x14ac:dyDescent="0.25">
      <c r="A604">
        <v>603</v>
      </c>
      <c r="B604" t="s">
        <v>2520</v>
      </c>
      <c r="C604" s="2">
        <v>2.2746971353918798E-2</v>
      </c>
      <c r="D604" t="s">
        <v>2523</v>
      </c>
      <c r="E604" t="s">
        <v>18292</v>
      </c>
      <c r="F604">
        <v>3346.2918582505899</v>
      </c>
      <c r="G604" s="2">
        <v>0.16629118098444401</v>
      </c>
      <c r="H604" s="12">
        <v>0.13679000425192001</v>
      </c>
      <c r="I604" s="14">
        <v>0.89119678482308595</v>
      </c>
      <c r="J604" s="14">
        <v>0.92433557629061103</v>
      </c>
      <c r="K604" t="s">
        <v>2522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24</v>
      </c>
      <c r="R604" t="s">
        <v>24</v>
      </c>
      <c r="S604" t="s">
        <v>24</v>
      </c>
      <c r="T604" t="s">
        <v>24</v>
      </c>
      <c r="U604" t="s">
        <v>24</v>
      </c>
      <c r="V604" t="s">
        <v>24</v>
      </c>
      <c r="W604" t="s">
        <v>24</v>
      </c>
      <c r="X604" t="s">
        <v>24</v>
      </c>
      <c r="Y604">
        <v>4859</v>
      </c>
      <c r="Z604">
        <v>5427</v>
      </c>
      <c r="AA604">
        <v>1862</v>
      </c>
      <c r="AB604">
        <v>2548</v>
      </c>
      <c r="AC604" t="s">
        <v>2521</v>
      </c>
      <c r="AD604" t="s">
        <v>2524</v>
      </c>
    </row>
    <row r="605" spans="1:30" x14ac:dyDescent="0.25">
      <c r="A605">
        <v>604</v>
      </c>
      <c r="B605" t="s">
        <v>2525</v>
      </c>
      <c r="C605" s="2">
        <v>-2.71478022046607E-2</v>
      </c>
      <c r="D605" t="s">
        <v>2528</v>
      </c>
      <c r="E605" t="s">
        <v>18282</v>
      </c>
      <c r="F605">
        <v>1679.9561885468399</v>
      </c>
      <c r="G605" s="2">
        <v>0.176538448277862</v>
      </c>
      <c r="H605" s="12">
        <v>-0.15377841183882801</v>
      </c>
      <c r="I605" s="14">
        <v>0.87778445620325296</v>
      </c>
      <c r="J605" s="14">
        <v>0.91602039055951401</v>
      </c>
      <c r="K605" t="s">
        <v>2527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24</v>
      </c>
      <c r="R605" t="s">
        <v>24</v>
      </c>
      <c r="S605" t="s">
        <v>24</v>
      </c>
      <c r="T605" t="s">
        <v>24</v>
      </c>
      <c r="U605" t="s">
        <v>24</v>
      </c>
      <c r="V605" t="s">
        <v>24</v>
      </c>
      <c r="W605" t="s">
        <v>24</v>
      </c>
      <c r="X605" t="s">
        <v>24</v>
      </c>
      <c r="Y605">
        <v>2606</v>
      </c>
      <c r="Z605">
        <v>2457</v>
      </c>
      <c r="AA605">
        <v>964</v>
      </c>
      <c r="AB605">
        <v>1286</v>
      </c>
      <c r="AC605" t="s">
        <v>2526</v>
      </c>
      <c r="AD605" t="s">
        <v>2529</v>
      </c>
    </row>
    <row r="606" spans="1:30" x14ac:dyDescent="0.25">
      <c r="A606">
        <v>605</v>
      </c>
      <c r="B606" t="s">
        <v>16372</v>
      </c>
      <c r="C606" s="2">
        <v>0.221137177376379</v>
      </c>
      <c r="D606" t="s">
        <v>24</v>
      </c>
      <c r="F606">
        <v>44.666761946704398</v>
      </c>
      <c r="G606" s="2">
        <v>0.45145441985790102</v>
      </c>
      <c r="H606" s="12">
        <v>0.48983278853706702</v>
      </c>
      <c r="I606" s="14">
        <v>0.62425222664982605</v>
      </c>
      <c r="J606" s="14">
        <v>0.72464475180367705</v>
      </c>
      <c r="K606" t="s">
        <v>24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24</v>
      </c>
      <c r="R606" t="s">
        <v>24</v>
      </c>
      <c r="S606" t="s">
        <v>24</v>
      </c>
      <c r="T606" t="s">
        <v>24</v>
      </c>
      <c r="U606" t="s">
        <v>24</v>
      </c>
      <c r="V606" t="s">
        <v>24</v>
      </c>
      <c r="W606" t="s">
        <v>24</v>
      </c>
      <c r="X606" t="s">
        <v>24</v>
      </c>
      <c r="Y606">
        <v>76</v>
      </c>
      <c r="Z606">
        <v>70</v>
      </c>
      <c r="AA606">
        <v>28</v>
      </c>
      <c r="AB606">
        <v>26</v>
      </c>
      <c r="AC606" t="s">
        <v>24</v>
      </c>
      <c r="AD606" t="s">
        <v>24</v>
      </c>
    </row>
    <row r="607" spans="1:30" x14ac:dyDescent="0.25">
      <c r="A607">
        <v>606</v>
      </c>
      <c r="B607" t="s">
        <v>2530</v>
      </c>
      <c r="C607" s="2">
        <v>0.71378257643879595</v>
      </c>
      <c r="D607" t="s">
        <v>35</v>
      </c>
      <c r="F607">
        <v>985.82543251946197</v>
      </c>
      <c r="G607" s="2">
        <v>0.16267214391010401</v>
      </c>
      <c r="H607" s="12">
        <v>4.3878598958727997</v>
      </c>
      <c r="I607" s="14">
        <v>1.1447147342310799E-5</v>
      </c>
      <c r="J607" s="14">
        <v>7.2215040988245295E-5</v>
      </c>
      <c r="K607" t="s">
        <v>2532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0</v>
      </c>
      <c r="Y607">
        <v>1820</v>
      </c>
      <c r="Z607">
        <v>1912</v>
      </c>
      <c r="AA607">
        <v>446</v>
      </c>
      <c r="AB607">
        <v>541</v>
      </c>
      <c r="AC607" t="s">
        <v>2531</v>
      </c>
      <c r="AD607" t="s">
        <v>2533</v>
      </c>
    </row>
    <row r="608" spans="1:30" x14ac:dyDescent="0.25">
      <c r="A608">
        <v>607</v>
      </c>
      <c r="B608" t="s">
        <v>2534</v>
      </c>
      <c r="C608" s="2">
        <v>0.82858628370657395</v>
      </c>
      <c r="D608" t="s">
        <v>35</v>
      </c>
      <c r="F608">
        <v>860.26707512626399</v>
      </c>
      <c r="G608" s="2">
        <v>0.166854365240796</v>
      </c>
      <c r="H608" s="12">
        <v>4.9659251198540497</v>
      </c>
      <c r="I608" s="14">
        <v>6.8374335101164304E-7</v>
      </c>
      <c r="J608" s="14">
        <v>5.7419737326891801E-6</v>
      </c>
      <c r="K608" t="s">
        <v>2536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0</v>
      </c>
      <c r="Y608">
        <v>1616</v>
      </c>
      <c r="Z608">
        <v>1739</v>
      </c>
      <c r="AA608">
        <v>371</v>
      </c>
      <c r="AB608">
        <v>448</v>
      </c>
      <c r="AC608" t="s">
        <v>2535</v>
      </c>
      <c r="AD608" t="s">
        <v>2537</v>
      </c>
    </row>
    <row r="609" spans="1:30" x14ac:dyDescent="0.25">
      <c r="A609">
        <v>608</v>
      </c>
      <c r="B609" t="s">
        <v>16373</v>
      </c>
      <c r="C609" s="2">
        <v>-1.83521881647208</v>
      </c>
      <c r="D609" t="s">
        <v>2540</v>
      </c>
      <c r="E609" t="s">
        <v>18298</v>
      </c>
      <c r="F609">
        <v>618.82351512556102</v>
      </c>
      <c r="G609" s="2">
        <v>0.247835412739354</v>
      </c>
      <c r="H609" s="12">
        <v>-7.4049902561833001</v>
      </c>
      <c r="I609" s="14">
        <v>1.3116009918854599E-13</v>
      </c>
      <c r="J609" s="14">
        <v>2.82972479188549E-12</v>
      </c>
      <c r="K609" t="s">
        <v>2539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</v>
      </c>
      <c r="Y609">
        <v>402</v>
      </c>
      <c r="Z609">
        <v>424</v>
      </c>
      <c r="AA609">
        <v>483</v>
      </c>
      <c r="AB609">
        <v>812</v>
      </c>
      <c r="AC609" t="s">
        <v>2538</v>
      </c>
      <c r="AD609" t="s">
        <v>2541</v>
      </c>
    </row>
    <row r="610" spans="1:30" x14ac:dyDescent="0.25">
      <c r="A610">
        <v>609</v>
      </c>
      <c r="B610" t="s">
        <v>2542</v>
      </c>
      <c r="C610" s="2">
        <v>0.94647441553072598</v>
      </c>
      <c r="D610" t="s">
        <v>35</v>
      </c>
      <c r="F610">
        <v>660.63095183677206</v>
      </c>
      <c r="G610" s="2">
        <v>0.184153499376732</v>
      </c>
      <c r="H610" s="12">
        <v>5.13959505919828</v>
      </c>
      <c r="I610" s="14">
        <v>2.7533117616915602E-7</v>
      </c>
      <c r="J610" s="14">
        <v>2.49458989081335E-6</v>
      </c>
      <c r="K610" t="s">
        <v>2544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0</v>
      </c>
      <c r="Y610">
        <v>1342</v>
      </c>
      <c r="Z610">
        <v>1305</v>
      </c>
      <c r="AA610">
        <v>279</v>
      </c>
      <c r="AB610">
        <v>316</v>
      </c>
      <c r="AC610" t="s">
        <v>2543</v>
      </c>
      <c r="AD610" t="s">
        <v>2545</v>
      </c>
    </row>
    <row r="611" spans="1:30" x14ac:dyDescent="0.25">
      <c r="A611">
        <v>610</v>
      </c>
      <c r="B611" t="s">
        <v>2546</v>
      </c>
      <c r="C611" s="2">
        <v>0.579122145899434</v>
      </c>
      <c r="D611" t="s">
        <v>2549</v>
      </c>
      <c r="E611" t="s">
        <v>18293</v>
      </c>
      <c r="F611">
        <v>148.78441009255499</v>
      </c>
      <c r="G611" s="2">
        <v>0.33685499903937499</v>
      </c>
      <c r="H611" s="12">
        <v>1.7192030622996299</v>
      </c>
      <c r="I611" s="14">
        <v>8.5577403416695993E-2</v>
      </c>
      <c r="J611" s="14">
        <v>0.16159562879216499</v>
      </c>
      <c r="K611" t="s">
        <v>2548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24</v>
      </c>
      <c r="S611" t="s">
        <v>24</v>
      </c>
      <c r="T611" t="s">
        <v>24</v>
      </c>
      <c r="U611" t="s">
        <v>24</v>
      </c>
      <c r="V611" t="s">
        <v>24</v>
      </c>
      <c r="W611" t="s">
        <v>24</v>
      </c>
      <c r="X611" t="s">
        <v>24</v>
      </c>
      <c r="Y611">
        <v>285</v>
      </c>
      <c r="Z611">
        <v>256</v>
      </c>
      <c r="AA611">
        <v>88</v>
      </c>
      <c r="AB611">
        <v>67</v>
      </c>
      <c r="AC611" t="s">
        <v>2547</v>
      </c>
      <c r="AD611" t="s">
        <v>2550</v>
      </c>
    </row>
    <row r="612" spans="1:30" x14ac:dyDescent="0.25">
      <c r="A612">
        <v>611</v>
      </c>
      <c r="B612" t="s">
        <v>16374</v>
      </c>
      <c r="C612" s="2">
        <v>0.17521957573241101</v>
      </c>
      <c r="D612" t="s">
        <v>24</v>
      </c>
      <c r="F612">
        <v>43.295968035047601</v>
      </c>
      <c r="G612" s="2">
        <v>0.49162831270245799</v>
      </c>
      <c r="H612" s="12">
        <v>0.35640660068830599</v>
      </c>
      <c r="I612" s="14">
        <v>0.72153608687494097</v>
      </c>
      <c r="J612" s="14">
        <v>0.80433868662479102</v>
      </c>
      <c r="K612" t="s">
        <v>24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24</v>
      </c>
      <c r="R612" t="s">
        <v>24</v>
      </c>
      <c r="S612" t="s">
        <v>24</v>
      </c>
      <c r="T612" t="s">
        <v>24</v>
      </c>
      <c r="U612" t="s">
        <v>24</v>
      </c>
      <c r="V612" t="s">
        <v>24</v>
      </c>
      <c r="W612" t="s">
        <v>24</v>
      </c>
      <c r="X612" t="s">
        <v>24</v>
      </c>
      <c r="Y612">
        <v>79</v>
      </c>
      <c r="Z612">
        <v>60</v>
      </c>
      <c r="AA612">
        <v>29</v>
      </c>
      <c r="AB612">
        <v>24</v>
      </c>
      <c r="AC612" t="s">
        <v>24</v>
      </c>
      <c r="AD612" t="s">
        <v>24</v>
      </c>
    </row>
    <row r="613" spans="1:30" x14ac:dyDescent="0.25">
      <c r="A613">
        <v>612</v>
      </c>
      <c r="B613" t="s">
        <v>2551</v>
      </c>
      <c r="C613" s="2">
        <v>-0.421992282209386</v>
      </c>
      <c r="D613" t="s">
        <v>2554</v>
      </c>
      <c r="E613" t="s">
        <v>18282</v>
      </c>
      <c r="F613">
        <v>5096.7591230906401</v>
      </c>
      <c r="G613" s="2">
        <v>0.14578668235645101</v>
      </c>
      <c r="H613" s="12">
        <v>-2.8945873202437502</v>
      </c>
      <c r="I613" s="14">
        <v>3.7965729790700202E-3</v>
      </c>
      <c r="J613" s="14">
        <v>1.1775708882659599E-2</v>
      </c>
      <c r="K613" t="s">
        <v>2553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0</v>
      </c>
      <c r="X613">
        <v>0</v>
      </c>
      <c r="Y613">
        <v>6214</v>
      </c>
      <c r="Z613">
        <v>7075</v>
      </c>
      <c r="AA613">
        <v>3573</v>
      </c>
      <c r="AB613">
        <v>4126</v>
      </c>
      <c r="AC613" t="s">
        <v>2552</v>
      </c>
      <c r="AD613" t="s">
        <v>2555</v>
      </c>
    </row>
    <row r="614" spans="1:30" x14ac:dyDescent="0.25">
      <c r="A614">
        <v>613</v>
      </c>
      <c r="B614" t="s">
        <v>2556</v>
      </c>
      <c r="C614" s="2">
        <v>0.35832814190007101</v>
      </c>
      <c r="D614" t="s">
        <v>2559</v>
      </c>
      <c r="E614" t="s">
        <v>18291</v>
      </c>
      <c r="F614">
        <v>379.71780653739199</v>
      </c>
      <c r="G614" s="2">
        <v>0.26757276227351101</v>
      </c>
      <c r="H614" s="12">
        <v>1.3391801873084199</v>
      </c>
      <c r="I614" s="14">
        <v>0.18051202074515901</v>
      </c>
      <c r="J614" s="14">
        <v>0.29008207448964901</v>
      </c>
      <c r="K614" t="s">
        <v>2558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24</v>
      </c>
      <c r="R614" t="s">
        <v>24</v>
      </c>
      <c r="S614" t="s">
        <v>24</v>
      </c>
      <c r="T614" t="s">
        <v>24</v>
      </c>
      <c r="U614" t="s">
        <v>24</v>
      </c>
      <c r="V614" t="s">
        <v>24</v>
      </c>
      <c r="W614" t="s">
        <v>24</v>
      </c>
      <c r="X614" t="s">
        <v>24</v>
      </c>
      <c r="Y614">
        <v>726</v>
      </c>
      <c r="Z614">
        <v>569</v>
      </c>
      <c r="AA614">
        <v>180</v>
      </c>
      <c r="AB614">
        <v>263</v>
      </c>
      <c r="AC614" t="s">
        <v>2557</v>
      </c>
      <c r="AD614" t="s">
        <v>2560</v>
      </c>
    </row>
    <row r="615" spans="1:30" x14ac:dyDescent="0.25">
      <c r="A615">
        <v>614</v>
      </c>
      <c r="B615" t="s">
        <v>2561</v>
      </c>
      <c r="C615" s="2">
        <v>-0.177623408719492</v>
      </c>
      <c r="D615" t="s">
        <v>2564</v>
      </c>
      <c r="E615" t="s">
        <v>18291</v>
      </c>
      <c r="F615">
        <v>1497.1311449754701</v>
      </c>
      <c r="G615" s="2">
        <v>0.190410691754481</v>
      </c>
      <c r="H615" s="12">
        <v>-0.93284367113441002</v>
      </c>
      <c r="I615" s="14">
        <v>0.35090068936841301</v>
      </c>
      <c r="J615" s="14">
        <v>0.47844524859764398</v>
      </c>
      <c r="K615" t="s">
        <v>2563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24</v>
      </c>
      <c r="R615" t="s">
        <v>24</v>
      </c>
      <c r="S615" t="s">
        <v>24</v>
      </c>
      <c r="T615" t="s">
        <v>24</v>
      </c>
      <c r="U615" t="s">
        <v>24</v>
      </c>
      <c r="V615" t="s">
        <v>24</v>
      </c>
      <c r="W615" t="s">
        <v>24</v>
      </c>
      <c r="X615" t="s">
        <v>24</v>
      </c>
      <c r="Y615">
        <v>2290</v>
      </c>
      <c r="Z615">
        <v>1979</v>
      </c>
      <c r="AA615">
        <v>940</v>
      </c>
      <c r="AB615">
        <v>1162</v>
      </c>
      <c r="AC615" t="s">
        <v>2562</v>
      </c>
      <c r="AD615" t="s">
        <v>2565</v>
      </c>
    </row>
    <row r="616" spans="1:30" x14ac:dyDescent="0.25">
      <c r="A616">
        <v>615</v>
      </c>
      <c r="B616" t="s">
        <v>2566</v>
      </c>
      <c r="C616" s="2">
        <v>-0.12920464903335099</v>
      </c>
      <c r="D616" t="s">
        <v>2569</v>
      </c>
      <c r="F616">
        <v>251.11804155781601</v>
      </c>
      <c r="G616" s="2">
        <v>0.22130408843606</v>
      </c>
      <c r="H616" s="12">
        <v>-0.58383308662045796</v>
      </c>
      <c r="I616" s="14">
        <v>0.55933261546530999</v>
      </c>
      <c r="J616" s="14">
        <v>0.67496720129543697</v>
      </c>
      <c r="K616" t="s">
        <v>2568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24</v>
      </c>
      <c r="R616" t="s">
        <v>24</v>
      </c>
      <c r="S616" t="s">
        <v>24</v>
      </c>
      <c r="T616" t="s">
        <v>24</v>
      </c>
      <c r="U616" t="s">
        <v>24</v>
      </c>
      <c r="V616" t="s">
        <v>24</v>
      </c>
      <c r="W616" t="s">
        <v>24</v>
      </c>
      <c r="X616" t="s">
        <v>24</v>
      </c>
      <c r="Y616">
        <v>357</v>
      </c>
      <c r="Z616">
        <v>374</v>
      </c>
      <c r="AA616">
        <v>155</v>
      </c>
      <c r="AB616">
        <v>192</v>
      </c>
      <c r="AC616" t="s">
        <v>2567</v>
      </c>
      <c r="AD616" t="s">
        <v>2570</v>
      </c>
    </row>
    <row r="617" spans="1:30" x14ac:dyDescent="0.25">
      <c r="A617">
        <v>616</v>
      </c>
      <c r="B617" t="s">
        <v>2571</v>
      </c>
      <c r="C617" s="2">
        <v>-0.21907414628597699</v>
      </c>
      <c r="D617" t="s">
        <v>2574</v>
      </c>
      <c r="E617" t="s">
        <v>18289</v>
      </c>
      <c r="F617">
        <v>521.27881090671701</v>
      </c>
      <c r="G617" s="2">
        <v>0.23198123503870799</v>
      </c>
      <c r="H617" s="12">
        <v>-0.94436149652114199</v>
      </c>
      <c r="I617" s="14">
        <v>0.34498495020897502</v>
      </c>
      <c r="J617" s="14">
        <v>0.47235842586467303</v>
      </c>
      <c r="K617" t="s">
        <v>2573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24</v>
      </c>
      <c r="R617" t="s">
        <v>24</v>
      </c>
      <c r="S617" t="s">
        <v>24</v>
      </c>
      <c r="T617" t="s">
        <v>24</v>
      </c>
      <c r="U617" t="s">
        <v>24</v>
      </c>
      <c r="V617" t="s">
        <v>24</v>
      </c>
      <c r="W617" t="s">
        <v>24</v>
      </c>
      <c r="X617" t="s">
        <v>24</v>
      </c>
      <c r="Y617">
        <v>617</v>
      </c>
      <c r="Z617">
        <v>857</v>
      </c>
      <c r="AA617">
        <v>325</v>
      </c>
      <c r="AB617">
        <v>418</v>
      </c>
      <c r="AC617" t="s">
        <v>2572</v>
      </c>
      <c r="AD617" t="s">
        <v>2575</v>
      </c>
    </row>
    <row r="618" spans="1:30" x14ac:dyDescent="0.25">
      <c r="A618">
        <v>617</v>
      </c>
      <c r="B618" t="s">
        <v>2576</v>
      </c>
      <c r="C618" s="2">
        <v>1.1605054426633601</v>
      </c>
      <c r="D618" t="s">
        <v>2579</v>
      </c>
      <c r="E618" t="s">
        <v>18294</v>
      </c>
      <c r="F618">
        <v>301.11063237936298</v>
      </c>
      <c r="G618" s="2">
        <v>0.28309563701609097</v>
      </c>
      <c r="H618" s="12">
        <v>4.0993406146962004</v>
      </c>
      <c r="I618" s="14">
        <v>4.1432888730844403E-5</v>
      </c>
      <c r="J618" s="14">
        <v>2.3014997225312601E-4</v>
      </c>
      <c r="K618" t="s">
        <v>2578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0</v>
      </c>
      <c r="Y618">
        <v>519</v>
      </c>
      <c r="Z618">
        <v>754</v>
      </c>
      <c r="AA618">
        <v>124</v>
      </c>
      <c r="AB618">
        <v>120</v>
      </c>
      <c r="AC618" t="s">
        <v>2577</v>
      </c>
      <c r="AD618" t="s">
        <v>2580</v>
      </c>
    </row>
    <row r="619" spans="1:30" x14ac:dyDescent="0.25">
      <c r="A619">
        <v>618</v>
      </c>
      <c r="B619" t="s">
        <v>2581</v>
      </c>
      <c r="C619" s="2">
        <v>-0.71958836918695901</v>
      </c>
      <c r="D619" t="s">
        <v>2584</v>
      </c>
      <c r="E619" t="s">
        <v>18297</v>
      </c>
      <c r="F619">
        <v>2184.7805873841598</v>
      </c>
      <c r="G619" s="2">
        <v>0.180745649731366</v>
      </c>
      <c r="H619" s="12">
        <v>-3.9812209602634998</v>
      </c>
      <c r="I619" s="14">
        <v>6.8562176500459496E-5</v>
      </c>
      <c r="J619" s="14">
        <v>3.58894502995033E-4</v>
      </c>
      <c r="K619" t="s">
        <v>2583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</v>
      </c>
      <c r="W619">
        <v>0</v>
      </c>
      <c r="X619">
        <v>0</v>
      </c>
      <c r="Y619">
        <v>2226</v>
      </c>
      <c r="Z619">
        <v>2818</v>
      </c>
      <c r="AA619">
        <v>1582</v>
      </c>
      <c r="AB619">
        <v>2019</v>
      </c>
      <c r="AC619" t="s">
        <v>2582</v>
      </c>
      <c r="AD619" t="s">
        <v>2585</v>
      </c>
    </row>
    <row r="620" spans="1:30" x14ac:dyDescent="0.25">
      <c r="A620">
        <v>619</v>
      </c>
      <c r="B620" t="s">
        <v>16375</v>
      </c>
      <c r="C620" s="2">
        <v>-3.3385481807135502</v>
      </c>
      <c r="D620" t="s">
        <v>2540</v>
      </c>
      <c r="E620" t="s">
        <v>18298</v>
      </c>
      <c r="F620">
        <v>1173.4152135020699</v>
      </c>
      <c r="G620" s="2">
        <v>0.97243684142696096</v>
      </c>
      <c r="H620" s="12">
        <v>-3.43317739362337</v>
      </c>
      <c r="I620" s="14">
        <v>5.9655165338257305E-4</v>
      </c>
      <c r="J620" s="14">
        <v>2.4651155623904202E-3</v>
      </c>
      <c r="K620" t="s">
        <v>2587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1</v>
      </c>
      <c r="X620">
        <v>0</v>
      </c>
      <c r="Y620">
        <v>302</v>
      </c>
      <c r="Z620">
        <v>342</v>
      </c>
      <c r="AA620">
        <v>470</v>
      </c>
      <c r="AB620">
        <v>2502</v>
      </c>
      <c r="AC620" t="s">
        <v>2586</v>
      </c>
      <c r="AD620" t="s">
        <v>2588</v>
      </c>
    </row>
    <row r="621" spans="1:30" x14ac:dyDescent="0.25">
      <c r="A621">
        <v>620</v>
      </c>
      <c r="B621" t="s">
        <v>2589</v>
      </c>
      <c r="C621" s="2">
        <v>0.21137910263401999</v>
      </c>
      <c r="D621" t="s">
        <v>2592</v>
      </c>
      <c r="E621" t="s">
        <v>18293</v>
      </c>
      <c r="F621">
        <v>2728.9495690110998</v>
      </c>
      <c r="G621" s="2">
        <v>0.14628046338131201</v>
      </c>
      <c r="H621" s="12">
        <v>1.44502620341729</v>
      </c>
      <c r="I621" s="14">
        <v>0.14845052558501401</v>
      </c>
      <c r="J621" s="14">
        <v>0.24976273261933701</v>
      </c>
      <c r="K621" t="s">
        <v>2591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24</v>
      </c>
      <c r="R621" t="s">
        <v>24</v>
      </c>
      <c r="S621" t="s">
        <v>24</v>
      </c>
      <c r="T621" t="s">
        <v>24</v>
      </c>
      <c r="U621" t="s">
        <v>24</v>
      </c>
      <c r="V621" t="s">
        <v>24</v>
      </c>
      <c r="W621" t="s">
        <v>24</v>
      </c>
      <c r="X621" t="s">
        <v>24</v>
      </c>
      <c r="Y621">
        <v>4239</v>
      </c>
      <c r="Z621">
        <v>4690</v>
      </c>
      <c r="AA621">
        <v>1545</v>
      </c>
      <c r="AB621">
        <v>1792</v>
      </c>
      <c r="AC621" t="s">
        <v>2590</v>
      </c>
      <c r="AD621" t="s">
        <v>2593</v>
      </c>
    </row>
    <row r="622" spans="1:30" x14ac:dyDescent="0.25">
      <c r="A622">
        <v>621</v>
      </c>
      <c r="B622" t="s">
        <v>2594</v>
      </c>
      <c r="C622" s="2">
        <v>-2.3958806513328199E-2</v>
      </c>
      <c r="D622" t="s">
        <v>2597</v>
      </c>
      <c r="E622" t="s">
        <v>18293</v>
      </c>
      <c r="F622">
        <v>1752.678170767</v>
      </c>
      <c r="G622" s="2">
        <v>0.16069738920135801</v>
      </c>
      <c r="H622" s="12">
        <v>-0.1490926929952</v>
      </c>
      <c r="I622" s="14">
        <v>0.88148049159452901</v>
      </c>
      <c r="J622" s="14">
        <v>0.91749110314361804</v>
      </c>
      <c r="K622" t="s">
        <v>2596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24</v>
      </c>
      <c r="R622" t="s">
        <v>24</v>
      </c>
      <c r="S622" t="s">
        <v>24</v>
      </c>
      <c r="T622" t="s">
        <v>24</v>
      </c>
      <c r="U622" t="s">
        <v>24</v>
      </c>
      <c r="V622" t="s">
        <v>24</v>
      </c>
      <c r="W622" t="s">
        <v>24</v>
      </c>
      <c r="X622" t="s">
        <v>24</v>
      </c>
      <c r="Y622">
        <v>2523</v>
      </c>
      <c r="Z622">
        <v>2777</v>
      </c>
      <c r="AA622">
        <v>1015</v>
      </c>
      <c r="AB622">
        <v>1328</v>
      </c>
      <c r="AC622" t="s">
        <v>2595</v>
      </c>
      <c r="AD622" t="s">
        <v>2598</v>
      </c>
    </row>
    <row r="623" spans="1:30" x14ac:dyDescent="0.25">
      <c r="A623">
        <v>622</v>
      </c>
      <c r="B623" t="s">
        <v>2599</v>
      </c>
      <c r="C623" s="2">
        <v>0.20674107301122099</v>
      </c>
      <c r="D623" t="s">
        <v>2602</v>
      </c>
      <c r="E623" t="s">
        <v>18282</v>
      </c>
      <c r="F623">
        <v>3642.7825506439699</v>
      </c>
      <c r="G623" s="2">
        <v>0.15198865339765499</v>
      </c>
      <c r="H623" s="12">
        <v>1.36024017839223</v>
      </c>
      <c r="I623" s="14">
        <v>0.17375393195515601</v>
      </c>
      <c r="J623" s="14">
        <v>0.282124367686023</v>
      </c>
      <c r="K623" t="s">
        <v>2601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24</v>
      </c>
      <c r="R623" t="s">
        <v>24</v>
      </c>
      <c r="S623" t="s">
        <v>24</v>
      </c>
      <c r="T623" t="s">
        <v>24</v>
      </c>
      <c r="U623" t="s">
        <v>24</v>
      </c>
      <c r="V623" t="s">
        <v>24</v>
      </c>
      <c r="W623" t="s">
        <v>24</v>
      </c>
      <c r="X623" t="s">
        <v>24</v>
      </c>
      <c r="Y623">
        <v>5920</v>
      </c>
      <c r="Z623">
        <v>5966</v>
      </c>
      <c r="AA623">
        <v>1961</v>
      </c>
      <c r="AB623">
        <v>2520</v>
      </c>
      <c r="AC623" t="s">
        <v>2600</v>
      </c>
      <c r="AD623" t="s">
        <v>2603</v>
      </c>
    </row>
    <row r="624" spans="1:30" x14ac:dyDescent="0.25">
      <c r="A624">
        <v>623</v>
      </c>
      <c r="B624" t="s">
        <v>2604</v>
      </c>
      <c r="C624" s="2">
        <v>0.54575044733469802</v>
      </c>
      <c r="D624" t="s">
        <v>2607</v>
      </c>
      <c r="E624" t="s">
        <v>18291</v>
      </c>
      <c r="F624">
        <v>252.63893963394</v>
      </c>
      <c r="G624" s="2">
        <v>0.27001309025040998</v>
      </c>
      <c r="H624" s="12">
        <v>2.0211999604484698</v>
      </c>
      <c r="I624" s="14">
        <v>4.3259069812656301E-2</v>
      </c>
      <c r="J624" s="14">
        <v>9.2410649681850504E-2</v>
      </c>
      <c r="K624" t="s">
        <v>2606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24</v>
      </c>
      <c r="R624" t="s">
        <v>24</v>
      </c>
      <c r="S624" t="s">
        <v>24</v>
      </c>
      <c r="T624" t="s">
        <v>24</v>
      </c>
      <c r="U624" t="s">
        <v>24</v>
      </c>
      <c r="V624" t="s">
        <v>24</v>
      </c>
      <c r="W624" t="s">
        <v>24</v>
      </c>
      <c r="X624" t="s">
        <v>24</v>
      </c>
      <c r="Y624">
        <v>499</v>
      </c>
      <c r="Z624">
        <v>412</v>
      </c>
      <c r="AA624">
        <v>113</v>
      </c>
      <c r="AB624">
        <v>160</v>
      </c>
      <c r="AC624" t="s">
        <v>2605</v>
      </c>
      <c r="AD624" t="s">
        <v>2608</v>
      </c>
    </row>
    <row r="625" spans="1:30" x14ac:dyDescent="0.25">
      <c r="A625">
        <v>624</v>
      </c>
      <c r="B625" t="s">
        <v>2609</v>
      </c>
      <c r="C625" s="2">
        <v>-0.105751979041733</v>
      </c>
      <c r="D625" t="s">
        <v>2612</v>
      </c>
      <c r="E625" t="s">
        <v>18297</v>
      </c>
      <c r="F625">
        <v>1124.3830210772301</v>
      </c>
      <c r="G625" s="2">
        <v>0.169581007549089</v>
      </c>
      <c r="H625" s="12">
        <v>-0.62360744620013198</v>
      </c>
      <c r="I625" s="14">
        <v>0.53288541925701605</v>
      </c>
      <c r="J625" s="14">
        <v>0.65252980940691296</v>
      </c>
      <c r="K625" t="s">
        <v>2611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 t="s">
        <v>24</v>
      </c>
      <c r="T625" t="s">
        <v>24</v>
      </c>
      <c r="U625" t="s">
        <v>24</v>
      </c>
      <c r="V625" t="s">
        <v>24</v>
      </c>
      <c r="W625" t="s">
        <v>24</v>
      </c>
      <c r="X625" t="s">
        <v>24</v>
      </c>
      <c r="Y625">
        <v>1626</v>
      </c>
      <c r="Z625">
        <v>1674</v>
      </c>
      <c r="AA625">
        <v>665</v>
      </c>
      <c r="AB625">
        <v>881</v>
      </c>
      <c r="AC625" t="s">
        <v>2610</v>
      </c>
      <c r="AD625" t="s">
        <v>2613</v>
      </c>
    </row>
    <row r="626" spans="1:30" x14ac:dyDescent="0.25">
      <c r="A626">
        <v>625</v>
      </c>
      <c r="B626" t="s">
        <v>2614</v>
      </c>
      <c r="C626" s="2">
        <v>0.196956427352077</v>
      </c>
      <c r="D626" t="s">
        <v>2617</v>
      </c>
      <c r="E626" t="s">
        <v>18282</v>
      </c>
      <c r="F626">
        <v>1103.10459684536</v>
      </c>
      <c r="G626" s="2">
        <v>0.158031681511208</v>
      </c>
      <c r="H626" s="12">
        <v>1.24630976186954</v>
      </c>
      <c r="I626" s="14">
        <v>0.212650695399939</v>
      </c>
      <c r="J626" s="14">
        <v>0.32835150871362601</v>
      </c>
      <c r="K626" t="s">
        <v>2616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24</v>
      </c>
      <c r="S626" t="s">
        <v>24</v>
      </c>
      <c r="T626" t="s">
        <v>24</v>
      </c>
      <c r="U626" t="s">
        <v>24</v>
      </c>
      <c r="V626" t="s">
        <v>24</v>
      </c>
      <c r="W626" t="s">
        <v>24</v>
      </c>
      <c r="X626" t="s">
        <v>24</v>
      </c>
      <c r="Y626">
        <v>1749</v>
      </c>
      <c r="Z626">
        <v>1841</v>
      </c>
      <c r="AA626">
        <v>623</v>
      </c>
      <c r="AB626">
        <v>734</v>
      </c>
      <c r="AC626" t="s">
        <v>2615</v>
      </c>
      <c r="AD626" t="e">
        <f>-KQTQRHDAIIELVRLQGYVSTEELVEHFAVSPQTIRRDLNDLADQNKIHRHHGGAALPSSSVNAAYNDRKVMWSEEKARIAQRVASQIPDGATLFIDIGTTPEAVAHALLNHKNLRVVTNNLNVATLLTAKEDFRLILAGGEVRTRDGGIIGEATLDFISQFRLDYGILGISGIDMDGSLLEFDYHEVRTKRAIIENSRCVMLVTDHSKFGRNAMVNLGNMNLIDYLFTDQQPPASVMKIIEQHDVQLELC</f>
        <v>#NAME?</v>
      </c>
    </row>
    <row r="627" spans="1:30" x14ac:dyDescent="0.25">
      <c r="A627">
        <v>626</v>
      </c>
      <c r="B627" t="s">
        <v>2618</v>
      </c>
      <c r="C627" s="2">
        <v>-1.1309331580078601</v>
      </c>
      <c r="D627" t="s">
        <v>2621</v>
      </c>
      <c r="E627" t="s">
        <v>18296</v>
      </c>
      <c r="F627">
        <v>1125.51365267557</v>
      </c>
      <c r="G627" s="2">
        <v>0.24949536371148101</v>
      </c>
      <c r="H627" s="12">
        <v>-4.53288245995497</v>
      </c>
      <c r="I627" s="14">
        <v>5.8184195413195496E-6</v>
      </c>
      <c r="J627" s="14">
        <v>3.9377692043072498E-5</v>
      </c>
      <c r="K627" t="s">
        <v>2620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</v>
      </c>
      <c r="W627">
        <v>0</v>
      </c>
      <c r="X627">
        <v>0</v>
      </c>
      <c r="Y627">
        <v>994</v>
      </c>
      <c r="Z627">
        <v>1160</v>
      </c>
      <c r="AA627">
        <v>757</v>
      </c>
      <c r="AB627">
        <v>1316</v>
      </c>
      <c r="AC627" t="s">
        <v>2619</v>
      </c>
      <c r="AD627" t="s">
        <v>2622</v>
      </c>
    </row>
    <row r="628" spans="1:30" x14ac:dyDescent="0.25">
      <c r="A628">
        <v>627</v>
      </c>
      <c r="B628" t="s">
        <v>2623</v>
      </c>
      <c r="C628" s="2">
        <v>-0.29099827492956498</v>
      </c>
      <c r="D628" t="s">
        <v>2626</v>
      </c>
      <c r="E628" t="s">
        <v>18293</v>
      </c>
      <c r="F628">
        <v>21293.297932348702</v>
      </c>
      <c r="G628" s="2">
        <v>0.144447022044842</v>
      </c>
      <c r="H628" s="12">
        <v>-2.0145674920125902</v>
      </c>
      <c r="I628" s="14">
        <v>4.3949986493219899E-2</v>
      </c>
      <c r="J628" s="14">
        <v>9.3274291986969501E-2</v>
      </c>
      <c r="K628" t="s">
        <v>2625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24</v>
      </c>
      <c r="R628" t="s">
        <v>24</v>
      </c>
      <c r="S628" t="s">
        <v>24</v>
      </c>
      <c r="T628" t="s">
        <v>24</v>
      </c>
      <c r="U628" t="s">
        <v>24</v>
      </c>
      <c r="V628" t="s">
        <v>24</v>
      </c>
      <c r="W628" t="s">
        <v>24</v>
      </c>
      <c r="X628" t="s">
        <v>24</v>
      </c>
      <c r="Y628">
        <v>27938</v>
      </c>
      <c r="Z628">
        <v>30449</v>
      </c>
      <c r="AA628">
        <v>13569</v>
      </c>
      <c r="AB628">
        <v>17483</v>
      </c>
      <c r="AC628" t="s">
        <v>2624</v>
      </c>
      <c r="AD628" t="s">
        <v>2627</v>
      </c>
    </row>
    <row r="629" spans="1:30" x14ac:dyDescent="0.25">
      <c r="A629">
        <v>628</v>
      </c>
      <c r="B629" t="s">
        <v>2628</v>
      </c>
      <c r="C629" s="2">
        <v>-0.25456481003033299</v>
      </c>
      <c r="D629" t="s">
        <v>2631</v>
      </c>
      <c r="E629" t="s">
        <v>18293</v>
      </c>
      <c r="F629">
        <v>7467.61729475433</v>
      </c>
      <c r="G629" s="2">
        <v>0.13746986733318201</v>
      </c>
      <c r="H629" s="12">
        <v>-1.85178624937022</v>
      </c>
      <c r="I629" s="14">
        <v>6.4056522969242094E-2</v>
      </c>
      <c r="J629" s="14">
        <v>0.126755330803688</v>
      </c>
      <c r="K629" t="s">
        <v>2630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24</v>
      </c>
      <c r="R629" t="s">
        <v>24</v>
      </c>
      <c r="S629" t="s">
        <v>24</v>
      </c>
      <c r="T629" t="s">
        <v>24</v>
      </c>
      <c r="U629" t="s">
        <v>24</v>
      </c>
      <c r="V629" t="s">
        <v>24</v>
      </c>
      <c r="W629" t="s">
        <v>24</v>
      </c>
      <c r="X629" t="s">
        <v>24</v>
      </c>
      <c r="Y629">
        <v>10022</v>
      </c>
      <c r="Z629">
        <v>10734</v>
      </c>
      <c r="AA629">
        <v>4846</v>
      </c>
      <c r="AB629">
        <v>5894</v>
      </c>
      <c r="AC629" t="s">
        <v>2629</v>
      </c>
      <c r="AD629" t="s">
        <v>2632</v>
      </c>
    </row>
    <row r="630" spans="1:30" x14ac:dyDescent="0.25">
      <c r="A630">
        <v>629</v>
      </c>
      <c r="B630" t="s">
        <v>2633</v>
      </c>
      <c r="C630" s="2">
        <v>-0.46717985565326298</v>
      </c>
      <c r="D630" t="s">
        <v>2636</v>
      </c>
      <c r="E630" t="s">
        <v>18293</v>
      </c>
      <c r="F630">
        <v>7508.5186967939999</v>
      </c>
      <c r="G630" s="2">
        <v>0.140589668819735</v>
      </c>
      <c r="H630" s="12">
        <v>-3.3230027467543599</v>
      </c>
      <c r="I630" s="14">
        <v>8.90540375642758E-4</v>
      </c>
      <c r="J630" s="14">
        <v>3.4397232115578298E-3</v>
      </c>
      <c r="K630" t="s">
        <v>2635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</v>
      </c>
      <c r="W630">
        <v>0</v>
      </c>
      <c r="X630">
        <v>0</v>
      </c>
      <c r="Y630">
        <v>9573</v>
      </c>
      <c r="Z630">
        <v>9619</v>
      </c>
      <c r="AA630">
        <v>5271</v>
      </c>
      <c r="AB630">
        <v>6234</v>
      </c>
      <c r="AC630" t="s">
        <v>2634</v>
      </c>
      <c r="AD630" t="s">
        <v>2637</v>
      </c>
    </row>
    <row r="631" spans="1:30" x14ac:dyDescent="0.25">
      <c r="A631">
        <v>630</v>
      </c>
      <c r="B631" t="s">
        <v>16376</v>
      </c>
      <c r="C631" s="2">
        <v>-4.70685789919421</v>
      </c>
      <c r="D631" t="s">
        <v>2640</v>
      </c>
      <c r="E631" t="s">
        <v>18298</v>
      </c>
      <c r="F631">
        <v>15465.303499756301</v>
      </c>
      <c r="G631" s="2">
        <v>0.95446986864802297</v>
      </c>
      <c r="H631" s="12">
        <v>-4.9313844824261803</v>
      </c>
      <c r="I631" s="14">
        <v>8.1648846870217202E-7</v>
      </c>
      <c r="J631" s="14">
        <v>6.7123946742778601E-6</v>
      </c>
      <c r="K631" t="s">
        <v>2639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1504</v>
      </c>
      <c r="Z631">
        <v>1983</v>
      </c>
      <c r="AA631">
        <v>6244</v>
      </c>
      <c r="AB631">
        <v>35269</v>
      </c>
      <c r="AC631" t="s">
        <v>2638</v>
      </c>
      <c r="AD631" t="s">
        <v>2641</v>
      </c>
    </row>
    <row r="632" spans="1:30" x14ac:dyDescent="0.25">
      <c r="A632">
        <v>631</v>
      </c>
      <c r="B632" t="s">
        <v>2642</v>
      </c>
      <c r="C632" s="2">
        <v>-0.36570518591012702</v>
      </c>
      <c r="D632" t="s">
        <v>2645</v>
      </c>
      <c r="E632" t="s">
        <v>18293</v>
      </c>
      <c r="F632">
        <v>4511.4083071384803</v>
      </c>
      <c r="G632" s="2">
        <v>0.13937908988898601</v>
      </c>
      <c r="H632" s="12">
        <v>-2.6238167159895198</v>
      </c>
      <c r="I632" s="14">
        <v>8.6950561754467696E-3</v>
      </c>
      <c r="J632" s="14">
        <v>2.3995897077823101E-2</v>
      </c>
      <c r="K632" t="s">
        <v>2644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</v>
      </c>
      <c r="W632">
        <v>0</v>
      </c>
      <c r="X632">
        <v>0</v>
      </c>
      <c r="Y632">
        <v>5816</v>
      </c>
      <c r="Z632">
        <v>6199</v>
      </c>
      <c r="AA632">
        <v>3043</v>
      </c>
      <c r="AB632">
        <v>3670</v>
      </c>
      <c r="AC632" t="s">
        <v>2643</v>
      </c>
      <c r="AD632" t="s">
        <v>2646</v>
      </c>
    </row>
    <row r="633" spans="1:30" x14ac:dyDescent="0.25">
      <c r="A633">
        <v>632</v>
      </c>
      <c r="B633" t="s">
        <v>2647</v>
      </c>
      <c r="C633" s="2">
        <v>-0.39463309581391398</v>
      </c>
      <c r="D633" t="s">
        <v>2650</v>
      </c>
      <c r="E633" t="s">
        <v>18293</v>
      </c>
      <c r="F633">
        <v>5266.4655344942103</v>
      </c>
      <c r="G633" s="2">
        <v>0.138879042198776</v>
      </c>
      <c r="H633" s="12">
        <v>-2.8415597455596</v>
      </c>
      <c r="I633" s="14">
        <v>4.4893439265090498E-3</v>
      </c>
      <c r="J633" s="14">
        <v>1.3589835684510001E-2</v>
      </c>
      <c r="K633" t="s">
        <v>2649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</v>
      </c>
      <c r="W633">
        <v>0</v>
      </c>
      <c r="X633">
        <v>0</v>
      </c>
      <c r="Y633">
        <v>6759</v>
      </c>
      <c r="Z633">
        <v>7106</v>
      </c>
      <c r="AA633">
        <v>3573</v>
      </c>
      <c r="AB633">
        <v>4334</v>
      </c>
      <c r="AC633" t="s">
        <v>2648</v>
      </c>
      <c r="AD633" t="s">
        <v>2651</v>
      </c>
    </row>
    <row r="634" spans="1:30" x14ac:dyDescent="0.25">
      <c r="A634">
        <v>633</v>
      </c>
      <c r="B634" t="s">
        <v>2652</v>
      </c>
      <c r="C634" s="2">
        <v>0.94769801285190103</v>
      </c>
      <c r="D634" t="s">
        <v>504</v>
      </c>
      <c r="E634" t="s">
        <v>18292</v>
      </c>
      <c r="F634">
        <v>1083.1895839879901</v>
      </c>
      <c r="G634" s="2">
        <v>0.23930535647725201</v>
      </c>
      <c r="H634" s="12">
        <v>3.96020392858189</v>
      </c>
      <c r="I634" s="14">
        <v>7.4885785974741304E-5</v>
      </c>
      <c r="J634" s="14">
        <v>3.8732317116737099E-4</v>
      </c>
      <c r="K634" t="s">
        <v>2654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0</v>
      </c>
      <c r="Y634">
        <v>2221</v>
      </c>
      <c r="Z634">
        <v>2118</v>
      </c>
      <c r="AA634">
        <v>525</v>
      </c>
      <c r="AB634">
        <v>438</v>
      </c>
      <c r="AC634" t="s">
        <v>2653</v>
      </c>
      <c r="AD634" t="s">
        <v>2655</v>
      </c>
    </row>
    <row r="635" spans="1:30" x14ac:dyDescent="0.25">
      <c r="A635">
        <v>634</v>
      </c>
      <c r="B635" t="s">
        <v>2656</v>
      </c>
      <c r="C635" s="2">
        <v>0.25442025916139799</v>
      </c>
      <c r="D635" t="s">
        <v>2659</v>
      </c>
      <c r="E635" t="s">
        <v>18298</v>
      </c>
      <c r="F635">
        <v>3054.9733053671198</v>
      </c>
      <c r="G635" s="2">
        <v>0.143727576572376</v>
      </c>
      <c r="H635" s="12">
        <v>1.7701561887344599</v>
      </c>
      <c r="I635" s="14">
        <v>7.6701125407395501E-2</v>
      </c>
      <c r="J635" s="14">
        <v>0.146966582294347</v>
      </c>
      <c r="K635" t="s">
        <v>2658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24</v>
      </c>
      <c r="R635" t="s">
        <v>24</v>
      </c>
      <c r="S635" t="s">
        <v>24</v>
      </c>
      <c r="T635" t="s">
        <v>24</v>
      </c>
      <c r="U635" t="s">
        <v>24</v>
      </c>
      <c r="V635" t="s">
        <v>24</v>
      </c>
      <c r="W635" t="s">
        <v>24</v>
      </c>
      <c r="X635" t="s">
        <v>24</v>
      </c>
      <c r="Y635">
        <v>4848</v>
      </c>
      <c r="Z635">
        <v>5284</v>
      </c>
      <c r="AA635">
        <v>1668</v>
      </c>
      <c r="AB635">
        <v>2014</v>
      </c>
      <c r="AC635" t="s">
        <v>2657</v>
      </c>
      <c r="AD635" t="s">
        <v>2660</v>
      </c>
    </row>
    <row r="636" spans="1:30" x14ac:dyDescent="0.25">
      <c r="A636">
        <v>635</v>
      </c>
      <c r="B636" t="s">
        <v>2661</v>
      </c>
      <c r="C636" s="2">
        <v>0.73874036941002896</v>
      </c>
      <c r="D636" t="s">
        <v>2664</v>
      </c>
      <c r="E636" t="s">
        <v>18298</v>
      </c>
      <c r="F636">
        <v>279.39504708919299</v>
      </c>
      <c r="G636" s="2">
        <v>0.221988466070831</v>
      </c>
      <c r="H636" s="12">
        <v>3.3278322179780102</v>
      </c>
      <c r="I636" s="14">
        <v>8.7524562048529799E-4</v>
      </c>
      <c r="J636" s="14">
        <v>3.3940756186644399E-3</v>
      </c>
      <c r="K636" t="s">
        <v>2663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0</v>
      </c>
      <c r="Y636">
        <v>533</v>
      </c>
      <c r="Z636">
        <v>531</v>
      </c>
      <c r="AA636">
        <v>123</v>
      </c>
      <c r="AB636">
        <v>154</v>
      </c>
      <c r="AC636" t="s">
        <v>2662</v>
      </c>
      <c r="AD636" t="s">
        <v>2665</v>
      </c>
    </row>
    <row r="637" spans="1:30" x14ac:dyDescent="0.25">
      <c r="A637">
        <v>636</v>
      </c>
      <c r="B637" t="s">
        <v>2666</v>
      </c>
      <c r="C637" s="2">
        <v>-7.9188628994905502E-2</v>
      </c>
      <c r="D637" t="s">
        <v>2669</v>
      </c>
      <c r="E637" t="s">
        <v>18293</v>
      </c>
      <c r="F637">
        <v>106.276063720354</v>
      </c>
      <c r="G637" s="2">
        <v>0.39852698231423</v>
      </c>
      <c r="H637" s="12">
        <v>-0.19870330619789001</v>
      </c>
      <c r="I637" s="14">
        <v>0.84249483762518595</v>
      </c>
      <c r="J637" s="14">
        <v>0.89175996896541099</v>
      </c>
      <c r="K637" t="s">
        <v>2668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24</v>
      </c>
      <c r="R637" t="s">
        <v>24</v>
      </c>
      <c r="S637" t="s">
        <v>24</v>
      </c>
      <c r="T637" t="s">
        <v>24</v>
      </c>
      <c r="U637" t="s">
        <v>24</v>
      </c>
      <c r="V637" t="s">
        <v>24</v>
      </c>
      <c r="W637" t="s">
        <v>24</v>
      </c>
      <c r="X637" t="s">
        <v>24</v>
      </c>
      <c r="Y637">
        <v>140</v>
      </c>
      <c r="Z637">
        <v>175</v>
      </c>
      <c r="AA637">
        <v>85</v>
      </c>
      <c r="AB637">
        <v>56</v>
      </c>
      <c r="AC637" t="s">
        <v>2667</v>
      </c>
      <c r="AD637" t="s">
        <v>2670</v>
      </c>
    </row>
    <row r="638" spans="1:30" x14ac:dyDescent="0.25">
      <c r="A638">
        <v>637</v>
      </c>
      <c r="B638" t="s">
        <v>2671</v>
      </c>
      <c r="C638" s="2">
        <v>-2.88591349851334E-2</v>
      </c>
      <c r="D638" t="s">
        <v>2674</v>
      </c>
      <c r="E638" t="s">
        <v>18293</v>
      </c>
      <c r="F638">
        <v>382.80630624220203</v>
      </c>
      <c r="G638" s="2">
        <v>0.2283555963536</v>
      </c>
      <c r="H638" s="12">
        <v>-0.126378050049827</v>
      </c>
      <c r="I638" s="14">
        <v>0.89943267635425095</v>
      </c>
      <c r="J638" s="14">
        <v>0.93065304747306599</v>
      </c>
      <c r="K638" t="s">
        <v>2673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24</v>
      </c>
      <c r="R638" t="s">
        <v>24</v>
      </c>
      <c r="S638" t="s">
        <v>24</v>
      </c>
      <c r="T638" t="s">
        <v>24</v>
      </c>
      <c r="U638" t="s">
        <v>24</v>
      </c>
      <c r="V638" t="s">
        <v>24</v>
      </c>
      <c r="W638" t="s">
        <v>24</v>
      </c>
      <c r="X638" t="s">
        <v>24</v>
      </c>
      <c r="Y638">
        <v>501</v>
      </c>
      <c r="Z638">
        <v>657</v>
      </c>
      <c r="AA638">
        <v>243</v>
      </c>
      <c r="AB638">
        <v>266</v>
      </c>
      <c r="AC638" t="s">
        <v>2672</v>
      </c>
      <c r="AD638" t="s">
        <v>2675</v>
      </c>
    </row>
    <row r="639" spans="1:30" x14ac:dyDescent="0.25">
      <c r="A639">
        <v>638</v>
      </c>
      <c r="B639" t="s">
        <v>2676</v>
      </c>
      <c r="C639" s="2">
        <v>0.44052845503980997</v>
      </c>
      <c r="D639" t="s">
        <v>2679</v>
      </c>
      <c r="E639" t="s">
        <v>18282</v>
      </c>
      <c r="F639">
        <v>609.18820276805798</v>
      </c>
      <c r="G639" s="2">
        <v>0.26744711496708201</v>
      </c>
      <c r="H639" s="12">
        <v>1.6471609914133201</v>
      </c>
      <c r="I639" s="14">
        <v>9.95249594246604E-2</v>
      </c>
      <c r="J639" s="14">
        <v>0.181017683536702</v>
      </c>
      <c r="K639" t="s">
        <v>2678</v>
      </c>
      <c r="L639" t="s">
        <v>24</v>
      </c>
      <c r="M639" t="s">
        <v>24</v>
      </c>
      <c r="N639" t="s">
        <v>24</v>
      </c>
      <c r="O639" t="s">
        <v>24</v>
      </c>
      <c r="P639" t="s">
        <v>24</v>
      </c>
      <c r="Q639" t="s">
        <v>24</v>
      </c>
      <c r="R639" t="s">
        <v>24</v>
      </c>
      <c r="S639" t="s">
        <v>24</v>
      </c>
      <c r="T639" t="s">
        <v>24</v>
      </c>
      <c r="U639" t="s">
        <v>24</v>
      </c>
      <c r="V639" t="s">
        <v>24</v>
      </c>
      <c r="W639" t="s">
        <v>24</v>
      </c>
      <c r="X639" t="s">
        <v>24</v>
      </c>
      <c r="Y639">
        <v>1073</v>
      </c>
      <c r="Z639">
        <v>1061</v>
      </c>
      <c r="AA639">
        <v>378</v>
      </c>
      <c r="AB639">
        <v>293</v>
      </c>
      <c r="AC639" t="s">
        <v>2677</v>
      </c>
      <c r="AD639" t="s">
        <v>2680</v>
      </c>
    </row>
    <row r="640" spans="1:30" x14ac:dyDescent="0.25">
      <c r="A640">
        <v>639</v>
      </c>
      <c r="B640" t="s">
        <v>2681</v>
      </c>
      <c r="C640" s="2">
        <v>-1.4636782956097401</v>
      </c>
      <c r="D640" t="s">
        <v>2684</v>
      </c>
      <c r="E640" t="s">
        <v>18294</v>
      </c>
      <c r="F640">
        <v>1022.48059876057</v>
      </c>
      <c r="G640" s="2">
        <v>0.225292577282804</v>
      </c>
      <c r="H640" s="12">
        <v>-6.4967888124091102</v>
      </c>
      <c r="I640" s="14">
        <v>8.2052516271595095E-11</v>
      </c>
      <c r="J640" s="14">
        <v>1.27148839698642E-9</v>
      </c>
      <c r="K640" t="s">
        <v>2683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</v>
      </c>
      <c r="Y640">
        <v>784</v>
      </c>
      <c r="Z640">
        <v>876</v>
      </c>
      <c r="AA640">
        <v>769</v>
      </c>
      <c r="AB640">
        <v>1238</v>
      </c>
      <c r="AC640" t="s">
        <v>2682</v>
      </c>
      <c r="AD640" t="s">
        <v>2685</v>
      </c>
    </row>
    <row r="641" spans="1:30" x14ac:dyDescent="0.25">
      <c r="A641">
        <v>640</v>
      </c>
      <c r="B641" t="s">
        <v>2686</v>
      </c>
      <c r="C641" s="2">
        <v>0.56639346992083495</v>
      </c>
      <c r="D641" t="s">
        <v>2689</v>
      </c>
      <c r="E641" t="s">
        <v>18287</v>
      </c>
      <c r="F641">
        <v>654.71150717781097</v>
      </c>
      <c r="G641" s="2">
        <v>0.198569717786305</v>
      </c>
      <c r="H641" s="12">
        <v>2.8523657898853099</v>
      </c>
      <c r="I641" s="14">
        <v>4.3395132800339202E-3</v>
      </c>
      <c r="J641" s="14">
        <v>1.31771379148775E-2</v>
      </c>
      <c r="K641" t="s">
        <v>2688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0</v>
      </c>
      <c r="Y641">
        <v>1136</v>
      </c>
      <c r="Z641">
        <v>1248</v>
      </c>
      <c r="AA641">
        <v>289</v>
      </c>
      <c r="AB641">
        <v>413</v>
      </c>
      <c r="AC641" t="s">
        <v>2687</v>
      </c>
      <c r="AD641" t="s">
        <v>2690</v>
      </c>
    </row>
    <row r="642" spans="1:30" x14ac:dyDescent="0.25">
      <c r="A642">
        <v>641</v>
      </c>
      <c r="B642" t="s">
        <v>16377</v>
      </c>
      <c r="C642" s="2">
        <v>-1.71952068408296</v>
      </c>
      <c r="D642" t="s">
        <v>2693</v>
      </c>
      <c r="E642" t="s">
        <v>18294</v>
      </c>
      <c r="F642">
        <v>352.56330786482499</v>
      </c>
      <c r="G642" s="2">
        <v>0.38657599671813397</v>
      </c>
      <c r="H642" s="12">
        <v>-4.4480792875940498</v>
      </c>
      <c r="I642" s="14">
        <v>8.66415501182936E-6</v>
      </c>
      <c r="J642" s="14">
        <v>5.65778015404576E-5</v>
      </c>
      <c r="K642" t="s">
        <v>2692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1</v>
      </c>
      <c r="Y642">
        <v>242</v>
      </c>
      <c r="Z642">
        <v>259</v>
      </c>
      <c r="AA642">
        <v>208</v>
      </c>
      <c r="AB642">
        <v>528</v>
      </c>
      <c r="AC642" t="s">
        <v>2691</v>
      </c>
      <c r="AD642" t="s">
        <v>2694</v>
      </c>
    </row>
    <row r="643" spans="1:30" x14ac:dyDescent="0.25">
      <c r="A643">
        <v>642</v>
      </c>
      <c r="B643" t="s">
        <v>2695</v>
      </c>
      <c r="C643" s="2">
        <v>0.92563014764625395</v>
      </c>
      <c r="D643" t="s">
        <v>2698</v>
      </c>
      <c r="E643" t="s">
        <v>18298</v>
      </c>
      <c r="F643">
        <v>179.76001699854399</v>
      </c>
      <c r="G643" s="2">
        <v>0.26027220718523802</v>
      </c>
      <c r="H643" s="12">
        <v>3.55639258473524</v>
      </c>
      <c r="I643" s="14">
        <v>3.75982104836485E-4</v>
      </c>
      <c r="J643" s="14">
        <v>1.63862736538669E-3</v>
      </c>
      <c r="K643" t="s">
        <v>2697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352</v>
      </c>
      <c r="Z643">
        <v>365</v>
      </c>
      <c r="AA643">
        <v>80</v>
      </c>
      <c r="AB643">
        <v>83</v>
      </c>
      <c r="AC643" t="s">
        <v>2696</v>
      </c>
      <c r="AD643" t="e">
        <f>-FESYGVLNLWTYVLGAIFIIIVPGPNTLFVLKTGITRGVKEGYKAALAVFIGDAVLIFCAYVGIASLIRSSPFLFTLVKMLGAIYLLYLGLKILYSTLVKKGQSEATEIVEHTFRKALTLSLTNPKAILFYVSFFVQFIDQSYAHTGLSFVILAVILEMISFVYMSLLIFAGAALTHFLSEKKRLAKLGNSMVGLLFLGFATKLATAA</f>
        <v>#NAME?</v>
      </c>
    </row>
    <row r="644" spans="1:30" x14ac:dyDescent="0.25">
      <c r="A644">
        <v>643</v>
      </c>
      <c r="B644" t="s">
        <v>2699</v>
      </c>
      <c r="C644" s="2">
        <v>2.2410178751565198E-2</v>
      </c>
      <c r="D644" t="s">
        <v>694</v>
      </c>
      <c r="E644" t="s">
        <v>18281</v>
      </c>
      <c r="F644">
        <v>89.403686363697304</v>
      </c>
      <c r="G644" s="2">
        <v>0.37085299353118401</v>
      </c>
      <c r="H644" s="12">
        <v>6.04287389948783E-2</v>
      </c>
      <c r="I644" s="14">
        <v>0.95181417006737501</v>
      </c>
      <c r="J644" s="14">
        <v>0.96598942273260902</v>
      </c>
      <c r="K644" t="s">
        <v>2701</v>
      </c>
      <c r="L644" t="s">
        <v>24</v>
      </c>
      <c r="M644" t="s">
        <v>24</v>
      </c>
      <c r="N644" t="s">
        <v>24</v>
      </c>
      <c r="O644" t="s">
        <v>24</v>
      </c>
      <c r="P644" t="s">
        <v>24</v>
      </c>
      <c r="Q644" t="s">
        <v>24</v>
      </c>
      <c r="R644" t="s">
        <v>24</v>
      </c>
      <c r="S644" t="s">
        <v>24</v>
      </c>
      <c r="T644" t="s">
        <v>24</v>
      </c>
      <c r="U644" t="s">
        <v>24</v>
      </c>
      <c r="V644" t="s">
        <v>24</v>
      </c>
      <c r="W644" t="s">
        <v>24</v>
      </c>
      <c r="X644" t="s">
        <v>24</v>
      </c>
      <c r="Y644">
        <v>136</v>
      </c>
      <c r="Z644">
        <v>139</v>
      </c>
      <c r="AA644">
        <v>42</v>
      </c>
      <c r="AB644">
        <v>77</v>
      </c>
      <c r="AC644" t="s">
        <v>2700</v>
      </c>
      <c r="AD644" t="s">
        <v>2702</v>
      </c>
    </row>
    <row r="645" spans="1:30" x14ac:dyDescent="0.25">
      <c r="A645">
        <v>644</v>
      </c>
      <c r="B645" t="s">
        <v>2703</v>
      </c>
      <c r="C645" s="2">
        <v>-0.11596428173392399</v>
      </c>
      <c r="D645" t="s">
        <v>306</v>
      </c>
      <c r="E645" t="s">
        <v>18294</v>
      </c>
      <c r="F645">
        <v>468.43881918212702</v>
      </c>
      <c r="G645" s="2">
        <v>0.25481859739086099</v>
      </c>
      <c r="H645" s="12">
        <v>-0.45508562923313001</v>
      </c>
      <c r="I645" s="14">
        <v>0.64904763627768802</v>
      </c>
      <c r="J645" s="14">
        <v>0.74742878786917399</v>
      </c>
      <c r="K645" t="s">
        <v>2705</v>
      </c>
      <c r="L645" t="s">
        <v>24</v>
      </c>
      <c r="M645" t="s">
        <v>24</v>
      </c>
      <c r="N645" t="s">
        <v>24</v>
      </c>
      <c r="O645" t="s">
        <v>24</v>
      </c>
      <c r="P645" t="s">
        <v>24</v>
      </c>
      <c r="Q645" t="s">
        <v>24</v>
      </c>
      <c r="R645" t="s">
        <v>24</v>
      </c>
      <c r="S645" t="s">
        <v>24</v>
      </c>
      <c r="T645" t="s">
        <v>24</v>
      </c>
      <c r="U645" t="s">
        <v>24</v>
      </c>
      <c r="V645" t="s">
        <v>24</v>
      </c>
      <c r="W645" t="s">
        <v>24</v>
      </c>
      <c r="X645" t="s">
        <v>24</v>
      </c>
      <c r="Y645">
        <v>717</v>
      </c>
      <c r="Z645">
        <v>649</v>
      </c>
      <c r="AA645">
        <v>342</v>
      </c>
      <c r="AB645">
        <v>293</v>
      </c>
      <c r="AC645" t="s">
        <v>2704</v>
      </c>
      <c r="AD645" t="s">
        <v>2706</v>
      </c>
    </row>
    <row r="646" spans="1:30" x14ac:dyDescent="0.25">
      <c r="A646">
        <v>645</v>
      </c>
      <c r="B646" t="s">
        <v>2707</v>
      </c>
      <c r="C646" s="2">
        <v>0.33473028742954802</v>
      </c>
      <c r="D646" t="s">
        <v>2710</v>
      </c>
      <c r="E646" t="s">
        <v>18291</v>
      </c>
      <c r="F646">
        <v>6956.1364583580798</v>
      </c>
      <c r="G646" s="2">
        <v>0.23968218669743599</v>
      </c>
      <c r="H646" s="12">
        <v>1.39655888508768</v>
      </c>
      <c r="I646" s="14">
        <v>0.162546261395938</v>
      </c>
      <c r="J646" s="14">
        <v>0.267937167898328</v>
      </c>
      <c r="K646" t="s">
        <v>2709</v>
      </c>
      <c r="L646" t="s">
        <v>24</v>
      </c>
      <c r="M646" t="s">
        <v>24</v>
      </c>
      <c r="N646" t="s">
        <v>24</v>
      </c>
      <c r="O646" t="s">
        <v>24</v>
      </c>
      <c r="P646" t="s">
        <v>24</v>
      </c>
      <c r="Q646" t="s">
        <v>24</v>
      </c>
      <c r="R646" t="s">
        <v>24</v>
      </c>
      <c r="S646" t="s">
        <v>24</v>
      </c>
      <c r="T646" t="s">
        <v>24</v>
      </c>
      <c r="U646" t="s">
        <v>24</v>
      </c>
      <c r="V646" t="s">
        <v>24</v>
      </c>
      <c r="W646" t="s">
        <v>24</v>
      </c>
      <c r="X646" t="s">
        <v>24</v>
      </c>
      <c r="Y646">
        <v>11507</v>
      </c>
      <c r="Z646">
        <v>12134</v>
      </c>
      <c r="AA646">
        <v>4448</v>
      </c>
      <c r="AB646">
        <v>3542</v>
      </c>
      <c r="AC646" t="s">
        <v>2708</v>
      </c>
      <c r="AD646" t="s">
        <v>2711</v>
      </c>
    </row>
    <row r="647" spans="1:30" x14ac:dyDescent="0.25">
      <c r="A647">
        <v>646</v>
      </c>
      <c r="B647" t="s">
        <v>2712</v>
      </c>
      <c r="C647" s="2">
        <v>-1.2850032152348501</v>
      </c>
      <c r="D647" t="s">
        <v>2715</v>
      </c>
      <c r="F647">
        <v>1799.6919485762801</v>
      </c>
      <c r="G647" s="2">
        <v>0.219820600458867</v>
      </c>
      <c r="H647" s="12">
        <v>-5.84569058838186</v>
      </c>
      <c r="I647" s="14">
        <v>5.0447097244597199E-9</v>
      </c>
      <c r="J647" s="14">
        <v>6.2340479348149406E-8</v>
      </c>
      <c r="K647" t="s">
        <v>2714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1</v>
      </c>
      <c r="W647">
        <v>0</v>
      </c>
      <c r="X647">
        <v>0</v>
      </c>
      <c r="Y647">
        <v>1567</v>
      </c>
      <c r="Z647">
        <v>1624</v>
      </c>
      <c r="AA647">
        <v>1302</v>
      </c>
      <c r="AB647">
        <v>2112</v>
      </c>
      <c r="AC647" t="s">
        <v>2713</v>
      </c>
      <c r="AD647" t="s">
        <v>2716</v>
      </c>
    </row>
    <row r="648" spans="1:30" x14ac:dyDescent="0.25">
      <c r="A648">
        <v>647</v>
      </c>
      <c r="B648" t="s">
        <v>2717</v>
      </c>
      <c r="C648" s="2">
        <v>3.9782816191751801E-2</v>
      </c>
      <c r="D648" t="s">
        <v>2720</v>
      </c>
      <c r="E648" t="s">
        <v>18292</v>
      </c>
      <c r="F648">
        <v>54195.130270854199</v>
      </c>
      <c r="G648" s="2">
        <v>0.16716559442161499</v>
      </c>
      <c r="H648" s="12">
        <v>0.23798447479218701</v>
      </c>
      <c r="I648" s="14">
        <v>0.81189313563605703</v>
      </c>
      <c r="J648" s="14">
        <v>0.87028347369168302</v>
      </c>
      <c r="K648" t="s">
        <v>2719</v>
      </c>
      <c r="L648" t="s">
        <v>24</v>
      </c>
      <c r="M648" t="s">
        <v>24</v>
      </c>
      <c r="N648" t="s">
        <v>24</v>
      </c>
      <c r="O648" t="s">
        <v>24</v>
      </c>
      <c r="P648" t="s">
        <v>24</v>
      </c>
      <c r="Q648" t="s">
        <v>24</v>
      </c>
      <c r="R648" t="s">
        <v>24</v>
      </c>
      <c r="S648" t="s">
        <v>24</v>
      </c>
      <c r="T648" t="s">
        <v>24</v>
      </c>
      <c r="U648" t="s">
        <v>24</v>
      </c>
      <c r="V648" t="s">
        <v>24</v>
      </c>
      <c r="W648" t="s">
        <v>24</v>
      </c>
      <c r="X648" t="s">
        <v>24</v>
      </c>
      <c r="Y648">
        <v>76954</v>
      </c>
      <c r="Z648">
        <v>90728</v>
      </c>
      <c r="AA648">
        <v>30056</v>
      </c>
      <c r="AB648">
        <v>40934</v>
      </c>
      <c r="AC648" t="s">
        <v>2718</v>
      </c>
      <c r="AD648" t="s">
        <v>2721</v>
      </c>
    </row>
    <row r="649" spans="1:30" x14ac:dyDescent="0.25">
      <c r="A649">
        <v>648</v>
      </c>
      <c r="B649" t="s">
        <v>2722</v>
      </c>
      <c r="C649" s="2">
        <v>0.30800731508247597</v>
      </c>
      <c r="D649" t="s">
        <v>2725</v>
      </c>
      <c r="E649" t="s">
        <v>18298</v>
      </c>
      <c r="F649">
        <v>2430.3540823515</v>
      </c>
      <c r="G649" s="2">
        <v>0.17716441743018699</v>
      </c>
      <c r="H649" s="12">
        <v>1.73853937235364</v>
      </c>
      <c r="I649" s="14">
        <v>8.2115818792734996E-2</v>
      </c>
      <c r="J649" s="14">
        <v>0.156040035224151</v>
      </c>
      <c r="K649" t="s">
        <v>2724</v>
      </c>
      <c r="L649" t="s">
        <v>24</v>
      </c>
      <c r="M649" t="s">
        <v>24</v>
      </c>
      <c r="N649" t="s">
        <v>24</v>
      </c>
      <c r="O649" t="s">
        <v>24</v>
      </c>
      <c r="P649" t="s">
        <v>24</v>
      </c>
      <c r="Q649" t="s">
        <v>24</v>
      </c>
      <c r="R649" t="s">
        <v>24</v>
      </c>
      <c r="S649" t="s">
        <v>24</v>
      </c>
      <c r="T649" t="s">
        <v>24</v>
      </c>
      <c r="U649" t="s">
        <v>24</v>
      </c>
      <c r="V649" t="s">
        <v>24</v>
      </c>
      <c r="W649" t="s">
        <v>24</v>
      </c>
      <c r="X649" t="s">
        <v>24</v>
      </c>
      <c r="Y649">
        <v>3629</v>
      </c>
      <c r="Z649">
        <v>4585</v>
      </c>
      <c r="AA649">
        <v>1340</v>
      </c>
      <c r="AB649">
        <v>1523</v>
      </c>
      <c r="AC649" t="s">
        <v>2723</v>
      </c>
      <c r="AD649" t="s">
        <v>2726</v>
      </c>
    </row>
    <row r="650" spans="1:30" x14ac:dyDescent="0.25">
      <c r="A650">
        <v>649</v>
      </c>
      <c r="B650" t="s">
        <v>2727</v>
      </c>
      <c r="C650" s="2">
        <v>-0.92884283991672001</v>
      </c>
      <c r="D650" t="s">
        <v>2730</v>
      </c>
      <c r="E650" t="s">
        <v>18287</v>
      </c>
      <c r="F650">
        <v>1106.5914807991101</v>
      </c>
      <c r="G650" s="2">
        <v>0.16876957113183999</v>
      </c>
      <c r="H650" s="12">
        <v>-5.5036155729229304</v>
      </c>
      <c r="I650" s="14">
        <v>3.7208041719552101E-8</v>
      </c>
      <c r="J650" s="14">
        <v>3.9807507647904399E-7</v>
      </c>
      <c r="K650" t="s">
        <v>2729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1</v>
      </c>
      <c r="W650">
        <v>0</v>
      </c>
      <c r="X650">
        <v>0</v>
      </c>
      <c r="Y650">
        <v>1092</v>
      </c>
      <c r="Z650">
        <v>1233</v>
      </c>
      <c r="AA650">
        <v>838</v>
      </c>
      <c r="AB650">
        <v>1085</v>
      </c>
      <c r="AC650" t="s">
        <v>2728</v>
      </c>
      <c r="AD650" t="e">
        <f>-SIRLICEEGADPGTLSILAERWGLISDEQATMALVLTPTQLELRKLDEPKLGGIFVDFVSGTLAHRRRFGGGRGEAVAKAVGIKKGYLPNVVDATAGLGRDAFVLAALGCKVRMLERNPVVAALLDDGLRRGYQDPEIGGWLQERMTLLHASSLTALADLDPRPEVVYLDPMYPHRQKSALVKKEMRVFQSLVGADEDADGLLAPARALATKRVVVKRPDYAEPLAGVPAQAAITTKSHRFDLYLP</f>
        <v>#NAME?</v>
      </c>
    </row>
    <row r="651" spans="1:30" x14ac:dyDescent="0.25">
      <c r="A651">
        <v>650</v>
      </c>
      <c r="B651" t="s">
        <v>2731</v>
      </c>
      <c r="C651" s="2">
        <v>-1.4390151453990201</v>
      </c>
      <c r="D651" t="s">
        <v>2734</v>
      </c>
      <c r="E651" t="s">
        <v>18298</v>
      </c>
      <c r="F651">
        <v>15107.157725818301</v>
      </c>
      <c r="G651" s="2">
        <v>0.14949490695505199</v>
      </c>
      <c r="H651" s="12">
        <v>-9.6258472927889596</v>
      </c>
      <c r="I651" s="14">
        <v>6.2192232271564898E-22</v>
      </c>
      <c r="J651" s="14">
        <v>2.66879853868639E-20</v>
      </c>
      <c r="K651" t="s">
        <v>2733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</v>
      </c>
      <c r="W651">
        <v>0</v>
      </c>
      <c r="X651">
        <v>0</v>
      </c>
      <c r="Y651">
        <v>11537</v>
      </c>
      <c r="Z651">
        <v>13301</v>
      </c>
      <c r="AA651">
        <v>12888</v>
      </c>
      <c r="AB651">
        <v>16342</v>
      </c>
      <c r="AC651" t="s">
        <v>2732</v>
      </c>
      <c r="AD651" t="s">
        <v>2735</v>
      </c>
    </row>
    <row r="652" spans="1:30" x14ac:dyDescent="0.25">
      <c r="A652">
        <v>651</v>
      </c>
      <c r="B652" t="s">
        <v>16378</v>
      </c>
      <c r="C652" s="2">
        <v>0.77072706655207102</v>
      </c>
      <c r="D652" t="s">
        <v>2738</v>
      </c>
      <c r="E652" t="s">
        <v>18285</v>
      </c>
      <c r="F652">
        <v>1189.6253608872</v>
      </c>
      <c r="G652" s="2">
        <v>0.15854254069690599</v>
      </c>
      <c r="H652" s="12">
        <v>4.8613265762247897</v>
      </c>
      <c r="I652" s="14">
        <v>1.16601706176629E-6</v>
      </c>
      <c r="J652" s="14">
        <v>9.2358957935037807E-6</v>
      </c>
      <c r="K652" t="s">
        <v>2737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0</v>
      </c>
      <c r="Y652">
        <v>2237</v>
      </c>
      <c r="Z652">
        <v>2333</v>
      </c>
      <c r="AA652">
        <v>525</v>
      </c>
      <c r="AB652">
        <v>637</v>
      </c>
      <c r="AC652" t="s">
        <v>2736</v>
      </c>
      <c r="AD652" t="s">
        <v>2739</v>
      </c>
    </row>
    <row r="653" spans="1:30" x14ac:dyDescent="0.25">
      <c r="A653">
        <v>652</v>
      </c>
      <c r="B653" t="s">
        <v>2740</v>
      </c>
      <c r="C653" s="2">
        <v>0.50423708083848395</v>
      </c>
      <c r="D653" t="s">
        <v>2743</v>
      </c>
      <c r="E653" t="s">
        <v>18287</v>
      </c>
      <c r="F653">
        <v>1209.2609802685099</v>
      </c>
      <c r="G653" s="2">
        <v>0.18477936695597999</v>
      </c>
      <c r="H653" s="12">
        <v>2.7288603113279799</v>
      </c>
      <c r="I653" s="14">
        <v>6.3553618827037498E-3</v>
      </c>
      <c r="J653" s="14">
        <v>1.8346040264207199E-2</v>
      </c>
      <c r="K653" t="s">
        <v>2742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0</v>
      </c>
      <c r="Y653">
        <v>2005</v>
      </c>
      <c r="Z653">
        <v>2324</v>
      </c>
      <c r="AA653">
        <v>556</v>
      </c>
      <c r="AB653">
        <v>773</v>
      </c>
      <c r="AC653" t="s">
        <v>2741</v>
      </c>
      <c r="AD653" t="s">
        <v>2744</v>
      </c>
    </row>
    <row r="654" spans="1:30" x14ac:dyDescent="0.25">
      <c r="A654">
        <v>653</v>
      </c>
      <c r="B654" t="s">
        <v>2745</v>
      </c>
      <c r="C654" s="2">
        <v>4.43170820070612E-2</v>
      </c>
      <c r="D654" t="s">
        <v>2748</v>
      </c>
      <c r="E654" t="s">
        <v>18296</v>
      </c>
      <c r="F654">
        <v>5552.8827196376797</v>
      </c>
      <c r="G654" s="2">
        <v>0.19282503860831601</v>
      </c>
      <c r="H654" s="12">
        <v>0.22983053615294299</v>
      </c>
      <c r="I654" s="14">
        <v>0.81822345537919505</v>
      </c>
      <c r="J654" s="14">
        <v>0.87371140094497002</v>
      </c>
      <c r="K654" t="s">
        <v>2747</v>
      </c>
      <c r="L654" t="s">
        <v>24</v>
      </c>
      <c r="M654" t="s">
        <v>24</v>
      </c>
      <c r="N654" t="s">
        <v>24</v>
      </c>
      <c r="O654" t="s">
        <v>24</v>
      </c>
      <c r="P654" t="s">
        <v>24</v>
      </c>
      <c r="Q654" t="s">
        <v>24</v>
      </c>
      <c r="R654" t="s">
        <v>24</v>
      </c>
      <c r="S654" t="s">
        <v>24</v>
      </c>
      <c r="T654" t="s">
        <v>24</v>
      </c>
      <c r="U654" t="s">
        <v>24</v>
      </c>
      <c r="V654" t="s">
        <v>24</v>
      </c>
      <c r="W654" t="s">
        <v>24</v>
      </c>
      <c r="X654" t="s">
        <v>24</v>
      </c>
      <c r="Y654">
        <v>7590</v>
      </c>
      <c r="Z654">
        <v>9635</v>
      </c>
      <c r="AA654">
        <v>3586</v>
      </c>
      <c r="AB654">
        <v>3582</v>
      </c>
      <c r="AC654" t="s">
        <v>2746</v>
      </c>
      <c r="AD654" t="s">
        <v>2749</v>
      </c>
    </row>
    <row r="655" spans="1:30" x14ac:dyDescent="0.25">
      <c r="A655">
        <v>654</v>
      </c>
      <c r="B655" t="s">
        <v>2750</v>
      </c>
      <c r="C655" s="2">
        <v>-4.53865703336451</v>
      </c>
      <c r="D655" t="s">
        <v>2753</v>
      </c>
      <c r="E655" t="s">
        <v>18293</v>
      </c>
      <c r="F655">
        <v>226335.54576970599</v>
      </c>
      <c r="G655" s="2">
        <v>0.202811202582905</v>
      </c>
      <c r="H655" s="12">
        <v>-22.378729456570401</v>
      </c>
      <c r="I655" s="14">
        <v>6.3426083181875498E-111</v>
      </c>
      <c r="J655" s="14">
        <v>6.1919713706306004E-108</v>
      </c>
      <c r="K655" t="s">
        <v>2752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1</v>
      </c>
      <c r="X655">
        <v>0</v>
      </c>
      <c r="Y655">
        <v>24582</v>
      </c>
      <c r="Z655">
        <v>32503</v>
      </c>
      <c r="AA655">
        <v>237980</v>
      </c>
      <c r="AB655">
        <v>339588</v>
      </c>
      <c r="AC655" t="s">
        <v>2751</v>
      </c>
      <c r="AD655" t="s">
        <v>2754</v>
      </c>
    </row>
    <row r="656" spans="1:30" x14ac:dyDescent="0.25">
      <c r="A656">
        <v>655</v>
      </c>
      <c r="B656" t="s">
        <v>2755</v>
      </c>
      <c r="C656" s="2">
        <v>2.37719974509726</v>
      </c>
      <c r="D656" t="s">
        <v>2758</v>
      </c>
      <c r="E656" t="s">
        <v>18298</v>
      </c>
      <c r="F656">
        <v>645.90875129435005</v>
      </c>
      <c r="G656" s="2">
        <v>0.197628989076398</v>
      </c>
      <c r="H656" s="12">
        <v>12.028598416694299</v>
      </c>
      <c r="I656" s="14">
        <v>2.5139213911309999E-33</v>
      </c>
      <c r="J656" s="14">
        <v>1.6638750902316199E-31</v>
      </c>
      <c r="K656" t="s">
        <v>2757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1546</v>
      </c>
      <c r="Z656">
        <v>1759</v>
      </c>
      <c r="AA656">
        <v>121</v>
      </c>
      <c r="AB656">
        <v>155</v>
      </c>
      <c r="AC656" t="s">
        <v>2756</v>
      </c>
      <c r="AD656" t="s">
        <v>2759</v>
      </c>
    </row>
    <row r="657" spans="1:30" x14ac:dyDescent="0.25">
      <c r="A657">
        <v>656</v>
      </c>
      <c r="B657" t="s">
        <v>2760</v>
      </c>
      <c r="C657" s="2">
        <v>2.34458332210711</v>
      </c>
      <c r="D657" t="s">
        <v>2763</v>
      </c>
      <c r="E657" t="s">
        <v>18296</v>
      </c>
      <c r="F657">
        <v>236.184857234124</v>
      </c>
      <c r="G657" s="2">
        <v>0.28147142154728599</v>
      </c>
      <c r="H657" s="12">
        <v>8.3297384481118097</v>
      </c>
      <c r="I657" s="14">
        <v>8.1021152935586396E-17</v>
      </c>
      <c r="J657" s="14">
        <v>2.53110081770772E-15</v>
      </c>
      <c r="K657" t="s">
        <v>2762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631</v>
      </c>
      <c r="Z657">
        <v>568</v>
      </c>
      <c r="AA657">
        <v>52</v>
      </c>
      <c r="AB657">
        <v>50</v>
      </c>
      <c r="AC657" t="s">
        <v>2761</v>
      </c>
      <c r="AD657" t="s">
        <v>2764</v>
      </c>
    </row>
    <row r="658" spans="1:30" x14ac:dyDescent="0.25">
      <c r="A658">
        <v>657</v>
      </c>
      <c r="B658" t="s">
        <v>2765</v>
      </c>
      <c r="C658" s="2">
        <v>2.14831966798292</v>
      </c>
      <c r="D658" t="s">
        <v>2768</v>
      </c>
      <c r="E658" t="s">
        <v>18282</v>
      </c>
      <c r="F658">
        <v>1408.9073879798</v>
      </c>
      <c r="G658" s="2">
        <v>0.30906607432100902</v>
      </c>
      <c r="H658" s="12">
        <v>6.9510044824641097</v>
      </c>
      <c r="I658" s="14">
        <v>3.6269434555379199E-12</v>
      </c>
      <c r="J658" s="14">
        <v>6.7124237885666295E-11</v>
      </c>
      <c r="K658" t="s">
        <v>2767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3532</v>
      </c>
      <c r="Z658">
        <v>3468</v>
      </c>
      <c r="AA658">
        <v>221</v>
      </c>
      <c r="AB658">
        <v>480</v>
      </c>
      <c r="AC658" t="s">
        <v>2766</v>
      </c>
      <c r="AD658" t="s">
        <v>2769</v>
      </c>
    </row>
    <row r="659" spans="1:30" x14ac:dyDescent="0.25">
      <c r="A659">
        <v>658</v>
      </c>
      <c r="B659" t="s">
        <v>2770</v>
      </c>
      <c r="C659" s="2">
        <v>0.62741600998463198</v>
      </c>
      <c r="D659" t="s">
        <v>2773</v>
      </c>
      <c r="E659" t="s">
        <v>18295</v>
      </c>
      <c r="F659">
        <v>953.47869909198801</v>
      </c>
      <c r="G659" s="2">
        <v>0.211588596491847</v>
      </c>
      <c r="H659" s="12">
        <v>2.9652638203912298</v>
      </c>
      <c r="I659" s="14">
        <v>3.0242345886525501E-3</v>
      </c>
      <c r="J659" s="14">
        <v>9.6721016123572506E-3</v>
      </c>
      <c r="K659" t="s">
        <v>2772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0</v>
      </c>
      <c r="Y659">
        <v>1807</v>
      </c>
      <c r="Z659">
        <v>1716</v>
      </c>
      <c r="AA659">
        <v>398</v>
      </c>
      <c r="AB659">
        <v>601</v>
      </c>
      <c r="AC659" t="s">
        <v>2771</v>
      </c>
      <c r="AD659" t="s">
        <v>2774</v>
      </c>
    </row>
    <row r="660" spans="1:30" x14ac:dyDescent="0.25">
      <c r="A660">
        <v>659</v>
      </c>
      <c r="B660" t="s">
        <v>2775</v>
      </c>
      <c r="C660" s="2">
        <v>0.31056549835219299</v>
      </c>
      <c r="D660" t="s">
        <v>2778</v>
      </c>
      <c r="E660" t="s">
        <v>18290</v>
      </c>
      <c r="F660">
        <v>1867.3061462273099</v>
      </c>
      <c r="G660" s="2">
        <v>0.15188072515312601</v>
      </c>
      <c r="H660" s="12">
        <v>2.04479862760124</v>
      </c>
      <c r="I660" s="14">
        <v>4.0874715132596197E-2</v>
      </c>
      <c r="J660" s="14">
        <v>8.8039582235404507E-2</v>
      </c>
      <c r="K660" t="s">
        <v>2777</v>
      </c>
      <c r="L660" t="s">
        <v>24</v>
      </c>
      <c r="M660" t="s">
        <v>24</v>
      </c>
      <c r="N660" t="s">
        <v>24</v>
      </c>
      <c r="O660" t="s">
        <v>24</v>
      </c>
      <c r="P660" t="s">
        <v>24</v>
      </c>
      <c r="Q660" t="s">
        <v>24</v>
      </c>
      <c r="R660" t="s">
        <v>24</v>
      </c>
      <c r="S660" t="s">
        <v>24</v>
      </c>
      <c r="T660" t="s">
        <v>24</v>
      </c>
      <c r="U660" t="s">
        <v>24</v>
      </c>
      <c r="V660" t="s">
        <v>24</v>
      </c>
      <c r="W660" t="s">
        <v>24</v>
      </c>
      <c r="X660" t="s">
        <v>24</v>
      </c>
      <c r="Y660">
        <v>2979</v>
      </c>
      <c r="Z660">
        <v>3326</v>
      </c>
      <c r="AA660">
        <v>998</v>
      </c>
      <c r="AB660">
        <v>1205</v>
      </c>
      <c r="AC660" t="s">
        <v>2776</v>
      </c>
      <c r="AD660" t="s">
        <v>2779</v>
      </c>
    </row>
    <row r="661" spans="1:30" x14ac:dyDescent="0.25">
      <c r="A661">
        <v>660</v>
      </c>
      <c r="B661" t="s">
        <v>2780</v>
      </c>
      <c r="C661" s="2">
        <v>-1.4279327659202301</v>
      </c>
      <c r="D661" t="s">
        <v>35</v>
      </c>
      <c r="E661" t="s">
        <v>18285</v>
      </c>
      <c r="F661">
        <v>2814.3444954887</v>
      </c>
      <c r="G661" s="2">
        <v>0.22713884910523699</v>
      </c>
      <c r="H661" s="12">
        <v>-6.2866073837445802</v>
      </c>
      <c r="I661" s="14">
        <v>3.2447860030778198E-10</v>
      </c>
      <c r="J661" s="14">
        <v>4.64135140733293E-9</v>
      </c>
      <c r="K661" t="s">
        <v>2782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</v>
      </c>
      <c r="Y661">
        <v>2274</v>
      </c>
      <c r="Z661">
        <v>2373</v>
      </c>
      <c r="AA661">
        <v>2054</v>
      </c>
      <c r="AB661">
        <v>3443</v>
      </c>
      <c r="AC661" t="s">
        <v>2781</v>
      </c>
      <c r="AD661" t="s">
        <v>2783</v>
      </c>
    </row>
    <row r="662" spans="1:30" x14ac:dyDescent="0.25">
      <c r="A662">
        <v>661</v>
      </c>
      <c r="B662" t="s">
        <v>2784</v>
      </c>
      <c r="C662" s="2">
        <v>1.0990971174301101</v>
      </c>
      <c r="D662" t="s">
        <v>2787</v>
      </c>
      <c r="E662" t="s">
        <v>18292</v>
      </c>
      <c r="F662">
        <v>631.57427071658299</v>
      </c>
      <c r="G662" s="2">
        <v>0.21054702257833599</v>
      </c>
      <c r="H662" s="12">
        <v>5.22019786350186</v>
      </c>
      <c r="I662" s="14">
        <v>1.78732072118047E-7</v>
      </c>
      <c r="J662" s="14">
        <v>1.67776139812734E-6</v>
      </c>
      <c r="K662" t="s">
        <v>2786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0</v>
      </c>
      <c r="Y662">
        <v>1377</v>
      </c>
      <c r="Z662">
        <v>1240</v>
      </c>
      <c r="AA662">
        <v>260</v>
      </c>
      <c r="AB662">
        <v>268</v>
      </c>
      <c r="AC662" t="s">
        <v>2785</v>
      </c>
      <c r="AD662" t="s">
        <v>2788</v>
      </c>
    </row>
    <row r="663" spans="1:30" x14ac:dyDescent="0.25">
      <c r="A663">
        <v>662</v>
      </c>
      <c r="B663" t="s">
        <v>16379</v>
      </c>
      <c r="C663" s="2">
        <v>0.13650680261529699</v>
      </c>
      <c r="D663" t="s">
        <v>2791</v>
      </c>
      <c r="E663" t="s">
        <v>18291</v>
      </c>
      <c r="F663">
        <v>3631.7461124031001</v>
      </c>
      <c r="G663" s="2">
        <v>0.179800195420348</v>
      </c>
      <c r="H663" s="12">
        <v>0.75921387235516302</v>
      </c>
      <c r="I663" s="14">
        <v>0.44772462894929199</v>
      </c>
      <c r="J663" s="14">
        <v>0.57398708996946401</v>
      </c>
      <c r="K663" t="s">
        <v>2790</v>
      </c>
      <c r="L663" t="s">
        <v>24</v>
      </c>
      <c r="M663" t="s">
        <v>24</v>
      </c>
      <c r="N663" t="s">
        <v>24</v>
      </c>
      <c r="O663" t="s">
        <v>24</v>
      </c>
      <c r="P663" t="s">
        <v>24</v>
      </c>
      <c r="Q663" t="s">
        <v>24</v>
      </c>
      <c r="R663" t="s">
        <v>24</v>
      </c>
      <c r="S663" t="s">
        <v>24</v>
      </c>
      <c r="T663" t="s">
        <v>24</v>
      </c>
      <c r="U663" t="s">
        <v>24</v>
      </c>
      <c r="V663" t="s">
        <v>24</v>
      </c>
      <c r="W663" t="s">
        <v>24</v>
      </c>
      <c r="X663" t="s">
        <v>24</v>
      </c>
      <c r="Y663">
        <v>5967</v>
      </c>
      <c r="Z663">
        <v>5603</v>
      </c>
      <c r="AA663">
        <v>1925</v>
      </c>
      <c r="AB663">
        <v>2674</v>
      </c>
      <c r="AC663" t="s">
        <v>2789</v>
      </c>
      <c r="AD663" t="s">
        <v>2792</v>
      </c>
    </row>
    <row r="664" spans="1:30" x14ac:dyDescent="0.25">
      <c r="A664">
        <v>663</v>
      </c>
      <c r="B664" t="s">
        <v>2793</v>
      </c>
      <c r="C664" s="2">
        <v>-0.51995941981717597</v>
      </c>
      <c r="D664" t="s">
        <v>2796</v>
      </c>
      <c r="E664" t="s">
        <v>18300</v>
      </c>
      <c r="F664">
        <v>532.82896193589897</v>
      </c>
      <c r="G664" s="2">
        <v>0.182380492137516</v>
      </c>
      <c r="H664" s="12">
        <v>-2.85095962689432</v>
      </c>
      <c r="I664" s="14">
        <v>4.3587503496097602E-3</v>
      </c>
      <c r="J664" s="14">
        <v>1.3225268154798801E-2</v>
      </c>
      <c r="K664" t="s">
        <v>2795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</v>
      </c>
      <c r="W664">
        <v>0</v>
      </c>
      <c r="X664">
        <v>0</v>
      </c>
      <c r="Y664">
        <v>645</v>
      </c>
      <c r="Z664">
        <v>689</v>
      </c>
      <c r="AA664">
        <v>391</v>
      </c>
      <c r="AB664">
        <v>436</v>
      </c>
      <c r="AC664" t="s">
        <v>2794</v>
      </c>
      <c r="AD664" t="s">
        <v>2797</v>
      </c>
    </row>
    <row r="665" spans="1:30" x14ac:dyDescent="0.25">
      <c r="A665">
        <v>664</v>
      </c>
      <c r="B665" t="s">
        <v>2798</v>
      </c>
      <c r="C665" s="2">
        <v>0.175415594869162</v>
      </c>
      <c r="D665" t="s">
        <v>2801</v>
      </c>
      <c r="E665" t="s">
        <v>18293</v>
      </c>
      <c r="F665">
        <v>1455.97965950873</v>
      </c>
      <c r="G665" s="2">
        <v>0.16653244233978501</v>
      </c>
      <c r="H665" s="12">
        <v>1.05334187383892</v>
      </c>
      <c r="I665" s="14">
        <v>0.29218433394899801</v>
      </c>
      <c r="J665" s="14">
        <v>0.41687242384758399</v>
      </c>
      <c r="K665" t="s">
        <v>2800</v>
      </c>
      <c r="L665" t="s">
        <v>24</v>
      </c>
      <c r="M665" t="s">
        <v>24</v>
      </c>
      <c r="N665" t="s">
        <v>24</v>
      </c>
      <c r="O665" t="s">
        <v>24</v>
      </c>
      <c r="P665" t="s">
        <v>24</v>
      </c>
      <c r="Q665" t="s">
        <v>24</v>
      </c>
      <c r="R665" t="s">
        <v>24</v>
      </c>
      <c r="S665" t="s">
        <v>24</v>
      </c>
      <c r="T665" t="s">
        <v>24</v>
      </c>
      <c r="U665" t="s">
        <v>24</v>
      </c>
      <c r="V665" t="s">
        <v>24</v>
      </c>
      <c r="W665" t="s">
        <v>24</v>
      </c>
      <c r="X665" t="s">
        <v>24</v>
      </c>
      <c r="Y665">
        <v>2153</v>
      </c>
      <c r="Z665">
        <v>2561</v>
      </c>
      <c r="AA665">
        <v>820</v>
      </c>
      <c r="AB665">
        <v>987</v>
      </c>
      <c r="AC665" t="s">
        <v>2799</v>
      </c>
      <c r="AD665" t="s">
        <v>2802</v>
      </c>
    </row>
    <row r="666" spans="1:30" x14ac:dyDescent="0.25">
      <c r="A666">
        <v>665</v>
      </c>
      <c r="B666" t="s">
        <v>2803</v>
      </c>
      <c r="C666" s="2">
        <v>0.11454910711892601</v>
      </c>
      <c r="D666" t="s">
        <v>2806</v>
      </c>
      <c r="E666" t="s">
        <v>18294</v>
      </c>
      <c r="F666">
        <v>4344.8082562098498</v>
      </c>
      <c r="G666" s="2">
        <v>0.143070072052849</v>
      </c>
      <c r="H666" s="12">
        <v>0.80065037694684305</v>
      </c>
      <c r="I666" s="14">
        <v>0.42333407779047</v>
      </c>
      <c r="J666" s="14">
        <v>0.55085623917753601</v>
      </c>
      <c r="K666" t="s">
        <v>2805</v>
      </c>
      <c r="L666" t="s">
        <v>24</v>
      </c>
      <c r="M666" t="s">
        <v>24</v>
      </c>
      <c r="N666" t="s">
        <v>24</v>
      </c>
      <c r="O666" t="s">
        <v>24</v>
      </c>
      <c r="P666" t="s">
        <v>24</v>
      </c>
      <c r="Q666" t="s">
        <v>24</v>
      </c>
      <c r="R666" t="s">
        <v>24</v>
      </c>
      <c r="S666" t="s">
        <v>24</v>
      </c>
      <c r="T666" t="s">
        <v>24</v>
      </c>
      <c r="U666" t="s">
        <v>24</v>
      </c>
      <c r="V666" t="s">
        <v>24</v>
      </c>
      <c r="W666" t="s">
        <v>24</v>
      </c>
      <c r="X666" t="s">
        <v>24</v>
      </c>
      <c r="Y666">
        <v>6513</v>
      </c>
      <c r="Z666">
        <v>7262</v>
      </c>
      <c r="AA666">
        <v>2502</v>
      </c>
      <c r="AB666">
        <v>3011</v>
      </c>
      <c r="AC666" t="s">
        <v>2804</v>
      </c>
      <c r="AD666" t="s">
        <v>2807</v>
      </c>
    </row>
    <row r="667" spans="1:30" x14ac:dyDescent="0.25">
      <c r="A667">
        <v>666</v>
      </c>
      <c r="B667" t="s">
        <v>2808</v>
      </c>
      <c r="C667" s="2">
        <v>1.4216219560793399</v>
      </c>
      <c r="D667" t="s">
        <v>2811</v>
      </c>
      <c r="E667" t="s">
        <v>18296</v>
      </c>
      <c r="F667">
        <v>10388.1129914428</v>
      </c>
      <c r="G667" s="2">
        <v>0.26543250693597897</v>
      </c>
      <c r="H667" s="12">
        <v>5.3558698310536199</v>
      </c>
      <c r="I667" s="14">
        <v>8.5145793330373002E-8</v>
      </c>
      <c r="J667" s="14">
        <v>8.4604153423691303E-7</v>
      </c>
      <c r="K667" t="s">
        <v>2810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0</v>
      </c>
      <c r="Y667">
        <v>20964</v>
      </c>
      <c r="Z667">
        <v>25220</v>
      </c>
      <c r="AA667">
        <v>4191</v>
      </c>
      <c r="AB667">
        <v>3123</v>
      </c>
      <c r="AC667" t="s">
        <v>2809</v>
      </c>
      <c r="AD667" t="s">
        <v>2812</v>
      </c>
    </row>
    <row r="668" spans="1:30" x14ac:dyDescent="0.25">
      <c r="A668">
        <v>667</v>
      </c>
      <c r="B668" t="s">
        <v>2813</v>
      </c>
      <c r="C668" s="2">
        <v>-5.4738428611663399E-2</v>
      </c>
      <c r="D668" t="s">
        <v>2816</v>
      </c>
      <c r="E668" t="s">
        <v>18292</v>
      </c>
      <c r="F668">
        <v>1359.8206187559399</v>
      </c>
      <c r="G668" s="2">
        <v>0.18588742534442601</v>
      </c>
      <c r="H668" s="12">
        <v>-0.29447085250785499</v>
      </c>
      <c r="I668" s="14">
        <v>0.768398132883931</v>
      </c>
      <c r="J668" s="14">
        <v>0.83696479498096799</v>
      </c>
      <c r="K668" t="s">
        <v>2815</v>
      </c>
      <c r="L668" t="s">
        <v>24</v>
      </c>
      <c r="M668" t="s">
        <v>24</v>
      </c>
      <c r="N668" t="s">
        <v>24</v>
      </c>
      <c r="O668" t="s">
        <v>24</v>
      </c>
      <c r="P668" t="s">
        <v>24</v>
      </c>
      <c r="Q668" t="s">
        <v>24</v>
      </c>
      <c r="R668" t="s">
        <v>24</v>
      </c>
      <c r="S668" t="s">
        <v>24</v>
      </c>
      <c r="T668" t="s">
        <v>24</v>
      </c>
      <c r="U668" t="s">
        <v>24</v>
      </c>
      <c r="V668" t="s">
        <v>24</v>
      </c>
      <c r="W668" t="s">
        <v>24</v>
      </c>
      <c r="X668" t="s">
        <v>24</v>
      </c>
      <c r="Y668">
        <v>2103</v>
      </c>
      <c r="Z668">
        <v>1955</v>
      </c>
      <c r="AA668">
        <v>779</v>
      </c>
      <c r="AB668">
        <v>1061</v>
      </c>
      <c r="AC668" t="s">
        <v>2814</v>
      </c>
      <c r="AD668" t="s">
        <v>2817</v>
      </c>
    </row>
    <row r="669" spans="1:30" x14ac:dyDescent="0.25">
      <c r="A669">
        <v>668</v>
      </c>
      <c r="B669" t="s">
        <v>2818</v>
      </c>
      <c r="C669" s="2">
        <v>-0.31111556849154798</v>
      </c>
      <c r="D669" t="s">
        <v>2821</v>
      </c>
      <c r="E669" t="s">
        <v>18294</v>
      </c>
      <c r="F669">
        <v>9628.2948944316995</v>
      </c>
      <c r="G669" s="2">
        <v>0.135957563874017</v>
      </c>
      <c r="H669" s="12">
        <v>-2.28832850211877</v>
      </c>
      <c r="I669" s="14">
        <v>2.21183978831276E-2</v>
      </c>
      <c r="J669" s="14">
        <v>5.3184940722668203E-2</v>
      </c>
      <c r="K669" t="s">
        <v>2820</v>
      </c>
      <c r="L669" t="s">
        <v>24</v>
      </c>
      <c r="M669" t="s">
        <v>24</v>
      </c>
      <c r="N669" t="s">
        <v>24</v>
      </c>
      <c r="O669" t="s">
        <v>24</v>
      </c>
      <c r="P669" t="s">
        <v>24</v>
      </c>
      <c r="Q669" t="s">
        <v>24</v>
      </c>
      <c r="R669" t="s">
        <v>24</v>
      </c>
      <c r="S669" t="s">
        <v>24</v>
      </c>
      <c r="T669" t="s">
        <v>24</v>
      </c>
      <c r="U669" t="s">
        <v>24</v>
      </c>
      <c r="V669" t="s">
        <v>24</v>
      </c>
      <c r="W669" t="s">
        <v>24</v>
      </c>
      <c r="X669" t="s">
        <v>24</v>
      </c>
      <c r="Y669">
        <v>12626</v>
      </c>
      <c r="Z669">
        <v>13567</v>
      </c>
      <c r="AA669">
        <v>6401</v>
      </c>
      <c r="AB669">
        <v>7686</v>
      </c>
      <c r="AC669" t="s">
        <v>2819</v>
      </c>
      <c r="AD669" t="s">
        <v>2822</v>
      </c>
    </row>
    <row r="670" spans="1:30" x14ac:dyDescent="0.25">
      <c r="A670">
        <v>669</v>
      </c>
      <c r="B670" t="s">
        <v>2823</v>
      </c>
      <c r="C670" s="2">
        <v>-0.51948426489840605</v>
      </c>
      <c r="D670" t="s">
        <v>2826</v>
      </c>
      <c r="E670" t="s">
        <v>18293</v>
      </c>
      <c r="F670">
        <v>3864.2000692247302</v>
      </c>
      <c r="G670" s="2">
        <v>0.19745385720776701</v>
      </c>
      <c r="H670" s="12">
        <v>-2.6309147475999302</v>
      </c>
      <c r="I670" s="14">
        <v>8.5155394320419794E-3</v>
      </c>
      <c r="J670" s="14">
        <v>2.35838166539886E-2</v>
      </c>
      <c r="K670" t="s">
        <v>2825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4526</v>
      </c>
      <c r="Z670">
        <v>5163</v>
      </c>
      <c r="AA670">
        <v>2410</v>
      </c>
      <c r="AB670">
        <v>3664</v>
      </c>
      <c r="AC670" t="s">
        <v>2824</v>
      </c>
      <c r="AD670" t="s">
        <v>2827</v>
      </c>
    </row>
    <row r="671" spans="1:30" x14ac:dyDescent="0.25">
      <c r="A671">
        <v>670</v>
      </c>
      <c r="B671" t="s">
        <v>2828</v>
      </c>
      <c r="C671" s="2">
        <v>-0.61055633198232895</v>
      </c>
      <c r="D671" t="s">
        <v>2831</v>
      </c>
      <c r="E671" t="s">
        <v>18301</v>
      </c>
      <c r="F671">
        <v>8529.8470930974709</v>
      </c>
      <c r="G671" s="2">
        <v>0.17013198825047399</v>
      </c>
      <c r="H671" s="12">
        <v>-3.5887215464939399</v>
      </c>
      <c r="I671" s="14">
        <v>3.3230353466037499E-4</v>
      </c>
      <c r="J671" s="14">
        <v>1.47627451973693E-3</v>
      </c>
      <c r="K671" t="s">
        <v>2830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9714</v>
      </c>
      <c r="Z671">
        <v>10876</v>
      </c>
      <c r="AA671">
        <v>5701</v>
      </c>
      <c r="AB671">
        <v>8008</v>
      </c>
      <c r="AC671" t="s">
        <v>2829</v>
      </c>
      <c r="AD671" t="s">
        <v>2832</v>
      </c>
    </row>
    <row r="672" spans="1:30" x14ac:dyDescent="0.25">
      <c r="A672">
        <v>671</v>
      </c>
      <c r="B672" t="s">
        <v>2833</v>
      </c>
      <c r="C672" s="2">
        <v>-0.27918021331167397</v>
      </c>
      <c r="D672" t="s">
        <v>2836</v>
      </c>
      <c r="E672" t="s">
        <v>18301</v>
      </c>
      <c r="F672">
        <v>4040.1254637915999</v>
      </c>
      <c r="G672" s="2">
        <v>0.178882476465172</v>
      </c>
      <c r="H672" s="12">
        <v>-1.56069067707719</v>
      </c>
      <c r="I672" s="14">
        <v>0.118596752030206</v>
      </c>
      <c r="J672" s="14">
        <v>0.20833122657577899</v>
      </c>
      <c r="K672" t="s">
        <v>2835</v>
      </c>
      <c r="L672" t="s">
        <v>24</v>
      </c>
      <c r="M672" t="s">
        <v>24</v>
      </c>
      <c r="N672" t="s">
        <v>24</v>
      </c>
      <c r="O672" t="s">
        <v>24</v>
      </c>
      <c r="P672" t="s">
        <v>24</v>
      </c>
      <c r="Q672" t="s">
        <v>24</v>
      </c>
      <c r="R672" t="s">
        <v>24</v>
      </c>
      <c r="S672" t="s">
        <v>24</v>
      </c>
      <c r="T672" t="s">
        <v>24</v>
      </c>
      <c r="U672" t="s">
        <v>24</v>
      </c>
      <c r="V672" t="s">
        <v>24</v>
      </c>
      <c r="W672" t="s">
        <v>24</v>
      </c>
      <c r="X672" t="s">
        <v>24</v>
      </c>
      <c r="Y672">
        <v>5557</v>
      </c>
      <c r="Z672">
        <v>5558</v>
      </c>
      <c r="AA672">
        <v>2422</v>
      </c>
      <c r="AB672">
        <v>3474</v>
      </c>
      <c r="AC672" t="s">
        <v>2834</v>
      </c>
      <c r="AD672" t="s">
        <v>2837</v>
      </c>
    </row>
    <row r="673" spans="1:30" x14ac:dyDescent="0.25">
      <c r="A673">
        <v>672</v>
      </c>
      <c r="B673" t="s">
        <v>2838</v>
      </c>
      <c r="C673" s="2">
        <v>-0.28234567879393402</v>
      </c>
      <c r="D673" t="s">
        <v>2841</v>
      </c>
      <c r="E673" t="s">
        <v>18301</v>
      </c>
      <c r="F673">
        <v>1584.59180248706</v>
      </c>
      <c r="G673" s="2">
        <v>0.26110319521895198</v>
      </c>
      <c r="H673" s="12">
        <v>-1.08135665883816</v>
      </c>
      <c r="I673" s="14">
        <v>0.279538493055565</v>
      </c>
      <c r="J673" s="14">
        <v>0.40414580354756802</v>
      </c>
      <c r="K673" t="s">
        <v>2840</v>
      </c>
      <c r="L673" t="s">
        <v>24</v>
      </c>
      <c r="M673" t="s">
        <v>24</v>
      </c>
      <c r="N673" t="s">
        <v>24</v>
      </c>
      <c r="O673" t="s">
        <v>24</v>
      </c>
      <c r="P673" t="s">
        <v>24</v>
      </c>
      <c r="Q673" t="s">
        <v>24</v>
      </c>
      <c r="R673" t="s">
        <v>24</v>
      </c>
      <c r="S673" t="s">
        <v>24</v>
      </c>
      <c r="T673" t="s">
        <v>24</v>
      </c>
      <c r="U673" t="s">
        <v>24</v>
      </c>
      <c r="V673" t="s">
        <v>24</v>
      </c>
      <c r="W673" t="s">
        <v>24</v>
      </c>
      <c r="X673" t="s">
        <v>24</v>
      </c>
      <c r="Y673">
        <v>2242</v>
      </c>
      <c r="Z673">
        <v>2109</v>
      </c>
      <c r="AA673">
        <v>829</v>
      </c>
      <c r="AB673">
        <v>1508</v>
      </c>
      <c r="AC673" t="s">
        <v>2839</v>
      </c>
      <c r="AD673" t="s">
        <v>2842</v>
      </c>
    </row>
    <row r="674" spans="1:30" x14ac:dyDescent="0.25">
      <c r="A674">
        <v>673</v>
      </c>
      <c r="B674" t="s">
        <v>16380</v>
      </c>
      <c r="C674" s="2">
        <v>0.25938171636742702</v>
      </c>
      <c r="D674" t="s">
        <v>2845</v>
      </c>
      <c r="E674" t="s">
        <v>18287</v>
      </c>
      <c r="F674">
        <v>2374.6179016020501</v>
      </c>
      <c r="G674" s="2">
        <v>0.16797594317471201</v>
      </c>
      <c r="H674" s="12">
        <v>1.54415990447896</v>
      </c>
      <c r="I674" s="14">
        <v>0.12254959954832099</v>
      </c>
      <c r="J674" s="14">
        <v>0.214214944599907</v>
      </c>
      <c r="K674" t="s">
        <v>2844</v>
      </c>
      <c r="L674" t="s">
        <v>24</v>
      </c>
      <c r="M674" t="s">
        <v>24</v>
      </c>
      <c r="N674" t="s">
        <v>24</v>
      </c>
      <c r="O674" t="s">
        <v>24</v>
      </c>
      <c r="P674" t="s">
        <v>24</v>
      </c>
      <c r="Q674" t="s">
        <v>24</v>
      </c>
      <c r="R674" t="s">
        <v>24</v>
      </c>
      <c r="S674" t="s">
        <v>24</v>
      </c>
      <c r="T674" t="s">
        <v>24</v>
      </c>
      <c r="U674" t="s">
        <v>24</v>
      </c>
      <c r="V674" t="s">
        <v>24</v>
      </c>
      <c r="W674" t="s">
        <v>24</v>
      </c>
      <c r="X674" t="s">
        <v>24</v>
      </c>
      <c r="Y674">
        <v>3921</v>
      </c>
      <c r="Z674">
        <v>3959</v>
      </c>
      <c r="AA674">
        <v>1214</v>
      </c>
      <c r="AB674">
        <v>1657</v>
      </c>
      <c r="AC674" t="s">
        <v>2843</v>
      </c>
      <c r="AD674" t="e">
        <f>-SQVILDLQIACENSQGLPTEADFQRWLEAVLPQFQEESEVTIRVVDDAESHELNLTYRGKDKSTNVLSFPFEAPPEIELPLLGDLIICRQVVEQEAVEQNKAVLAHWAHMVVHGSLHLLGYDHIVDDEAEEMESIETEIMQSLGYPDPYLSEKDPE</f>
        <v>#NAME?</v>
      </c>
    </row>
    <row r="675" spans="1:30" x14ac:dyDescent="0.25">
      <c r="A675">
        <v>674</v>
      </c>
      <c r="B675" t="s">
        <v>2846</v>
      </c>
      <c r="C675" s="2">
        <v>-0.17758077428215699</v>
      </c>
      <c r="D675" t="s">
        <v>2849</v>
      </c>
      <c r="F675">
        <v>963.55285674404104</v>
      </c>
      <c r="G675" s="2">
        <v>0.211194136447062</v>
      </c>
      <c r="H675" s="12">
        <v>-0.84084140435721799</v>
      </c>
      <c r="I675" s="14">
        <v>0.40043678824630102</v>
      </c>
      <c r="J675" s="14">
        <v>0.52899379502767496</v>
      </c>
      <c r="K675" t="s">
        <v>2848</v>
      </c>
      <c r="L675" t="s">
        <v>24</v>
      </c>
      <c r="M675" t="s">
        <v>24</v>
      </c>
      <c r="N675" t="s">
        <v>24</v>
      </c>
      <c r="O675" t="s">
        <v>24</v>
      </c>
      <c r="P675" t="s">
        <v>24</v>
      </c>
      <c r="Q675" t="s">
        <v>24</v>
      </c>
      <c r="R675" t="s">
        <v>24</v>
      </c>
      <c r="S675" t="s">
        <v>24</v>
      </c>
      <c r="T675" t="s">
        <v>24</v>
      </c>
      <c r="U675" t="s">
        <v>24</v>
      </c>
      <c r="V675" t="s">
        <v>24</v>
      </c>
      <c r="W675" t="s">
        <v>24</v>
      </c>
      <c r="X675" t="s">
        <v>24</v>
      </c>
      <c r="Y675">
        <v>1367</v>
      </c>
      <c r="Z675">
        <v>1388</v>
      </c>
      <c r="AA675">
        <v>537</v>
      </c>
      <c r="AB675">
        <v>828</v>
      </c>
      <c r="AC675" t="s">
        <v>2847</v>
      </c>
      <c r="AD675" t="s">
        <v>2850</v>
      </c>
    </row>
    <row r="676" spans="1:30" x14ac:dyDescent="0.25">
      <c r="A676">
        <v>675</v>
      </c>
      <c r="B676" t="s">
        <v>2851</v>
      </c>
      <c r="C676" s="2">
        <v>0.15778797807067499</v>
      </c>
      <c r="D676" t="s">
        <v>2854</v>
      </c>
      <c r="F676">
        <v>6030.9124730252597</v>
      </c>
      <c r="G676" s="2">
        <v>0.19380944553378299</v>
      </c>
      <c r="H676" s="12">
        <v>0.814139773405267</v>
      </c>
      <c r="I676" s="14">
        <v>0.41556488295994298</v>
      </c>
      <c r="J676" s="14">
        <v>0.54582855351830395</v>
      </c>
      <c r="K676" t="s">
        <v>2853</v>
      </c>
      <c r="L676" t="s">
        <v>24</v>
      </c>
      <c r="M676" t="s">
        <v>24</v>
      </c>
      <c r="N676" t="s">
        <v>24</v>
      </c>
      <c r="O676" t="s">
        <v>24</v>
      </c>
      <c r="P676" t="s">
        <v>24</v>
      </c>
      <c r="Q676" t="s">
        <v>24</v>
      </c>
      <c r="R676" t="s">
        <v>24</v>
      </c>
      <c r="S676" t="s">
        <v>24</v>
      </c>
      <c r="T676" t="s">
        <v>24</v>
      </c>
      <c r="U676" t="s">
        <v>24</v>
      </c>
      <c r="V676" t="s">
        <v>24</v>
      </c>
      <c r="W676" t="s">
        <v>24</v>
      </c>
      <c r="X676" t="s">
        <v>24</v>
      </c>
      <c r="Y676">
        <v>9891</v>
      </c>
      <c r="Z676">
        <v>9462</v>
      </c>
      <c r="AA676">
        <v>3050</v>
      </c>
      <c r="AB676">
        <v>4551</v>
      </c>
      <c r="AC676" t="s">
        <v>2852</v>
      </c>
      <c r="AD676" t="s">
        <v>2855</v>
      </c>
    </row>
    <row r="677" spans="1:30" x14ac:dyDescent="0.25">
      <c r="A677">
        <v>676</v>
      </c>
      <c r="B677" t="s">
        <v>2856</v>
      </c>
      <c r="C677" s="2">
        <v>-3.6791057580933999</v>
      </c>
      <c r="D677" t="s">
        <v>2859</v>
      </c>
      <c r="F677">
        <v>13.681195314360799</v>
      </c>
      <c r="G677" s="2">
        <v>1.3559523815565599</v>
      </c>
      <c r="H677" s="12">
        <v>-2.7133001188950101</v>
      </c>
      <c r="I677" s="14">
        <v>6.6616743299144901E-3</v>
      </c>
      <c r="J677" s="14">
        <v>1.91701092544702E-2</v>
      </c>
      <c r="K677" t="s">
        <v>2858</v>
      </c>
      <c r="L677">
        <v>0</v>
      </c>
      <c r="M677">
        <v>0</v>
      </c>
      <c r="N677">
        <v>0</v>
      </c>
      <c r="O677">
        <v>1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3</v>
      </c>
      <c r="Z677">
        <v>3</v>
      </c>
      <c r="AA677">
        <v>29</v>
      </c>
      <c r="AB677">
        <v>2</v>
      </c>
      <c r="AC677" t="s">
        <v>2857</v>
      </c>
      <c r="AD677" t="s">
        <v>2860</v>
      </c>
    </row>
    <row r="678" spans="1:30" x14ac:dyDescent="0.25">
      <c r="A678">
        <v>677</v>
      </c>
      <c r="B678" t="s">
        <v>2861</v>
      </c>
      <c r="C678" s="2">
        <v>0.33999857107078701</v>
      </c>
      <c r="D678" t="s">
        <v>2864</v>
      </c>
      <c r="E678" t="s">
        <v>18285</v>
      </c>
      <c r="F678">
        <v>3616.9121506200399</v>
      </c>
      <c r="G678" s="2">
        <v>0.143106686982829</v>
      </c>
      <c r="H678" s="12">
        <v>2.3758398593322299</v>
      </c>
      <c r="I678" s="14">
        <v>1.7509059887795098E-2</v>
      </c>
      <c r="J678" s="14">
        <v>4.3577360651268299E-2</v>
      </c>
      <c r="K678" t="s">
        <v>2863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0</v>
      </c>
      <c r="Y678">
        <v>6091</v>
      </c>
      <c r="Z678">
        <v>6216</v>
      </c>
      <c r="AA678">
        <v>1939</v>
      </c>
      <c r="AB678">
        <v>2275</v>
      </c>
      <c r="AC678" t="s">
        <v>2862</v>
      </c>
      <c r="AD678" t="s">
        <v>2865</v>
      </c>
    </row>
    <row r="679" spans="1:30" x14ac:dyDescent="0.25">
      <c r="A679">
        <v>678</v>
      </c>
      <c r="B679" t="s">
        <v>2866</v>
      </c>
      <c r="C679" s="2">
        <v>-1.43559419759573</v>
      </c>
      <c r="D679" t="s">
        <v>2869</v>
      </c>
      <c r="E679" t="s">
        <v>18298</v>
      </c>
      <c r="F679">
        <v>1127.5714197209099</v>
      </c>
      <c r="G679" s="2">
        <v>0.23512317437212699</v>
      </c>
      <c r="H679" s="12">
        <v>-6.10571119341743</v>
      </c>
      <c r="I679" s="14">
        <v>1.02343924941195E-9</v>
      </c>
      <c r="J679" s="14">
        <v>1.3828824460047201E-8</v>
      </c>
      <c r="K679" t="s">
        <v>2868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</v>
      </c>
      <c r="Y679">
        <v>925</v>
      </c>
      <c r="Z679">
        <v>929</v>
      </c>
      <c r="AA679">
        <v>826</v>
      </c>
      <c r="AB679">
        <v>1379</v>
      </c>
      <c r="AC679" t="s">
        <v>2867</v>
      </c>
      <c r="AD679" t="s">
        <v>2870</v>
      </c>
    </row>
    <row r="680" spans="1:30" x14ac:dyDescent="0.25">
      <c r="A680">
        <v>679</v>
      </c>
      <c r="B680" t="s">
        <v>2871</v>
      </c>
      <c r="C680" s="2">
        <v>-1.5247127186328899</v>
      </c>
      <c r="D680" t="s">
        <v>2874</v>
      </c>
      <c r="E680" t="s">
        <v>18298</v>
      </c>
      <c r="F680">
        <v>1137.0157197799399</v>
      </c>
      <c r="G680" s="2">
        <v>0.28646891360279397</v>
      </c>
      <c r="H680" s="12">
        <v>-5.32243690757661</v>
      </c>
      <c r="I680" s="14">
        <v>1.0238630034043399E-7</v>
      </c>
      <c r="J680" s="14">
        <v>1.0070995033486001E-6</v>
      </c>
      <c r="K680" t="s">
        <v>2873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797</v>
      </c>
      <c r="Z680">
        <v>995</v>
      </c>
      <c r="AA680">
        <v>777</v>
      </c>
      <c r="AB680">
        <v>1496</v>
      </c>
      <c r="AC680" t="s">
        <v>2872</v>
      </c>
      <c r="AD680" t="s">
        <v>2875</v>
      </c>
    </row>
    <row r="681" spans="1:30" x14ac:dyDescent="0.25">
      <c r="A681">
        <v>680</v>
      </c>
      <c r="B681" t="s">
        <v>2876</v>
      </c>
      <c r="C681" s="2">
        <v>-1.61233125718514</v>
      </c>
      <c r="D681" t="s">
        <v>2879</v>
      </c>
      <c r="E681" t="s">
        <v>18298</v>
      </c>
      <c r="F681">
        <v>683.73877127149501</v>
      </c>
      <c r="G681" s="2">
        <v>0.33886855471081301</v>
      </c>
      <c r="H681" s="12">
        <v>-4.7579842826109502</v>
      </c>
      <c r="I681" s="14">
        <v>1.9553571957701802E-6</v>
      </c>
      <c r="J681" s="14">
        <v>1.46839804797741E-5</v>
      </c>
      <c r="K681" t="s">
        <v>2878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491</v>
      </c>
      <c r="Z681">
        <v>537</v>
      </c>
      <c r="AA681">
        <v>425</v>
      </c>
      <c r="AB681">
        <v>972</v>
      </c>
      <c r="AC681" t="s">
        <v>2877</v>
      </c>
      <c r="AD681" t="s">
        <v>2880</v>
      </c>
    </row>
    <row r="682" spans="1:30" x14ac:dyDescent="0.25">
      <c r="A682">
        <v>681</v>
      </c>
      <c r="B682" t="s">
        <v>2881</v>
      </c>
      <c r="C682" s="2">
        <v>-1.4468668576449999</v>
      </c>
      <c r="D682" t="s">
        <v>2884</v>
      </c>
      <c r="E682" t="s">
        <v>18298</v>
      </c>
      <c r="F682">
        <v>922.728554985291</v>
      </c>
      <c r="G682" s="2">
        <v>0.35268333604891</v>
      </c>
      <c r="H682" s="12">
        <v>-4.1024531350252103</v>
      </c>
      <c r="I682" s="14">
        <v>4.0879267477811499E-5</v>
      </c>
      <c r="J682" s="14">
        <v>2.2772259557896399E-4</v>
      </c>
      <c r="K682" t="s">
        <v>2883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1</v>
      </c>
      <c r="Y682">
        <v>779</v>
      </c>
      <c r="Z682">
        <v>728</v>
      </c>
      <c r="AA682">
        <v>538</v>
      </c>
      <c r="AB682">
        <v>1296</v>
      </c>
      <c r="AC682" t="s">
        <v>2882</v>
      </c>
      <c r="AD682" t="s">
        <v>2885</v>
      </c>
    </row>
    <row r="683" spans="1:30" x14ac:dyDescent="0.25">
      <c r="A683">
        <v>682</v>
      </c>
      <c r="B683" t="s">
        <v>2886</v>
      </c>
      <c r="C683" s="2">
        <v>-2.2304099242912101</v>
      </c>
      <c r="D683" t="s">
        <v>383</v>
      </c>
      <c r="E683" t="s">
        <v>18298</v>
      </c>
      <c r="F683">
        <v>12049.098503143699</v>
      </c>
      <c r="G683" s="2">
        <v>0.35373594098948602</v>
      </c>
      <c r="H683" s="12">
        <v>-6.3052963124193999</v>
      </c>
      <c r="I683" s="14">
        <v>2.8764305833558898E-10</v>
      </c>
      <c r="J683" s="14">
        <v>4.1601708992610204E-9</v>
      </c>
      <c r="K683" t="s">
        <v>2888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</v>
      </c>
      <c r="Y683">
        <v>5730</v>
      </c>
      <c r="Z683">
        <v>7202</v>
      </c>
      <c r="AA683">
        <v>7708</v>
      </c>
      <c r="AB683">
        <v>19318</v>
      </c>
      <c r="AC683" t="s">
        <v>2887</v>
      </c>
      <c r="AD683" t="s">
        <v>2889</v>
      </c>
    </row>
    <row r="684" spans="1:30" x14ac:dyDescent="0.25">
      <c r="A684">
        <v>683</v>
      </c>
      <c r="B684" t="s">
        <v>16381</v>
      </c>
      <c r="C684" s="2">
        <v>0.13650034090454799</v>
      </c>
      <c r="D684" t="s">
        <v>2892</v>
      </c>
      <c r="E684" t="s">
        <v>18292</v>
      </c>
      <c r="F684">
        <v>5165.5464664675501</v>
      </c>
      <c r="G684" s="2">
        <v>0.15107254980659901</v>
      </c>
      <c r="H684" s="12">
        <v>0.90354164988473096</v>
      </c>
      <c r="I684" s="14">
        <v>0.36623849367056499</v>
      </c>
      <c r="J684" s="14">
        <v>0.494352339365211</v>
      </c>
      <c r="K684" t="s">
        <v>2891</v>
      </c>
      <c r="L684" t="s">
        <v>24</v>
      </c>
      <c r="M684" t="s">
        <v>24</v>
      </c>
      <c r="N684" t="s">
        <v>24</v>
      </c>
      <c r="O684" t="s">
        <v>24</v>
      </c>
      <c r="P684" t="s">
        <v>24</v>
      </c>
      <c r="Q684" t="s">
        <v>24</v>
      </c>
      <c r="R684" t="s">
        <v>24</v>
      </c>
      <c r="S684" t="s">
        <v>24</v>
      </c>
      <c r="T684" t="s">
        <v>24</v>
      </c>
      <c r="U684" t="s">
        <v>24</v>
      </c>
      <c r="V684" t="s">
        <v>24</v>
      </c>
      <c r="W684" t="s">
        <v>24</v>
      </c>
      <c r="X684" t="s">
        <v>24</v>
      </c>
      <c r="Y684">
        <v>8359</v>
      </c>
      <c r="Z684">
        <v>8104</v>
      </c>
      <c r="AA684">
        <v>2910</v>
      </c>
      <c r="AB684">
        <v>3600</v>
      </c>
      <c r="AC684" t="s">
        <v>2890</v>
      </c>
      <c r="AD684" t="s">
        <v>2893</v>
      </c>
    </row>
    <row r="685" spans="1:30" x14ac:dyDescent="0.25">
      <c r="A685">
        <v>684</v>
      </c>
      <c r="B685" t="s">
        <v>2894</v>
      </c>
      <c r="C685" s="2">
        <v>-0.19368238846456101</v>
      </c>
      <c r="D685" t="s">
        <v>2897</v>
      </c>
      <c r="E685" t="s">
        <v>18293</v>
      </c>
      <c r="F685">
        <v>228.41946904480599</v>
      </c>
      <c r="G685" s="2">
        <v>0.26897622036456498</v>
      </c>
      <c r="H685" s="12">
        <v>-0.72007253355723499</v>
      </c>
      <c r="I685" s="14">
        <v>0.47148033763062103</v>
      </c>
      <c r="J685" s="14">
        <v>0.59757569569866098</v>
      </c>
      <c r="K685" t="s">
        <v>2896</v>
      </c>
      <c r="L685" t="s">
        <v>24</v>
      </c>
      <c r="M685" t="s">
        <v>24</v>
      </c>
      <c r="N685" t="s">
        <v>24</v>
      </c>
      <c r="O685" t="s">
        <v>24</v>
      </c>
      <c r="P685" t="s">
        <v>24</v>
      </c>
      <c r="Q685" t="s">
        <v>24</v>
      </c>
      <c r="R685" t="s">
        <v>24</v>
      </c>
      <c r="S685" t="s">
        <v>24</v>
      </c>
      <c r="T685" t="s">
        <v>24</v>
      </c>
      <c r="U685" t="s">
        <v>24</v>
      </c>
      <c r="V685" t="s">
        <v>24</v>
      </c>
      <c r="W685" t="s">
        <v>24</v>
      </c>
      <c r="X685" t="s">
        <v>24</v>
      </c>
      <c r="Y685">
        <v>308</v>
      </c>
      <c r="Z685">
        <v>341</v>
      </c>
      <c r="AA685">
        <v>170</v>
      </c>
      <c r="AB685">
        <v>148</v>
      </c>
      <c r="AC685" t="s">
        <v>2895</v>
      </c>
      <c r="AD685" t="s">
        <v>2898</v>
      </c>
    </row>
    <row r="686" spans="1:30" x14ac:dyDescent="0.25">
      <c r="A686">
        <v>685</v>
      </c>
      <c r="B686" t="s">
        <v>2899</v>
      </c>
      <c r="C686" s="2">
        <v>0.17186988181396401</v>
      </c>
      <c r="D686" t="s">
        <v>2902</v>
      </c>
      <c r="E686" t="s">
        <v>18292</v>
      </c>
      <c r="F686">
        <v>287.46947805094402</v>
      </c>
      <c r="G686" s="2">
        <v>0.27025769988555398</v>
      </c>
      <c r="H686" s="12">
        <v>0.63594814092899199</v>
      </c>
      <c r="I686" s="14">
        <v>0.52481022359193097</v>
      </c>
      <c r="J686" s="14">
        <v>0.646901490885888</v>
      </c>
      <c r="K686" t="s">
        <v>2901</v>
      </c>
      <c r="L686" t="s">
        <v>24</v>
      </c>
      <c r="M686" t="s">
        <v>24</v>
      </c>
      <c r="N686" t="s">
        <v>24</v>
      </c>
      <c r="O686" t="s">
        <v>24</v>
      </c>
      <c r="P686" t="s">
        <v>24</v>
      </c>
      <c r="Q686" t="s">
        <v>24</v>
      </c>
      <c r="R686" t="s">
        <v>24</v>
      </c>
      <c r="S686" t="s">
        <v>24</v>
      </c>
      <c r="T686" t="s">
        <v>24</v>
      </c>
      <c r="U686" t="s">
        <v>24</v>
      </c>
      <c r="V686" t="s">
        <v>24</v>
      </c>
      <c r="W686" t="s">
        <v>24</v>
      </c>
      <c r="X686" t="s">
        <v>24</v>
      </c>
      <c r="Y686">
        <v>451</v>
      </c>
      <c r="Z686">
        <v>476</v>
      </c>
      <c r="AA686">
        <v>193</v>
      </c>
      <c r="AB686">
        <v>159</v>
      </c>
      <c r="AC686" t="s">
        <v>2900</v>
      </c>
      <c r="AD686" t="s">
        <v>2903</v>
      </c>
    </row>
    <row r="687" spans="1:30" x14ac:dyDescent="0.25">
      <c r="A687">
        <v>686</v>
      </c>
      <c r="B687" t="s">
        <v>2904</v>
      </c>
      <c r="C687" s="2">
        <v>9.7389543273361995E-2</v>
      </c>
      <c r="D687" t="s">
        <v>2907</v>
      </c>
      <c r="E687" t="s">
        <v>18292</v>
      </c>
      <c r="F687">
        <v>143.83069813679199</v>
      </c>
      <c r="G687" s="2">
        <v>0.36725033693384102</v>
      </c>
      <c r="H687" s="12">
        <v>0.265185715243895</v>
      </c>
      <c r="I687" s="14">
        <v>0.790866398672463</v>
      </c>
      <c r="J687" s="14">
        <v>0.85313074221435503</v>
      </c>
      <c r="K687" t="s">
        <v>2906</v>
      </c>
      <c r="L687" t="s">
        <v>24</v>
      </c>
      <c r="M687" t="s">
        <v>24</v>
      </c>
      <c r="N687" t="s">
        <v>24</v>
      </c>
      <c r="O687" t="s">
        <v>24</v>
      </c>
      <c r="P687" t="s">
        <v>24</v>
      </c>
      <c r="Q687" t="s">
        <v>24</v>
      </c>
      <c r="R687" t="s">
        <v>24</v>
      </c>
      <c r="S687" t="s">
        <v>24</v>
      </c>
      <c r="T687" t="s">
        <v>24</v>
      </c>
      <c r="U687" t="s">
        <v>24</v>
      </c>
      <c r="V687" t="s">
        <v>24</v>
      </c>
      <c r="W687" t="s">
        <v>24</v>
      </c>
      <c r="X687" t="s">
        <v>24</v>
      </c>
      <c r="Y687">
        <v>191</v>
      </c>
      <c r="Z687">
        <v>263</v>
      </c>
      <c r="AA687">
        <v>105</v>
      </c>
      <c r="AB687">
        <v>75</v>
      </c>
      <c r="AC687" t="s">
        <v>2905</v>
      </c>
      <c r="AD687" t="s">
        <v>2908</v>
      </c>
    </row>
    <row r="688" spans="1:30" x14ac:dyDescent="0.25">
      <c r="A688">
        <v>687</v>
      </c>
      <c r="B688" t="s">
        <v>2909</v>
      </c>
      <c r="C688" s="2">
        <v>1.22708594997992</v>
      </c>
      <c r="D688" t="s">
        <v>2912</v>
      </c>
      <c r="E688" t="s">
        <v>18285</v>
      </c>
      <c r="F688">
        <v>337.11426010993102</v>
      </c>
      <c r="G688" s="2">
        <v>0.26758159805179699</v>
      </c>
      <c r="H688" s="12">
        <v>4.5858383346017302</v>
      </c>
      <c r="I688" s="14">
        <v>4.5216838998761603E-6</v>
      </c>
      <c r="J688" s="14">
        <v>3.14518689506087E-5</v>
      </c>
      <c r="K688" t="s">
        <v>2911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0</v>
      </c>
      <c r="Y688">
        <v>735</v>
      </c>
      <c r="Z688">
        <v>701</v>
      </c>
      <c r="AA688">
        <v>144</v>
      </c>
      <c r="AB688">
        <v>119</v>
      </c>
      <c r="AC688" t="s">
        <v>2910</v>
      </c>
      <c r="AD688" t="s">
        <v>2913</v>
      </c>
    </row>
    <row r="689" spans="1:30" x14ac:dyDescent="0.25">
      <c r="A689">
        <v>688</v>
      </c>
      <c r="B689" t="s">
        <v>2914</v>
      </c>
      <c r="C689" s="2">
        <v>-2.27951270913419</v>
      </c>
      <c r="D689" t="s">
        <v>2917</v>
      </c>
      <c r="E689" t="s">
        <v>18284</v>
      </c>
      <c r="F689">
        <v>3119.7874811050201</v>
      </c>
      <c r="G689" s="2">
        <v>0.18363713898693701</v>
      </c>
      <c r="H689" s="12">
        <v>-12.413135609220801</v>
      </c>
      <c r="I689" s="14">
        <v>2.2179337705945499E-35</v>
      </c>
      <c r="J689" s="14">
        <v>1.6655829565714799E-33</v>
      </c>
      <c r="K689" t="s">
        <v>2916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1412</v>
      </c>
      <c r="Z689">
        <v>1845</v>
      </c>
      <c r="AA689">
        <v>3078</v>
      </c>
      <c r="AB689">
        <v>3763</v>
      </c>
      <c r="AC689" t="s">
        <v>2915</v>
      </c>
      <c r="AD689" t="s">
        <v>2918</v>
      </c>
    </row>
    <row r="690" spans="1:30" x14ac:dyDescent="0.25">
      <c r="A690">
        <v>689</v>
      </c>
      <c r="B690" t="s">
        <v>2919</v>
      </c>
      <c r="C690" s="2">
        <v>-1.2801475890154199</v>
      </c>
      <c r="D690" t="s">
        <v>2922</v>
      </c>
      <c r="E690" t="s">
        <v>18282</v>
      </c>
      <c r="F690">
        <v>288.30527227470299</v>
      </c>
      <c r="G690" s="2">
        <v>0.22859263542396099</v>
      </c>
      <c r="H690" s="12">
        <v>-5.6001261223538199</v>
      </c>
      <c r="I690" s="14">
        <v>2.14195906897384E-8</v>
      </c>
      <c r="J690" s="14">
        <v>2.42444932299792E-7</v>
      </c>
      <c r="K690" t="s">
        <v>2921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0</v>
      </c>
      <c r="X690">
        <v>0</v>
      </c>
      <c r="Y690">
        <v>246</v>
      </c>
      <c r="Z690">
        <v>267</v>
      </c>
      <c r="AA690">
        <v>226</v>
      </c>
      <c r="AB690">
        <v>317</v>
      </c>
      <c r="AC690" t="s">
        <v>2920</v>
      </c>
      <c r="AD690" t="s">
        <v>2923</v>
      </c>
    </row>
    <row r="691" spans="1:30" x14ac:dyDescent="0.25">
      <c r="A691">
        <v>690</v>
      </c>
      <c r="B691" t="s">
        <v>2924</v>
      </c>
      <c r="C691" s="2">
        <v>-0.55117860693288401</v>
      </c>
      <c r="D691" t="s">
        <v>2927</v>
      </c>
      <c r="E691" t="s">
        <v>18290</v>
      </c>
      <c r="F691">
        <v>862.76536505527201</v>
      </c>
      <c r="G691" s="2">
        <v>0.18904743724270301</v>
      </c>
      <c r="H691" s="12">
        <v>-2.9155571478351701</v>
      </c>
      <c r="I691" s="14">
        <v>3.55054075798017E-3</v>
      </c>
      <c r="J691" s="14">
        <v>1.1118573905302799E-2</v>
      </c>
      <c r="K691" t="s">
        <v>2926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</v>
      </c>
      <c r="W691">
        <v>0</v>
      </c>
      <c r="X691">
        <v>0</v>
      </c>
      <c r="Y691">
        <v>1046</v>
      </c>
      <c r="Z691">
        <v>1087</v>
      </c>
      <c r="AA691">
        <v>565</v>
      </c>
      <c r="AB691">
        <v>799</v>
      </c>
      <c r="AC691" t="s">
        <v>2925</v>
      </c>
      <c r="AD691" t="s">
        <v>2928</v>
      </c>
    </row>
    <row r="692" spans="1:30" x14ac:dyDescent="0.25">
      <c r="A692">
        <v>691</v>
      </c>
      <c r="B692" t="s">
        <v>2929</v>
      </c>
      <c r="C692" s="2">
        <v>-0.340520887392956</v>
      </c>
      <c r="D692" t="s">
        <v>306</v>
      </c>
      <c r="E692" t="s">
        <v>18295</v>
      </c>
      <c r="F692">
        <v>218.299729628205</v>
      </c>
      <c r="G692" s="2">
        <v>0.24315769096190001</v>
      </c>
      <c r="H692" s="12">
        <v>-1.4004117494532</v>
      </c>
      <c r="I692" s="14">
        <v>0.161390053598199</v>
      </c>
      <c r="J692" s="14">
        <v>0.26625608757962299</v>
      </c>
      <c r="K692" t="s">
        <v>2931</v>
      </c>
      <c r="L692" t="s">
        <v>24</v>
      </c>
      <c r="M692" t="s">
        <v>24</v>
      </c>
      <c r="N692" t="s">
        <v>24</v>
      </c>
      <c r="O692" t="s">
        <v>24</v>
      </c>
      <c r="P692" t="s">
        <v>24</v>
      </c>
      <c r="Q692" t="s">
        <v>24</v>
      </c>
      <c r="R692" t="s">
        <v>24</v>
      </c>
      <c r="S692" t="s">
        <v>24</v>
      </c>
      <c r="T692" t="s">
        <v>24</v>
      </c>
      <c r="U692" t="s">
        <v>24</v>
      </c>
      <c r="V692" t="s">
        <v>24</v>
      </c>
      <c r="W692" t="s">
        <v>24</v>
      </c>
      <c r="X692" t="s">
        <v>24</v>
      </c>
      <c r="Y692">
        <v>294</v>
      </c>
      <c r="Z692">
        <v>293</v>
      </c>
      <c r="AA692">
        <v>136</v>
      </c>
      <c r="AB692">
        <v>188</v>
      </c>
      <c r="AC692" t="s">
        <v>2930</v>
      </c>
      <c r="AD692" t="s">
        <v>2932</v>
      </c>
    </row>
    <row r="693" spans="1:30" x14ac:dyDescent="0.25">
      <c r="A693">
        <v>692</v>
      </c>
      <c r="B693" t="s">
        <v>2933</v>
      </c>
      <c r="C693" s="2">
        <v>-1.3945823347830499</v>
      </c>
      <c r="D693" t="s">
        <v>2936</v>
      </c>
      <c r="E693" t="s">
        <v>18298</v>
      </c>
      <c r="F693">
        <v>702.60101139429798</v>
      </c>
      <c r="G693" s="2">
        <v>0.81274000535494895</v>
      </c>
      <c r="H693" s="12">
        <v>-1.71590216501524</v>
      </c>
      <c r="I693" s="14">
        <v>8.6179950408584394E-2</v>
      </c>
      <c r="J693" s="14">
        <v>0.16234090995924899</v>
      </c>
      <c r="K693" t="s">
        <v>2935</v>
      </c>
      <c r="L693" t="s">
        <v>24</v>
      </c>
      <c r="M693" t="s">
        <v>24</v>
      </c>
      <c r="N693" t="s">
        <v>24</v>
      </c>
      <c r="O693" t="s">
        <v>24</v>
      </c>
      <c r="P693" t="s">
        <v>24</v>
      </c>
      <c r="Q693" t="s">
        <v>24</v>
      </c>
      <c r="R693" t="s">
        <v>24</v>
      </c>
      <c r="S693" t="s">
        <v>24</v>
      </c>
      <c r="T693" t="s">
        <v>24</v>
      </c>
      <c r="U693" t="s">
        <v>24</v>
      </c>
      <c r="V693" t="s">
        <v>24</v>
      </c>
      <c r="W693" t="s">
        <v>24</v>
      </c>
      <c r="X693" t="s">
        <v>24</v>
      </c>
      <c r="Y693">
        <v>590</v>
      </c>
      <c r="Z693">
        <v>589</v>
      </c>
      <c r="AA693">
        <v>281</v>
      </c>
      <c r="AB693">
        <v>1125</v>
      </c>
      <c r="AC693" t="s">
        <v>2934</v>
      </c>
      <c r="AD693" t="s">
        <v>2937</v>
      </c>
    </row>
    <row r="694" spans="1:30" x14ac:dyDescent="0.25">
      <c r="A694">
        <v>693</v>
      </c>
      <c r="B694" t="s">
        <v>2938</v>
      </c>
      <c r="C694" s="2">
        <v>-1.9269295583319399</v>
      </c>
      <c r="D694" t="s">
        <v>2941</v>
      </c>
      <c r="E694" t="s">
        <v>18298</v>
      </c>
      <c r="F694">
        <v>2473.4364020079902</v>
      </c>
      <c r="G694" s="2">
        <v>1.13189204544017</v>
      </c>
      <c r="H694" s="12">
        <v>-1.7023969433256301</v>
      </c>
      <c r="I694" s="14">
        <v>8.8680982668722999E-2</v>
      </c>
      <c r="J694" s="14">
        <v>0.16609076130521</v>
      </c>
      <c r="K694" t="s">
        <v>2940</v>
      </c>
      <c r="L694" t="s">
        <v>24</v>
      </c>
      <c r="M694" t="s">
        <v>24</v>
      </c>
      <c r="N694" t="s">
        <v>24</v>
      </c>
      <c r="O694" t="s">
        <v>24</v>
      </c>
      <c r="P694" t="s">
        <v>24</v>
      </c>
      <c r="Q694" t="s">
        <v>24</v>
      </c>
      <c r="R694" t="s">
        <v>24</v>
      </c>
      <c r="S694" t="s">
        <v>24</v>
      </c>
      <c r="T694" t="s">
        <v>24</v>
      </c>
      <c r="U694" t="s">
        <v>24</v>
      </c>
      <c r="V694" t="s">
        <v>24</v>
      </c>
      <c r="W694" t="s">
        <v>24</v>
      </c>
      <c r="X694" t="s">
        <v>24</v>
      </c>
      <c r="Y694">
        <v>1374</v>
      </c>
      <c r="Z694">
        <v>1774</v>
      </c>
      <c r="AA694">
        <v>665</v>
      </c>
      <c r="AB694">
        <v>4822</v>
      </c>
      <c r="AC694" t="s">
        <v>2939</v>
      </c>
      <c r="AD694" t="s">
        <v>2942</v>
      </c>
    </row>
    <row r="695" spans="1:30" x14ac:dyDescent="0.25">
      <c r="A695">
        <v>694</v>
      </c>
      <c r="B695" t="s">
        <v>16382</v>
      </c>
      <c r="C695" s="2">
        <v>-0.165569231861006</v>
      </c>
      <c r="D695" t="s">
        <v>2945</v>
      </c>
      <c r="E695" t="s">
        <v>18287</v>
      </c>
      <c r="F695">
        <v>2248.97517076946</v>
      </c>
      <c r="G695" s="2">
        <v>0.17241656249266701</v>
      </c>
      <c r="H695" s="12">
        <v>-0.96028612023887405</v>
      </c>
      <c r="I695" s="14">
        <v>0.33691123363263598</v>
      </c>
      <c r="J695" s="14">
        <v>0.46276411091644098</v>
      </c>
      <c r="K695" t="s">
        <v>2944</v>
      </c>
      <c r="L695" t="s">
        <v>24</v>
      </c>
      <c r="M695" t="s">
        <v>24</v>
      </c>
      <c r="N695" t="s">
        <v>24</v>
      </c>
      <c r="O695" t="s">
        <v>24</v>
      </c>
      <c r="P695" t="s">
        <v>24</v>
      </c>
      <c r="Q695" t="s">
        <v>24</v>
      </c>
      <c r="R695" t="s">
        <v>24</v>
      </c>
      <c r="S695" t="s">
        <v>24</v>
      </c>
      <c r="T695" t="s">
        <v>24</v>
      </c>
      <c r="U695" t="s">
        <v>24</v>
      </c>
      <c r="V695" t="s">
        <v>24</v>
      </c>
      <c r="W695" t="s">
        <v>24</v>
      </c>
      <c r="X695" t="s">
        <v>24</v>
      </c>
      <c r="Y695">
        <v>2896</v>
      </c>
      <c r="Z695">
        <v>3579</v>
      </c>
      <c r="AA695">
        <v>1398</v>
      </c>
      <c r="AB695">
        <v>1749</v>
      </c>
      <c r="AC695" t="s">
        <v>2943</v>
      </c>
      <c r="AD695" t="s">
        <v>2946</v>
      </c>
    </row>
    <row r="696" spans="1:30" x14ac:dyDescent="0.25">
      <c r="A696">
        <v>695</v>
      </c>
      <c r="B696" t="s">
        <v>2947</v>
      </c>
      <c r="C696" s="2">
        <v>-2.0790692511193098</v>
      </c>
      <c r="D696" t="s">
        <v>35</v>
      </c>
      <c r="E696" t="s">
        <v>18298</v>
      </c>
      <c r="F696">
        <v>3972.9678307404702</v>
      </c>
      <c r="G696" s="2">
        <v>1.12249822363981</v>
      </c>
      <c r="H696" s="12">
        <v>-1.85218043764713</v>
      </c>
      <c r="I696" s="14">
        <v>6.3999916902477305E-2</v>
      </c>
      <c r="J696" s="14">
        <v>0.12673411536722801</v>
      </c>
      <c r="K696" t="s">
        <v>2949</v>
      </c>
      <c r="L696" t="s">
        <v>24</v>
      </c>
      <c r="M696" t="s">
        <v>24</v>
      </c>
      <c r="N696" t="s">
        <v>24</v>
      </c>
      <c r="O696" t="s">
        <v>24</v>
      </c>
      <c r="P696" t="s">
        <v>24</v>
      </c>
      <c r="Q696" t="s">
        <v>24</v>
      </c>
      <c r="R696" t="s">
        <v>24</v>
      </c>
      <c r="S696" t="s">
        <v>24</v>
      </c>
      <c r="T696" t="s">
        <v>24</v>
      </c>
      <c r="U696" t="s">
        <v>24</v>
      </c>
      <c r="V696" t="s">
        <v>24</v>
      </c>
      <c r="W696" t="s">
        <v>24</v>
      </c>
      <c r="X696" t="s">
        <v>24</v>
      </c>
      <c r="Y696">
        <v>2212</v>
      </c>
      <c r="Z696">
        <v>2424</v>
      </c>
      <c r="AA696">
        <v>1097</v>
      </c>
      <c r="AB696">
        <v>7903</v>
      </c>
      <c r="AC696" t="s">
        <v>2948</v>
      </c>
      <c r="AD696" t="s">
        <v>2950</v>
      </c>
    </row>
    <row r="697" spans="1:30" x14ac:dyDescent="0.25">
      <c r="A697">
        <v>696</v>
      </c>
      <c r="B697" t="s">
        <v>2951</v>
      </c>
      <c r="C697" s="2">
        <v>4.6996021720885198E-2</v>
      </c>
      <c r="D697" t="s">
        <v>2954</v>
      </c>
      <c r="E697" t="s">
        <v>18288</v>
      </c>
      <c r="F697">
        <v>230.95934941079801</v>
      </c>
      <c r="G697" s="2">
        <v>0.23257070243094</v>
      </c>
      <c r="H697" s="12">
        <v>0.20207197738004201</v>
      </c>
      <c r="I697" s="14">
        <v>0.83986045475774596</v>
      </c>
      <c r="J697" s="14">
        <v>0.88975992290531702</v>
      </c>
      <c r="K697" t="s">
        <v>2953</v>
      </c>
      <c r="L697" t="s">
        <v>24</v>
      </c>
      <c r="M697" t="s">
        <v>24</v>
      </c>
      <c r="N697" t="s">
        <v>24</v>
      </c>
      <c r="O697" t="s">
        <v>24</v>
      </c>
      <c r="P697" t="s">
        <v>24</v>
      </c>
      <c r="Q697" t="s">
        <v>24</v>
      </c>
      <c r="R697" t="s">
        <v>24</v>
      </c>
      <c r="S697" t="s">
        <v>24</v>
      </c>
      <c r="T697" t="s">
        <v>24</v>
      </c>
      <c r="U697" t="s">
        <v>24</v>
      </c>
      <c r="V697" t="s">
        <v>24</v>
      </c>
      <c r="W697" t="s">
        <v>24</v>
      </c>
      <c r="X697" t="s">
        <v>24</v>
      </c>
      <c r="Y697">
        <v>357</v>
      </c>
      <c r="Z697">
        <v>358</v>
      </c>
      <c r="AA697">
        <v>131</v>
      </c>
      <c r="AB697">
        <v>170</v>
      </c>
      <c r="AC697" t="s">
        <v>2952</v>
      </c>
      <c r="AD697" t="s">
        <v>2955</v>
      </c>
    </row>
    <row r="698" spans="1:30" x14ac:dyDescent="0.25">
      <c r="A698">
        <v>697</v>
      </c>
      <c r="B698" t="s">
        <v>2956</v>
      </c>
      <c r="C698" s="2">
        <v>0.50603041628430501</v>
      </c>
      <c r="D698" t="s">
        <v>743</v>
      </c>
      <c r="E698" t="s">
        <v>18288</v>
      </c>
      <c r="F698">
        <v>20.523343681943199</v>
      </c>
      <c r="G698" s="2">
        <v>0.66318676601109505</v>
      </c>
      <c r="H698" s="12">
        <v>0.76302851959479401</v>
      </c>
      <c r="I698" s="14">
        <v>0.44544638750594601</v>
      </c>
      <c r="J698" s="14">
        <v>0.57181727258735005</v>
      </c>
      <c r="K698" t="s">
        <v>2958</v>
      </c>
      <c r="L698" t="s">
        <v>24</v>
      </c>
      <c r="M698" t="s">
        <v>24</v>
      </c>
      <c r="N698" t="s">
        <v>24</v>
      </c>
      <c r="O698" t="s">
        <v>24</v>
      </c>
      <c r="P698" t="s">
        <v>24</v>
      </c>
      <c r="Q698" t="s">
        <v>24</v>
      </c>
      <c r="R698" t="s">
        <v>24</v>
      </c>
      <c r="S698" t="s">
        <v>24</v>
      </c>
      <c r="T698" t="s">
        <v>24</v>
      </c>
      <c r="U698" t="s">
        <v>24</v>
      </c>
      <c r="V698" t="s">
        <v>24</v>
      </c>
      <c r="W698" t="s">
        <v>24</v>
      </c>
      <c r="X698" t="s">
        <v>24</v>
      </c>
      <c r="Y698">
        <v>38</v>
      </c>
      <c r="Z698">
        <v>35</v>
      </c>
      <c r="AA698">
        <v>13</v>
      </c>
      <c r="AB698">
        <v>9</v>
      </c>
      <c r="AC698" t="s">
        <v>2957</v>
      </c>
      <c r="AD698" t="s">
        <v>2959</v>
      </c>
    </row>
    <row r="699" spans="1:30" x14ac:dyDescent="0.25">
      <c r="A699">
        <v>698</v>
      </c>
      <c r="B699" t="s">
        <v>2960</v>
      </c>
      <c r="C699" s="2">
        <v>1.0329665277699001</v>
      </c>
      <c r="D699" t="s">
        <v>35</v>
      </c>
      <c r="F699">
        <v>50.1300761479581</v>
      </c>
      <c r="G699" s="2">
        <v>0.52376473649677102</v>
      </c>
      <c r="H699" s="12">
        <v>1.97219563630601</v>
      </c>
      <c r="I699" s="14">
        <v>4.8587277634154498E-2</v>
      </c>
      <c r="J699" s="14">
        <v>0.100975688750066</v>
      </c>
      <c r="K699" t="s">
        <v>2962</v>
      </c>
      <c r="L699" t="s">
        <v>24</v>
      </c>
      <c r="M699" t="s">
        <v>24</v>
      </c>
      <c r="N699" t="s">
        <v>24</v>
      </c>
      <c r="O699" t="s">
        <v>24</v>
      </c>
      <c r="P699" t="s">
        <v>24</v>
      </c>
      <c r="Q699" t="s">
        <v>24</v>
      </c>
      <c r="R699" t="s">
        <v>24</v>
      </c>
      <c r="S699" t="s">
        <v>24</v>
      </c>
      <c r="T699" t="s">
        <v>24</v>
      </c>
      <c r="U699" t="s">
        <v>24</v>
      </c>
      <c r="V699" t="s">
        <v>24</v>
      </c>
      <c r="W699" t="s">
        <v>24</v>
      </c>
      <c r="X699" t="s">
        <v>24</v>
      </c>
      <c r="Y699">
        <v>126</v>
      </c>
      <c r="Z699">
        <v>78</v>
      </c>
      <c r="AA699">
        <v>16</v>
      </c>
      <c r="AB699">
        <v>28</v>
      </c>
      <c r="AC699" t="s">
        <v>2961</v>
      </c>
      <c r="AD699" t="s">
        <v>2963</v>
      </c>
    </row>
    <row r="700" spans="1:30" x14ac:dyDescent="0.25">
      <c r="A700">
        <v>699</v>
      </c>
      <c r="B700" t="s">
        <v>2964</v>
      </c>
      <c r="C700" s="2">
        <v>0.30821220505466002</v>
      </c>
      <c r="D700" t="s">
        <v>35</v>
      </c>
      <c r="F700">
        <v>12.8919965442914</v>
      </c>
      <c r="G700" s="2">
        <v>1.00403403352718</v>
      </c>
      <c r="H700" s="12">
        <v>0.30697386220256601</v>
      </c>
      <c r="I700" s="14">
        <v>0.75886326726348297</v>
      </c>
      <c r="J700" s="14">
        <v>0.83181152375313105</v>
      </c>
      <c r="K700" t="s">
        <v>24</v>
      </c>
      <c r="L700" t="s">
        <v>24</v>
      </c>
      <c r="M700" t="s">
        <v>24</v>
      </c>
      <c r="N700" t="s">
        <v>24</v>
      </c>
      <c r="O700" t="s">
        <v>24</v>
      </c>
      <c r="P700" t="s">
        <v>24</v>
      </c>
      <c r="Q700" t="s">
        <v>24</v>
      </c>
      <c r="R700" t="s">
        <v>24</v>
      </c>
      <c r="S700" t="s">
        <v>24</v>
      </c>
      <c r="T700" t="s">
        <v>24</v>
      </c>
      <c r="U700" t="s">
        <v>24</v>
      </c>
      <c r="V700" t="s">
        <v>24</v>
      </c>
      <c r="W700" t="s">
        <v>24</v>
      </c>
      <c r="X700" t="s">
        <v>24</v>
      </c>
      <c r="Y700">
        <v>17</v>
      </c>
      <c r="Z700">
        <v>27</v>
      </c>
      <c r="AA700">
        <v>2</v>
      </c>
      <c r="AB700">
        <v>14</v>
      </c>
      <c r="AC700" t="s">
        <v>2965</v>
      </c>
      <c r="AD700" t="s">
        <v>2966</v>
      </c>
    </row>
    <row r="701" spans="1:30" x14ac:dyDescent="0.25">
      <c r="A701">
        <v>700</v>
      </c>
      <c r="B701" t="s">
        <v>2967</v>
      </c>
      <c r="C701" s="2">
        <v>-0.16276342351787801</v>
      </c>
      <c r="D701" t="s">
        <v>35</v>
      </c>
      <c r="F701">
        <v>237.57536152723901</v>
      </c>
      <c r="G701" s="2">
        <v>0.22446356749392499</v>
      </c>
      <c r="H701" s="12">
        <v>-0.72512178851600495</v>
      </c>
      <c r="I701" s="14">
        <v>0.46837731862410698</v>
      </c>
      <c r="J701" s="14">
        <v>0.59402839533197105</v>
      </c>
      <c r="K701" t="s">
        <v>2969</v>
      </c>
      <c r="L701" t="s">
        <v>24</v>
      </c>
      <c r="M701" t="s">
        <v>24</v>
      </c>
      <c r="N701" t="s">
        <v>24</v>
      </c>
      <c r="O701" t="s">
        <v>24</v>
      </c>
      <c r="P701" t="s">
        <v>24</v>
      </c>
      <c r="Q701" t="s">
        <v>24</v>
      </c>
      <c r="R701" t="s">
        <v>24</v>
      </c>
      <c r="S701" t="s">
        <v>24</v>
      </c>
      <c r="T701" t="s">
        <v>24</v>
      </c>
      <c r="U701" t="s">
        <v>24</v>
      </c>
      <c r="V701" t="s">
        <v>24</v>
      </c>
      <c r="W701" t="s">
        <v>24</v>
      </c>
      <c r="X701" t="s">
        <v>24</v>
      </c>
      <c r="Y701">
        <v>332</v>
      </c>
      <c r="Z701">
        <v>351</v>
      </c>
      <c r="AA701">
        <v>154</v>
      </c>
      <c r="AB701">
        <v>177</v>
      </c>
      <c r="AC701" t="s">
        <v>2968</v>
      </c>
      <c r="AD701" t="s">
        <v>2970</v>
      </c>
    </row>
    <row r="702" spans="1:30" x14ac:dyDescent="0.25">
      <c r="A702">
        <v>701</v>
      </c>
      <c r="B702" t="s">
        <v>2971</v>
      </c>
      <c r="C702" s="2">
        <v>0.81199421692793095</v>
      </c>
      <c r="D702" t="s">
        <v>2973</v>
      </c>
      <c r="F702">
        <v>21.422536859644701</v>
      </c>
      <c r="G702" s="2">
        <v>0.71055782310555105</v>
      </c>
      <c r="H702" s="12">
        <v>1.14275600172699</v>
      </c>
      <c r="I702" s="14">
        <v>0.25313991115083501</v>
      </c>
      <c r="J702" s="14">
        <v>0.375467394307618</v>
      </c>
      <c r="K702" t="s">
        <v>24</v>
      </c>
      <c r="L702" t="s">
        <v>24</v>
      </c>
      <c r="M702" t="s">
        <v>24</v>
      </c>
      <c r="N702" t="s">
        <v>24</v>
      </c>
      <c r="O702" t="s">
        <v>24</v>
      </c>
      <c r="P702" t="s">
        <v>24</v>
      </c>
      <c r="Q702" t="s">
        <v>24</v>
      </c>
      <c r="R702" t="s">
        <v>24</v>
      </c>
      <c r="S702" t="s">
        <v>24</v>
      </c>
      <c r="T702" t="s">
        <v>24</v>
      </c>
      <c r="U702" t="s">
        <v>24</v>
      </c>
      <c r="V702" t="s">
        <v>24</v>
      </c>
      <c r="W702" t="s">
        <v>24</v>
      </c>
      <c r="X702" t="s">
        <v>24</v>
      </c>
      <c r="Y702">
        <v>49</v>
      </c>
      <c r="Z702">
        <v>34</v>
      </c>
      <c r="AA702">
        <v>6</v>
      </c>
      <c r="AB702">
        <v>15</v>
      </c>
      <c r="AC702" t="s">
        <v>2972</v>
      </c>
      <c r="AD702" t="s">
        <v>2974</v>
      </c>
    </row>
    <row r="703" spans="1:30" x14ac:dyDescent="0.25">
      <c r="A703">
        <v>702</v>
      </c>
      <c r="B703" t="s">
        <v>2975</v>
      </c>
      <c r="C703" s="2">
        <v>0.80169022293274705</v>
      </c>
      <c r="D703" t="s">
        <v>35</v>
      </c>
      <c r="F703">
        <v>117.28309273281999</v>
      </c>
      <c r="G703" s="2">
        <v>0.29754976689043999</v>
      </c>
      <c r="H703" s="12">
        <v>2.6943063384349299</v>
      </c>
      <c r="I703" s="14">
        <v>7.0535303252570597E-3</v>
      </c>
      <c r="J703" s="14">
        <v>2.01640087263022E-2</v>
      </c>
      <c r="K703" t="s">
        <v>2977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225</v>
      </c>
      <c r="Z703">
        <v>229</v>
      </c>
      <c r="AA703">
        <v>51</v>
      </c>
      <c r="AB703">
        <v>62</v>
      </c>
      <c r="AC703" t="s">
        <v>2976</v>
      </c>
      <c r="AD703" t="s">
        <v>2978</v>
      </c>
    </row>
    <row r="704" spans="1:30" x14ac:dyDescent="0.25">
      <c r="A704">
        <v>703</v>
      </c>
      <c r="B704" t="s">
        <v>2979</v>
      </c>
      <c r="C704" s="2">
        <v>1.29984104769466</v>
      </c>
      <c r="D704" t="s">
        <v>2982</v>
      </c>
      <c r="F704">
        <v>430.86706397592798</v>
      </c>
      <c r="G704" s="2">
        <v>0.42448595492657798</v>
      </c>
      <c r="H704" s="12">
        <v>3.0621532529138502</v>
      </c>
      <c r="I704" s="14">
        <v>2.19750912255135E-3</v>
      </c>
      <c r="J704" s="14">
        <v>7.3406955719102001E-3</v>
      </c>
      <c r="K704" t="s">
        <v>2981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889</v>
      </c>
      <c r="Z704">
        <v>978</v>
      </c>
      <c r="AA704">
        <v>217</v>
      </c>
      <c r="AB704">
        <v>100</v>
      </c>
      <c r="AC704" t="s">
        <v>2980</v>
      </c>
      <c r="AD704" t="s">
        <v>2983</v>
      </c>
    </row>
    <row r="705" spans="1:30" x14ac:dyDescent="0.25">
      <c r="A705">
        <v>704</v>
      </c>
      <c r="B705" t="s">
        <v>2984</v>
      </c>
      <c r="C705" s="2">
        <v>0.48725191335836598</v>
      </c>
      <c r="D705" t="s">
        <v>2987</v>
      </c>
      <c r="E705" t="s">
        <v>18288</v>
      </c>
      <c r="F705">
        <v>2319.2517043062098</v>
      </c>
      <c r="G705" s="2">
        <v>0.22344246246517899</v>
      </c>
      <c r="H705" s="12">
        <v>2.1806594323328299</v>
      </c>
      <c r="I705" s="14">
        <v>2.9208615710674402E-2</v>
      </c>
      <c r="J705" s="14">
        <v>6.7093908441284406E-2</v>
      </c>
      <c r="K705" t="s">
        <v>2986</v>
      </c>
      <c r="L705" t="s">
        <v>24</v>
      </c>
      <c r="M705" t="s">
        <v>24</v>
      </c>
      <c r="N705" t="s">
        <v>24</v>
      </c>
      <c r="O705" t="s">
        <v>24</v>
      </c>
      <c r="P705" t="s">
        <v>24</v>
      </c>
      <c r="Q705" t="s">
        <v>24</v>
      </c>
      <c r="R705" t="s">
        <v>24</v>
      </c>
      <c r="S705" t="s">
        <v>24</v>
      </c>
      <c r="T705" t="s">
        <v>24</v>
      </c>
      <c r="U705" t="s">
        <v>24</v>
      </c>
      <c r="V705" t="s">
        <v>24</v>
      </c>
      <c r="W705" t="s">
        <v>24</v>
      </c>
      <c r="X705" t="s">
        <v>24</v>
      </c>
      <c r="Y705">
        <v>3950</v>
      </c>
      <c r="Z705">
        <v>4301</v>
      </c>
      <c r="AA705">
        <v>1361</v>
      </c>
      <c r="AB705">
        <v>1154</v>
      </c>
      <c r="AC705" t="s">
        <v>2985</v>
      </c>
      <c r="AD705" t="s">
        <v>2988</v>
      </c>
    </row>
    <row r="706" spans="1:30" x14ac:dyDescent="0.25">
      <c r="A706">
        <v>705</v>
      </c>
      <c r="B706" t="s">
        <v>2989</v>
      </c>
      <c r="C706" s="2">
        <v>0.93015491905783398</v>
      </c>
      <c r="D706" t="s">
        <v>35</v>
      </c>
      <c r="E706" t="s">
        <v>18295</v>
      </c>
      <c r="F706">
        <v>566.85469823393203</v>
      </c>
      <c r="G706" s="2">
        <v>0.200501310934144</v>
      </c>
      <c r="H706" s="12">
        <v>4.63914632140908</v>
      </c>
      <c r="I706" s="14">
        <v>3.4985129866367002E-6</v>
      </c>
      <c r="J706" s="14">
        <v>2.4884687090740099E-5</v>
      </c>
      <c r="K706" t="s">
        <v>2991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0</v>
      </c>
      <c r="Y706">
        <v>1075</v>
      </c>
      <c r="Z706">
        <v>1191</v>
      </c>
      <c r="AA706">
        <v>256</v>
      </c>
      <c r="AB706">
        <v>256</v>
      </c>
      <c r="AC706" t="s">
        <v>2990</v>
      </c>
      <c r="AD706" t="s">
        <v>2992</v>
      </c>
    </row>
    <row r="707" spans="1:30" x14ac:dyDescent="0.25">
      <c r="A707">
        <v>706</v>
      </c>
      <c r="B707" t="s">
        <v>16383</v>
      </c>
      <c r="C707" s="2">
        <v>-0.111532097065902</v>
      </c>
      <c r="D707" t="s">
        <v>2995</v>
      </c>
      <c r="E707" t="s">
        <v>18289</v>
      </c>
      <c r="F707">
        <v>1425.60145694472</v>
      </c>
      <c r="G707" s="2">
        <v>0.15721174690634901</v>
      </c>
      <c r="H707" s="12">
        <v>-0.70943869819309502</v>
      </c>
      <c r="I707" s="14">
        <v>0.47805228032528801</v>
      </c>
      <c r="J707" s="14">
        <v>0.60297887568541697</v>
      </c>
      <c r="K707" t="s">
        <v>2994</v>
      </c>
      <c r="L707" t="s">
        <v>24</v>
      </c>
      <c r="M707" t="s">
        <v>24</v>
      </c>
      <c r="N707" t="s">
        <v>24</v>
      </c>
      <c r="O707" t="s">
        <v>24</v>
      </c>
      <c r="P707" t="s">
        <v>24</v>
      </c>
      <c r="Q707" t="s">
        <v>24</v>
      </c>
      <c r="R707" t="s">
        <v>24</v>
      </c>
      <c r="S707" t="s">
        <v>24</v>
      </c>
      <c r="T707" t="s">
        <v>24</v>
      </c>
      <c r="U707" t="s">
        <v>24</v>
      </c>
      <c r="V707" t="s">
        <v>24</v>
      </c>
      <c r="W707" t="s">
        <v>24</v>
      </c>
      <c r="X707" t="s">
        <v>24</v>
      </c>
      <c r="Y707">
        <v>2005</v>
      </c>
      <c r="Z707">
        <v>2172</v>
      </c>
      <c r="AA707">
        <v>924</v>
      </c>
      <c r="AB707">
        <v>1026</v>
      </c>
      <c r="AC707" t="s">
        <v>2993</v>
      </c>
      <c r="AD707" t="s">
        <v>2996</v>
      </c>
    </row>
    <row r="708" spans="1:30" x14ac:dyDescent="0.25">
      <c r="A708">
        <v>707</v>
      </c>
      <c r="B708" t="s">
        <v>2997</v>
      </c>
      <c r="C708" s="2">
        <v>1.1950486766624899</v>
      </c>
      <c r="D708" t="s">
        <v>3000</v>
      </c>
      <c r="F708">
        <v>235.843767819692</v>
      </c>
      <c r="G708" s="2">
        <v>0.27486700676826897</v>
      </c>
      <c r="H708" s="12">
        <v>4.3477341668365197</v>
      </c>
      <c r="I708" s="14">
        <v>1.37551179043932E-5</v>
      </c>
      <c r="J708" s="14">
        <v>8.4855822143215797E-5</v>
      </c>
      <c r="K708" t="s">
        <v>2999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548</v>
      </c>
      <c r="Z708">
        <v>449</v>
      </c>
      <c r="AA708">
        <v>82</v>
      </c>
      <c r="AB708">
        <v>108</v>
      </c>
      <c r="AC708" t="s">
        <v>2998</v>
      </c>
      <c r="AD708" t="s">
        <v>3001</v>
      </c>
    </row>
    <row r="709" spans="1:30" x14ac:dyDescent="0.25">
      <c r="A709">
        <v>708</v>
      </c>
      <c r="B709" t="s">
        <v>3002</v>
      </c>
      <c r="C709" s="2">
        <v>0.56839557186579104</v>
      </c>
      <c r="D709" t="s">
        <v>35</v>
      </c>
      <c r="F709">
        <v>6964.3409319894799</v>
      </c>
      <c r="G709" s="2">
        <v>0.16726549972989599</v>
      </c>
      <c r="H709" s="12">
        <v>3.3981638340461702</v>
      </c>
      <c r="I709" s="14">
        <v>6.7839780108296902E-4</v>
      </c>
      <c r="J709" s="14">
        <v>2.7452263349523301E-3</v>
      </c>
      <c r="K709" t="s">
        <v>3004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0</v>
      </c>
      <c r="Y709">
        <v>11294</v>
      </c>
      <c r="Z709">
        <v>14116</v>
      </c>
      <c r="AA709">
        <v>3421</v>
      </c>
      <c r="AB709">
        <v>3981</v>
      </c>
      <c r="AC709" t="s">
        <v>3003</v>
      </c>
      <c r="AD709" t="s">
        <v>3005</v>
      </c>
    </row>
    <row r="710" spans="1:30" x14ac:dyDescent="0.25">
      <c r="A710">
        <v>709</v>
      </c>
      <c r="B710" t="s">
        <v>3006</v>
      </c>
      <c r="C710" s="2">
        <v>0.59362106568234796</v>
      </c>
      <c r="D710" t="s">
        <v>196</v>
      </c>
      <c r="F710">
        <v>107.153025457919</v>
      </c>
      <c r="G710" s="2">
        <v>0.31679598082511801</v>
      </c>
      <c r="H710" s="12">
        <v>1.8738276418034701</v>
      </c>
      <c r="I710" s="14">
        <v>6.0954185197317802E-2</v>
      </c>
      <c r="J710" s="14">
        <v>0.12187715985434</v>
      </c>
      <c r="K710" t="s">
        <v>24</v>
      </c>
      <c r="L710" t="s">
        <v>24</v>
      </c>
      <c r="M710" t="s">
        <v>24</v>
      </c>
      <c r="N710" t="s">
        <v>24</v>
      </c>
      <c r="O710" t="s">
        <v>24</v>
      </c>
      <c r="P710" t="s">
        <v>24</v>
      </c>
      <c r="Q710" t="s">
        <v>24</v>
      </c>
      <c r="R710" t="s">
        <v>24</v>
      </c>
      <c r="S710" t="s">
        <v>24</v>
      </c>
      <c r="T710" t="s">
        <v>24</v>
      </c>
      <c r="U710" t="s">
        <v>24</v>
      </c>
      <c r="V710" t="s">
        <v>24</v>
      </c>
      <c r="W710" t="s">
        <v>24</v>
      </c>
      <c r="X710" t="s">
        <v>24</v>
      </c>
      <c r="Y710">
        <v>206</v>
      </c>
      <c r="Z710">
        <v>186</v>
      </c>
      <c r="AA710">
        <v>50</v>
      </c>
      <c r="AB710">
        <v>63</v>
      </c>
      <c r="AC710" t="s">
        <v>3007</v>
      </c>
      <c r="AD710" t="s">
        <v>3008</v>
      </c>
    </row>
    <row r="711" spans="1:30" x14ac:dyDescent="0.25">
      <c r="A711">
        <v>710</v>
      </c>
      <c r="B711" t="s">
        <v>3009</v>
      </c>
      <c r="C711" s="2">
        <v>-0.87512743427843498</v>
      </c>
      <c r="D711" t="s">
        <v>694</v>
      </c>
      <c r="E711" t="s">
        <v>18281</v>
      </c>
      <c r="F711">
        <v>163.27693115221601</v>
      </c>
      <c r="G711" s="2">
        <v>0.25422755306540401</v>
      </c>
      <c r="H711" s="12">
        <v>-3.4422997182107</v>
      </c>
      <c r="I711" s="14">
        <v>5.7679079943849705E-4</v>
      </c>
      <c r="J711" s="14">
        <v>2.3935898743967401E-3</v>
      </c>
      <c r="K711" t="s">
        <v>24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</v>
      </c>
      <c r="W711">
        <v>0</v>
      </c>
      <c r="X711">
        <v>0</v>
      </c>
      <c r="Y711">
        <v>172</v>
      </c>
      <c r="Z711">
        <v>179</v>
      </c>
      <c r="AA711">
        <v>128</v>
      </c>
      <c r="AB711">
        <v>151</v>
      </c>
      <c r="AC711" t="s">
        <v>3010</v>
      </c>
      <c r="AD711" t="s">
        <v>695</v>
      </c>
    </row>
    <row r="712" spans="1:30" x14ac:dyDescent="0.25">
      <c r="A712">
        <v>711</v>
      </c>
      <c r="B712" t="s">
        <v>3011</v>
      </c>
      <c r="C712" s="2">
        <v>1.089946517832</v>
      </c>
      <c r="D712" t="s">
        <v>3014</v>
      </c>
      <c r="E712" t="s">
        <v>18282</v>
      </c>
      <c r="F712">
        <v>20151.960648829201</v>
      </c>
      <c r="G712" s="2">
        <v>0.25740813240745503</v>
      </c>
      <c r="H712" s="12">
        <v>4.2343126755090799</v>
      </c>
      <c r="I712" s="14">
        <v>2.29251788750809E-5</v>
      </c>
      <c r="J712" s="14">
        <v>1.3626000533818999E-4</v>
      </c>
      <c r="K712" t="s">
        <v>3013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38520</v>
      </c>
      <c r="Z712">
        <v>45161</v>
      </c>
      <c r="AA712">
        <v>9492</v>
      </c>
      <c r="AB712">
        <v>7203</v>
      </c>
      <c r="AC712" t="s">
        <v>3012</v>
      </c>
      <c r="AD712" t="s">
        <v>3015</v>
      </c>
    </row>
    <row r="713" spans="1:30" x14ac:dyDescent="0.25">
      <c r="A713">
        <v>712</v>
      </c>
      <c r="B713" t="s">
        <v>3016</v>
      </c>
      <c r="C713" s="2">
        <v>-0.30784829881439002</v>
      </c>
      <c r="D713" t="s">
        <v>690</v>
      </c>
      <c r="E713" t="s">
        <v>18281</v>
      </c>
      <c r="F713">
        <v>533.04542346880805</v>
      </c>
      <c r="G713" s="2">
        <v>0.207726982115574</v>
      </c>
      <c r="H713" s="12">
        <v>-1.48198513105587</v>
      </c>
      <c r="I713" s="14">
        <v>0.13834425135574299</v>
      </c>
      <c r="J713" s="14">
        <v>0.23569474273791399</v>
      </c>
      <c r="K713" t="s">
        <v>24</v>
      </c>
      <c r="L713" t="s">
        <v>24</v>
      </c>
      <c r="M713" t="s">
        <v>24</v>
      </c>
      <c r="N713" t="s">
        <v>24</v>
      </c>
      <c r="O713" t="s">
        <v>24</v>
      </c>
      <c r="P713" t="s">
        <v>24</v>
      </c>
      <c r="Q713" t="s">
        <v>24</v>
      </c>
      <c r="R713" t="s">
        <v>24</v>
      </c>
      <c r="S713" t="s">
        <v>24</v>
      </c>
      <c r="T713" t="s">
        <v>24</v>
      </c>
      <c r="U713" t="s">
        <v>24</v>
      </c>
      <c r="V713" t="s">
        <v>24</v>
      </c>
      <c r="W713" t="s">
        <v>24</v>
      </c>
      <c r="X713" t="s">
        <v>24</v>
      </c>
      <c r="Y713">
        <v>713</v>
      </c>
      <c r="Z713">
        <v>739</v>
      </c>
      <c r="AA713">
        <v>320</v>
      </c>
      <c r="AB713">
        <v>465</v>
      </c>
      <c r="AC713" t="s">
        <v>3017</v>
      </c>
      <c r="AD713" t="s">
        <v>691</v>
      </c>
    </row>
    <row r="714" spans="1:30" x14ac:dyDescent="0.25">
      <c r="A714">
        <v>713</v>
      </c>
      <c r="B714" t="s">
        <v>3018</v>
      </c>
      <c r="C714" s="2">
        <v>0.74608290396427301</v>
      </c>
      <c r="D714" t="s">
        <v>3021</v>
      </c>
      <c r="E714" t="s">
        <v>18283</v>
      </c>
      <c r="F714">
        <v>1393.5742419149999</v>
      </c>
      <c r="G714" s="2">
        <v>0.17998902497515601</v>
      </c>
      <c r="H714" s="12">
        <v>4.1451577620760798</v>
      </c>
      <c r="I714" s="14">
        <v>3.3957983263740299E-5</v>
      </c>
      <c r="J714" s="14">
        <v>1.92461429092752E-4</v>
      </c>
      <c r="K714" t="s">
        <v>3020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0</v>
      </c>
      <c r="Y714">
        <v>2707</v>
      </c>
      <c r="Z714">
        <v>2605</v>
      </c>
      <c r="AA714">
        <v>673</v>
      </c>
      <c r="AB714">
        <v>694</v>
      </c>
      <c r="AC714" t="s">
        <v>3019</v>
      </c>
      <c r="AD714" t="s">
        <v>3022</v>
      </c>
    </row>
    <row r="715" spans="1:30" x14ac:dyDescent="0.25">
      <c r="A715">
        <v>714</v>
      </c>
      <c r="B715" t="s">
        <v>3023</v>
      </c>
      <c r="C715" s="2">
        <v>0.44284578378223599</v>
      </c>
      <c r="D715" t="s">
        <v>3026</v>
      </c>
      <c r="E715" t="s">
        <v>18302</v>
      </c>
      <c r="F715">
        <v>219.678442465297</v>
      </c>
      <c r="G715" s="2">
        <v>0.28102724488749697</v>
      </c>
      <c r="H715" s="12">
        <v>1.5758108576252801</v>
      </c>
      <c r="I715" s="14">
        <v>0.11506939940081</v>
      </c>
      <c r="J715" s="14">
        <v>0.203416027460463</v>
      </c>
      <c r="K715" t="s">
        <v>3025</v>
      </c>
      <c r="L715" t="s">
        <v>24</v>
      </c>
      <c r="M715" t="s">
        <v>24</v>
      </c>
      <c r="N715" t="s">
        <v>24</v>
      </c>
      <c r="O715" t="s">
        <v>24</v>
      </c>
      <c r="P715" t="s">
        <v>24</v>
      </c>
      <c r="Q715" t="s">
        <v>24</v>
      </c>
      <c r="R715" t="s">
        <v>24</v>
      </c>
      <c r="S715" t="s">
        <v>24</v>
      </c>
      <c r="T715" t="s">
        <v>24</v>
      </c>
      <c r="U715" t="s">
        <v>24</v>
      </c>
      <c r="V715" t="s">
        <v>24</v>
      </c>
      <c r="W715" t="s">
        <v>24</v>
      </c>
      <c r="X715" t="s">
        <v>24</v>
      </c>
      <c r="Y715">
        <v>421</v>
      </c>
      <c r="Z715">
        <v>347</v>
      </c>
      <c r="AA715">
        <v>124</v>
      </c>
      <c r="AB715">
        <v>120</v>
      </c>
      <c r="AC715" t="s">
        <v>3024</v>
      </c>
      <c r="AD715" t="s">
        <v>3027</v>
      </c>
    </row>
    <row r="716" spans="1:30" x14ac:dyDescent="0.25">
      <c r="A716">
        <v>715</v>
      </c>
      <c r="B716" t="s">
        <v>3028</v>
      </c>
      <c r="C716" s="2">
        <v>0.95233921960061496</v>
      </c>
      <c r="D716" t="s">
        <v>3031</v>
      </c>
      <c r="E716" t="s">
        <v>18285</v>
      </c>
      <c r="F716">
        <v>347.52499992824801</v>
      </c>
      <c r="G716" s="2">
        <v>0.35281702105442903</v>
      </c>
      <c r="H716" s="12">
        <v>2.69924397852024</v>
      </c>
      <c r="I716" s="14">
        <v>6.94972059859412E-3</v>
      </c>
      <c r="J716" s="14">
        <v>1.98963775201687E-2</v>
      </c>
      <c r="K716" t="s">
        <v>3030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796</v>
      </c>
      <c r="Z716">
        <v>592</v>
      </c>
      <c r="AA716">
        <v>182</v>
      </c>
      <c r="AB716">
        <v>124</v>
      </c>
      <c r="AC716" t="s">
        <v>3029</v>
      </c>
      <c r="AD716" t="s">
        <v>3032</v>
      </c>
    </row>
    <row r="717" spans="1:30" x14ac:dyDescent="0.25">
      <c r="A717">
        <v>716</v>
      </c>
      <c r="B717" t="s">
        <v>3033</v>
      </c>
      <c r="C717" s="2">
        <v>-0.34039500414571999</v>
      </c>
      <c r="D717" t="s">
        <v>3036</v>
      </c>
      <c r="E717" t="s">
        <v>18293</v>
      </c>
      <c r="F717">
        <v>307.94642409819198</v>
      </c>
      <c r="G717" s="2">
        <v>0.216398997449672</v>
      </c>
      <c r="H717" s="12">
        <v>-1.5729971402704199</v>
      </c>
      <c r="I717" s="14">
        <v>0.115719480387057</v>
      </c>
      <c r="J717" s="14">
        <v>0.20438017680301099</v>
      </c>
      <c r="K717" t="s">
        <v>3035</v>
      </c>
      <c r="L717" t="s">
        <v>24</v>
      </c>
      <c r="M717" t="s">
        <v>24</v>
      </c>
      <c r="N717" t="s">
        <v>24</v>
      </c>
      <c r="O717" t="s">
        <v>24</v>
      </c>
      <c r="P717" t="s">
        <v>24</v>
      </c>
      <c r="Q717" t="s">
        <v>24</v>
      </c>
      <c r="R717" t="s">
        <v>24</v>
      </c>
      <c r="S717" t="s">
        <v>24</v>
      </c>
      <c r="T717" t="s">
        <v>24</v>
      </c>
      <c r="U717" t="s">
        <v>24</v>
      </c>
      <c r="V717" t="s">
        <v>24</v>
      </c>
      <c r="W717" t="s">
        <v>24</v>
      </c>
      <c r="X717" t="s">
        <v>24</v>
      </c>
      <c r="Y717">
        <v>425</v>
      </c>
      <c r="Z717">
        <v>402</v>
      </c>
      <c r="AA717">
        <v>204</v>
      </c>
      <c r="AB717">
        <v>251</v>
      </c>
      <c r="AC717" t="s">
        <v>3034</v>
      </c>
      <c r="AD717" t="s">
        <v>3037</v>
      </c>
    </row>
    <row r="718" spans="1:30" x14ac:dyDescent="0.25">
      <c r="A718">
        <v>717</v>
      </c>
      <c r="B718" t="s">
        <v>3038</v>
      </c>
      <c r="C718" s="2">
        <v>2.54444382064778E-2</v>
      </c>
      <c r="D718" t="s">
        <v>3041</v>
      </c>
      <c r="E718" t="s">
        <v>18287</v>
      </c>
      <c r="F718">
        <v>3040.5712362547602</v>
      </c>
      <c r="G718" s="2">
        <v>0.142549158683585</v>
      </c>
      <c r="H718" s="12">
        <v>0.17849588479828599</v>
      </c>
      <c r="I718" s="14">
        <v>0.85833355275785195</v>
      </c>
      <c r="J718" s="14">
        <v>0.90126177023915399</v>
      </c>
      <c r="K718" t="s">
        <v>3040</v>
      </c>
      <c r="L718" t="s">
        <v>24</v>
      </c>
      <c r="M718" t="s">
        <v>24</v>
      </c>
      <c r="N718" t="s">
        <v>24</v>
      </c>
      <c r="O718" t="s">
        <v>24</v>
      </c>
      <c r="P718" t="s">
        <v>24</v>
      </c>
      <c r="Q718" t="s">
        <v>24</v>
      </c>
      <c r="R718" t="s">
        <v>24</v>
      </c>
      <c r="S718" t="s">
        <v>24</v>
      </c>
      <c r="T718" t="s">
        <v>24</v>
      </c>
      <c r="U718" t="s">
        <v>24</v>
      </c>
      <c r="V718" t="s">
        <v>24</v>
      </c>
      <c r="W718" t="s">
        <v>24</v>
      </c>
      <c r="X718" t="s">
        <v>24</v>
      </c>
      <c r="Y718">
        <v>4502</v>
      </c>
      <c r="Z718">
        <v>4847</v>
      </c>
      <c r="AA718">
        <v>1813</v>
      </c>
      <c r="AB718">
        <v>2168</v>
      </c>
      <c r="AC718" t="s">
        <v>3039</v>
      </c>
      <c r="AD718" t="s">
        <v>3042</v>
      </c>
    </row>
    <row r="719" spans="1:30" x14ac:dyDescent="0.25">
      <c r="A719">
        <v>718</v>
      </c>
      <c r="B719" t="s">
        <v>3043</v>
      </c>
      <c r="C719" s="2">
        <v>-0.60512620498125502</v>
      </c>
      <c r="D719" t="s">
        <v>3046</v>
      </c>
      <c r="E719" t="s">
        <v>18287</v>
      </c>
      <c r="F719">
        <v>24.397570533597499</v>
      </c>
      <c r="G719" s="2">
        <v>0.567997962968115</v>
      </c>
      <c r="H719" s="12">
        <v>-1.0653668576892801</v>
      </c>
      <c r="I719" s="14">
        <v>0.28670994851103199</v>
      </c>
      <c r="J719" s="14">
        <v>0.41152272333124701</v>
      </c>
      <c r="K719" t="s">
        <v>3045</v>
      </c>
      <c r="L719" t="s">
        <v>24</v>
      </c>
      <c r="M719" t="s">
        <v>24</v>
      </c>
      <c r="N719" t="s">
        <v>24</v>
      </c>
      <c r="O719" t="s">
        <v>24</v>
      </c>
      <c r="P719" t="s">
        <v>24</v>
      </c>
      <c r="Q719" t="s">
        <v>24</v>
      </c>
      <c r="R719" t="s">
        <v>24</v>
      </c>
      <c r="S719" t="s">
        <v>24</v>
      </c>
      <c r="T719" t="s">
        <v>24</v>
      </c>
      <c r="U719" t="s">
        <v>24</v>
      </c>
      <c r="V719" t="s">
        <v>24</v>
      </c>
      <c r="W719" t="s">
        <v>24</v>
      </c>
      <c r="X719" t="s">
        <v>24</v>
      </c>
      <c r="Y719">
        <v>29</v>
      </c>
      <c r="Z719">
        <v>30</v>
      </c>
      <c r="AA719">
        <v>17</v>
      </c>
      <c r="AB719">
        <v>22</v>
      </c>
      <c r="AC719" t="s">
        <v>3044</v>
      </c>
      <c r="AD719" t="s">
        <v>3047</v>
      </c>
    </row>
    <row r="720" spans="1:30" x14ac:dyDescent="0.25">
      <c r="A720">
        <v>719</v>
      </c>
      <c r="B720" t="s">
        <v>3048</v>
      </c>
      <c r="C720" s="2">
        <v>-0.10810282419808299</v>
      </c>
      <c r="D720" t="s">
        <v>3051</v>
      </c>
      <c r="E720" t="s">
        <v>18296</v>
      </c>
      <c r="F720">
        <v>4293.1827155257097</v>
      </c>
      <c r="G720" s="2">
        <v>0.17032071560161</v>
      </c>
      <c r="H720" s="12">
        <v>-0.634701561793238</v>
      </c>
      <c r="I720" s="14">
        <v>0.52562307486973003</v>
      </c>
      <c r="J720" s="14">
        <v>0.64763221209016997</v>
      </c>
      <c r="K720" t="s">
        <v>3050</v>
      </c>
      <c r="L720" t="s">
        <v>24</v>
      </c>
      <c r="M720" t="s">
        <v>24</v>
      </c>
      <c r="N720" t="s">
        <v>24</v>
      </c>
      <c r="O720" t="s">
        <v>24</v>
      </c>
      <c r="P720" t="s">
        <v>24</v>
      </c>
      <c r="Q720" t="s">
        <v>24</v>
      </c>
      <c r="R720" t="s">
        <v>24</v>
      </c>
      <c r="S720" t="s">
        <v>24</v>
      </c>
      <c r="T720" t="s">
        <v>24</v>
      </c>
      <c r="U720" t="s">
        <v>24</v>
      </c>
      <c r="V720" t="s">
        <v>24</v>
      </c>
      <c r="W720" t="s">
        <v>24</v>
      </c>
      <c r="X720" t="s">
        <v>24</v>
      </c>
      <c r="Y720">
        <v>5834</v>
      </c>
      <c r="Z720">
        <v>6776</v>
      </c>
      <c r="AA720">
        <v>2496</v>
      </c>
      <c r="AB720">
        <v>3421</v>
      </c>
      <c r="AC720" t="s">
        <v>3049</v>
      </c>
      <c r="AD720" t="s">
        <v>3052</v>
      </c>
    </row>
    <row r="721" spans="1:30" x14ac:dyDescent="0.25">
      <c r="A721">
        <v>720</v>
      </c>
      <c r="B721" t="s">
        <v>3053</v>
      </c>
      <c r="C721" s="2">
        <v>0.65408879696166</v>
      </c>
      <c r="D721" t="s">
        <v>3056</v>
      </c>
      <c r="E721" t="s">
        <v>18296</v>
      </c>
      <c r="F721">
        <v>5558.2569554895599</v>
      </c>
      <c r="G721" s="2">
        <v>0.15831190847420801</v>
      </c>
      <c r="H721" s="12">
        <v>4.1316462119981496</v>
      </c>
      <c r="I721" s="14">
        <v>3.6017447705491797E-5</v>
      </c>
      <c r="J721" s="14">
        <v>2.0295545929285101E-4</v>
      </c>
      <c r="K721" t="s">
        <v>3055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0</v>
      </c>
      <c r="Y721">
        <v>9415</v>
      </c>
      <c r="Z721">
        <v>11336</v>
      </c>
      <c r="AA721">
        <v>2575</v>
      </c>
      <c r="AB721">
        <v>3135</v>
      </c>
      <c r="AC721" t="s">
        <v>3054</v>
      </c>
      <c r="AD721" t="s">
        <v>3057</v>
      </c>
    </row>
    <row r="722" spans="1:30" x14ac:dyDescent="0.25">
      <c r="A722">
        <v>721</v>
      </c>
      <c r="B722" t="s">
        <v>3058</v>
      </c>
      <c r="C722" s="2">
        <v>0.656294251240084</v>
      </c>
      <c r="D722" t="s">
        <v>3061</v>
      </c>
      <c r="E722" t="s">
        <v>18296</v>
      </c>
      <c r="F722">
        <v>9375.2931506822406</v>
      </c>
      <c r="G722" s="2">
        <v>0.157960031004614</v>
      </c>
      <c r="H722" s="12">
        <v>4.1548121196615604</v>
      </c>
      <c r="I722" s="14">
        <v>3.2555493866374902E-5</v>
      </c>
      <c r="J722" s="14">
        <v>1.8504978682415399E-4</v>
      </c>
      <c r="K722" t="s">
        <v>3060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15860</v>
      </c>
      <c r="Z722">
        <v>19164</v>
      </c>
      <c r="AA722">
        <v>4319</v>
      </c>
      <c r="AB722">
        <v>5307</v>
      </c>
      <c r="AC722" t="s">
        <v>3059</v>
      </c>
      <c r="AD722" t="s">
        <v>3062</v>
      </c>
    </row>
    <row r="723" spans="1:30" x14ac:dyDescent="0.25">
      <c r="A723">
        <v>722</v>
      </c>
      <c r="B723" t="s">
        <v>3063</v>
      </c>
      <c r="C723" s="2">
        <v>0.66339155008093997</v>
      </c>
      <c r="D723" t="s">
        <v>3066</v>
      </c>
      <c r="E723" t="s">
        <v>18294</v>
      </c>
      <c r="F723">
        <v>32775.400738460601</v>
      </c>
      <c r="G723" s="2">
        <v>0.14480641698325</v>
      </c>
      <c r="H723" s="12">
        <v>4.5812303342722398</v>
      </c>
      <c r="I723" s="14">
        <v>4.6224838040670803E-6</v>
      </c>
      <c r="J723" s="14">
        <v>3.1891871475056503E-5</v>
      </c>
      <c r="K723" t="s">
        <v>3065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0</v>
      </c>
      <c r="Y723">
        <v>56755</v>
      </c>
      <c r="Z723">
        <v>65846</v>
      </c>
      <c r="AA723">
        <v>15210</v>
      </c>
      <c r="AB723">
        <v>18312</v>
      </c>
      <c r="AC723" t="s">
        <v>3064</v>
      </c>
      <c r="AD723" t="s">
        <v>3067</v>
      </c>
    </row>
    <row r="724" spans="1:30" x14ac:dyDescent="0.25">
      <c r="A724">
        <v>723</v>
      </c>
      <c r="B724" t="s">
        <v>3068</v>
      </c>
      <c r="C724" s="2">
        <v>0.42598751312164801</v>
      </c>
      <c r="D724" t="s">
        <v>3071</v>
      </c>
      <c r="E724" t="s">
        <v>18296</v>
      </c>
      <c r="F724">
        <v>9743.4759631889901</v>
      </c>
      <c r="G724" s="2">
        <v>0.155763032012146</v>
      </c>
      <c r="H724" s="12">
        <v>2.7348434838404501</v>
      </c>
      <c r="I724" s="14">
        <v>6.2409943630961397E-3</v>
      </c>
      <c r="J724" s="14">
        <v>1.8066036314225702E-2</v>
      </c>
      <c r="K724" t="s">
        <v>3070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0</v>
      </c>
      <c r="Y724">
        <v>15573</v>
      </c>
      <c r="Z724">
        <v>18526</v>
      </c>
      <c r="AA724">
        <v>5167</v>
      </c>
      <c r="AB724">
        <v>5787</v>
      </c>
      <c r="AC724" t="s">
        <v>3069</v>
      </c>
      <c r="AD724" t="s">
        <v>3072</v>
      </c>
    </row>
    <row r="725" spans="1:30" x14ac:dyDescent="0.25">
      <c r="A725">
        <v>724</v>
      </c>
      <c r="B725" t="s">
        <v>3073</v>
      </c>
      <c r="C725" s="2">
        <v>0.22226762039737399</v>
      </c>
      <c r="D725" t="s">
        <v>3076</v>
      </c>
      <c r="E725" t="s">
        <v>18296</v>
      </c>
      <c r="F725">
        <v>596.678473698365</v>
      </c>
      <c r="G725" s="2">
        <v>0.194204103087602</v>
      </c>
      <c r="H725" s="12">
        <v>1.1445052749329001</v>
      </c>
      <c r="I725" s="14">
        <v>0.25241415154547697</v>
      </c>
      <c r="J725" s="14">
        <v>0.37508412867657198</v>
      </c>
      <c r="K725" t="s">
        <v>3075</v>
      </c>
      <c r="L725" t="s">
        <v>24</v>
      </c>
      <c r="M725" t="s">
        <v>24</v>
      </c>
      <c r="N725" t="s">
        <v>24</v>
      </c>
      <c r="O725" t="s">
        <v>24</v>
      </c>
      <c r="P725" t="s">
        <v>24</v>
      </c>
      <c r="Q725" t="s">
        <v>24</v>
      </c>
      <c r="R725" t="s">
        <v>24</v>
      </c>
      <c r="S725" t="s">
        <v>24</v>
      </c>
      <c r="T725" t="s">
        <v>24</v>
      </c>
      <c r="U725" t="s">
        <v>24</v>
      </c>
      <c r="V725" t="s">
        <v>24</v>
      </c>
      <c r="W725" t="s">
        <v>24</v>
      </c>
      <c r="X725" t="s">
        <v>24</v>
      </c>
      <c r="Y725">
        <v>881</v>
      </c>
      <c r="Z725">
        <v>1081</v>
      </c>
      <c r="AA725">
        <v>335</v>
      </c>
      <c r="AB725">
        <v>392</v>
      </c>
      <c r="AC725" t="s">
        <v>3074</v>
      </c>
      <c r="AD725" t="s">
        <v>3077</v>
      </c>
    </row>
    <row r="726" spans="1:30" x14ac:dyDescent="0.25">
      <c r="A726">
        <v>725</v>
      </c>
      <c r="B726" t="s">
        <v>3078</v>
      </c>
      <c r="C726" s="2">
        <v>-0.37365812156044298</v>
      </c>
      <c r="D726" t="s">
        <v>3081</v>
      </c>
      <c r="E726" t="s">
        <v>18291</v>
      </c>
      <c r="F726">
        <v>4980.2156273719702</v>
      </c>
      <c r="G726" s="2">
        <v>0.19061579460050801</v>
      </c>
      <c r="H726" s="12">
        <v>-1.96026841502592</v>
      </c>
      <c r="I726" s="14">
        <v>4.9964425692721699E-2</v>
      </c>
      <c r="J726" s="14">
        <v>0.10334323365911099</v>
      </c>
      <c r="K726" t="s">
        <v>3080</v>
      </c>
      <c r="L726" t="s">
        <v>24</v>
      </c>
      <c r="M726" t="s">
        <v>24</v>
      </c>
      <c r="N726" t="s">
        <v>24</v>
      </c>
      <c r="O726" t="s">
        <v>24</v>
      </c>
      <c r="P726" t="s">
        <v>24</v>
      </c>
      <c r="Q726" t="s">
        <v>24</v>
      </c>
      <c r="R726" t="s">
        <v>24</v>
      </c>
      <c r="S726" t="s">
        <v>24</v>
      </c>
      <c r="T726" t="s">
        <v>24</v>
      </c>
      <c r="U726" t="s">
        <v>24</v>
      </c>
      <c r="V726" t="s">
        <v>24</v>
      </c>
      <c r="W726" t="s">
        <v>24</v>
      </c>
      <c r="X726" t="s">
        <v>24</v>
      </c>
      <c r="Y726">
        <v>6686</v>
      </c>
      <c r="Z726">
        <v>6520</v>
      </c>
      <c r="AA726">
        <v>3016</v>
      </c>
      <c r="AB726">
        <v>4477</v>
      </c>
      <c r="AC726" t="s">
        <v>3079</v>
      </c>
      <c r="AD726" t="s">
        <v>3082</v>
      </c>
    </row>
    <row r="727" spans="1:30" x14ac:dyDescent="0.25">
      <c r="A727">
        <v>726</v>
      </c>
      <c r="B727" t="s">
        <v>3083</v>
      </c>
      <c r="C727" s="2">
        <v>9.5817767074705296E-2</v>
      </c>
      <c r="D727" t="s">
        <v>3086</v>
      </c>
      <c r="E727" t="s">
        <v>18301</v>
      </c>
      <c r="F727">
        <v>6583.2714039748898</v>
      </c>
      <c r="G727" s="2">
        <v>0.150133323924907</v>
      </c>
      <c r="H727" s="12">
        <v>0.63821784910744594</v>
      </c>
      <c r="I727" s="14">
        <v>0.52333187977873696</v>
      </c>
      <c r="J727" s="14">
        <v>0.64555315849287698</v>
      </c>
      <c r="K727" t="s">
        <v>3085</v>
      </c>
      <c r="L727" t="s">
        <v>24</v>
      </c>
      <c r="M727" t="s">
        <v>24</v>
      </c>
      <c r="N727" t="s">
        <v>24</v>
      </c>
      <c r="O727" t="s">
        <v>24</v>
      </c>
      <c r="P727" t="s">
        <v>24</v>
      </c>
      <c r="Q727" t="s">
        <v>24</v>
      </c>
      <c r="R727" t="s">
        <v>24</v>
      </c>
      <c r="S727" t="s">
        <v>24</v>
      </c>
      <c r="T727" t="s">
        <v>24</v>
      </c>
      <c r="U727" t="s">
        <v>24</v>
      </c>
      <c r="V727" t="s">
        <v>24</v>
      </c>
      <c r="W727" t="s">
        <v>24</v>
      </c>
      <c r="X727" t="s">
        <v>24</v>
      </c>
      <c r="Y727">
        <v>10030</v>
      </c>
      <c r="Z727">
        <v>10699</v>
      </c>
      <c r="AA727">
        <v>3651</v>
      </c>
      <c r="AB727">
        <v>4789</v>
      </c>
      <c r="AC727" t="s">
        <v>3084</v>
      </c>
      <c r="AD727" t="s">
        <v>3087</v>
      </c>
    </row>
    <row r="728" spans="1:30" x14ac:dyDescent="0.25">
      <c r="A728">
        <v>727</v>
      </c>
      <c r="B728" t="s">
        <v>3088</v>
      </c>
      <c r="C728" s="2">
        <v>0.26058351201519597</v>
      </c>
      <c r="D728" t="s">
        <v>3091</v>
      </c>
      <c r="E728" t="s">
        <v>18295</v>
      </c>
      <c r="F728">
        <v>4165.1192247203999</v>
      </c>
      <c r="G728" s="2">
        <v>0.151637037468868</v>
      </c>
      <c r="H728" s="12">
        <v>1.7184687617541701</v>
      </c>
      <c r="I728" s="14">
        <v>8.5711147567473403E-2</v>
      </c>
      <c r="J728" s="14">
        <v>0.16169180253670701</v>
      </c>
      <c r="K728" t="s">
        <v>3090</v>
      </c>
      <c r="L728" t="s">
        <v>24</v>
      </c>
      <c r="M728" t="s">
        <v>24</v>
      </c>
      <c r="N728" t="s">
        <v>24</v>
      </c>
      <c r="O728" t="s">
        <v>24</v>
      </c>
      <c r="P728" t="s">
        <v>24</v>
      </c>
      <c r="Q728" t="s">
        <v>24</v>
      </c>
      <c r="R728" t="s">
        <v>24</v>
      </c>
      <c r="S728" t="s">
        <v>24</v>
      </c>
      <c r="T728" t="s">
        <v>24</v>
      </c>
      <c r="U728" t="s">
        <v>24</v>
      </c>
      <c r="V728" t="s">
        <v>24</v>
      </c>
      <c r="W728" t="s">
        <v>24</v>
      </c>
      <c r="X728" t="s">
        <v>24</v>
      </c>
      <c r="Y728">
        <v>6713</v>
      </c>
      <c r="Z728">
        <v>7123</v>
      </c>
      <c r="AA728">
        <v>2177</v>
      </c>
      <c r="AB728">
        <v>2848</v>
      </c>
      <c r="AC728" t="s">
        <v>3089</v>
      </c>
      <c r="AD728" t="s">
        <v>3092</v>
      </c>
    </row>
    <row r="729" spans="1:30" x14ac:dyDescent="0.25">
      <c r="A729">
        <v>728</v>
      </c>
      <c r="B729" t="s">
        <v>3093</v>
      </c>
      <c r="C729" s="2">
        <v>-0.24051346947565599</v>
      </c>
      <c r="D729" t="s">
        <v>35</v>
      </c>
      <c r="F729">
        <v>2154.4611563922399</v>
      </c>
      <c r="G729" s="2">
        <v>0.19262327748236099</v>
      </c>
      <c r="H729" s="12">
        <v>-1.2486210006351901</v>
      </c>
      <c r="I729" s="14">
        <v>0.21180372753472501</v>
      </c>
      <c r="J729" s="14">
        <v>0.32730255481721399</v>
      </c>
      <c r="K729" t="s">
        <v>3095</v>
      </c>
      <c r="L729" t="s">
        <v>24</v>
      </c>
      <c r="M729" t="s">
        <v>24</v>
      </c>
      <c r="N729" t="s">
        <v>24</v>
      </c>
      <c r="O729" t="s">
        <v>24</v>
      </c>
      <c r="P729" t="s">
        <v>24</v>
      </c>
      <c r="Q729" t="s">
        <v>24</v>
      </c>
      <c r="R729" t="s">
        <v>24</v>
      </c>
      <c r="S729" t="s">
        <v>24</v>
      </c>
      <c r="T729" t="s">
        <v>24</v>
      </c>
      <c r="U729" t="s">
        <v>24</v>
      </c>
      <c r="V729" t="s">
        <v>24</v>
      </c>
      <c r="W729" t="s">
        <v>24</v>
      </c>
      <c r="X729" t="s">
        <v>24</v>
      </c>
      <c r="Y729">
        <v>2688</v>
      </c>
      <c r="Z729">
        <v>3346</v>
      </c>
      <c r="AA729">
        <v>1292</v>
      </c>
      <c r="AB729">
        <v>1811</v>
      </c>
      <c r="AC729" t="s">
        <v>3094</v>
      </c>
      <c r="AD729" t="s">
        <v>3096</v>
      </c>
    </row>
    <row r="730" spans="1:30" x14ac:dyDescent="0.25">
      <c r="A730">
        <v>729</v>
      </c>
      <c r="B730" t="s">
        <v>3097</v>
      </c>
      <c r="C730" s="2">
        <v>-0.538151970258263</v>
      </c>
      <c r="D730" t="s">
        <v>3100</v>
      </c>
      <c r="E730" t="s">
        <v>18282</v>
      </c>
      <c r="F730">
        <v>909.76406897510299</v>
      </c>
      <c r="G730" s="2">
        <v>0.21793630749095499</v>
      </c>
      <c r="H730" s="12">
        <v>-2.4693084711486</v>
      </c>
      <c r="I730" s="14">
        <v>1.3537446544639099E-2</v>
      </c>
      <c r="J730" s="14">
        <v>3.4687486060902703E-2</v>
      </c>
      <c r="K730" t="s">
        <v>3099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</v>
      </c>
      <c r="W730">
        <v>0</v>
      </c>
      <c r="X730">
        <v>0</v>
      </c>
      <c r="Y730">
        <v>1132</v>
      </c>
      <c r="Z730">
        <v>1128</v>
      </c>
      <c r="AA730">
        <v>561</v>
      </c>
      <c r="AB730">
        <v>878</v>
      </c>
      <c r="AC730" t="s">
        <v>3098</v>
      </c>
      <c r="AD730" t="s">
        <v>3101</v>
      </c>
    </row>
    <row r="731" spans="1:30" x14ac:dyDescent="0.25">
      <c r="A731">
        <v>730</v>
      </c>
      <c r="B731" t="s">
        <v>3102</v>
      </c>
      <c r="C731" s="2">
        <v>0.44035526752709298</v>
      </c>
      <c r="D731" t="s">
        <v>306</v>
      </c>
      <c r="E731" t="s">
        <v>18298</v>
      </c>
      <c r="F731">
        <v>51.307908711745</v>
      </c>
      <c r="G731" s="2">
        <v>0.44743695945575301</v>
      </c>
      <c r="H731" s="12">
        <v>0.98417276047719904</v>
      </c>
      <c r="I731" s="14">
        <v>0.32503057658534501</v>
      </c>
      <c r="J731" s="14">
        <v>0.45008666722190499</v>
      </c>
      <c r="K731" t="s">
        <v>3104</v>
      </c>
      <c r="L731" t="s">
        <v>24</v>
      </c>
      <c r="M731" t="s">
        <v>24</v>
      </c>
      <c r="N731" t="s">
        <v>24</v>
      </c>
      <c r="O731" t="s">
        <v>24</v>
      </c>
      <c r="P731" t="s">
        <v>24</v>
      </c>
      <c r="Q731" t="s">
        <v>24</v>
      </c>
      <c r="R731" t="s">
        <v>24</v>
      </c>
      <c r="S731" t="s">
        <v>24</v>
      </c>
      <c r="T731" t="s">
        <v>24</v>
      </c>
      <c r="U731" t="s">
        <v>24</v>
      </c>
      <c r="V731" t="s">
        <v>24</v>
      </c>
      <c r="W731" t="s">
        <v>24</v>
      </c>
      <c r="X731" t="s">
        <v>24</v>
      </c>
      <c r="Y731">
        <v>75</v>
      </c>
      <c r="Z731">
        <v>106</v>
      </c>
      <c r="AA731">
        <v>23</v>
      </c>
      <c r="AB731">
        <v>35</v>
      </c>
      <c r="AC731" t="s">
        <v>3103</v>
      </c>
      <c r="AD731" t="s">
        <v>3105</v>
      </c>
    </row>
    <row r="732" spans="1:30" x14ac:dyDescent="0.25">
      <c r="A732">
        <v>731</v>
      </c>
      <c r="B732" t="s">
        <v>3106</v>
      </c>
      <c r="C732" s="2">
        <v>-8.2018236426289901E-2</v>
      </c>
      <c r="D732" t="s">
        <v>3109</v>
      </c>
      <c r="E732" t="s">
        <v>18282</v>
      </c>
      <c r="F732">
        <v>228.23838306496799</v>
      </c>
      <c r="G732" s="2">
        <v>0.27686281225854897</v>
      </c>
      <c r="H732" s="12">
        <v>-0.29624143364438899</v>
      </c>
      <c r="I732" s="14">
        <v>0.76704570863643495</v>
      </c>
      <c r="J732" s="14">
        <v>0.83685395626406001</v>
      </c>
      <c r="K732" t="s">
        <v>3108</v>
      </c>
      <c r="L732" t="s">
        <v>24</v>
      </c>
      <c r="M732" t="s">
        <v>24</v>
      </c>
      <c r="N732" t="s">
        <v>24</v>
      </c>
      <c r="O732" t="s">
        <v>24</v>
      </c>
      <c r="P732" t="s">
        <v>24</v>
      </c>
      <c r="Q732" t="s">
        <v>24</v>
      </c>
      <c r="R732" t="s">
        <v>24</v>
      </c>
      <c r="S732" t="s">
        <v>24</v>
      </c>
      <c r="T732" t="s">
        <v>24</v>
      </c>
      <c r="U732" t="s">
        <v>24</v>
      </c>
      <c r="V732" t="s">
        <v>24</v>
      </c>
      <c r="W732" t="s">
        <v>24</v>
      </c>
      <c r="X732" t="s">
        <v>24</v>
      </c>
      <c r="Y732">
        <v>364</v>
      </c>
      <c r="Z732">
        <v>309</v>
      </c>
      <c r="AA732">
        <v>159</v>
      </c>
      <c r="AB732">
        <v>148</v>
      </c>
      <c r="AC732" t="s">
        <v>3107</v>
      </c>
      <c r="AD732" t="s">
        <v>3110</v>
      </c>
    </row>
    <row r="733" spans="1:30" x14ac:dyDescent="0.25">
      <c r="A733">
        <v>732</v>
      </c>
      <c r="B733" t="s">
        <v>3111</v>
      </c>
      <c r="C733" s="2">
        <v>-1.6469518168186601</v>
      </c>
      <c r="D733" t="s">
        <v>3114</v>
      </c>
      <c r="E733" t="s">
        <v>18293</v>
      </c>
      <c r="F733">
        <v>1880.62035084945</v>
      </c>
      <c r="G733" s="2">
        <v>0.19444212265122501</v>
      </c>
      <c r="H733" s="12">
        <v>-8.4701390540404091</v>
      </c>
      <c r="I733" s="14">
        <v>2.4510026435385001E-17</v>
      </c>
      <c r="J733" s="14">
        <v>7.91005398596517E-16</v>
      </c>
      <c r="K733" t="s">
        <v>3113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1339</v>
      </c>
      <c r="Z733">
        <v>1436</v>
      </c>
      <c r="AA733">
        <v>1524</v>
      </c>
      <c r="AB733">
        <v>2277</v>
      </c>
      <c r="AC733" t="s">
        <v>3112</v>
      </c>
      <c r="AD733" t="s">
        <v>3115</v>
      </c>
    </row>
    <row r="734" spans="1:30" x14ac:dyDescent="0.25">
      <c r="A734">
        <v>733</v>
      </c>
      <c r="B734" t="s">
        <v>3116</v>
      </c>
      <c r="C734" s="2">
        <v>-1.7469014196095201</v>
      </c>
      <c r="D734" t="s">
        <v>3119</v>
      </c>
      <c r="E734" t="s">
        <v>18293</v>
      </c>
      <c r="F734">
        <v>4059.4737176784602</v>
      </c>
      <c r="G734" s="2">
        <v>0.222517587880291</v>
      </c>
      <c r="H734" s="12">
        <v>-7.8506217699488401</v>
      </c>
      <c r="I734" s="14">
        <v>4.13979701160749E-15</v>
      </c>
      <c r="J734" s="14">
        <v>1.08279075723867E-13</v>
      </c>
      <c r="K734" t="s">
        <v>3118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1</v>
      </c>
      <c r="Y734">
        <v>2684</v>
      </c>
      <c r="Z734">
        <v>3000</v>
      </c>
      <c r="AA734">
        <v>3156</v>
      </c>
      <c r="AB734">
        <v>5219</v>
      </c>
      <c r="AC734" t="s">
        <v>3117</v>
      </c>
      <c r="AD734" t="s">
        <v>3120</v>
      </c>
    </row>
    <row r="735" spans="1:30" x14ac:dyDescent="0.25">
      <c r="A735">
        <v>734</v>
      </c>
      <c r="B735" t="s">
        <v>3121</v>
      </c>
      <c r="C735" s="2">
        <v>-1.5802488829335699</v>
      </c>
      <c r="D735" t="s">
        <v>35</v>
      </c>
      <c r="E735" t="s">
        <v>18295</v>
      </c>
      <c r="F735">
        <v>2225.4520200244801</v>
      </c>
      <c r="G735" s="2">
        <v>0.24305984509043299</v>
      </c>
      <c r="H735" s="12">
        <v>-6.5014806635198097</v>
      </c>
      <c r="I735" s="14">
        <v>7.9533260986917206E-11</v>
      </c>
      <c r="J735" s="14">
        <v>1.2373600962307199E-9</v>
      </c>
      <c r="K735" t="s">
        <v>3123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1</v>
      </c>
      <c r="Y735">
        <v>1760</v>
      </c>
      <c r="Z735">
        <v>1633</v>
      </c>
      <c r="AA735">
        <v>1648</v>
      </c>
      <c r="AB735">
        <v>2824</v>
      </c>
      <c r="AC735" t="s">
        <v>3122</v>
      </c>
      <c r="AD735" t="s">
        <v>3124</v>
      </c>
    </row>
    <row r="736" spans="1:30" x14ac:dyDescent="0.25">
      <c r="A736">
        <v>735</v>
      </c>
      <c r="B736" t="s">
        <v>3125</v>
      </c>
      <c r="C736" s="2">
        <v>-0.565276619898328</v>
      </c>
      <c r="D736" t="s">
        <v>3026</v>
      </c>
      <c r="E736" t="s">
        <v>18295</v>
      </c>
      <c r="F736">
        <v>616.82485957806796</v>
      </c>
      <c r="G736" s="2">
        <v>0.249627640344808</v>
      </c>
      <c r="H736" s="12">
        <v>-2.2644792824925801</v>
      </c>
      <c r="I736" s="14">
        <v>2.3544652571924601E-2</v>
      </c>
      <c r="J736" s="14">
        <v>5.6062114813027697E-2</v>
      </c>
      <c r="K736" t="s">
        <v>3127</v>
      </c>
      <c r="L736" t="s">
        <v>24</v>
      </c>
      <c r="M736" t="s">
        <v>24</v>
      </c>
      <c r="N736" t="s">
        <v>24</v>
      </c>
      <c r="O736" t="s">
        <v>24</v>
      </c>
      <c r="P736" t="s">
        <v>24</v>
      </c>
      <c r="Q736" t="s">
        <v>24</v>
      </c>
      <c r="R736" t="s">
        <v>24</v>
      </c>
      <c r="S736" t="s">
        <v>24</v>
      </c>
      <c r="T736" t="s">
        <v>24</v>
      </c>
      <c r="U736" t="s">
        <v>24</v>
      </c>
      <c r="V736" t="s">
        <v>24</v>
      </c>
      <c r="W736" t="s">
        <v>24</v>
      </c>
      <c r="X736" t="s">
        <v>24</v>
      </c>
      <c r="Y736">
        <v>831</v>
      </c>
      <c r="Z736">
        <v>680</v>
      </c>
      <c r="AA736">
        <v>389</v>
      </c>
      <c r="AB736">
        <v>593</v>
      </c>
      <c r="AC736" t="s">
        <v>3126</v>
      </c>
      <c r="AD736" t="s">
        <v>3128</v>
      </c>
    </row>
    <row r="737" spans="1:30" x14ac:dyDescent="0.25">
      <c r="A737">
        <v>736</v>
      </c>
      <c r="B737" t="s">
        <v>3129</v>
      </c>
      <c r="C737" s="2">
        <v>-0.68529680706473795</v>
      </c>
      <c r="D737" t="s">
        <v>3132</v>
      </c>
      <c r="E737" t="s">
        <v>18302</v>
      </c>
      <c r="F737">
        <v>942.25003035116902</v>
      </c>
      <c r="G737" s="2">
        <v>0.17686418286415101</v>
      </c>
      <c r="H737" s="12">
        <v>-3.8747065458194698</v>
      </c>
      <c r="I737" s="14">
        <v>1.0675326539358399E-4</v>
      </c>
      <c r="J737" s="14">
        <v>5.3009448147376304E-4</v>
      </c>
      <c r="K737" t="s">
        <v>3131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</v>
      </c>
      <c r="W737">
        <v>0</v>
      </c>
      <c r="X737">
        <v>0</v>
      </c>
      <c r="Y737">
        <v>1136</v>
      </c>
      <c r="Z737">
        <v>1062</v>
      </c>
      <c r="AA737">
        <v>692</v>
      </c>
      <c r="AB737">
        <v>844</v>
      </c>
      <c r="AC737" t="s">
        <v>3130</v>
      </c>
      <c r="AD737" t="s">
        <v>3133</v>
      </c>
    </row>
    <row r="738" spans="1:30" x14ac:dyDescent="0.25">
      <c r="A738">
        <v>737</v>
      </c>
      <c r="B738" t="s">
        <v>3134</v>
      </c>
      <c r="C738" s="2">
        <v>-0.56271784018257398</v>
      </c>
      <c r="D738" t="s">
        <v>3137</v>
      </c>
      <c r="E738" t="s">
        <v>18301</v>
      </c>
      <c r="F738">
        <v>1390.96698547959</v>
      </c>
      <c r="G738" s="2">
        <v>0.17698024944528501</v>
      </c>
      <c r="H738" s="12">
        <v>-3.1795516276325699</v>
      </c>
      <c r="I738" s="14">
        <v>1.47503091127016E-3</v>
      </c>
      <c r="J738" s="14">
        <v>5.2126657995565304E-3</v>
      </c>
      <c r="K738" t="s">
        <v>3136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</v>
      </c>
      <c r="W738">
        <v>0</v>
      </c>
      <c r="X738">
        <v>0</v>
      </c>
      <c r="Y738">
        <v>1773</v>
      </c>
      <c r="Z738">
        <v>1643</v>
      </c>
      <c r="AA738">
        <v>960</v>
      </c>
      <c r="AB738">
        <v>1238</v>
      </c>
      <c r="AC738" t="s">
        <v>3135</v>
      </c>
      <c r="AD738" t="s">
        <v>3138</v>
      </c>
    </row>
    <row r="739" spans="1:30" x14ac:dyDescent="0.25">
      <c r="A739">
        <v>738</v>
      </c>
      <c r="B739" t="s">
        <v>3139</v>
      </c>
      <c r="C739" s="2">
        <v>-0.51615871301519001</v>
      </c>
      <c r="D739" t="s">
        <v>35</v>
      </c>
      <c r="E739" t="s">
        <v>18295</v>
      </c>
      <c r="F739">
        <v>777.70038280103699</v>
      </c>
      <c r="G739" s="2">
        <v>0.23683768237595901</v>
      </c>
      <c r="H739" s="12">
        <v>-2.1793774868807998</v>
      </c>
      <c r="I739" s="14">
        <v>2.9303637169611998E-2</v>
      </c>
      <c r="J739" s="14">
        <v>6.7223233370866095E-2</v>
      </c>
      <c r="K739" t="s">
        <v>3141</v>
      </c>
      <c r="L739" t="s">
        <v>24</v>
      </c>
      <c r="M739" t="s">
        <v>24</v>
      </c>
      <c r="N739" t="s">
        <v>24</v>
      </c>
      <c r="O739" t="s">
        <v>24</v>
      </c>
      <c r="P739" t="s">
        <v>24</v>
      </c>
      <c r="Q739" t="s">
        <v>24</v>
      </c>
      <c r="R739" t="s">
        <v>24</v>
      </c>
      <c r="S739" t="s">
        <v>24</v>
      </c>
      <c r="T739" t="s">
        <v>24</v>
      </c>
      <c r="U739" t="s">
        <v>24</v>
      </c>
      <c r="V739" t="s">
        <v>24</v>
      </c>
      <c r="W739" t="s">
        <v>24</v>
      </c>
      <c r="X739" t="s">
        <v>24</v>
      </c>
      <c r="Y739">
        <v>1003</v>
      </c>
      <c r="Z739">
        <v>943</v>
      </c>
      <c r="AA739">
        <v>640</v>
      </c>
      <c r="AB739">
        <v>553</v>
      </c>
      <c r="AC739" t="s">
        <v>3140</v>
      </c>
      <c r="AD739" t="s">
        <v>3142</v>
      </c>
    </row>
    <row r="740" spans="1:30" x14ac:dyDescent="0.25">
      <c r="A740">
        <v>739</v>
      </c>
      <c r="B740" t="s">
        <v>3143</v>
      </c>
      <c r="C740" s="2">
        <v>-0.17176774288588201</v>
      </c>
      <c r="D740" t="s">
        <v>35</v>
      </c>
      <c r="F740">
        <v>3206.6826300052398</v>
      </c>
      <c r="G740" s="2">
        <v>0.171526054908378</v>
      </c>
      <c r="H740" s="12">
        <v>-1.0014090452767199</v>
      </c>
      <c r="I740" s="14">
        <v>0.31662909286053298</v>
      </c>
      <c r="J740" s="14">
        <v>0.44217649152916</v>
      </c>
      <c r="K740" t="s">
        <v>3145</v>
      </c>
      <c r="L740" t="s">
        <v>24</v>
      </c>
      <c r="M740" t="s">
        <v>24</v>
      </c>
      <c r="N740" t="s">
        <v>24</v>
      </c>
      <c r="O740" t="s">
        <v>24</v>
      </c>
      <c r="P740" t="s">
        <v>24</v>
      </c>
      <c r="Q740" t="s">
        <v>24</v>
      </c>
      <c r="R740" t="s">
        <v>24</v>
      </c>
      <c r="S740" t="s">
        <v>24</v>
      </c>
      <c r="T740" t="s">
        <v>24</v>
      </c>
      <c r="U740" t="s">
        <v>24</v>
      </c>
      <c r="V740" t="s">
        <v>24</v>
      </c>
      <c r="W740" t="s">
        <v>24</v>
      </c>
      <c r="X740" t="s">
        <v>24</v>
      </c>
      <c r="Y740">
        <v>4332</v>
      </c>
      <c r="Z740">
        <v>4865</v>
      </c>
      <c r="AA740">
        <v>2218</v>
      </c>
      <c r="AB740">
        <v>2238</v>
      </c>
      <c r="AC740" t="s">
        <v>3144</v>
      </c>
      <c r="AD740" t="s">
        <v>3146</v>
      </c>
    </row>
    <row r="741" spans="1:30" x14ac:dyDescent="0.25">
      <c r="A741">
        <v>740</v>
      </c>
      <c r="B741" t="s">
        <v>3147</v>
      </c>
      <c r="C741" s="2">
        <v>-0.25745741818194501</v>
      </c>
      <c r="D741" t="s">
        <v>3150</v>
      </c>
      <c r="E741" t="s">
        <v>18287</v>
      </c>
      <c r="F741">
        <v>7951.1936121869403</v>
      </c>
      <c r="G741" s="2">
        <v>0.16840229444507601</v>
      </c>
      <c r="H741" s="12">
        <v>-1.5288236958429</v>
      </c>
      <c r="I741" s="14">
        <v>0.12630815639734999</v>
      </c>
      <c r="J741" s="14">
        <v>0.21940985352831499</v>
      </c>
      <c r="K741" t="s">
        <v>3149</v>
      </c>
      <c r="L741" t="s">
        <v>24</v>
      </c>
      <c r="M741" t="s">
        <v>24</v>
      </c>
      <c r="N741" t="s">
        <v>24</v>
      </c>
      <c r="O741" t="s">
        <v>24</v>
      </c>
      <c r="P741" t="s">
        <v>24</v>
      </c>
      <c r="Q741" t="s">
        <v>24</v>
      </c>
      <c r="R741" t="s">
        <v>24</v>
      </c>
      <c r="S741" t="s">
        <v>24</v>
      </c>
      <c r="T741" t="s">
        <v>24</v>
      </c>
      <c r="U741" t="s">
        <v>24</v>
      </c>
      <c r="V741" t="s">
        <v>24</v>
      </c>
      <c r="W741" t="s">
        <v>24</v>
      </c>
      <c r="X741" t="s">
        <v>24</v>
      </c>
      <c r="Y741">
        <v>10098</v>
      </c>
      <c r="Z741">
        <v>12011</v>
      </c>
      <c r="AA741">
        <v>5567</v>
      </c>
      <c r="AB741">
        <v>5805</v>
      </c>
      <c r="AC741" t="s">
        <v>3148</v>
      </c>
      <c r="AD741" t="s">
        <v>3151</v>
      </c>
    </row>
    <row r="742" spans="1:30" x14ac:dyDescent="0.25">
      <c r="A742">
        <v>741</v>
      </c>
      <c r="B742" t="s">
        <v>3152</v>
      </c>
      <c r="C742" s="2">
        <v>0.21484990660640099</v>
      </c>
      <c r="D742" t="s">
        <v>3155</v>
      </c>
      <c r="E742" t="s">
        <v>18287</v>
      </c>
      <c r="F742">
        <v>3065.7698243802402</v>
      </c>
      <c r="G742" s="2">
        <v>0.15407875501614601</v>
      </c>
      <c r="H742" s="12">
        <v>1.39441616453798</v>
      </c>
      <c r="I742" s="14">
        <v>0.163191969595429</v>
      </c>
      <c r="J742" s="14">
        <v>0.26865750509162101</v>
      </c>
      <c r="K742" t="s">
        <v>3154</v>
      </c>
      <c r="L742" t="s">
        <v>24</v>
      </c>
      <c r="M742" t="s">
        <v>24</v>
      </c>
      <c r="N742" t="s">
        <v>24</v>
      </c>
      <c r="O742" t="s">
        <v>24</v>
      </c>
      <c r="P742" t="s">
        <v>24</v>
      </c>
      <c r="Q742" t="s">
        <v>24</v>
      </c>
      <c r="R742" t="s">
        <v>24</v>
      </c>
      <c r="S742" t="s">
        <v>24</v>
      </c>
      <c r="T742" t="s">
        <v>24</v>
      </c>
      <c r="U742" t="s">
        <v>24</v>
      </c>
      <c r="V742" t="s">
        <v>24</v>
      </c>
      <c r="W742" t="s">
        <v>24</v>
      </c>
      <c r="X742" t="s">
        <v>24</v>
      </c>
      <c r="Y742">
        <v>4746</v>
      </c>
      <c r="Z742">
        <v>5297</v>
      </c>
      <c r="AA742">
        <v>1789</v>
      </c>
      <c r="AB742">
        <v>1945</v>
      </c>
      <c r="AC742" t="s">
        <v>3153</v>
      </c>
      <c r="AD742" t="s">
        <v>3156</v>
      </c>
    </row>
    <row r="743" spans="1:30" x14ac:dyDescent="0.25">
      <c r="A743">
        <v>742</v>
      </c>
      <c r="B743" t="s">
        <v>3157</v>
      </c>
      <c r="C743" s="2">
        <v>0.80469886453497497</v>
      </c>
      <c r="D743" t="s">
        <v>35</v>
      </c>
      <c r="E743" t="s">
        <v>18283</v>
      </c>
      <c r="F743">
        <v>3568.8672225601899</v>
      </c>
      <c r="G743" s="2">
        <v>0.23652818762699601</v>
      </c>
      <c r="H743" s="12">
        <v>3.40212670890618</v>
      </c>
      <c r="I743" s="14">
        <v>6.68636295589126E-4</v>
      </c>
      <c r="J743" s="14">
        <v>2.7141629254423399E-3</v>
      </c>
      <c r="K743" t="s">
        <v>3159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0</v>
      </c>
      <c r="Y743">
        <v>6709</v>
      </c>
      <c r="Z743">
        <v>7121</v>
      </c>
      <c r="AA743">
        <v>1868</v>
      </c>
      <c r="AB743">
        <v>1509</v>
      </c>
      <c r="AC743" t="s">
        <v>3158</v>
      </c>
      <c r="AD743" t="s">
        <v>3160</v>
      </c>
    </row>
    <row r="744" spans="1:30" x14ac:dyDescent="0.25">
      <c r="A744">
        <v>743</v>
      </c>
      <c r="B744" t="s">
        <v>3161</v>
      </c>
      <c r="C744" s="2">
        <v>-1.3700079962296301</v>
      </c>
      <c r="D744" t="s">
        <v>35</v>
      </c>
      <c r="F744">
        <v>78.676708329581501</v>
      </c>
      <c r="G744" s="2">
        <v>0.38015330868582098</v>
      </c>
      <c r="H744" s="12">
        <v>-3.6038302572341498</v>
      </c>
      <c r="I744" s="14">
        <v>3.13561877720799E-4</v>
      </c>
      <c r="J744" s="14">
        <v>1.4041962528666501E-3</v>
      </c>
      <c r="K744" t="s">
        <v>24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66</v>
      </c>
      <c r="Z744">
        <v>68</v>
      </c>
      <c r="AA744">
        <v>56</v>
      </c>
      <c r="AB744">
        <v>96</v>
      </c>
      <c r="AC744" t="s">
        <v>3162</v>
      </c>
      <c r="AD744" t="s">
        <v>3163</v>
      </c>
    </row>
    <row r="745" spans="1:30" x14ac:dyDescent="0.25">
      <c r="A745">
        <v>744</v>
      </c>
      <c r="B745" t="s">
        <v>3164</v>
      </c>
      <c r="C745" s="2">
        <v>1.36472269535832</v>
      </c>
      <c r="D745" t="s">
        <v>3167</v>
      </c>
      <c r="E745" t="s">
        <v>18287</v>
      </c>
      <c r="F745">
        <v>323.863618948252</v>
      </c>
      <c r="G745" s="2">
        <v>0.25914046106208999</v>
      </c>
      <c r="H745" s="12">
        <v>5.2663435488421699</v>
      </c>
      <c r="I745" s="14">
        <v>1.3916774105529601E-7</v>
      </c>
      <c r="J745" s="14">
        <v>1.3319853647571801E-6</v>
      </c>
      <c r="K745" t="s">
        <v>3166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0</v>
      </c>
      <c r="Y745">
        <v>750</v>
      </c>
      <c r="Z745">
        <v>667</v>
      </c>
      <c r="AA745">
        <v>124</v>
      </c>
      <c r="AB745">
        <v>113</v>
      </c>
      <c r="AC745" t="s">
        <v>3165</v>
      </c>
      <c r="AD745" t="s">
        <v>3168</v>
      </c>
    </row>
    <row r="746" spans="1:30" x14ac:dyDescent="0.25">
      <c r="A746">
        <v>745</v>
      </c>
      <c r="B746" t="s">
        <v>3169</v>
      </c>
      <c r="C746" s="2">
        <v>0.17893741305836</v>
      </c>
      <c r="D746" t="s">
        <v>3172</v>
      </c>
      <c r="E746" t="s">
        <v>18287</v>
      </c>
      <c r="F746">
        <v>433.84826962909699</v>
      </c>
      <c r="G746" s="2">
        <v>0.20780143174539401</v>
      </c>
      <c r="H746" s="12">
        <v>0.86109807596321497</v>
      </c>
      <c r="I746" s="14">
        <v>0.38918402879668101</v>
      </c>
      <c r="J746" s="14">
        <v>0.51745442031019295</v>
      </c>
      <c r="K746" t="s">
        <v>3171</v>
      </c>
      <c r="L746" t="s">
        <v>24</v>
      </c>
      <c r="M746" t="s">
        <v>24</v>
      </c>
      <c r="N746" t="s">
        <v>24</v>
      </c>
      <c r="O746" t="s">
        <v>24</v>
      </c>
      <c r="P746" t="s">
        <v>24</v>
      </c>
      <c r="Q746" t="s">
        <v>24</v>
      </c>
      <c r="R746" t="s">
        <v>24</v>
      </c>
      <c r="S746" t="s">
        <v>24</v>
      </c>
      <c r="T746" t="s">
        <v>24</v>
      </c>
      <c r="U746" t="s">
        <v>24</v>
      </c>
      <c r="V746" t="s">
        <v>24</v>
      </c>
      <c r="W746" t="s">
        <v>24</v>
      </c>
      <c r="X746" t="s">
        <v>24</v>
      </c>
      <c r="Y746">
        <v>733</v>
      </c>
      <c r="Z746">
        <v>668</v>
      </c>
      <c r="AA746">
        <v>242</v>
      </c>
      <c r="AB746">
        <v>296</v>
      </c>
      <c r="AC746" t="s">
        <v>3170</v>
      </c>
      <c r="AD746" t="s">
        <v>3173</v>
      </c>
    </row>
    <row r="747" spans="1:30" x14ac:dyDescent="0.25">
      <c r="A747">
        <v>746</v>
      </c>
      <c r="B747" t="s">
        <v>3174</v>
      </c>
      <c r="C747" s="2">
        <v>0.22443784960171201</v>
      </c>
      <c r="D747" t="s">
        <v>306</v>
      </c>
      <c r="E747" t="s">
        <v>18285</v>
      </c>
      <c r="F747">
        <v>772.66308508409804</v>
      </c>
      <c r="G747" s="2">
        <v>0.28557010940008598</v>
      </c>
      <c r="H747" s="12">
        <v>0.78592906685227504</v>
      </c>
      <c r="I747" s="14">
        <v>0.43190904457000701</v>
      </c>
      <c r="J747" s="14">
        <v>0.55866340478498699</v>
      </c>
      <c r="K747" t="s">
        <v>3176</v>
      </c>
      <c r="L747" t="s">
        <v>24</v>
      </c>
      <c r="M747" t="s">
        <v>24</v>
      </c>
      <c r="N747" t="s">
        <v>24</v>
      </c>
      <c r="O747" t="s">
        <v>24</v>
      </c>
      <c r="P747" t="s">
        <v>24</v>
      </c>
      <c r="Q747" t="s">
        <v>24</v>
      </c>
      <c r="R747" t="s">
        <v>24</v>
      </c>
      <c r="S747" t="s">
        <v>24</v>
      </c>
      <c r="T747" t="s">
        <v>24</v>
      </c>
      <c r="U747" t="s">
        <v>24</v>
      </c>
      <c r="V747" t="s">
        <v>24</v>
      </c>
      <c r="W747" t="s">
        <v>24</v>
      </c>
      <c r="X747" t="s">
        <v>24</v>
      </c>
      <c r="Y747">
        <v>1099</v>
      </c>
      <c r="Z747">
        <v>1445</v>
      </c>
      <c r="AA747">
        <v>526</v>
      </c>
      <c r="AB747">
        <v>398</v>
      </c>
      <c r="AC747" t="s">
        <v>3175</v>
      </c>
      <c r="AD747" t="s">
        <v>3177</v>
      </c>
    </row>
    <row r="748" spans="1:30" x14ac:dyDescent="0.25">
      <c r="A748">
        <v>747</v>
      </c>
      <c r="B748" t="s">
        <v>3178</v>
      </c>
      <c r="C748" s="2">
        <v>0.61830738298535903</v>
      </c>
      <c r="D748" t="s">
        <v>2370</v>
      </c>
      <c r="E748" t="s">
        <v>18282</v>
      </c>
      <c r="F748">
        <v>661.97737999859498</v>
      </c>
      <c r="G748" s="2">
        <v>0.18600987828497001</v>
      </c>
      <c r="H748" s="12">
        <v>3.3240567043332101</v>
      </c>
      <c r="I748" s="14">
        <v>8.8718154908384503E-4</v>
      </c>
      <c r="J748" s="14">
        <v>3.4335420705375701E-3</v>
      </c>
      <c r="K748" t="s">
        <v>3180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0</v>
      </c>
      <c r="Y748">
        <v>1253</v>
      </c>
      <c r="Z748">
        <v>1186</v>
      </c>
      <c r="AA748">
        <v>313</v>
      </c>
      <c r="AB748">
        <v>377</v>
      </c>
      <c r="AC748" t="s">
        <v>3179</v>
      </c>
      <c r="AD748" t="s">
        <v>3181</v>
      </c>
    </row>
    <row r="749" spans="1:30" x14ac:dyDescent="0.25">
      <c r="A749">
        <v>748</v>
      </c>
      <c r="B749" t="s">
        <v>3182</v>
      </c>
      <c r="C749" s="2">
        <v>-0.72235015874877095</v>
      </c>
      <c r="D749" t="s">
        <v>3185</v>
      </c>
      <c r="E749" t="s">
        <v>18282</v>
      </c>
      <c r="F749">
        <v>472.79281494645198</v>
      </c>
      <c r="G749" s="2">
        <v>0.20409012060780801</v>
      </c>
      <c r="H749" s="12">
        <v>-3.53936857206764</v>
      </c>
      <c r="I749" s="14">
        <v>4.0108543228493498E-4</v>
      </c>
      <c r="J749" s="14">
        <v>1.7364064446482E-3</v>
      </c>
      <c r="K749" t="s">
        <v>3184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</v>
      </c>
      <c r="W749">
        <v>0</v>
      </c>
      <c r="X749">
        <v>0</v>
      </c>
      <c r="Y749">
        <v>559</v>
      </c>
      <c r="Z749">
        <v>527</v>
      </c>
      <c r="AA749">
        <v>335</v>
      </c>
      <c r="AB749">
        <v>446</v>
      </c>
      <c r="AC749" t="s">
        <v>3183</v>
      </c>
      <c r="AD749" t="s">
        <v>3186</v>
      </c>
    </row>
    <row r="750" spans="1:30" x14ac:dyDescent="0.25">
      <c r="A750">
        <v>749</v>
      </c>
      <c r="B750" t="s">
        <v>3187</v>
      </c>
      <c r="C750" s="2">
        <v>-0.16805885738260101</v>
      </c>
      <c r="D750" t="s">
        <v>3190</v>
      </c>
      <c r="E750" t="s">
        <v>18293</v>
      </c>
      <c r="F750">
        <v>286.28775994735702</v>
      </c>
      <c r="G750" s="2">
        <v>0.21772949703243599</v>
      </c>
      <c r="H750" s="12">
        <v>-0.771869956405422</v>
      </c>
      <c r="I750" s="14">
        <v>0.44019145300173701</v>
      </c>
      <c r="J750" s="14">
        <v>0.56618828194063997</v>
      </c>
      <c r="K750" t="s">
        <v>3189</v>
      </c>
      <c r="L750" t="s">
        <v>24</v>
      </c>
      <c r="M750" t="s">
        <v>24</v>
      </c>
      <c r="N750" t="s">
        <v>24</v>
      </c>
      <c r="O750" t="s">
        <v>24</v>
      </c>
      <c r="P750" t="s">
        <v>24</v>
      </c>
      <c r="Q750" t="s">
        <v>24</v>
      </c>
      <c r="R750" t="s">
        <v>24</v>
      </c>
      <c r="S750" t="s">
        <v>24</v>
      </c>
      <c r="T750" t="s">
        <v>24</v>
      </c>
      <c r="U750" t="s">
        <v>24</v>
      </c>
      <c r="V750" t="s">
        <v>24</v>
      </c>
      <c r="W750" t="s">
        <v>24</v>
      </c>
      <c r="X750" t="s">
        <v>24</v>
      </c>
      <c r="Y750">
        <v>414</v>
      </c>
      <c r="Z750">
        <v>407</v>
      </c>
      <c r="AA750">
        <v>177</v>
      </c>
      <c r="AB750">
        <v>224</v>
      </c>
      <c r="AC750" t="s">
        <v>3188</v>
      </c>
      <c r="AD750" t="s">
        <v>3191</v>
      </c>
    </row>
    <row r="751" spans="1:30" x14ac:dyDescent="0.25">
      <c r="A751">
        <v>750</v>
      </c>
      <c r="B751" t="s">
        <v>3192</v>
      </c>
      <c r="C751" s="2">
        <v>0.72297570293494495</v>
      </c>
      <c r="D751" t="s">
        <v>3195</v>
      </c>
      <c r="E751" t="s">
        <v>18296</v>
      </c>
      <c r="F751">
        <v>1577.01905476416</v>
      </c>
      <c r="G751" s="2">
        <v>0.16126416960579501</v>
      </c>
      <c r="H751" s="12">
        <v>4.48317629825792</v>
      </c>
      <c r="I751" s="14">
        <v>7.3540123496854496E-6</v>
      </c>
      <c r="J751" s="14">
        <v>4.8427349452818999E-5</v>
      </c>
      <c r="K751" t="s">
        <v>3194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0</v>
      </c>
      <c r="Y751">
        <v>2773</v>
      </c>
      <c r="Z751">
        <v>3220</v>
      </c>
      <c r="AA751">
        <v>715</v>
      </c>
      <c r="AB751">
        <v>857</v>
      </c>
      <c r="AC751" t="s">
        <v>3193</v>
      </c>
      <c r="AD751" t="s">
        <v>3196</v>
      </c>
    </row>
    <row r="752" spans="1:30" x14ac:dyDescent="0.25">
      <c r="A752">
        <v>751</v>
      </c>
      <c r="B752" t="s">
        <v>3197</v>
      </c>
      <c r="C752" s="2">
        <v>-0.52396987739086398</v>
      </c>
      <c r="D752" t="s">
        <v>3200</v>
      </c>
      <c r="E752" t="s">
        <v>18293</v>
      </c>
      <c r="F752">
        <v>392.67436113921298</v>
      </c>
      <c r="G752" s="2">
        <v>0.195428766379283</v>
      </c>
      <c r="H752" s="12">
        <v>-2.6811297389758799</v>
      </c>
      <c r="I752" s="14">
        <v>7.3374062649837696E-3</v>
      </c>
      <c r="J752" s="14">
        <v>2.0823089727297701E-2</v>
      </c>
      <c r="K752" t="s">
        <v>3199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</v>
      </c>
      <c r="W752">
        <v>0</v>
      </c>
      <c r="X752">
        <v>0</v>
      </c>
      <c r="Y752">
        <v>474</v>
      </c>
      <c r="Z752">
        <v>508</v>
      </c>
      <c r="AA752">
        <v>272</v>
      </c>
      <c r="AB752">
        <v>341</v>
      </c>
      <c r="AC752" t="s">
        <v>3198</v>
      </c>
      <c r="AD752" t="s">
        <v>3201</v>
      </c>
    </row>
    <row r="753" spans="1:30" x14ac:dyDescent="0.25">
      <c r="A753">
        <v>752</v>
      </c>
      <c r="B753" t="s">
        <v>3202</v>
      </c>
      <c r="C753" s="2">
        <v>-9.4293104107825806E-2</v>
      </c>
      <c r="D753" t="s">
        <v>3205</v>
      </c>
      <c r="E753" t="s">
        <v>18298</v>
      </c>
      <c r="F753">
        <v>769.25430335729595</v>
      </c>
      <c r="G753" s="2">
        <v>0.196030175653022</v>
      </c>
      <c r="H753" s="12">
        <v>-0.481013210306595</v>
      </c>
      <c r="I753" s="14">
        <v>0.63050710987706904</v>
      </c>
      <c r="J753" s="14">
        <v>0.73125341968219604</v>
      </c>
      <c r="K753" t="s">
        <v>3204</v>
      </c>
      <c r="L753" t="s">
        <v>24</v>
      </c>
      <c r="M753" t="s">
        <v>24</v>
      </c>
      <c r="N753" t="s">
        <v>24</v>
      </c>
      <c r="O753" t="s">
        <v>24</v>
      </c>
      <c r="P753" t="s">
        <v>24</v>
      </c>
      <c r="Q753" t="s">
        <v>24</v>
      </c>
      <c r="R753" t="s">
        <v>24</v>
      </c>
      <c r="S753" t="s">
        <v>24</v>
      </c>
      <c r="T753" t="s">
        <v>24</v>
      </c>
      <c r="U753" t="s">
        <v>24</v>
      </c>
      <c r="V753" t="s">
        <v>24</v>
      </c>
      <c r="W753" t="s">
        <v>24</v>
      </c>
      <c r="X753" t="s">
        <v>24</v>
      </c>
      <c r="Y753">
        <v>1125</v>
      </c>
      <c r="Z753">
        <v>1142</v>
      </c>
      <c r="AA753">
        <v>434</v>
      </c>
      <c r="AB753">
        <v>623</v>
      </c>
      <c r="AC753" t="s">
        <v>3203</v>
      </c>
      <c r="AD753" t="s">
        <v>3206</v>
      </c>
    </row>
    <row r="754" spans="1:30" x14ac:dyDescent="0.25">
      <c r="A754">
        <v>753</v>
      </c>
      <c r="B754" t="s">
        <v>3207</v>
      </c>
      <c r="C754" s="2">
        <v>0.99229449572219997</v>
      </c>
      <c r="D754" t="s">
        <v>3210</v>
      </c>
      <c r="E754" t="s">
        <v>18294</v>
      </c>
      <c r="F754">
        <v>3805.8427723976401</v>
      </c>
      <c r="G754" s="2">
        <v>0.17394824458282501</v>
      </c>
      <c r="H754" s="12">
        <v>5.7045387155357101</v>
      </c>
      <c r="I754" s="14">
        <v>1.1665857745928E-8</v>
      </c>
      <c r="J754" s="14">
        <v>1.35580876481693E-7</v>
      </c>
      <c r="K754" t="s">
        <v>3209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0</v>
      </c>
      <c r="Y754">
        <v>7516</v>
      </c>
      <c r="Z754">
        <v>7916</v>
      </c>
      <c r="AA754">
        <v>1679</v>
      </c>
      <c r="AB754">
        <v>1658</v>
      </c>
      <c r="AC754" t="s">
        <v>3208</v>
      </c>
      <c r="AD754" t="s">
        <v>3211</v>
      </c>
    </row>
    <row r="755" spans="1:30" x14ac:dyDescent="0.25">
      <c r="A755">
        <v>754</v>
      </c>
      <c r="B755" t="s">
        <v>3212</v>
      </c>
      <c r="C755" s="2">
        <v>-2.2652467047385798</v>
      </c>
      <c r="D755" t="s">
        <v>35</v>
      </c>
      <c r="E755" t="s">
        <v>18297</v>
      </c>
      <c r="F755">
        <v>138484.15845249299</v>
      </c>
      <c r="G755" s="2">
        <v>0.26112443912148797</v>
      </c>
      <c r="H755" s="12">
        <v>-8.6749701114137405</v>
      </c>
      <c r="I755" s="14">
        <v>4.1365911031524001E-18</v>
      </c>
      <c r="J755" s="14">
        <v>1.42950338564691E-16</v>
      </c>
      <c r="K755" t="s">
        <v>3214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1</v>
      </c>
      <c r="Y755">
        <v>61928</v>
      </c>
      <c r="Z755">
        <v>83925</v>
      </c>
      <c r="AA755">
        <v>111181</v>
      </c>
      <c r="AB755">
        <v>196633</v>
      </c>
      <c r="AC755" t="s">
        <v>3213</v>
      </c>
      <c r="AD755" t="s">
        <v>3215</v>
      </c>
    </row>
    <row r="756" spans="1:30" x14ac:dyDescent="0.25">
      <c r="A756">
        <v>755</v>
      </c>
      <c r="B756" t="s">
        <v>3216</v>
      </c>
      <c r="C756" s="2">
        <v>-1.5645085541156201</v>
      </c>
      <c r="D756" t="s">
        <v>3219</v>
      </c>
      <c r="E756" t="s">
        <v>18297</v>
      </c>
      <c r="F756">
        <v>52381.557654473698</v>
      </c>
      <c r="G756" s="2">
        <v>0.179398877583094</v>
      </c>
      <c r="H756" s="12">
        <v>-8.7208380297194008</v>
      </c>
      <c r="I756" s="14">
        <v>2.76150227393315E-18</v>
      </c>
      <c r="J756" s="14">
        <v>9.7150147564945596E-17</v>
      </c>
      <c r="K756" t="s">
        <v>3218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1</v>
      </c>
      <c r="Y756">
        <v>35831</v>
      </c>
      <c r="Z756">
        <v>45031</v>
      </c>
      <c r="AA756">
        <v>44215</v>
      </c>
      <c r="AB756">
        <v>59740</v>
      </c>
      <c r="AC756" t="s">
        <v>3217</v>
      </c>
      <c r="AD756" t="s">
        <v>3220</v>
      </c>
    </row>
    <row r="757" spans="1:30" x14ac:dyDescent="0.25">
      <c r="A757">
        <v>756</v>
      </c>
      <c r="B757" t="s">
        <v>3221</v>
      </c>
      <c r="C757" s="2">
        <v>0.16707154327808699</v>
      </c>
      <c r="D757" t="s">
        <v>3224</v>
      </c>
      <c r="E757" t="s">
        <v>18295</v>
      </c>
      <c r="F757">
        <v>1466.6160297690601</v>
      </c>
      <c r="G757" s="2">
        <v>0.17016848488935801</v>
      </c>
      <c r="H757" s="12">
        <v>0.98180073347138697</v>
      </c>
      <c r="I757" s="14">
        <v>0.32619802676082599</v>
      </c>
      <c r="J757" s="14">
        <v>0.45122327116578997</v>
      </c>
      <c r="K757" t="s">
        <v>3223</v>
      </c>
      <c r="L757" t="s">
        <v>24</v>
      </c>
      <c r="M757" t="s">
        <v>24</v>
      </c>
      <c r="N757" t="s">
        <v>24</v>
      </c>
      <c r="O757" t="s">
        <v>24</v>
      </c>
      <c r="P757" t="s">
        <v>24</v>
      </c>
      <c r="Q757" t="s">
        <v>24</v>
      </c>
      <c r="R757" t="s">
        <v>24</v>
      </c>
      <c r="S757" t="s">
        <v>24</v>
      </c>
      <c r="T757" t="s">
        <v>24</v>
      </c>
      <c r="U757" t="s">
        <v>24</v>
      </c>
      <c r="V757" t="s">
        <v>24</v>
      </c>
      <c r="W757" t="s">
        <v>24</v>
      </c>
      <c r="X757" t="s">
        <v>24</v>
      </c>
      <c r="Y757">
        <v>2440</v>
      </c>
      <c r="Z757">
        <v>2279</v>
      </c>
      <c r="AA757">
        <v>821</v>
      </c>
      <c r="AB757">
        <v>1006</v>
      </c>
      <c r="AC757" t="s">
        <v>3222</v>
      </c>
      <c r="AD757" t="s">
        <v>3225</v>
      </c>
    </row>
    <row r="758" spans="1:30" x14ac:dyDescent="0.25">
      <c r="A758">
        <v>757</v>
      </c>
      <c r="B758" t="s">
        <v>3226</v>
      </c>
      <c r="C758" s="2">
        <v>-7.4893991690204095E-2</v>
      </c>
      <c r="D758" t="s">
        <v>3229</v>
      </c>
      <c r="E758" t="s">
        <v>18288</v>
      </c>
      <c r="F758">
        <v>1047.3244077105301</v>
      </c>
      <c r="G758" s="2">
        <v>0.187002064605783</v>
      </c>
      <c r="H758" s="12">
        <v>-0.400498207589779</v>
      </c>
      <c r="I758" s="14">
        <v>0.688789603397575</v>
      </c>
      <c r="J758" s="14">
        <v>0.77805131653674597</v>
      </c>
      <c r="K758" t="s">
        <v>3228</v>
      </c>
      <c r="L758" t="s">
        <v>24</v>
      </c>
      <c r="M758" t="s">
        <v>24</v>
      </c>
      <c r="N758" t="s">
        <v>24</v>
      </c>
      <c r="O758" t="s">
        <v>24</v>
      </c>
      <c r="P758" t="s">
        <v>24</v>
      </c>
      <c r="Q758" t="s">
        <v>24</v>
      </c>
      <c r="R758" t="s">
        <v>24</v>
      </c>
      <c r="S758" t="s">
        <v>24</v>
      </c>
      <c r="T758" t="s">
        <v>24</v>
      </c>
      <c r="U758" t="s">
        <v>24</v>
      </c>
      <c r="V758" t="s">
        <v>24</v>
      </c>
      <c r="W758" t="s">
        <v>24</v>
      </c>
      <c r="X758" t="s">
        <v>24</v>
      </c>
      <c r="Y758">
        <v>1468</v>
      </c>
      <c r="Z758">
        <v>1644</v>
      </c>
      <c r="AA758">
        <v>592</v>
      </c>
      <c r="AB758">
        <v>837</v>
      </c>
      <c r="AC758" t="s">
        <v>3227</v>
      </c>
      <c r="AD758" t="s">
        <v>3230</v>
      </c>
    </row>
    <row r="759" spans="1:30" x14ac:dyDescent="0.25">
      <c r="A759">
        <v>758</v>
      </c>
      <c r="B759" t="s">
        <v>3231</v>
      </c>
      <c r="C759" s="2">
        <v>-0.72760233590146695</v>
      </c>
      <c r="D759" t="s">
        <v>2210</v>
      </c>
      <c r="E759" t="s">
        <v>18282</v>
      </c>
      <c r="F759">
        <v>560.51042922761201</v>
      </c>
      <c r="G759" s="2">
        <v>0.27232955695403599</v>
      </c>
      <c r="H759" s="12">
        <v>-2.6717714523520102</v>
      </c>
      <c r="I759" s="14">
        <v>7.5452018312588704E-3</v>
      </c>
      <c r="J759" s="14">
        <v>2.1335273824088299E-2</v>
      </c>
      <c r="K759" t="s">
        <v>3233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</v>
      </c>
      <c r="W759">
        <v>0</v>
      </c>
      <c r="X759">
        <v>0</v>
      </c>
      <c r="Y759">
        <v>691</v>
      </c>
      <c r="Z759">
        <v>592</v>
      </c>
      <c r="AA759">
        <v>344</v>
      </c>
      <c r="AB759">
        <v>593</v>
      </c>
      <c r="AC759" t="s">
        <v>3232</v>
      </c>
      <c r="AD759" t="s">
        <v>3234</v>
      </c>
    </row>
    <row r="760" spans="1:30" x14ac:dyDescent="0.25">
      <c r="A760">
        <v>759</v>
      </c>
      <c r="B760" t="s">
        <v>3235</v>
      </c>
      <c r="C760" s="2">
        <v>-0.52668388814058498</v>
      </c>
      <c r="D760" t="s">
        <v>3238</v>
      </c>
      <c r="E760" t="s">
        <v>18298</v>
      </c>
      <c r="F760">
        <v>761.03192234180096</v>
      </c>
      <c r="G760" s="2">
        <v>0.192322273653594</v>
      </c>
      <c r="H760" s="12">
        <v>-2.7385485733661499</v>
      </c>
      <c r="I760" s="14">
        <v>6.17110436965136E-3</v>
      </c>
      <c r="J760" s="14">
        <v>1.7933428950488599E-2</v>
      </c>
      <c r="K760" t="s">
        <v>3237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</v>
      </c>
      <c r="W760">
        <v>0</v>
      </c>
      <c r="X760">
        <v>0</v>
      </c>
      <c r="Y760">
        <v>925</v>
      </c>
      <c r="Z760">
        <v>976</v>
      </c>
      <c r="AA760">
        <v>494</v>
      </c>
      <c r="AB760">
        <v>701</v>
      </c>
      <c r="AC760" t="s">
        <v>3236</v>
      </c>
      <c r="AD760" t="s">
        <v>3239</v>
      </c>
    </row>
    <row r="761" spans="1:30" x14ac:dyDescent="0.25">
      <c r="A761">
        <v>760</v>
      </c>
      <c r="B761" t="s">
        <v>3240</v>
      </c>
      <c r="C761" s="2">
        <v>-0.26185389176040502</v>
      </c>
      <c r="D761" t="s">
        <v>3243</v>
      </c>
      <c r="E761" t="s">
        <v>18298</v>
      </c>
      <c r="F761">
        <v>516.11061432757003</v>
      </c>
      <c r="G761" s="2">
        <v>0.25163816282072499</v>
      </c>
      <c r="H761" s="12">
        <v>-1.04059689844008</v>
      </c>
      <c r="I761" s="14">
        <v>0.29806267129624298</v>
      </c>
      <c r="J761" s="14">
        <v>0.423095140462315</v>
      </c>
      <c r="K761" t="s">
        <v>3242</v>
      </c>
      <c r="L761" t="s">
        <v>24</v>
      </c>
      <c r="M761" t="s">
        <v>24</v>
      </c>
      <c r="N761" t="s">
        <v>24</v>
      </c>
      <c r="O761" t="s">
        <v>24</v>
      </c>
      <c r="P761" t="s">
        <v>24</v>
      </c>
      <c r="Q761" t="s">
        <v>24</v>
      </c>
      <c r="R761" t="s">
        <v>24</v>
      </c>
      <c r="S761" t="s">
        <v>24</v>
      </c>
      <c r="T761" t="s">
        <v>24</v>
      </c>
      <c r="U761" t="s">
        <v>24</v>
      </c>
      <c r="V761" t="s">
        <v>24</v>
      </c>
      <c r="W761" t="s">
        <v>24</v>
      </c>
      <c r="X761" t="s">
        <v>24</v>
      </c>
      <c r="Y761">
        <v>701</v>
      </c>
      <c r="Z761">
        <v>730</v>
      </c>
      <c r="AA761">
        <v>279</v>
      </c>
      <c r="AB761">
        <v>475</v>
      </c>
      <c r="AC761" t="s">
        <v>3241</v>
      </c>
      <c r="AD761" t="s">
        <v>3244</v>
      </c>
    </row>
    <row r="762" spans="1:30" x14ac:dyDescent="0.25">
      <c r="A762">
        <v>761</v>
      </c>
      <c r="B762" t="s">
        <v>3245</v>
      </c>
      <c r="C762" s="2">
        <v>-2.3307007338827301E-2</v>
      </c>
      <c r="D762" t="s">
        <v>3248</v>
      </c>
      <c r="E762" t="s">
        <v>18289</v>
      </c>
      <c r="F762">
        <v>1180.2731329312901</v>
      </c>
      <c r="G762" s="2">
        <v>0.183831638435553</v>
      </c>
      <c r="H762" s="12">
        <v>-0.12678452706604201</v>
      </c>
      <c r="I762" s="14">
        <v>0.89911094251550505</v>
      </c>
      <c r="J762" s="14">
        <v>0.93056671893004095</v>
      </c>
      <c r="K762" t="s">
        <v>3247</v>
      </c>
      <c r="L762" t="s">
        <v>24</v>
      </c>
      <c r="M762" t="s">
        <v>24</v>
      </c>
      <c r="N762" t="s">
        <v>24</v>
      </c>
      <c r="O762" t="s">
        <v>24</v>
      </c>
      <c r="P762" t="s">
        <v>24</v>
      </c>
      <c r="Q762" t="s">
        <v>24</v>
      </c>
      <c r="R762" t="s">
        <v>24</v>
      </c>
      <c r="S762" t="s">
        <v>24</v>
      </c>
      <c r="T762" t="s">
        <v>24</v>
      </c>
      <c r="U762" t="s">
        <v>24</v>
      </c>
      <c r="V762" t="s">
        <v>24</v>
      </c>
      <c r="W762" t="s">
        <v>24</v>
      </c>
      <c r="X762" t="s">
        <v>24</v>
      </c>
      <c r="Y762">
        <v>1636</v>
      </c>
      <c r="Z762">
        <v>1938</v>
      </c>
      <c r="AA762">
        <v>669</v>
      </c>
      <c r="AB762">
        <v>911</v>
      </c>
      <c r="AC762" t="s">
        <v>3246</v>
      </c>
      <c r="AD762" t="s">
        <v>3249</v>
      </c>
    </row>
    <row r="763" spans="1:30" x14ac:dyDescent="0.25">
      <c r="A763">
        <v>762</v>
      </c>
      <c r="B763" t="s">
        <v>3250</v>
      </c>
      <c r="C763" s="2">
        <v>-0.26093189939866801</v>
      </c>
      <c r="D763" t="s">
        <v>3253</v>
      </c>
      <c r="E763" t="s">
        <v>18283</v>
      </c>
      <c r="F763">
        <v>10294.2077367363</v>
      </c>
      <c r="G763" s="2">
        <v>0.161610564276363</v>
      </c>
      <c r="H763" s="12">
        <v>-1.6145720458748001</v>
      </c>
      <c r="I763" s="14">
        <v>0.106403403145026</v>
      </c>
      <c r="J763" s="14">
        <v>0.190424055582643</v>
      </c>
      <c r="K763" t="s">
        <v>3252</v>
      </c>
      <c r="L763" t="s">
        <v>24</v>
      </c>
      <c r="M763" t="s">
        <v>24</v>
      </c>
      <c r="N763" t="s">
        <v>24</v>
      </c>
      <c r="O763" t="s">
        <v>24</v>
      </c>
      <c r="P763" t="s">
        <v>24</v>
      </c>
      <c r="Q763" t="s">
        <v>24</v>
      </c>
      <c r="R763" t="s">
        <v>24</v>
      </c>
      <c r="S763" t="s">
        <v>24</v>
      </c>
      <c r="T763" t="s">
        <v>24</v>
      </c>
      <c r="U763" t="s">
        <v>24</v>
      </c>
      <c r="V763" t="s">
        <v>24</v>
      </c>
      <c r="W763" t="s">
        <v>24</v>
      </c>
      <c r="X763" t="s">
        <v>24</v>
      </c>
      <c r="Y763">
        <v>13362</v>
      </c>
      <c r="Z763">
        <v>15206</v>
      </c>
      <c r="AA763">
        <v>7232</v>
      </c>
      <c r="AB763">
        <v>7504</v>
      </c>
      <c r="AC763" t="s">
        <v>3251</v>
      </c>
      <c r="AD763" t="s">
        <v>3254</v>
      </c>
    </row>
    <row r="764" spans="1:30" x14ac:dyDescent="0.25">
      <c r="A764">
        <v>763</v>
      </c>
      <c r="B764" t="s">
        <v>3255</v>
      </c>
      <c r="C764" s="2">
        <v>0.27876913063153602</v>
      </c>
      <c r="D764" t="s">
        <v>3258</v>
      </c>
      <c r="E764" t="s">
        <v>18283</v>
      </c>
      <c r="F764">
        <v>2526.45143736299</v>
      </c>
      <c r="G764" s="2">
        <v>0.18165797449172</v>
      </c>
      <c r="H764" s="12">
        <v>1.5345824008636699</v>
      </c>
      <c r="I764" s="14">
        <v>0.124886438368369</v>
      </c>
      <c r="J764" s="14">
        <v>0.217617823216636</v>
      </c>
      <c r="K764" t="s">
        <v>3257</v>
      </c>
      <c r="L764" t="s">
        <v>24</v>
      </c>
      <c r="M764" t="s">
        <v>24</v>
      </c>
      <c r="N764" t="s">
        <v>24</v>
      </c>
      <c r="O764" t="s">
        <v>24</v>
      </c>
      <c r="P764" t="s">
        <v>24</v>
      </c>
      <c r="Q764" t="s">
        <v>24</v>
      </c>
      <c r="R764" t="s">
        <v>24</v>
      </c>
      <c r="S764" t="s">
        <v>24</v>
      </c>
      <c r="T764" t="s">
        <v>24</v>
      </c>
      <c r="U764" t="s">
        <v>24</v>
      </c>
      <c r="V764" t="s">
        <v>24</v>
      </c>
      <c r="W764" t="s">
        <v>24</v>
      </c>
      <c r="X764" t="s">
        <v>24</v>
      </c>
      <c r="Y764">
        <v>4223</v>
      </c>
      <c r="Z764">
        <v>4208</v>
      </c>
      <c r="AA764">
        <v>1511</v>
      </c>
      <c r="AB764">
        <v>1480</v>
      </c>
      <c r="AC764" t="s">
        <v>3256</v>
      </c>
      <c r="AD764" t="s">
        <v>3259</v>
      </c>
    </row>
    <row r="765" spans="1:30" x14ac:dyDescent="0.25">
      <c r="A765">
        <v>764</v>
      </c>
      <c r="B765" t="s">
        <v>3260</v>
      </c>
      <c r="C765" s="2">
        <v>-0.29571517356584798</v>
      </c>
      <c r="D765" t="s">
        <v>3263</v>
      </c>
      <c r="E765" t="s">
        <v>18283</v>
      </c>
      <c r="F765">
        <v>4087.5229352332099</v>
      </c>
      <c r="G765" s="2">
        <v>0.151123646020107</v>
      </c>
      <c r="H765" s="12">
        <v>-1.95677633086289</v>
      </c>
      <c r="I765" s="14">
        <v>5.0373771037665098E-2</v>
      </c>
      <c r="J765" s="14">
        <v>0.104024101481799</v>
      </c>
      <c r="K765" t="s">
        <v>3262</v>
      </c>
      <c r="L765" t="s">
        <v>24</v>
      </c>
      <c r="M765" t="s">
        <v>24</v>
      </c>
      <c r="N765" t="s">
        <v>24</v>
      </c>
      <c r="O765" t="s">
        <v>24</v>
      </c>
      <c r="P765" t="s">
        <v>24</v>
      </c>
      <c r="Q765" t="s">
        <v>24</v>
      </c>
      <c r="R765" t="s">
        <v>24</v>
      </c>
      <c r="S765" t="s">
        <v>24</v>
      </c>
      <c r="T765" t="s">
        <v>24</v>
      </c>
      <c r="U765" t="s">
        <v>24</v>
      </c>
      <c r="V765" t="s">
        <v>24</v>
      </c>
      <c r="W765" t="s">
        <v>24</v>
      </c>
      <c r="X765" t="s">
        <v>24</v>
      </c>
      <c r="Y765">
        <v>5169</v>
      </c>
      <c r="Z765">
        <v>6030</v>
      </c>
      <c r="AA765">
        <v>2715</v>
      </c>
      <c r="AB765">
        <v>3235</v>
      </c>
      <c r="AC765" t="s">
        <v>3261</v>
      </c>
      <c r="AD765" t="s">
        <v>3264</v>
      </c>
    </row>
    <row r="766" spans="1:30" x14ac:dyDescent="0.25">
      <c r="A766">
        <v>765</v>
      </c>
      <c r="B766" t="s">
        <v>3265</v>
      </c>
      <c r="C766" s="2">
        <v>-8.5724584428032602E-2</v>
      </c>
      <c r="D766" t="s">
        <v>3268</v>
      </c>
      <c r="E766" t="s">
        <v>18283</v>
      </c>
      <c r="F766">
        <v>4434.2178407541596</v>
      </c>
      <c r="G766" s="2">
        <v>0.139325780323305</v>
      </c>
      <c r="H766" s="12">
        <v>-0.61528156690821401</v>
      </c>
      <c r="I766" s="14">
        <v>0.53836878867819804</v>
      </c>
      <c r="J766" s="14">
        <v>0.65759465742519896</v>
      </c>
      <c r="K766" t="s">
        <v>3267</v>
      </c>
      <c r="L766" t="s">
        <v>24</v>
      </c>
      <c r="M766" t="s">
        <v>24</v>
      </c>
      <c r="N766" t="s">
        <v>24</v>
      </c>
      <c r="O766" t="s">
        <v>24</v>
      </c>
      <c r="P766" t="s">
        <v>24</v>
      </c>
      <c r="Q766" t="s">
        <v>24</v>
      </c>
      <c r="R766" t="s">
        <v>24</v>
      </c>
      <c r="S766" t="s">
        <v>24</v>
      </c>
      <c r="T766" t="s">
        <v>24</v>
      </c>
      <c r="U766" t="s">
        <v>24</v>
      </c>
      <c r="V766" t="s">
        <v>24</v>
      </c>
      <c r="W766" t="s">
        <v>24</v>
      </c>
      <c r="X766" t="s">
        <v>24</v>
      </c>
      <c r="Y766">
        <v>6369</v>
      </c>
      <c r="Z766">
        <v>6741</v>
      </c>
      <c r="AA766">
        <v>2776</v>
      </c>
      <c r="AB766">
        <v>3250</v>
      </c>
      <c r="AC766" t="s">
        <v>3266</v>
      </c>
      <c r="AD766" t="s">
        <v>3269</v>
      </c>
    </row>
    <row r="767" spans="1:30" x14ac:dyDescent="0.25">
      <c r="A767">
        <v>766</v>
      </c>
      <c r="B767" t="s">
        <v>3270</v>
      </c>
      <c r="C767" s="2">
        <v>-0.22964353321390099</v>
      </c>
      <c r="D767" t="s">
        <v>35</v>
      </c>
      <c r="F767">
        <v>282.29750260881701</v>
      </c>
      <c r="G767" s="2">
        <v>0.22936058455601099</v>
      </c>
      <c r="H767" s="12">
        <v>-1.0012336411613101</v>
      </c>
      <c r="I767" s="14">
        <v>0.316713866019734</v>
      </c>
      <c r="J767" s="14">
        <v>0.44217649152916</v>
      </c>
      <c r="K767" t="s">
        <v>3272</v>
      </c>
      <c r="L767" t="s">
        <v>24</v>
      </c>
      <c r="M767" t="s">
        <v>24</v>
      </c>
      <c r="N767" t="s">
        <v>24</v>
      </c>
      <c r="O767" t="s">
        <v>24</v>
      </c>
      <c r="P767" t="s">
        <v>24</v>
      </c>
      <c r="Q767" t="s">
        <v>24</v>
      </c>
      <c r="R767" t="s">
        <v>24</v>
      </c>
      <c r="S767" t="s">
        <v>24</v>
      </c>
      <c r="T767" t="s">
        <v>24</v>
      </c>
      <c r="U767" t="s">
        <v>24</v>
      </c>
      <c r="V767" t="s">
        <v>24</v>
      </c>
      <c r="W767" t="s">
        <v>24</v>
      </c>
      <c r="X767" t="s">
        <v>24</v>
      </c>
      <c r="Y767">
        <v>412</v>
      </c>
      <c r="Z767">
        <v>378</v>
      </c>
      <c r="AA767">
        <v>192</v>
      </c>
      <c r="AB767">
        <v>209</v>
      </c>
      <c r="AC767" t="s">
        <v>3271</v>
      </c>
      <c r="AD767" t="e">
        <f>-FTEGFRLAKAIWKTGITRRAEDYTDSLINRKDRIKILCSHQGIGLWAGCGLFQESLKFFLINADVLNQMRRGGLHLFVKPHLWIKRI</f>
        <v>#NAME?</v>
      </c>
    </row>
    <row r="768" spans="1:30" x14ac:dyDescent="0.25">
      <c r="A768">
        <v>767</v>
      </c>
      <c r="B768" t="s">
        <v>3273</v>
      </c>
      <c r="C768" s="2">
        <v>-0.275983824931119</v>
      </c>
      <c r="D768" t="s">
        <v>3276</v>
      </c>
      <c r="E768" t="s">
        <v>18287</v>
      </c>
      <c r="F768">
        <v>2899.4243373526001</v>
      </c>
      <c r="G768" s="2">
        <v>0.18016062147071199</v>
      </c>
      <c r="H768" s="12">
        <v>-1.53187651484642</v>
      </c>
      <c r="I768" s="14">
        <v>0.12555290992290899</v>
      </c>
      <c r="J768" s="14">
        <v>0.218389360021808</v>
      </c>
      <c r="K768" t="s">
        <v>3275</v>
      </c>
      <c r="L768" t="s">
        <v>24</v>
      </c>
      <c r="M768" t="s">
        <v>24</v>
      </c>
      <c r="N768" t="s">
        <v>24</v>
      </c>
      <c r="O768" t="s">
        <v>24</v>
      </c>
      <c r="P768" t="s">
        <v>24</v>
      </c>
      <c r="Q768" t="s">
        <v>24</v>
      </c>
      <c r="R768" t="s">
        <v>24</v>
      </c>
      <c r="S768" t="s">
        <v>24</v>
      </c>
      <c r="T768" t="s">
        <v>24</v>
      </c>
      <c r="U768" t="s">
        <v>24</v>
      </c>
      <c r="V768" t="s">
        <v>24</v>
      </c>
      <c r="W768" t="s">
        <v>24</v>
      </c>
      <c r="X768" t="s">
        <v>24</v>
      </c>
      <c r="Y768">
        <v>3902</v>
      </c>
      <c r="Z768">
        <v>4088</v>
      </c>
      <c r="AA768">
        <v>2109</v>
      </c>
      <c r="AB768">
        <v>2050</v>
      </c>
      <c r="AC768" t="s">
        <v>3274</v>
      </c>
      <c r="AD768" t="s">
        <v>3277</v>
      </c>
    </row>
    <row r="769" spans="1:30" x14ac:dyDescent="0.25">
      <c r="A769">
        <v>768</v>
      </c>
      <c r="B769" t="s">
        <v>3278</v>
      </c>
      <c r="C769" s="2">
        <v>0.81500765058839397</v>
      </c>
      <c r="D769" t="s">
        <v>3281</v>
      </c>
      <c r="E769" t="s">
        <v>18287</v>
      </c>
      <c r="F769">
        <v>502.91752655215902</v>
      </c>
      <c r="G769" s="2">
        <v>0.187166104233986</v>
      </c>
      <c r="H769" s="12">
        <v>4.3544617970437098</v>
      </c>
      <c r="I769" s="14">
        <v>1.33394240109607E-5</v>
      </c>
      <c r="J769" s="14">
        <v>8.2552219909352601E-5</v>
      </c>
      <c r="K769" t="s">
        <v>3280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0</v>
      </c>
      <c r="Y769">
        <v>956</v>
      </c>
      <c r="Z769">
        <v>998</v>
      </c>
      <c r="AA769">
        <v>216</v>
      </c>
      <c r="AB769">
        <v>266</v>
      </c>
      <c r="AC769" t="s">
        <v>3279</v>
      </c>
      <c r="AD769" t="s">
        <v>3282</v>
      </c>
    </row>
    <row r="770" spans="1:30" x14ac:dyDescent="0.25">
      <c r="A770">
        <v>769</v>
      </c>
      <c r="B770" t="s">
        <v>3283</v>
      </c>
      <c r="C770" s="2">
        <v>1.2373772637459799</v>
      </c>
      <c r="D770" t="s">
        <v>3286</v>
      </c>
      <c r="E770" t="s">
        <v>18285</v>
      </c>
      <c r="F770">
        <v>237.13181709033799</v>
      </c>
      <c r="G770" s="2">
        <v>0.28898312072680699</v>
      </c>
      <c r="H770" s="12">
        <v>4.2818323112918</v>
      </c>
      <c r="I770" s="14">
        <v>1.85360648407079E-5</v>
      </c>
      <c r="J770" s="14">
        <v>1.12282447159773E-4</v>
      </c>
      <c r="K770" t="s">
        <v>3285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0</v>
      </c>
      <c r="Y770">
        <v>468</v>
      </c>
      <c r="Z770">
        <v>547</v>
      </c>
      <c r="AA770">
        <v>102</v>
      </c>
      <c r="AB770">
        <v>82</v>
      </c>
      <c r="AC770" t="s">
        <v>3284</v>
      </c>
      <c r="AD770" t="s">
        <v>3287</v>
      </c>
    </row>
    <row r="771" spans="1:30" x14ac:dyDescent="0.25">
      <c r="A771">
        <v>770</v>
      </c>
      <c r="B771" t="s">
        <v>3288</v>
      </c>
      <c r="C771" s="2">
        <v>0.20946072691815601</v>
      </c>
      <c r="D771" t="s">
        <v>3291</v>
      </c>
      <c r="E771" t="s">
        <v>18285</v>
      </c>
      <c r="F771">
        <v>4108.1847835852204</v>
      </c>
      <c r="G771" s="2">
        <v>0.26851841955017203</v>
      </c>
      <c r="H771" s="12">
        <v>0.78006092568639596</v>
      </c>
      <c r="I771" s="14">
        <v>0.43535501455168102</v>
      </c>
      <c r="J771" s="14">
        <v>0.56185127506010302</v>
      </c>
      <c r="K771" t="s">
        <v>3290</v>
      </c>
      <c r="L771" t="s">
        <v>24</v>
      </c>
      <c r="M771" t="s">
        <v>24</v>
      </c>
      <c r="N771" t="s">
        <v>24</v>
      </c>
      <c r="O771" t="s">
        <v>24</v>
      </c>
      <c r="P771" t="s">
        <v>24</v>
      </c>
      <c r="Q771" t="s">
        <v>24</v>
      </c>
      <c r="R771" t="s">
        <v>24</v>
      </c>
      <c r="S771" t="s">
        <v>24</v>
      </c>
      <c r="T771" t="s">
        <v>24</v>
      </c>
      <c r="U771" t="s">
        <v>24</v>
      </c>
      <c r="V771" t="s">
        <v>24</v>
      </c>
      <c r="W771" t="s">
        <v>24</v>
      </c>
      <c r="X771" t="s">
        <v>24</v>
      </c>
      <c r="Y771">
        <v>6270</v>
      </c>
      <c r="Z771">
        <v>7169</v>
      </c>
      <c r="AA771">
        <v>2844</v>
      </c>
      <c r="AB771">
        <v>2088</v>
      </c>
      <c r="AC771" t="s">
        <v>3289</v>
      </c>
      <c r="AD771" t="s">
        <v>3292</v>
      </c>
    </row>
    <row r="772" spans="1:30" x14ac:dyDescent="0.25">
      <c r="A772">
        <v>771</v>
      </c>
      <c r="B772" t="s">
        <v>3293</v>
      </c>
      <c r="C772" s="2">
        <v>-0.15229675108636501</v>
      </c>
      <c r="D772" t="s">
        <v>3296</v>
      </c>
      <c r="E772" t="s">
        <v>18287</v>
      </c>
      <c r="F772">
        <v>864.71706033589805</v>
      </c>
      <c r="G772" s="2">
        <v>0.17080558158009099</v>
      </c>
      <c r="H772" s="12">
        <v>-0.89163802305226803</v>
      </c>
      <c r="I772" s="14">
        <v>0.37258698292717901</v>
      </c>
      <c r="J772" s="14">
        <v>0.501189172693984</v>
      </c>
      <c r="K772" t="s">
        <v>3295</v>
      </c>
      <c r="L772" t="s">
        <v>24</v>
      </c>
      <c r="M772" t="s">
        <v>24</v>
      </c>
      <c r="N772" t="s">
        <v>24</v>
      </c>
      <c r="O772" t="s">
        <v>24</v>
      </c>
      <c r="P772" t="s">
        <v>24</v>
      </c>
      <c r="Q772" t="s">
        <v>24</v>
      </c>
      <c r="R772" t="s">
        <v>24</v>
      </c>
      <c r="S772" t="s">
        <v>24</v>
      </c>
      <c r="T772" t="s">
        <v>24</v>
      </c>
      <c r="U772" t="s">
        <v>24</v>
      </c>
      <c r="V772" t="s">
        <v>24</v>
      </c>
      <c r="W772" t="s">
        <v>24</v>
      </c>
      <c r="X772" t="s">
        <v>24</v>
      </c>
      <c r="Y772">
        <v>1165</v>
      </c>
      <c r="Z772">
        <v>1334</v>
      </c>
      <c r="AA772">
        <v>539</v>
      </c>
      <c r="AB772">
        <v>665</v>
      </c>
      <c r="AC772" t="s">
        <v>3294</v>
      </c>
      <c r="AD772" t="s">
        <v>3297</v>
      </c>
    </row>
    <row r="773" spans="1:30" x14ac:dyDescent="0.25">
      <c r="A773">
        <v>772</v>
      </c>
      <c r="B773" t="s">
        <v>3298</v>
      </c>
      <c r="C773" s="2">
        <v>-0.78762758868356597</v>
      </c>
      <c r="D773" t="s">
        <v>3301</v>
      </c>
      <c r="E773" t="s">
        <v>18301</v>
      </c>
      <c r="F773">
        <v>164.42895170415699</v>
      </c>
      <c r="G773" s="2">
        <v>0.330347519997642</v>
      </c>
      <c r="H773" s="12">
        <v>-2.3842394478674702</v>
      </c>
      <c r="I773" s="14">
        <v>1.711446249625E-2</v>
      </c>
      <c r="J773" s="14">
        <v>4.2758781860432797E-2</v>
      </c>
      <c r="K773" t="s">
        <v>3300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</v>
      </c>
      <c r="W773">
        <v>0</v>
      </c>
      <c r="X773">
        <v>0</v>
      </c>
      <c r="Y773">
        <v>182</v>
      </c>
      <c r="Z773">
        <v>186</v>
      </c>
      <c r="AA773">
        <v>97</v>
      </c>
      <c r="AB773">
        <v>183</v>
      </c>
      <c r="AC773" t="s">
        <v>3299</v>
      </c>
      <c r="AD773" t="s">
        <v>3302</v>
      </c>
    </row>
    <row r="774" spans="1:30" x14ac:dyDescent="0.25">
      <c r="A774">
        <v>773</v>
      </c>
      <c r="B774" t="s">
        <v>3303</v>
      </c>
      <c r="C774" s="2">
        <v>-0.26279698214143599</v>
      </c>
      <c r="D774" t="s">
        <v>3306</v>
      </c>
      <c r="E774" t="s">
        <v>18301</v>
      </c>
      <c r="F774">
        <v>110.34003847227</v>
      </c>
      <c r="G774" s="2">
        <v>0.32692659239365401</v>
      </c>
      <c r="H774" s="12">
        <v>-0.80384094856682697</v>
      </c>
      <c r="I774" s="14">
        <v>0.42148883744705801</v>
      </c>
      <c r="J774" s="14">
        <v>0.55007842216086</v>
      </c>
      <c r="K774" t="s">
        <v>3305</v>
      </c>
      <c r="L774" t="s">
        <v>24</v>
      </c>
      <c r="M774" t="s">
        <v>24</v>
      </c>
      <c r="N774" t="s">
        <v>24</v>
      </c>
      <c r="O774" t="s">
        <v>24</v>
      </c>
      <c r="P774" t="s">
        <v>24</v>
      </c>
      <c r="Q774" t="s">
        <v>24</v>
      </c>
      <c r="R774" t="s">
        <v>24</v>
      </c>
      <c r="S774" t="s">
        <v>24</v>
      </c>
      <c r="T774" t="s">
        <v>24</v>
      </c>
      <c r="U774" t="s">
        <v>24</v>
      </c>
      <c r="V774" t="s">
        <v>24</v>
      </c>
      <c r="W774" t="s">
        <v>24</v>
      </c>
      <c r="X774" t="s">
        <v>24</v>
      </c>
      <c r="Y774">
        <v>166</v>
      </c>
      <c r="Z774">
        <v>139</v>
      </c>
      <c r="AA774">
        <v>66</v>
      </c>
      <c r="AB774">
        <v>94</v>
      </c>
      <c r="AC774" t="s">
        <v>3304</v>
      </c>
      <c r="AD774" t="s">
        <v>3307</v>
      </c>
    </row>
    <row r="775" spans="1:30" x14ac:dyDescent="0.25">
      <c r="A775">
        <v>774</v>
      </c>
      <c r="B775" t="s">
        <v>3308</v>
      </c>
      <c r="C775" s="2">
        <v>8.9992053972004896E-2</v>
      </c>
      <c r="D775" t="s">
        <v>3311</v>
      </c>
      <c r="E775" t="s">
        <v>18302</v>
      </c>
      <c r="F775">
        <v>27.911177083980501</v>
      </c>
      <c r="G775" s="2">
        <v>0.93913702808788702</v>
      </c>
      <c r="H775" s="12">
        <v>9.5824199536921298E-2</v>
      </c>
      <c r="I775" s="14">
        <v>0.92366019734623495</v>
      </c>
      <c r="J775" s="14">
        <v>0.94604295369705804</v>
      </c>
      <c r="K775" t="s">
        <v>3310</v>
      </c>
      <c r="L775" t="s">
        <v>24</v>
      </c>
      <c r="M775" t="s">
        <v>24</v>
      </c>
      <c r="N775" t="s">
        <v>24</v>
      </c>
      <c r="O775" t="s">
        <v>24</v>
      </c>
      <c r="P775" t="s">
        <v>24</v>
      </c>
      <c r="Q775" t="s">
        <v>24</v>
      </c>
      <c r="R775" t="s">
        <v>24</v>
      </c>
      <c r="S775" t="s">
        <v>24</v>
      </c>
      <c r="T775" t="s">
        <v>24</v>
      </c>
      <c r="U775" t="s">
        <v>24</v>
      </c>
      <c r="V775" t="s">
        <v>24</v>
      </c>
      <c r="W775" t="s">
        <v>24</v>
      </c>
      <c r="X775" t="s">
        <v>24</v>
      </c>
      <c r="Y775">
        <v>44</v>
      </c>
      <c r="Z775">
        <v>44</v>
      </c>
      <c r="AA775">
        <v>3</v>
      </c>
      <c r="AB775">
        <v>35</v>
      </c>
      <c r="AC775" t="s">
        <v>3309</v>
      </c>
      <c r="AD775" t="s">
        <v>3312</v>
      </c>
    </row>
    <row r="776" spans="1:30" x14ac:dyDescent="0.25">
      <c r="A776">
        <v>775</v>
      </c>
      <c r="B776" t="s">
        <v>3313</v>
      </c>
      <c r="C776" s="2">
        <v>-0.71133061620911897</v>
      </c>
      <c r="D776" t="s">
        <v>3316</v>
      </c>
      <c r="E776" t="s">
        <v>18301</v>
      </c>
      <c r="F776">
        <v>132.59158268255501</v>
      </c>
      <c r="G776" s="2">
        <v>0.28921516274888598</v>
      </c>
      <c r="H776" s="12">
        <v>-2.4595204810431701</v>
      </c>
      <c r="I776" s="14">
        <v>1.39122759329457E-2</v>
      </c>
      <c r="J776" s="14">
        <v>3.5508129096832E-2</v>
      </c>
      <c r="K776" t="s">
        <v>3315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</v>
      </c>
      <c r="W776">
        <v>0</v>
      </c>
      <c r="X776">
        <v>0</v>
      </c>
      <c r="Y776">
        <v>144</v>
      </c>
      <c r="Z776">
        <v>163</v>
      </c>
      <c r="AA776">
        <v>90</v>
      </c>
      <c r="AB776">
        <v>129</v>
      </c>
      <c r="AC776" t="s">
        <v>3314</v>
      </c>
      <c r="AD776" t="s">
        <v>3317</v>
      </c>
    </row>
    <row r="777" spans="1:30" x14ac:dyDescent="0.25">
      <c r="A777">
        <v>776</v>
      </c>
      <c r="B777" t="s">
        <v>3318</v>
      </c>
      <c r="C777" s="2">
        <v>0.153907976610965</v>
      </c>
      <c r="D777" t="s">
        <v>3321</v>
      </c>
      <c r="E777" t="s">
        <v>18296</v>
      </c>
      <c r="F777">
        <v>3733.7128822529999</v>
      </c>
      <c r="G777" s="2">
        <v>0.17729764231238501</v>
      </c>
      <c r="H777" s="12">
        <v>0.86807683736589802</v>
      </c>
      <c r="I777" s="14">
        <v>0.38535227023835</v>
      </c>
      <c r="J777" s="14">
        <v>0.512958590055963</v>
      </c>
      <c r="K777" t="s">
        <v>3320</v>
      </c>
      <c r="L777" t="s">
        <v>24</v>
      </c>
      <c r="M777" t="s">
        <v>24</v>
      </c>
      <c r="N777" t="s">
        <v>24</v>
      </c>
      <c r="O777" t="s">
        <v>24</v>
      </c>
      <c r="P777" t="s">
        <v>24</v>
      </c>
      <c r="Q777" t="s">
        <v>24</v>
      </c>
      <c r="R777" t="s">
        <v>24</v>
      </c>
      <c r="S777" t="s">
        <v>24</v>
      </c>
      <c r="T777" t="s">
        <v>24</v>
      </c>
      <c r="U777" t="s">
        <v>24</v>
      </c>
      <c r="V777" t="s">
        <v>24</v>
      </c>
      <c r="W777" t="s">
        <v>24</v>
      </c>
      <c r="X777" t="s">
        <v>24</v>
      </c>
      <c r="Y777">
        <v>5632</v>
      </c>
      <c r="Z777">
        <v>6364</v>
      </c>
      <c r="AA777">
        <v>1941</v>
      </c>
      <c r="AB777">
        <v>2762</v>
      </c>
      <c r="AC777" t="s">
        <v>3319</v>
      </c>
      <c r="AD777" t="s">
        <v>3322</v>
      </c>
    </row>
    <row r="778" spans="1:30" x14ac:dyDescent="0.25">
      <c r="A778">
        <v>777</v>
      </c>
      <c r="B778" t="s">
        <v>3323</v>
      </c>
      <c r="C778" s="2">
        <v>-0.384935264321839</v>
      </c>
      <c r="D778" t="s">
        <v>3326</v>
      </c>
      <c r="E778" t="s">
        <v>18286</v>
      </c>
      <c r="F778">
        <v>640.21577264789096</v>
      </c>
      <c r="G778" s="2">
        <v>0.172809723252459</v>
      </c>
      <c r="H778" s="12">
        <v>-2.2275092921680399</v>
      </c>
      <c r="I778" s="14">
        <v>2.59132554806146E-2</v>
      </c>
      <c r="J778" s="14">
        <v>6.0848624565123299E-2</v>
      </c>
      <c r="K778" t="s">
        <v>3325</v>
      </c>
      <c r="L778" t="s">
        <v>24</v>
      </c>
      <c r="M778" t="s">
        <v>24</v>
      </c>
      <c r="N778" t="s">
        <v>24</v>
      </c>
      <c r="O778" t="s">
        <v>24</v>
      </c>
      <c r="P778" t="s">
        <v>24</v>
      </c>
      <c r="Q778" t="s">
        <v>24</v>
      </c>
      <c r="R778" t="s">
        <v>24</v>
      </c>
      <c r="S778" t="s">
        <v>24</v>
      </c>
      <c r="T778" t="s">
        <v>24</v>
      </c>
      <c r="U778" t="s">
        <v>24</v>
      </c>
      <c r="V778" t="s">
        <v>24</v>
      </c>
      <c r="W778" t="s">
        <v>24</v>
      </c>
      <c r="X778" t="s">
        <v>24</v>
      </c>
      <c r="Y778">
        <v>822</v>
      </c>
      <c r="Z778">
        <v>870</v>
      </c>
      <c r="AA778">
        <v>441</v>
      </c>
      <c r="AB778">
        <v>516</v>
      </c>
      <c r="AC778" t="s">
        <v>3324</v>
      </c>
      <c r="AD778" t="s">
        <v>3327</v>
      </c>
    </row>
    <row r="779" spans="1:30" x14ac:dyDescent="0.25">
      <c r="A779">
        <v>778</v>
      </c>
      <c r="B779" t="s">
        <v>3328</v>
      </c>
      <c r="C779" s="2">
        <v>0.21956823299603301</v>
      </c>
      <c r="D779" t="s">
        <v>3331</v>
      </c>
      <c r="E779" t="s">
        <v>18293</v>
      </c>
      <c r="F779">
        <v>759.99328785761395</v>
      </c>
      <c r="G779" s="2">
        <v>0.18113831288932999</v>
      </c>
      <c r="H779" s="12">
        <v>1.2121578781082201</v>
      </c>
      <c r="I779" s="14">
        <v>0.225451951929416</v>
      </c>
      <c r="J779" s="14">
        <v>0.344036683190453</v>
      </c>
      <c r="K779" t="s">
        <v>3330</v>
      </c>
      <c r="L779" t="s">
        <v>24</v>
      </c>
      <c r="M779" t="s">
        <v>24</v>
      </c>
      <c r="N779" t="s">
        <v>24</v>
      </c>
      <c r="O779" t="s">
        <v>24</v>
      </c>
      <c r="P779" t="s">
        <v>24</v>
      </c>
      <c r="Q779" t="s">
        <v>24</v>
      </c>
      <c r="R779" t="s">
        <v>24</v>
      </c>
      <c r="S779" t="s">
        <v>24</v>
      </c>
      <c r="T779" t="s">
        <v>24</v>
      </c>
      <c r="U779" t="s">
        <v>24</v>
      </c>
      <c r="V779" t="s">
        <v>24</v>
      </c>
      <c r="W779" t="s">
        <v>24</v>
      </c>
      <c r="X779" t="s">
        <v>24</v>
      </c>
      <c r="Y779">
        <v>1202</v>
      </c>
      <c r="Z779">
        <v>1291</v>
      </c>
      <c r="AA779">
        <v>397</v>
      </c>
      <c r="AB779">
        <v>535</v>
      </c>
      <c r="AC779" t="s">
        <v>3329</v>
      </c>
      <c r="AD779" t="s">
        <v>3332</v>
      </c>
    </row>
    <row r="780" spans="1:30" x14ac:dyDescent="0.25">
      <c r="A780">
        <v>779</v>
      </c>
      <c r="B780" t="s">
        <v>16384</v>
      </c>
      <c r="C780" s="2">
        <v>-0.77841037050283002</v>
      </c>
      <c r="D780" t="s">
        <v>3335</v>
      </c>
      <c r="E780" t="s">
        <v>18298</v>
      </c>
      <c r="F780">
        <v>5450.9324757368504</v>
      </c>
      <c r="G780" s="2">
        <v>0.176921624776718</v>
      </c>
      <c r="H780" s="12">
        <v>-4.3997469019697997</v>
      </c>
      <c r="I780" s="14">
        <v>1.0837720628819201E-5</v>
      </c>
      <c r="J780" s="14">
        <v>6.8927197158858195E-5</v>
      </c>
      <c r="K780" t="s">
        <v>3334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1</v>
      </c>
      <c r="W780">
        <v>0</v>
      </c>
      <c r="X780">
        <v>0</v>
      </c>
      <c r="Y780">
        <v>5648</v>
      </c>
      <c r="Z780">
        <v>6605</v>
      </c>
      <c r="AA780">
        <v>3807</v>
      </c>
      <c r="AB780">
        <v>5352</v>
      </c>
      <c r="AC780" t="s">
        <v>3333</v>
      </c>
      <c r="AD780" t="s">
        <v>3336</v>
      </c>
    </row>
    <row r="781" spans="1:30" x14ac:dyDescent="0.25">
      <c r="A781">
        <v>780</v>
      </c>
      <c r="B781" t="s">
        <v>3337</v>
      </c>
      <c r="C781" s="2">
        <v>-1.07989970952305E-2</v>
      </c>
      <c r="D781" t="s">
        <v>3340</v>
      </c>
      <c r="E781" t="s">
        <v>18298</v>
      </c>
      <c r="F781">
        <v>156.165049988882</v>
      </c>
      <c r="G781" s="2">
        <v>0.41875094143556102</v>
      </c>
      <c r="H781" s="12">
        <v>-2.5788591801631199E-2</v>
      </c>
      <c r="I781" s="14">
        <v>0.97942596124768</v>
      </c>
      <c r="J781" s="14">
        <v>0.98294998166851499</v>
      </c>
      <c r="K781" t="s">
        <v>3339</v>
      </c>
      <c r="L781" t="s">
        <v>24</v>
      </c>
      <c r="M781" t="s">
        <v>24</v>
      </c>
      <c r="N781" t="s">
        <v>24</v>
      </c>
      <c r="O781" t="s">
        <v>24</v>
      </c>
      <c r="P781" t="s">
        <v>24</v>
      </c>
      <c r="Q781" t="s">
        <v>24</v>
      </c>
      <c r="R781" t="s">
        <v>24</v>
      </c>
      <c r="S781" t="s">
        <v>24</v>
      </c>
      <c r="T781" t="s">
        <v>24</v>
      </c>
      <c r="U781" t="s">
        <v>24</v>
      </c>
      <c r="V781" t="s">
        <v>24</v>
      </c>
      <c r="W781" t="s">
        <v>24</v>
      </c>
      <c r="X781" t="s">
        <v>24</v>
      </c>
      <c r="Y781">
        <v>251</v>
      </c>
      <c r="Z781">
        <v>221</v>
      </c>
      <c r="AA781">
        <v>129</v>
      </c>
      <c r="AB781">
        <v>72</v>
      </c>
      <c r="AC781" t="s">
        <v>3338</v>
      </c>
      <c r="AD781" t="s">
        <v>3341</v>
      </c>
    </row>
    <row r="782" spans="1:30" x14ac:dyDescent="0.25">
      <c r="A782">
        <v>781</v>
      </c>
      <c r="B782" t="s">
        <v>3342</v>
      </c>
      <c r="C782" s="2">
        <v>-1.7748081187265901</v>
      </c>
      <c r="D782" t="s">
        <v>2540</v>
      </c>
      <c r="E782" t="s">
        <v>18298</v>
      </c>
      <c r="F782">
        <v>65.622467757523594</v>
      </c>
      <c r="G782" s="2">
        <v>0.62900439561644395</v>
      </c>
      <c r="H782" s="12">
        <v>-2.82161481079513</v>
      </c>
      <c r="I782" s="14">
        <v>4.7782530538381801E-3</v>
      </c>
      <c r="J782" s="14">
        <v>1.43531370578755E-2</v>
      </c>
      <c r="K782" t="s">
        <v>3344</v>
      </c>
      <c r="L782">
        <v>0</v>
      </c>
      <c r="M782">
        <v>1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47</v>
      </c>
      <c r="Z782">
        <v>43</v>
      </c>
      <c r="AA782">
        <v>95</v>
      </c>
      <c r="AB782">
        <v>33</v>
      </c>
      <c r="AC782" t="s">
        <v>3343</v>
      </c>
      <c r="AD782" t="s">
        <v>3345</v>
      </c>
    </row>
    <row r="783" spans="1:30" x14ac:dyDescent="0.25">
      <c r="A783">
        <v>782</v>
      </c>
      <c r="B783" t="s">
        <v>16385</v>
      </c>
      <c r="C783" s="2">
        <v>0.13785336987017699</v>
      </c>
      <c r="D783" t="s">
        <v>35</v>
      </c>
      <c r="F783">
        <v>55.963547634359102</v>
      </c>
      <c r="G783" s="2">
        <v>0.44663304227171102</v>
      </c>
      <c r="H783" s="12">
        <v>0.30865018219210399</v>
      </c>
      <c r="I783" s="14">
        <v>0.75758764344386997</v>
      </c>
      <c r="J783" s="14">
        <v>0.83170642329162603</v>
      </c>
      <c r="K783" t="s">
        <v>24</v>
      </c>
      <c r="L783" t="s">
        <v>24</v>
      </c>
      <c r="M783" t="s">
        <v>24</v>
      </c>
      <c r="N783" t="s">
        <v>24</v>
      </c>
      <c r="O783" t="s">
        <v>24</v>
      </c>
      <c r="P783" t="s">
        <v>24</v>
      </c>
      <c r="Q783" t="s">
        <v>24</v>
      </c>
      <c r="R783" t="s">
        <v>24</v>
      </c>
      <c r="S783" t="s">
        <v>24</v>
      </c>
      <c r="T783" t="s">
        <v>24</v>
      </c>
      <c r="U783" t="s">
        <v>24</v>
      </c>
      <c r="V783" t="s">
        <v>24</v>
      </c>
      <c r="W783" t="s">
        <v>24</v>
      </c>
      <c r="X783" t="s">
        <v>24</v>
      </c>
      <c r="Y783">
        <v>103</v>
      </c>
      <c r="Z783">
        <v>75</v>
      </c>
      <c r="AA783">
        <v>28</v>
      </c>
      <c r="AB783">
        <v>43</v>
      </c>
      <c r="AC783" t="s">
        <v>3346</v>
      </c>
      <c r="AD783" t="e">
        <f>-SHRSPLVAVGPGNSNGYIVQITVALSAFFNPSLNWSERSGIESDRRLTGLVSRQNMAMDCIAITNKRSGGCFAAIIFRNA</f>
        <v>#NAME?</v>
      </c>
    </row>
    <row r="784" spans="1:30" x14ac:dyDescent="0.25">
      <c r="A784">
        <v>783</v>
      </c>
      <c r="B784" t="s">
        <v>3347</v>
      </c>
      <c r="C784" s="2">
        <v>-1.97159691132587</v>
      </c>
      <c r="D784" t="s">
        <v>3350</v>
      </c>
      <c r="E784" t="s">
        <v>18298</v>
      </c>
      <c r="F784">
        <v>534.88671268125904</v>
      </c>
      <c r="G784" s="2">
        <v>1.1942986790279699</v>
      </c>
      <c r="H784" s="12">
        <v>-1.6508407368670399</v>
      </c>
      <c r="I784" s="14">
        <v>9.8771099517721894E-2</v>
      </c>
      <c r="J784" s="14">
        <v>0.179897921463015</v>
      </c>
      <c r="K784" t="s">
        <v>3349</v>
      </c>
      <c r="L784" t="s">
        <v>24</v>
      </c>
      <c r="M784" t="s">
        <v>24</v>
      </c>
      <c r="N784" t="s">
        <v>24</v>
      </c>
      <c r="O784" t="s">
        <v>24</v>
      </c>
      <c r="P784" t="s">
        <v>24</v>
      </c>
      <c r="Q784" t="s">
        <v>24</v>
      </c>
      <c r="R784" t="s">
        <v>24</v>
      </c>
      <c r="S784" t="s">
        <v>24</v>
      </c>
      <c r="T784" t="s">
        <v>24</v>
      </c>
      <c r="U784" t="s">
        <v>24</v>
      </c>
      <c r="V784" t="s">
        <v>24</v>
      </c>
      <c r="W784" t="s">
        <v>24</v>
      </c>
      <c r="X784" t="s">
        <v>24</v>
      </c>
      <c r="Y784">
        <v>341</v>
      </c>
      <c r="Z784">
        <v>320</v>
      </c>
      <c r="AA784">
        <v>902</v>
      </c>
      <c r="AB784">
        <v>152</v>
      </c>
      <c r="AC784" t="s">
        <v>3348</v>
      </c>
      <c r="AD784" t="s">
        <v>3351</v>
      </c>
    </row>
    <row r="785" spans="1:30" x14ac:dyDescent="0.25">
      <c r="A785">
        <v>784</v>
      </c>
      <c r="B785" t="s">
        <v>3352</v>
      </c>
      <c r="C785" s="2">
        <v>-0.33164565536810803</v>
      </c>
      <c r="D785" t="s">
        <v>3355</v>
      </c>
      <c r="E785" t="s">
        <v>18291</v>
      </c>
      <c r="F785">
        <v>1075.7869451012</v>
      </c>
      <c r="G785" s="2">
        <v>0.17051233273937599</v>
      </c>
      <c r="H785" s="12">
        <v>-1.9449951217019601</v>
      </c>
      <c r="I785" s="14">
        <v>5.1775565443352801E-2</v>
      </c>
      <c r="J785" s="14">
        <v>0.106300516853992</v>
      </c>
      <c r="K785" t="s">
        <v>3354</v>
      </c>
      <c r="L785" t="s">
        <v>24</v>
      </c>
      <c r="M785" t="s">
        <v>24</v>
      </c>
      <c r="N785" t="s">
        <v>24</v>
      </c>
      <c r="O785" t="s">
        <v>24</v>
      </c>
      <c r="P785" t="s">
        <v>24</v>
      </c>
      <c r="Q785" t="s">
        <v>24</v>
      </c>
      <c r="R785" t="s">
        <v>24</v>
      </c>
      <c r="S785" t="s">
        <v>24</v>
      </c>
      <c r="T785" t="s">
        <v>24</v>
      </c>
      <c r="U785" t="s">
        <v>24</v>
      </c>
      <c r="V785" t="s">
        <v>24</v>
      </c>
      <c r="W785" t="s">
        <v>24</v>
      </c>
      <c r="X785" t="s">
        <v>24</v>
      </c>
      <c r="Y785">
        <v>1349</v>
      </c>
      <c r="Z785">
        <v>1558</v>
      </c>
      <c r="AA785">
        <v>697</v>
      </c>
      <c r="AB785">
        <v>891</v>
      </c>
      <c r="AC785" t="s">
        <v>3353</v>
      </c>
      <c r="AD785" t="s">
        <v>3356</v>
      </c>
    </row>
    <row r="786" spans="1:30" x14ac:dyDescent="0.25">
      <c r="A786">
        <v>785</v>
      </c>
      <c r="B786" t="s">
        <v>3357</v>
      </c>
      <c r="C786" s="2">
        <v>-0.48586470319959202</v>
      </c>
      <c r="D786" t="s">
        <v>3360</v>
      </c>
      <c r="E786" t="s">
        <v>18291</v>
      </c>
      <c r="F786">
        <v>968.66563011712799</v>
      </c>
      <c r="G786" s="2">
        <v>0.165061443003412</v>
      </c>
      <c r="H786" s="12">
        <v>-2.9435384445872601</v>
      </c>
      <c r="I786" s="14">
        <v>3.24483519429943E-3</v>
      </c>
      <c r="J786" s="14">
        <v>1.02849686962169E-2</v>
      </c>
      <c r="K786" t="s">
        <v>3359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</v>
      </c>
      <c r="W786">
        <v>0</v>
      </c>
      <c r="X786">
        <v>0</v>
      </c>
      <c r="Y786">
        <v>1171</v>
      </c>
      <c r="Z786">
        <v>1290</v>
      </c>
      <c r="AA786">
        <v>663</v>
      </c>
      <c r="AB786">
        <v>833</v>
      </c>
      <c r="AC786" t="s">
        <v>3358</v>
      </c>
      <c r="AD786" t="s">
        <v>3361</v>
      </c>
    </row>
    <row r="787" spans="1:30" x14ac:dyDescent="0.25">
      <c r="A787">
        <v>786</v>
      </c>
      <c r="B787" t="s">
        <v>3362</v>
      </c>
      <c r="C787" s="2">
        <v>-0.63656794129875804</v>
      </c>
      <c r="D787" t="s">
        <v>3365</v>
      </c>
      <c r="E787" t="s">
        <v>18291</v>
      </c>
      <c r="F787">
        <v>692.808049600716</v>
      </c>
      <c r="G787" s="2">
        <v>0.20469063815729699</v>
      </c>
      <c r="H787" s="12">
        <v>-3.1099025682336299</v>
      </c>
      <c r="I787" s="14">
        <v>1.8714906542209901E-3</v>
      </c>
      <c r="J787" s="14">
        <v>6.4163046573599298E-3</v>
      </c>
      <c r="K787" t="s">
        <v>3364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778</v>
      </c>
      <c r="Z787">
        <v>877</v>
      </c>
      <c r="AA787">
        <v>456</v>
      </c>
      <c r="AB787">
        <v>667</v>
      </c>
      <c r="AC787" t="s">
        <v>3363</v>
      </c>
      <c r="AD787" t="s">
        <v>3366</v>
      </c>
    </row>
    <row r="788" spans="1:30" x14ac:dyDescent="0.25">
      <c r="A788">
        <v>787</v>
      </c>
      <c r="B788" t="s">
        <v>3367</v>
      </c>
      <c r="C788" s="2">
        <v>-0.457787892717194</v>
      </c>
      <c r="D788" t="s">
        <v>3370</v>
      </c>
      <c r="E788" t="s">
        <v>18291</v>
      </c>
      <c r="F788">
        <v>533.40308579303598</v>
      </c>
      <c r="G788" s="2">
        <v>0.241885309493377</v>
      </c>
      <c r="H788" s="12">
        <v>-1.8925824543707099</v>
      </c>
      <c r="I788" s="14">
        <v>5.8413418892637403E-2</v>
      </c>
      <c r="J788" s="14">
        <v>0.11770092919285299</v>
      </c>
      <c r="K788" t="s">
        <v>3369</v>
      </c>
      <c r="L788" t="s">
        <v>24</v>
      </c>
      <c r="M788" t="s">
        <v>24</v>
      </c>
      <c r="N788" t="s">
        <v>24</v>
      </c>
      <c r="O788" t="s">
        <v>24</v>
      </c>
      <c r="P788" t="s">
        <v>24</v>
      </c>
      <c r="Q788" t="s">
        <v>24</v>
      </c>
      <c r="R788" t="s">
        <v>24</v>
      </c>
      <c r="S788" t="s">
        <v>24</v>
      </c>
      <c r="T788" t="s">
        <v>24</v>
      </c>
      <c r="U788" t="s">
        <v>24</v>
      </c>
      <c r="V788" t="s">
        <v>24</v>
      </c>
      <c r="W788" t="s">
        <v>24</v>
      </c>
      <c r="X788" t="s">
        <v>24</v>
      </c>
      <c r="Y788">
        <v>675</v>
      </c>
      <c r="Z788">
        <v>695</v>
      </c>
      <c r="AA788">
        <v>312</v>
      </c>
      <c r="AB788">
        <v>514</v>
      </c>
      <c r="AC788" t="s">
        <v>3368</v>
      </c>
      <c r="AD788" t="s">
        <v>3371</v>
      </c>
    </row>
    <row r="789" spans="1:30" x14ac:dyDescent="0.25">
      <c r="A789">
        <v>788</v>
      </c>
      <c r="B789" t="s">
        <v>3372</v>
      </c>
      <c r="C789" s="2">
        <v>-1.0880541665038299</v>
      </c>
      <c r="D789" t="s">
        <v>3375</v>
      </c>
      <c r="E789" t="s">
        <v>18291</v>
      </c>
      <c r="F789">
        <v>6854.6672992630101</v>
      </c>
      <c r="G789" s="2">
        <v>0.20047432451942299</v>
      </c>
      <c r="H789" s="12">
        <v>-5.4273990901932896</v>
      </c>
      <c r="I789" s="14">
        <v>5.7181175803076001E-8</v>
      </c>
      <c r="J789" s="14">
        <v>5.9544664402936499E-7</v>
      </c>
      <c r="K789" t="s">
        <v>3374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</v>
      </c>
      <c r="W789">
        <v>0</v>
      </c>
      <c r="X789">
        <v>0</v>
      </c>
      <c r="Y789">
        <v>6157</v>
      </c>
      <c r="Z789">
        <v>7228</v>
      </c>
      <c r="AA789">
        <v>4921</v>
      </c>
      <c r="AB789">
        <v>7522</v>
      </c>
      <c r="AC789" t="s">
        <v>3373</v>
      </c>
      <c r="AD789" t="s">
        <v>3376</v>
      </c>
    </row>
    <row r="790" spans="1:30" x14ac:dyDescent="0.25">
      <c r="A790">
        <v>789</v>
      </c>
      <c r="B790" t="s">
        <v>3377</v>
      </c>
      <c r="C790" s="2">
        <v>-0.95988429463386704</v>
      </c>
      <c r="D790" t="s">
        <v>35</v>
      </c>
      <c r="F790">
        <v>121.354772264093</v>
      </c>
      <c r="G790" s="2">
        <v>0.351144155319352</v>
      </c>
      <c r="H790" s="12">
        <v>-2.73359040750911</v>
      </c>
      <c r="I790" s="14">
        <v>6.2647922023748304E-3</v>
      </c>
      <c r="J790" s="14">
        <v>1.8121491518721299E-2</v>
      </c>
      <c r="K790" t="s">
        <v>3379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</v>
      </c>
      <c r="W790">
        <v>0</v>
      </c>
      <c r="X790">
        <v>0</v>
      </c>
      <c r="Y790">
        <v>115</v>
      </c>
      <c r="Z790">
        <v>136</v>
      </c>
      <c r="AA790">
        <v>118</v>
      </c>
      <c r="AB790">
        <v>90</v>
      </c>
      <c r="AC790" t="s">
        <v>3378</v>
      </c>
      <c r="AD790" t="s">
        <v>3380</v>
      </c>
    </row>
    <row r="791" spans="1:30" x14ac:dyDescent="0.25">
      <c r="A791">
        <v>790</v>
      </c>
      <c r="B791" t="s">
        <v>3381</v>
      </c>
      <c r="C791" s="2">
        <v>-1.43306790313116E-2</v>
      </c>
      <c r="D791" t="s">
        <v>3384</v>
      </c>
      <c r="E791" t="s">
        <v>18285</v>
      </c>
      <c r="F791">
        <v>5783.4060655909097</v>
      </c>
      <c r="G791" s="2">
        <v>0.152442870428347</v>
      </c>
      <c r="H791" s="12">
        <v>-9.4006882650819107E-2</v>
      </c>
      <c r="I791" s="14">
        <v>0.92510368938653598</v>
      </c>
      <c r="J791" s="14">
        <v>0.94692789175738401</v>
      </c>
      <c r="K791" t="s">
        <v>3383</v>
      </c>
      <c r="L791" t="s">
        <v>24</v>
      </c>
      <c r="M791" t="s">
        <v>24</v>
      </c>
      <c r="N791" t="s">
        <v>24</v>
      </c>
      <c r="O791" t="s">
        <v>24</v>
      </c>
      <c r="P791" t="s">
        <v>24</v>
      </c>
      <c r="Q791" t="s">
        <v>24</v>
      </c>
      <c r="R791" t="s">
        <v>24</v>
      </c>
      <c r="S791" t="s">
        <v>24</v>
      </c>
      <c r="T791" t="s">
        <v>24</v>
      </c>
      <c r="U791" t="s">
        <v>24</v>
      </c>
      <c r="V791" t="s">
        <v>24</v>
      </c>
      <c r="W791" t="s">
        <v>24</v>
      </c>
      <c r="X791" t="s">
        <v>24</v>
      </c>
      <c r="Y791">
        <v>8242</v>
      </c>
      <c r="Z791">
        <v>9309</v>
      </c>
      <c r="AA791">
        <v>3669</v>
      </c>
      <c r="AB791">
        <v>3977</v>
      </c>
      <c r="AC791" t="s">
        <v>3382</v>
      </c>
      <c r="AD791" t="s">
        <v>3385</v>
      </c>
    </row>
    <row r="792" spans="1:30" x14ac:dyDescent="0.25">
      <c r="A792">
        <v>791</v>
      </c>
      <c r="B792" t="s">
        <v>16386</v>
      </c>
      <c r="C792" s="2">
        <v>0.14515143332840599</v>
      </c>
      <c r="D792" t="s">
        <v>3388</v>
      </c>
      <c r="E792" t="s">
        <v>18286</v>
      </c>
      <c r="F792">
        <v>1218.29755109997</v>
      </c>
      <c r="G792" s="2">
        <v>0.16578948642669</v>
      </c>
      <c r="H792" s="12">
        <v>0.87551651468919001</v>
      </c>
      <c r="I792" s="14">
        <v>0.38129292841033302</v>
      </c>
      <c r="J792" s="14">
        <v>0.50921644508972297</v>
      </c>
      <c r="K792" t="s">
        <v>3387</v>
      </c>
      <c r="L792" t="s">
        <v>24</v>
      </c>
      <c r="M792" t="s">
        <v>24</v>
      </c>
      <c r="N792" t="s">
        <v>24</v>
      </c>
      <c r="O792" t="s">
        <v>24</v>
      </c>
      <c r="P792" t="s">
        <v>24</v>
      </c>
      <c r="Q792" t="s">
        <v>24</v>
      </c>
      <c r="R792" t="s">
        <v>24</v>
      </c>
      <c r="S792" t="s">
        <v>24</v>
      </c>
      <c r="T792" t="s">
        <v>24</v>
      </c>
      <c r="U792" t="s">
        <v>24</v>
      </c>
      <c r="V792" t="s">
        <v>24</v>
      </c>
      <c r="W792" t="s">
        <v>24</v>
      </c>
      <c r="X792" t="s">
        <v>24</v>
      </c>
      <c r="Y792">
        <v>1804</v>
      </c>
      <c r="Z792">
        <v>2100</v>
      </c>
      <c r="AA792">
        <v>710</v>
      </c>
      <c r="AB792">
        <v>816</v>
      </c>
      <c r="AC792" t="s">
        <v>3386</v>
      </c>
      <c r="AD792" t="s">
        <v>3389</v>
      </c>
    </row>
    <row r="793" spans="1:30" x14ac:dyDescent="0.25">
      <c r="A793">
        <v>792</v>
      </c>
      <c r="B793" t="s">
        <v>3390</v>
      </c>
      <c r="C793" s="2">
        <v>0.20730622608789101</v>
      </c>
      <c r="D793" t="s">
        <v>3393</v>
      </c>
      <c r="E793" t="s">
        <v>18285</v>
      </c>
      <c r="F793">
        <v>2539.8649921863198</v>
      </c>
      <c r="G793" s="2">
        <v>0.173582362456039</v>
      </c>
      <c r="H793" s="12">
        <v>1.19428162605169</v>
      </c>
      <c r="I793" s="14">
        <v>0.232367822506757</v>
      </c>
      <c r="J793" s="14">
        <v>0.35216285902538402</v>
      </c>
      <c r="K793" t="s">
        <v>3392</v>
      </c>
      <c r="L793" t="s">
        <v>24</v>
      </c>
      <c r="M793" t="s">
        <v>24</v>
      </c>
      <c r="N793" t="s">
        <v>24</v>
      </c>
      <c r="O793" t="s">
        <v>24</v>
      </c>
      <c r="P793" t="s">
        <v>24</v>
      </c>
      <c r="Q793" t="s">
        <v>24</v>
      </c>
      <c r="R793" t="s">
        <v>24</v>
      </c>
      <c r="S793" t="s">
        <v>24</v>
      </c>
      <c r="T793" t="s">
        <v>24</v>
      </c>
      <c r="U793" t="s">
        <v>24</v>
      </c>
      <c r="V793" t="s">
        <v>24</v>
      </c>
      <c r="W793" t="s">
        <v>24</v>
      </c>
      <c r="X793" t="s">
        <v>24</v>
      </c>
      <c r="Y793">
        <v>3802</v>
      </c>
      <c r="Z793">
        <v>4507</v>
      </c>
      <c r="AA793">
        <v>1332</v>
      </c>
      <c r="AB793">
        <v>1798</v>
      </c>
      <c r="AC793" t="s">
        <v>3391</v>
      </c>
      <c r="AD793" t="s">
        <v>3394</v>
      </c>
    </row>
    <row r="794" spans="1:30" x14ac:dyDescent="0.25">
      <c r="A794">
        <v>793</v>
      </c>
      <c r="B794" t="s">
        <v>3395</v>
      </c>
      <c r="C794" s="2">
        <v>-0.29628110571791499</v>
      </c>
      <c r="D794" t="s">
        <v>3398</v>
      </c>
      <c r="E794" t="s">
        <v>18296</v>
      </c>
      <c r="F794">
        <v>10615.5625296199</v>
      </c>
      <c r="G794" s="2">
        <v>0.24376514677451</v>
      </c>
      <c r="H794" s="12">
        <v>-1.2154367006042299</v>
      </c>
      <c r="I794" s="14">
        <v>0.22419957750078701</v>
      </c>
      <c r="J794" s="14">
        <v>0.34266119379278898</v>
      </c>
      <c r="K794" t="s">
        <v>3397</v>
      </c>
      <c r="L794" t="s">
        <v>24</v>
      </c>
      <c r="M794" t="s">
        <v>24</v>
      </c>
      <c r="N794" t="s">
        <v>24</v>
      </c>
      <c r="O794" t="s">
        <v>24</v>
      </c>
      <c r="P794" t="s">
        <v>24</v>
      </c>
      <c r="Q794" t="s">
        <v>24</v>
      </c>
      <c r="R794" t="s">
        <v>24</v>
      </c>
      <c r="S794" t="s">
        <v>24</v>
      </c>
      <c r="T794" t="s">
        <v>24</v>
      </c>
      <c r="U794" t="s">
        <v>24</v>
      </c>
      <c r="V794" t="s">
        <v>24</v>
      </c>
      <c r="W794" t="s">
        <v>24</v>
      </c>
      <c r="X794" t="s">
        <v>24</v>
      </c>
      <c r="Y794">
        <v>12754</v>
      </c>
      <c r="Z794">
        <v>16364</v>
      </c>
      <c r="AA794">
        <v>8347</v>
      </c>
      <c r="AB794">
        <v>6869</v>
      </c>
      <c r="AC794" t="s">
        <v>3396</v>
      </c>
      <c r="AD794" t="s">
        <v>3399</v>
      </c>
    </row>
    <row r="795" spans="1:30" x14ac:dyDescent="0.25">
      <c r="A795">
        <v>794</v>
      </c>
      <c r="B795" t="s">
        <v>3400</v>
      </c>
      <c r="C795" s="2">
        <v>-0.165370403378165</v>
      </c>
      <c r="D795" t="s">
        <v>3403</v>
      </c>
      <c r="E795" t="s">
        <v>18296</v>
      </c>
      <c r="F795">
        <v>43913.175728254399</v>
      </c>
      <c r="G795" s="2">
        <v>0.251585937800614</v>
      </c>
      <c r="H795" s="12">
        <v>-0.65731179104781201</v>
      </c>
      <c r="I795" s="14">
        <v>0.51098045641689505</v>
      </c>
      <c r="J795" s="14">
        <v>0.63365471016448904</v>
      </c>
      <c r="K795" t="s">
        <v>3402</v>
      </c>
      <c r="L795" t="s">
        <v>24</v>
      </c>
      <c r="M795" t="s">
        <v>24</v>
      </c>
      <c r="N795" t="s">
        <v>24</v>
      </c>
      <c r="O795" t="s">
        <v>24</v>
      </c>
      <c r="P795" t="s">
        <v>24</v>
      </c>
      <c r="Q795" t="s">
        <v>24</v>
      </c>
      <c r="R795" t="s">
        <v>24</v>
      </c>
      <c r="S795" t="s">
        <v>24</v>
      </c>
      <c r="T795" t="s">
        <v>24</v>
      </c>
      <c r="U795" t="s">
        <v>24</v>
      </c>
      <c r="V795" t="s">
        <v>24</v>
      </c>
      <c r="W795" t="s">
        <v>24</v>
      </c>
      <c r="X795" t="s">
        <v>24</v>
      </c>
      <c r="Y795">
        <v>54803</v>
      </c>
      <c r="Z795">
        <v>71738</v>
      </c>
      <c r="AA795">
        <v>33394</v>
      </c>
      <c r="AB795">
        <v>26923</v>
      </c>
      <c r="AC795" t="s">
        <v>3401</v>
      </c>
      <c r="AD795" t="s">
        <v>3404</v>
      </c>
    </row>
    <row r="796" spans="1:30" x14ac:dyDescent="0.25">
      <c r="A796">
        <v>795</v>
      </c>
      <c r="B796" t="s">
        <v>3405</v>
      </c>
      <c r="C796" s="2">
        <v>-3.9107854449123798E-2</v>
      </c>
      <c r="D796" t="s">
        <v>3408</v>
      </c>
      <c r="E796" t="s">
        <v>18296</v>
      </c>
      <c r="F796">
        <v>24318.363874349699</v>
      </c>
      <c r="G796" s="2">
        <v>0.223350552062477</v>
      </c>
      <c r="H796" s="12">
        <v>-0.175096296328761</v>
      </c>
      <c r="I796" s="14">
        <v>0.86100396841721405</v>
      </c>
      <c r="J796" s="14">
        <v>0.90323836941600899</v>
      </c>
      <c r="K796" t="s">
        <v>3407</v>
      </c>
      <c r="L796" t="s">
        <v>24</v>
      </c>
      <c r="M796" t="s">
        <v>24</v>
      </c>
      <c r="N796" t="s">
        <v>24</v>
      </c>
      <c r="O796" t="s">
        <v>24</v>
      </c>
      <c r="P796" t="s">
        <v>24</v>
      </c>
      <c r="Q796" t="s">
        <v>24</v>
      </c>
      <c r="R796" t="s">
        <v>24</v>
      </c>
      <c r="S796" t="s">
        <v>24</v>
      </c>
      <c r="T796" t="s">
        <v>24</v>
      </c>
      <c r="U796" t="s">
        <v>24</v>
      </c>
      <c r="V796" t="s">
        <v>24</v>
      </c>
      <c r="W796" t="s">
        <v>24</v>
      </c>
      <c r="X796" t="s">
        <v>24</v>
      </c>
      <c r="Y796">
        <v>32488</v>
      </c>
      <c r="Z796">
        <v>40791</v>
      </c>
      <c r="AA796">
        <v>17163</v>
      </c>
      <c r="AB796">
        <v>14964</v>
      </c>
      <c r="AC796" t="s">
        <v>3406</v>
      </c>
      <c r="AD796" t="s">
        <v>3409</v>
      </c>
    </row>
    <row r="797" spans="1:30" x14ac:dyDescent="0.25">
      <c r="A797">
        <v>796</v>
      </c>
      <c r="B797" t="s">
        <v>3410</v>
      </c>
      <c r="C797" s="2">
        <v>-6.6352182770351903E-2</v>
      </c>
      <c r="D797" t="s">
        <v>3413</v>
      </c>
      <c r="E797" t="s">
        <v>18296</v>
      </c>
      <c r="F797">
        <v>48798.363033823</v>
      </c>
      <c r="G797" s="2">
        <v>0.22522277799479301</v>
      </c>
      <c r="H797" s="12">
        <v>-0.294606892611394</v>
      </c>
      <c r="I797" s="14">
        <v>0.76829419621156103</v>
      </c>
      <c r="J797" s="14">
        <v>0.83696479498096799</v>
      </c>
      <c r="K797" t="s">
        <v>3412</v>
      </c>
      <c r="L797" t="s">
        <v>24</v>
      </c>
      <c r="M797" t="s">
        <v>24</v>
      </c>
      <c r="N797" t="s">
        <v>24</v>
      </c>
      <c r="O797" t="s">
        <v>24</v>
      </c>
      <c r="P797" t="s">
        <v>24</v>
      </c>
      <c r="Q797" t="s">
        <v>24</v>
      </c>
      <c r="R797" t="s">
        <v>24</v>
      </c>
      <c r="S797" t="s">
        <v>24</v>
      </c>
      <c r="T797" t="s">
        <v>24</v>
      </c>
      <c r="U797" t="s">
        <v>24</v>
      </c>
      <c r="V797" t="s">
        <v>24</v>
      </c>
      <c r="W797" t="s">
        <v>24</v>
      </c>
      <c r="X797" t="s">
        <v>24</v>
      </c>
      <c r="Y797">
        <v>63315</v>
      </c>
      <c r="Z797">
        <v>82401</v>
      </c>
      <c r="AA797">
        <v>34546</v>
      </c>
      <c r="AB797">
        <v>30561</v>
      </c>
      <c r="AC797" t="s">
        <v>3411</v>
      </c>
      <c r="AD797" t="s">
        <v>3414</v>
      </c>
    </row>
    <row r="798" spans="1:30" x14ac:dyDescent="0.25">
      <c r="A798">
        <v>797</v>
      </c>
      <c r="B798" t="s">
        <v>3415</v>
      </c>
      <c r="C798" s="2">
        <v>0.27642001053151299</v>
      </c>
      <c r="D798" t="s">
        <v>3418</v>
      </c>
      <c r="E798" t="s">
        <v>18296</v>
      </c>
      <c r="F798">
        <v>16648.316158262001</v>
      </c>
      <c r="G798" s="2">
        <v>0.22025426081841201</v>
      </c>
      <c r="H798" s="12">
        <v>1.2550041461373</v>
      </c>
      <c r="I798" s="14">
        <v>0.20947725484878599</v>
      </c>
      <c r="J798" s="14">
        <v>0.32460661912083699</v>
      </c>
      <c r="K798" t="s">
        <v>3417</v>
      </c>
      <c r="L798" t="s">
        <v>24</v>
      </c>
      <c r="M798" t="s">
        <v>24</v>
      </c>
      <c r="N798" t="s">
        <v>24</v>
      </c>
      <c r="O798" t="s">
        <v>24</v>
      </c>
      <c r="P798" t="s">
        <v>24</v>
      </c>
      <c r="Q798" t="s">
        <v>24</v>
      </c>
      <c r="R798" t="s">
        <v>24</v>
      </c>
      <c r="S798" t="s">
        <v>24</v>
      </c>
      <c r="T798" t="s">
        <v>24</v>
      </c>
      <c r="U798" t="s">
        <v>24</v>
      </c>
      <c r="V798" t="s">
        <v>24</v>
      </c>
      <c r="W798" t="s">
        <v>24</v>
      </c>
      <c r="X798" t="s">
        <v>24</v>
      </c>
      <c r="Y798">
        <v>23683</v>
      </c>
      <c r="Z798">
        <v>32092</v>
      </c>
      <c r="AA798">
        <v>10165</v>
      </c>
      <c r="AB798">
        <v>9522</v>
      </c>
      <c r="AC798" t="s">
        <v>3416</v>
      </c>
      <c r="AD798" t="s">
        <v>3419</v>
      </c>
    </row>
    <row r="799" spans="1:30" x14ac:dyDescent="0.25">
      <c r="A799">
        <v>798</v>
      </c>
      <c r="B799" t="s">
        <v>3420</v>
      </c>
      <c r="C799" s="2">
        <v>0.41666308884719999</v>
      </c>
      <c r="D799" t="s">
        <v>3423</v>
      </c>
      <c r="E799" t="s">
        <v>18296</v>
      </c>
      <c r="F799">
        <v>16975.812934438</v>
      </c>
      <c r="G799" s="2">
        <v>0.194802966370233</v>
      </c>
      <c r="H799" s="12">
        <v>2.1388949902092902</v>
      </c>
      <c r="I799" s="14">
        <v>3.2444173881356599E-2</v>
      </c>
      <c r="J799" s="14">
        <v>7.2896719796718898E-2</v>
      </c>
      <c r="K799" t="s">
        <v>3422</v>
      </c>
      <c r="L799" t="s">
        <v>24</v>
      </c>
      <c r="M799" t="s">
        <v>24</v>
      </c>
      <c r="N799" t="s">
        <v>24</v>
      </c>
      <c r="O799" t="s">
        <v>24</v>
      </c>
      <c r="P799" t="s">
        <v>24</v>
      </c>
      <c r="Q799" t="s">
        <v>24</v>
      </c>
      <c r="R799" t="s">
        <v>24</v>
      </c>
      <c r="S799" t="s">
        <v>24</v>
      </c>
      <c r="T799" t="s">
        <v>24</v>
      </c>
      <c r="U799" t="s">
        <v>24</v>
      </c>
      <c r="V799" t="s">
        <v>24</v>
      </c>
      <c r="W799" t="s">
        <v>24</v>
      </c>
      <c r="X799" t="s">
        <v>24</v>
      </c>
      <c r="Y799">
        <v>26479</v>
      </c>
      <c r="Z799">
        <v>32802</v>
      </c>
      <c r="AA799">
        <v>9704</v>
      </c>
      <c r="AB799">
        <v>9328</v>
      </c>
      <c r="AC799" t="s">
        <v>3421</v>
      </c>
      <c r="AD799" t="e">
        <f>-NLNATILGQAIAFVLFVIFCMKYVWPPIMAAIEKRQKEIADGLSSAERAKKDLDLAQANATDQLKKAKAEAQVIIEQASKRKAQILDEAKTEAEQERNKIVAQAQAEIDAERKRAREELRKQVAMLAIAGAEKIIERSVDEAANSDIVDKLVAEL</f>
        <v>#NAME?</v>
      </c>
    </row>
    <row r="800" spans="1:30" x14ac:dyDescent="0.25">
      <c r="A800">
        <v>799</v>
      </c>
      <c r="B800" t="s">
        <v>3424</v>
      </c>
      <c r="C800" s="2">
        <v>0.38187357886530798</v>
      </c>
      <c r="D800" t="s">
        <v>3427</v>
      </c>
      <c r="F800">
        <v>9248.6567171202296</v>
      </c>
      <c r="G800" s="2">
        <v>0.170551700295203</v>
      </c>
      <c r="H800" s="12">
        <v>2.2390487940274699</v>
      </c>
      <c r="I800" s="14">
        <v>2.5152741494801401E-2</v>
      </c>
      <c r="J800" s="14">
        <v>5.9492099053421801E-2</v>
      </c>
      <c r="K800" t="s">
        <v>3426</v>
      </c>
      <c r="L800" t="s">
        <v>24</v>
      </c>
      <c r="M800" t="s">
        <v>24</v>
      </c>
      <c r="N800" t="s">
        <v>24</v>
      </c>
      <c r="O800" t="s">
        <v>24</v>
      </c>
      <c r="P800" t="s">
        <v>24</v>
      </c>
      <c r="Q800" t="s">
        <v>24</v>
      </c>
      <c r="R800" t="s">
        <v>24</v>
      </c>
      <c r="S800" t="s">
        <v>24</v>
      </c>
      <c r="T800" t="s">
        <v>24</v>
      </c>
      <c r="U800" t="s">
        <v>24</v>
      </c>
      <c r="V800" t="s">
        <v>24</v>
      </c>
      <c r="W800" t="s">
        <v>24</v>
      </c>
      <c r="X800" t="s">
        <v>24</v>
      </c>
      <c r="Y800">
        <v>15182</v>
      </c>
      <c r="Z800">
        <v>16725</v>
      </c>
      <c r="AA800">
        <v>5281</v>
      </c>
      <c r="AB800">
        <v>5246</v>
      </c>
      <c r="AC800" t="s">
        <v>3425</v>
      </c>
      <c r="AD800" t="s">
        <v>3428</v>
      </c>
    </row>
    <row r="801" spans="1:30" x14ac:dyDescent="0.25">
      <c r="A801">
        <v>800</v>
      </c>
      <c r="B801" t="s">
        <v>3429</v>
      </c>
      <c r="C801" s="2">
        <v>0.60328636478239805</v>
      </c>
      <c r="D801" t="s">
        <v>3432</v>
      </c>
      <c r="E801" t="s">
        <v>18296</v>
      </c>
      <c r="F801">
        <v>14066.306617684701</v>
      </c>
      <c r="G801" s="2">
        <v>0.17340994802557599</v>
      </c>
      <c r="H801" s="12">
        <v>3.4789605305309199</v>
      </c>
      <c r="I801" s="14">
        <v>5.03362718254427E-4</v>
      </c>
      <c r="J801" s="14">
        <v>2.1158572817906798E-3</v>
      </c>
      <c r="K801" t="s">
        <v>3431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0</v>
      </c>
      <c r="Y801">
        <v>25061</v>
      </c>
      <c r="Z801">
        <v>26635</v>
      </c>
      <c r="AA801">
        <v>7395</v>
      </c>
      <c r="AB801">
        <v>7232</v>
      </c>
      <c r="AC801" t="s">
        <v>3430</v>
      </c>
      <c r="AD801" t="s">
        <v>3433</v>
      </c>
    </row>
    <row r="802" spans="1:30" x14ac:dyDescent="0.25">
      <c r="A802">
        <v>801</v>
      </c>
      <c r="B802" t="s">
        <v>3434</v>
      </c>
      <c r="C802" s="2">
        <v>1.06976454132178</v>
      </c>
      <c r="D802" t="s">
        <v>3437</v>
      </c>
      <c r="E802" t="s">
        <v>18296</v>
      </c>
      <c r="F802">
        <v>3549.2620152961199</v>
      </c>
      <c r="G802" s="2">
        <v>0.191327199082934</v>
      </c>
      <c r="H802" s="12">
        <v>5.5912831340726799</v>
      </c>
      <c r="I802" s="14">
        <v>2.2539768783094901E-8</v>
      </c>
      <c r="J802" s="14">
        <v>2.5292470430455698E-7</v>
      </c>
      <c r="K802" t="s">
        <v>3436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7814</v>
      </c>
      <c r="Z802">
        <v>6793</v>
      </c>
      <c r="AA802">
        <v>1470</v>
      </c>
      <c r="AB802">
        <v>1539</v>
      </c>
      <c r="AC802" t="s">
        <v>3435</v>
      </c>
      <c r="AD802" t="s">
        <v>3438</v>
      </c>
    </row>
    <row r="803" spans="1:30" x14ac:dyDescent="0.25">
      <c r="A803">
        <v>802</v>
      </c>
      <c r="B803" t="s">
        <v>16387</v>
      </c>
      <c r="C803" s="2">
        <v>-0.39072887658260802</v>
      </c>
      <c r="D803" t="s">
        <v>3441</v>
      </c>
      <c r="E803" t="s">
        <v>18282</v>
      </c>
      <c r="F803">
        <v>2992.2069011368699</v>
      </c>
      <c r="G803" s="2">
        <v>0.14881249761946699</v>
      </c>
      <c r="H803" s="12">
        <v>-2.6256455797264699</v>
      </c>
      <c r="I803" s="14">
        <v>8.6484816925864703E-3</v>
      </c>
      <c r="J803" s="14">
        <v>2.39011472112882E-2</v>
      </c>
      <c r="K803" t="s">
        <v>3440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1</v>
      </c>
      <c r="W803">
        <v>0</v>
      </c>
      <c r="X803">
        <v>0</v>
      </c>
      <c r="Y803">
        <v>3865</v>
      </c>
      <c r="Z803">
        <v>4024</v>
      </c>
      <c r="AA803">
        <v>1979</v>
      </c>
      <c r="AB803">
        <v>2517</v>
      </c>
      <c r="AC803" t="s">
        <v>3439</v>
      </c>
      <c r="AD803" t="s">
        <v>3442</v>
      </c>
    </row>
    <row r="804" spans="1:30" x14ac:dyDescent="0.25">
      <c r="A804">
        <v>803</v>
      </c>
      <c r="B804" t="s">
        <v>3443</v>
      </c>
      <c r="C804" s="2">
        <v>0.36605257302799099</v>
      </c>
      <c r="D804" t="s">
        <v>3446</v>
      </c>
      <c r="E804" t="s">
        <v>18287</v>
      </c>
      <c r="F804">
        <v>780.44759326445399</v>
      </c>
      <c r="G804" s="2">
        <v>0.168687104811862</v>
      </c>
      <c r="H804" s="12">
        <v>2.1700092217259499</v>
      </c>
      <c r="I804" s="14">
        <v>3.0006147355984301E-2</v>
      </c>
      <c r="J804" s="14">
        <v>6.8323035233305296E-2</v>
      </c>
      <c r="K804" t="s">
        <v>3445</v>
      </c>
      <c r="L804" t="s">
        <v>24</v>
      </c>
      <c r="M804" t="s">
        <v>24</v>
      </c>
      <c r="N804" t="s">
        <v>24</v>
      </c>
      <c r="O804" t="s">
        <v>24</v>
      </c>
      <c r="P804" t="s">
        <v>24</v>
      </c>
      <c r="Q804" t="s">
        <v>24</v>
      </c>
      <c r="R804" t="s">
        <v>24</v>
      </c>
      <c r="S804" t="s">
        <v>24</v>
      </c>
      <c r="T804" t="s">
        <v>24</v>
      </c>
      <c r="U804" t="s">
        <v>24</v>
      </c>
      <c r="V804" t="s">
        <v>24</v>
      </c>
      <c r="W804" t="s">
        <v>24</v>
      </c>
      <c r="X804" t="s">
        <v>24</v>
      </c>
      <c r="Y804">
        <v>1319</v>
      </c>
      <c r="Z804">
        <v>1358</v>
      </c>
      <c r="AA804">
        <v>415</v>
      </c>
      <c r="AB804">
        <v>485</v>
      </c>
      <c r="AC804" t="s">
        <v>3444</v>
      </c>
      <c r="AD804" t="e">
        <f>-VQKKLESLLKSAGISLPDQQKQQLIGYVELLHKWNKAYNLTSVRDPEQMLVRHILDSIVVNPHLQGQRFIDVGTGPGLPGIPLAIVRPDSHFTLLDSLGKRVRFLRQVQHELGLTNIEPVQSRVEDFSGQPGFDGVISRAFASLDDMLSWCHHLPARPEGRFYALKGVRPDDELSTLPQGIELESVIRLQVPELDGERHLVILKPN</f>
        <v>#NAME?</v>
      </c>
    </row>
    <row r="805" spans="1:30" x14ac:dyDescent="0.25">
      <c r="A805">
        <v>804</v>
      </c>
      <c r="B805" t="s">
        <v>3447</v>
      </c>
      <c r="C805" s="2">
        <v>-0.71720474284150904</v>
      </c>
      <c r="D805" t="s">
        <v>3450</v>
      </c>
      <c r="E805" t="s">
        <v>18287</v>
      </c>
      <c r="F805">
        <v>2939.7595600467498</v>
      </c>
      <c r="G805" s="2">
        <v>0.14689816015606999</v>
      </c>
      <c r="H805" s="12">
        <v>-4.8823262461526102</v>
      </c>
      <c r="I805" s="14">
        <v>1.04841608663575E-6</v>
      </c>
      <c r="J805" s="14">
        <v>8.4588116080838901E-6</v>
      </c>
      <c r="K805" t="s">
        <v>3449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</v>
      </c>
      <c r="W805">
        <v>0</v>
      </c>
      <c r="X805">
        <v>0</v>
      </c>
      <c r="Y805">
        <v>3229</v>
      </c>
      <c r="Z805">
        <v>3551</v>
      </c>
      <c r="AA805">
        <v>2156</v>
      </c>
      <c r="AB805">
        <v>2681</v>
      </c>
      <c r="AC805" t="s">
        <v>3448</v>
      </c>
      <c r="AD805" t="s">
        <v>3451</v>
      </c>
    </row>
    <row r="806" spans="1:30" x14ac:dyDescent="0.25">
      <c r="A806">
        <v>805</v>
      </c>
      <c r="B806" t="s">
        <v>3452</v>
      </c>
      <c r="C806" s="2">
        <v>-0.160757615381321</v>
      </c>
      <c r="D806" t="s">
        <v>3455</v>
      </c>
      <c r="E806" t="s">
        <v>18296</v>
      </c>
      <c r="F806">
        <v>2147.5598088358502</v>
      </c>
      <c r="G806" s="2">
        <v>0.151377045733362</v>
      </c>
      <c r="H806" s="12">
        <v>-1.0619682436165501</v>
      </c>
      <c r="I806" s="14">
        <v>0.28825010203799101</v>
      </c>
      <c r="J806" s="14">
        <v>0.41322197079968997</v>
      </c>
      <c r="K806" t="s">
        <v>3454</v>
      </c>
      <c r="L806" t="s">
        <v>24</v>
      </c>
      <c r="M806" t="s">
        <v>24</v>
      </c>
      <c r="N806" t="s">
        <v>24</v>
      </c>
      <c r="O806" t="s">
        <v>24</v>
      </c>
      <c r="P806" t="s">
        <v>24</v>
      </c>
      <c r="Q806" t="s">
        <v>24</v>
      </c>
      <c r="R806" t="s">
        <v>24</v>
      </c>
      <c r="S806" t="s">
        <v>24</v>
      </c>
      <c r="T806" t="s">
        <v>24</v>
      </c>
      <c r="U806" t="s">
        <v>24</v>
      </c>
      <c r="V806" t="s">
        <v>24</v>
      </c>
      <c r="W806" t="s">
        <v>24</v>
      </c>
      <c r="X806" t="s">
        <v>24</v>
      </c>
      <c r="Y806">
        <v>3005</v>
      </c>
      <c r="Z806">
        <v>3175</v>
      </c>
      <c r="AA806">
        <v>1323</v>
      </c>
      <c r="AB806">
        <v>1679</v>
      </c>
      <c r="AC806" t="s">
        <v>3453</v>
      </c>
      <c r="AD806" t="s">
        <v>3456</v>
      </c>
    </row>
    <row r="807" spans="1:30" x14ac:dyDescent="0.25">
      <c r="A807">
        <v>806</v>
      </c>
      <c r="B807" t="s">
        <v>3457</v>
      </c>
      <c r="C807" s="2">
        <v>-0.23152628689312901</v>
      </c>
      <c r="D807" t="s">
        <v>3460</v>
      </c>
      <c r="E807" t="s">
        <v>18282</v>
      </c>
      <c r="F807">
        <v>349.92263379161199</v>
      </c>
      <c r="G807" s="2">
        <v>0.246628144123758</v>
      </c>
      <c r="H807" s="12">
        <v>-0.93876669151331205</v>
      </c>
      <c r="I807" s="14">
        <v>0.34785054380577701</v>
      </c>
      <c r="J807" s="14">
        <v>0.47528214610271502</v>
      </c>
      <c r="K807" t="s">
        <v>3459</v>
      </c>
      <c r="L807" t="s">
        <v>24</v>
      </c>
      <c r="M807" t="s">
        <v>24</v>
      </c>
      <c r="N807" t="s">
        <v>24</v>
      </c>
      <c r="O807" t="s">
        <v>24</v>
      </c>
      <c r="P807" t="s">
        <v>24</v>
      </c>
      <c r="Q807" t="s">
        <v>24</v>
      </c>
      <c r="R807" t="s">
        <v>24</v>
      </c>
      <c r="S807" t="s">
        <v>24</v>
      </c>
      <c r="T807" t="s">
        <v>24</v>
      </c>
      <c r="U807" t="s">
        <v>24</v>
      </c>
      <c r="V807" t="s">
        <v>24</v>
      </c>
      <c r="W807" t="s">
        <v>24</v>
      </c>
      <c r="X807" t="s">
        <v>24</v>
      </c>
      <c r="Y807">
        <v>473</v>
      </c>
      <c r="Z807">
        <v>509</v>
      </c>
      <c r="AA807">
        <v>194</v>
      </c>
      <c r="AB807">
        <v>311</v>
      </c>
      <c r="AC807" t="s">
        <v>3458</v>
      </c>
      <c r="AD807" t="s">
        <v>3461</v>
      </c>
    </row>
    <row r="808" spans="1:30" x14ac:dyDescent="0.25">
      <c r="A808">
        <v>807</v>
      </c>
      <c r="B808" t="s">
        <v>3462</v>
      </c>
      <c r="C808" s="2">
        <v>-0.66862564268554703</v>
      </c>
      <c r="D808" t="s">
        <v>3465</v>
      </c>
      <c r="E808" t="s">
        <v>18298</v>
      </c>
      <c r="F808">
        <v>5853.2096846472004</v>
      </c>
      <c r="G808" s="2">
        <v>0.17566985103096</v>
      </c>
      <c r="H808" s="12">
        <v>-3.8061490845558299</v>
      </c>
      <c r="I808" s="14">
        <v>1.4114732032118101E-4</v>
      </c>
      <c r="J808" s="14">
        <v>6.8131061292238805E-4</v>
      </c>
      <c r="K808" t="s">
        <v>3464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</v>
      </c>
      <c r="W808">
        <v>0</v>
      </c>
      <c r="X808">
        <v>0</v>
      </c>
      <c r="Y808">
        <v>6489</v>
      </c>
      <c r="Z808">
        <v>7299</v>
      </c>
      <c r="AA808">
        <v>3943</v>
      </c>
      <c r="AB808">
        <v>5619</v>
      </c>
      <c r="AC808" t="s">
        <v>3463</v>
      </c>
      <c r="AD808" t="s">
        <v>3466</v>
      </c>
    </row>
    <row r="809" spans="1:30" x14ac:dyDescent="0.25">
      <c r="A809">
        <v>808</v>
      </c>
      <c r="B809" t="s">
        <v>3467</v>
      </c>
      <c r="C809" s="2">
        <v>0.34599700300275898</v>
      </c>
      <c r="D809" t="s">
        <v>35</v>
      </c>
      <c r="E809" t="s">
        <v>18292</v>
      </c>
      <c r="F809">
        <v>1158.43858164431</v>
      </c>
      <c r="G809" s="2">
        <v>0.16565261552539901</v>
      </c>
      <c r="H809" s="12">
        <v>2.0886902504096398</v>
      </c>
      <c r="I809" s="14">
        <v>3.6735615057911203E-2</v>
      </c>
      <c r="J809" s="14">
        <v>8.0772847297940903E-2</v>
      </c>
      <c r="K809" t="s">
        <v>3469</v>
      </c>
      <c r="L809" t="s">
        <v>24</v>
      </c>
      <c r="M809" t="s">
        <v>24</v>
      </c>
      <c r="N809" t="s">
        <v>24</v>
      </c>
      <c r="O809" t="s">
        <v>24</v>
      </c>
      <c r="P809" t="s">
        <v>24</v>
      </c>
      <c r="Q809" t="s">
        <v>24</v>
      </c>
      <c r="R809" t="s">
        <v>24</v>
      </c>
      <c r="S809" t="s">
        <v>24</v>
      </c>
      <c r="T809" t="s">
        <v>24</v>
      </c>
      <c r="U809" t="s">
        <v>24</v>
      </c>
      <c r="V809" t="s">
        <v>24</v>
      </c>
      <c r="W809" t="s">
        <v>24</v>
      </c>
      <c r="X809" t="s">
        <v>24</v>
      </c>
      <c r="Y809">
        <v>1925</v>
      </c>
      <c r="Z809">
        <v>2025</v>
      </c>
      <c r="AA809">
        <v>646</v>
      </c>
      <c r="AB809">
        <v>696</v>
      </c>
      <c r="AC809" t="s">
        <v>3468</v>
      </c>
      <c r="AD809" t="s">
        <v>3470</v>
      </c>
    </row>
    <row r="810" spans="1:30" x14ac:dyDescent="0.25">
      <c r="A810">
        <v>809</v>
      </c>
      <c r="B810" t="s">
        <v>3471</v>
      </c>
      <c r="C810" s="2">
        <v>-0.41417112101181203</v>
      </c>
      <c r="D810" t="s">
        <v>306</v>
      </c>
      <c r="E810" t="s">
        <v>18295</v>
      </c>
      <c r="F810">
        <v>383.59246495742798</v>
      </c>
      <c r="G810" s="2">
        <v>0.20108784157189899</v>
      </c>
      <c r="H810" s="12">
        <v>-2.0596527257652499</v>
      </c>
      <c r="I810" s="14">
        <v>3.9431751817570797E-2</v>
      </c>
      <c r="J810" s="14">
        <v>8.5592546329968794E-2</v>
      </c>
      <c r="K810" t="s">
        <v>3473</v>
      </c>
      <c r="L810" t="s">
        <v>24</v>
      </c>
      <c r="M810" t="s">
        <v>24</v>
      </c>
      <c r="N810" t="s">
        <v>24</v>
      </c>
      <c r="O810" t="s">
        <v>24</v>
      </c>
      <c r="P810" t="s">
        <v>24</v>
      </c>
      <c r="Q810" t="s">
        <v>24</v>
      </c>
      <c r="R810" t="s">
        <v>24</v>
      </c>
      <c r="S810" t="s">
        <v>24</v>
      </c>
      <c r="T810" t="s">
        <v>24</v>
      </c>
      <c r="U810" t="s">
        <v>24</v>
      </c>
      <c r="V810" t="s">
        <v>24</v>
      </c>
      <c r="W810" t="s">
        <v>24</v>
      </c>
      <c r="X810" t="s">
        <v>24</v>
      </c>
      <c r="Y810">
        <v>509</v>
      </c>
      <c r="Z810">
        <v>492</v>
      </c>
      <c r="AA810">
        <v>263</v>
      </c>
      <c r="AB810">
        <v>316</v>
      </c>
      <c r="AC810" t="s">
        <v>3472</v>
      </c>
      <c r="AD810" t="s">
        <v>3474</v>
      </c>
    </row>
    <row r="811" spans="1:30" x14ac:dyDescent="0.25">
      <c r="A811">
        <v>810</v>
      </c>
      <c r="B811" t="s">
        <v>3475</v>
      </c>
      <c r="C811" s="2">
        <v>1.0504459686033999E-2</v>
      </c>
      <c r="D811" t="s">
        <v>35</v>
      </c>
      <c r="E811" t="s">
        <v>18295</v>
      </c>
      <c r="F811">
        <v>788.81756988359996</v>
      </c>
      <c r="G811" s="2">
        <v>0.171616788283979</v>
      </c>
      <c r="H811" s="12">
        <v>6.1208811743125903E-2</v>
      </c>
      <c r="I811" s="14">
        <v>0.95119291213689205</v>
      </c>
      <c r="J811" s="14">
        <v>0.96578479508438997</v>
      </c>
      <c r="K811" t="s">
        <v>3477</v>
      </c>
      <c r="L811" t="s">
        <v>24</v>
      </c>
      <c r="M811" t="s">
        <v>24</v>
      </c>
      <c r="N811" t="s">
        <v>24</v>
      </c>
      <c r="O811" t="s">
        <v>24</v>
      </c>
      <c r="P811" t="s">
        <v>24</v>
      </c>
      <c r="Q811" t="s">
        <v>24</v>
      </c>
      <c r="R811" t="s">
        <v>24</v>
      </c>
      <c r="S811" t="s">
        <v>24</v>
      </c>
      <c r="T811" t="s">
        <v>24</v>
      </c>
      <c r="U811" t="s">
        <v>24</v>
      </c>
      <c r="V811" t="s">
        <v>24</v>
      </c>
      <c r="W811" t="s">
        <v>24</v>
      </c>
      <c r="X811" t="s">
        <v>24</v>
      </c>
      <c r="Y811">
        <v>1201</v>
      </c>
      <c r="Z811">
        <v>1210</v>
      </c>
      <c r="AA811">
        <v>462</v>
      </c>
      <c r="AB811">
        <v>578</v>
      </c>
      <c r="AC811" t="s">
        <v>3476</v>
      </c>
      <c r="AD811" t="s">
        <v>3478</v>
      </c>
    </row>
    <row r="812" spans="1:30" x14ac:dyDescent="0.25">
      <c r="A812">
        <v>811</v>
      </c>
      <c r="B812" t="s">
        <v>3479</v>
      </c>
      <c r="C812" s="2">
        <v>-0.32366749873164602</v>
      </c>
      <c r="D812" t="s">
        <v>3482</v>
      </c>
      <c r="E812" t="s">
        <v>18294</v>
      </c>
      <c r="F812">
        <v>1512.7174647053</v>
      </c>
      <c r="G812" s="2">
        <v>0.202203431254011</v>
      </c>
      <c r="H812" s="12">
        <v>-1.6007023062088901</v>
      </c>
      <c r="I812" s="14">
        <v>0.109442870133239</v>
      </c>
      <c r="J812" s="14">
        <v>0.194959749223787</v>
      </c>
      <c r="K812" t="s">
        <v>3481</v>
      </c>
      <c r="L812" t="s">
        <v>24</v>
      </c>
      <c r="M812" t="s">
        <v>24</v>
      </c>
      <c r="N812" t="s">
        <v>24</v>
      </c>
      <c r="O812" t="s">
        <v>24</v>
      </c>
      <c r="P812" t="s">
        <v>24</v>
      </c>
      <c r="Q812" t="s">
        <v>24</v>
      </c>
      <c r="R812" t="s">
        <v>24</v>
      </c>
      <c r="S812" t="s">
        <v>24</v>
      </c>
      <c r="T812" t="s">
        <v>24</v>
      </c>
      <c r="U812" t="s">
        <v>24</v>
      </c>
      <c r="V812" t="s">
        <v>24</v>
      </c>
      <c r="W812" t="s">
        <v>24</v>
      </c>
      <c r="X812" t="s">
        <v>24</v>
      </c>
      <c r="Y812">
        <v>1983</v>
      </c>
      <c r="Z812">
        <v>2113</v>
      </c>
      <c r="AA812">
        <v>887</v>
      </c>
      <c r="AB812">
        <v>1357</v>
      </c>
      <c r="AC812" t="s">
        <v>3480</v>
      </c>
      <c r="AD812" t="s">
        <v>3483</v>
      </c>
    </row>
    <row r="813" spans="1:30" x14ac:dyDescent="0.25">
      <c r="A813">
        <v>812</v>
      </c>
      <c r="B813" t="s">
        <v>3484</v>
      </c>
      <c r="C813" s="2">
        <v>3.2890522288820001E-2</v>
      </c>
      <c r="D813" t="s">
        <v>3487</v>
      </c>
      <c r="E813" t="s">
        <v>18291</v>
      </c>
      <c r="F813">
        <v>773.67398309143402</v>
      </c>
      <c r="G813" s="2">
        <v>0.21051445330528801</v>
      </c>
      <c r="H813" s="12">
        <v>0.15623878442741501</v>
      </c>
      <c r="I813" s="14">
        <v>0.87584480654993702</v>
      </c>
      <c r="J813" s="14">
        <v>0.91497430967830495</v>
      </c>
      <c r="K813" t="s">
        <v>3486</v>
      </c>
      <c r="L813" t="s">
        <v>24</v>
      </c>
      <c r="M813" t="s">
        <v>24</v>
      </c>
      <c r="N813" t="s">
        <v>24</v>
      </c>
      <c r="O813" t="s">
        <v>24</v>
      </c>
      <c r="P813" t="s">
        <v>24</v>
      </c>
      <c r="Q813" t="s">
        <v>24</v>
      </c>
      <c r="R813" t="s">
        <v>24</v>
      </c>
      <c r="S813" t="s">
        <v>24</v>
      </c>
      <c r="T813" t="s">
        <v>24</v>
      </c>
      <c r="U813" t="s">
        <v>24</v>
      </c>
      <c r="V813" t="s">
        <v>24</v>
      </c>
      <c r="W813" t="s">
        <v>24</v>
      </c>
      <c r="X813" t="s">
        <v>24</v>
      </c>
      <c r="Y813">
        <v>1183</v>
      </c>
      <c r="Z813">
        <v>1201</v>
      </c>
      <c r="AA813">
        <v>405</v>
      </c>
      <c r="AB813">
        <v>615</v>
      </c>
      <c r="AC813" t="s">
        <v>3485</v>
      </c>
      <c r="AD813" t="s">
        <v>3488</v>
      </c>
    </row>
    <row r="814" spans="1:30" x14ac:dyDescent="0.25">
      <c r="A814">
        <v>813</v>
      </c>
      <c r="B814" t="s">
        <v>16388</v>
      </c>
      <c r="C814" s="2">
        <v>-0.65239596088283502</v>
      </c>
      <c r="D814" t="s">
        <v>3491</v>
      </c>
      <c r="E814" t="s">
        <v>18293</v>
      </c>
      <c r="F814">
        <v>5459.1505111458</v>
      </c>
      <c r="G814" s="2">
        <v>0.15078257809139001</v>
      </c>
      <c r="H814" s="12">
        <v>-4.3267330293783299</v>
      </c>
      <c r="I814" s="14">
        <v>1.51337202317464E-5</v>
      </c>
      <c r="J814" s="14">
        <v>9.2774219003092099E-5</v>
      </c>
      <c r="K814" t="s">
        <v>3490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</v>
      </c>
      <c r="W814">
        <v>0</v>
      </c>
      <c r="X814">
        <v>0</v>
      </c>
      <c r="Y814">
        <v>6048</v>
      </c>
      <c r="Z814">
        <v>6903</v>
      </c>
      <c r="AA814">
        <v>3892</v>
      </c>
      <c r="AB814">
        <v>4945</v>
      </c>
      <c r="AC814" t="s">
        <v>3489</v>
      </c>
      <c r="AD814" t="s">
        <v>3492</v>
      </c>
    </row>
    <row r="815" spans="1:30" x14ac:dyDescent="0.25">
      <c r="A815">
        <v>814</v>
      </c>
      <c r="B815" t="s">
        <v>3493</v>
      </c>
      <c r="C815" s="2">
        <v>-1.4055714496265099</v>
      </c>
      <c r="D815" t="s">
        <v>3496</v>
      </c>
      <c r="E815" t="s">
        <v>18293</v>
      </c>
      <c r="F815">
        <v>4816.3967270917001</v>
      </c>
      <c r="G815" s="2">
        <v>0.14940315265937201</v>
      </c>
      <c r="H815" s="12">
        <v>-9.4079102388897091</v>
      </c>
      <c r="I815" s="14">
        <v>5.0609871351080503E-21</v>
      </c>
      <c r="J815" s="14">
        <v>2.08033208027336E-19</v>
      </c>
      <c r="K815" t="s">
        <v>3495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</v>
      </c>
      <c r="W815">
        <v>0</v>
      </c>
      <c r="X815">
        <v>0</v>
      </c>
      <c r="Y815">
        <v>3837</v>
      </c>
      <c r="Z815">
        <v>4211</v>
      </c>
      <c r="AA815">
        <v>4047</v>
      </c>
      <c r="AB815">
        <v>5220</v>
      </c>
      <c r="AC815" t="s">
        <v>3494</v>
      </c>
      <c r="AD815" t="s">
        <v>3497</v>
      </c>
    </row>
    <row r="816" spans="1:30" x14ac:dyDescent="0.25">
      <c r="A816">
        <v>815</v>
      </c>
      <c r="B816" t="s">
        <v>3498</v>
      </c>
      <c r="C816" s="2">
        <v>0.176105362019922</v>
      </c>
      <c r="D816" t="s">
        <v>3501</v>
      </c>
      <c r="E816" t="s">
        <v>18293</v>
      </c>
      <c r="F816">
        <v>510.24849322935501</v>
      </c>
      <c r="G816" s="2">
        <v>0.241110561003266</v>
      </c>
      <c r="H816" s="12">
        <v>0.73039256881633297</v>
      </c>
      <c r="I816" s="14">
        <v>0.46515025940672</v>
      </c>
      <c r="J816" s="14">
        <v>0.59031906499292897</v>
      </c>
      <c r="K816" t="s">
        <v>3500</v>
      </c>
      <c r="L816" t="s">
        <v>24</v>
      </c>
      <c r="M816" t="s">
        <v>24</v>
      </c>
      <c r="N816" t="s">
        <v>24</v>
      </c>
      <c r="O816" t="s">
        <v>24</v>
      </c>
      <c r="P816" t="s">
        <v>24</v>
      </c>
      <c r="Q816" t="s">
        <v>24</v>
      </c>
      <c r="R816" t="s">
        <v>24</v>
      </c>
      <c r="S816" t="s">
        <v>24</v>
      </c>
      <c r="T816" t="s">
        <v>24</v>
      </c>
      <c r="U816" t="s">
        <v>24</v>
      </c>
      <c r="V816" t="s">
        <v>24</v>
      </c>
      <c r="W816" t="s">
        <v>24</v>
      </c>
      <c r="X816" t="s">
        <v>24</v>
      </c>
      <c r="Y816">
        <v>758</v>
      </c>
      <c r="Z816">
        <v>893</v>
      </c>
      <c r="AA816">
        <v>334</v>
      </c>
      <c r="AB816">
        <v>291</v>
      </c>
      <c r="AC816" t="s">
        <v>3499</v>
      </c>
      <c r="AD816" t="s">
        <v>3502</v>
      </c>
    </row>
    <row r="817" spans="1:30" x14ac:dyDescent="0.25">
      <c r="A817">
        <v>816</v>
      </c>
      <c r="B817" t="s">
        <v>3503</v>
      </c>
      <c r="C817" s="2">
        <v>0.21202586207990501</v>
      </c>
      <c r="D817" t="s">
        <v>3506</v>
      </c>
      <c r="E817" t="s">
        <v>18293</v>
      </c>
      <c r="F817">
        <v>527.91142651485598</v>
      </c>
      <c r="G817" s="2">
        <v>0.198357203786273</v>
      </c>
      <c r="H817" s="12">
        <v>1.06890931124619</v>
      </c>
      <c r="I817" s="14">
        <v>0.28511053587958801</v>
      </c>
      <c r="J817" s="14">
        <v>0.40992512614498999</v>
      </c>
      <c r="K817" t="s">
        <v>3505</v>
      </c>
      <c r="L817" t="s">
        <v>24</v>
      </c>
      <c r="M817" t="s">
        <v>24</v>
      </c>
      <c r="N817" t="s">
        <v>24</v>
      </c>
      <c r="O817" t="s">
        <v>24</v>
      </c>
      <c r="P817" t="s">
        <v>24</v>
      </c>
      <c r="Q817" t="s">
        <v>24</v>
      </c>
      <c r="R817" t="s">
        <v>24</v>
      </c>
      <c r="S817" t="s">
        <v>24</v>
      </c>
      <c r="T817" t="s">
        <v>24</v>
      </c>
      <c r="U817" t="s">
        <v>24</v>
      </c>
      <c r="V817" t="s">
        <v>24</v>
      </c>
      <c r="W817" t="s">
        <v>24</v>
      </c>
      <c r="X817" t="s">
        <v>24</v>
      </c>
      <c r="Y817">
        <v>851</v>
      </c>
      <c r="Z817">
        <v>874</v>
      </c>
      <c r="AA817">
        <v>319</v>
      </c>
      <c r="AB817">
        <v>323</v>
      </c>
      <c r="AC817" t="s">
        <v>3504</v>
      </c>
      <c r="AD817" t="s">
        <v>3507</v>
      </c>
    </row>
    <row r="818" spans="1:30" x14ac:dyDescent="0.25">
      <c r="A818">
        <v>817</v>
      </c>
      <c r="B818" t="s">
        <v>3508</v>
      </c>
      <c r="C818" s="2">
        <v>0.22877002458364301</v>
      </c>
      <c r="D818" t="s">
        <v>3511</v>
      </c>
      <c r="E818" t="s">
        <v>18293</v>
      </c>
      <c r="F818">
        <v>2947.4541979811102</v>
      </c>
      <c r="G818" s="2">
        <v>0.20988163331695101</v>
      </c>
      <c r="H818" s="12">
        <v>1.08999544632935</v>
      </c>
      <c r="I818" s="14">
        <v>0.27571514996795199</v>
      </c>
      <c r="J818" s="14">
        <v>0.399505625463767</v>
      </c>
      <c r="K818" t="s">
        <v>3510</v>
      </c>
      <c r="L818" t="s">
        <v>24</v>
      </c>
      <c r="M818" t="s">
        <v>24</v>
      </c>
      <c r="N818" t="s">
        <v>24</v>
      </c>
      <c r="O818" t="s">
        <v>24</v>
      </c>
      <c r="P818" t="s">
        <v>24</v>
      </c>
      <c r="Q818" t="s">
        <v>24</v>
      </c>
      <c r="R818" t="s">
        <v>24</v>
      </c>
      <c r="S818" t="s">
        <v>24</v>
      </c>
      <c r="T818" t="s">
        <v>24</v>
      </c>
      <c r="U818" t="s">
        <v>24</v>
      </c>
      <c r="V818" t="s">
        <v>24</v>
      </c>
      <c r="W818" t="s">
        <v>24</v>
      </c>
      <c r="X818" t="s">
        <v>24</v>
      </c>
      <c r="Y818">
        <v>4418</v>
      </c>
      <c r="Z818">
        <v>5290</v>
      </c>
      <c r="AA818">
        <v>1860</v>
      </c>
      <c r="AB818">
        <v>1684</v>
      </c>
      <c r="AC818" t="s">
        <v>3509</v>
      </c>
      <c r="AD818" t="s">
        <v>3512</v>
      </c>
    </row>
    <row r="819" spans="1:30" x14ac:dyDescent="0.25">
      <c r="A819">
        <v>818</v>
      </c>
      <c r="B819" t="s">
        <v>3513</v>
      </c>
      <c r="C819" s="2">
        <v>0.40008996803569602</v>
      </c>
      <c r="D819" t="s">
        <v>3516</v>
      </c>
      <c r="E819" t="s">
        <v>18293</v>
      </c>
      <c r="F819">
        <v>949.05904605167598</v>
      </c>
      <c r="G819" s="2">
        <v>0.17928764574359399</v>
      </c>
      <c r="H819" s="12">
        <v>2.23155347027022</v>
      </c>
      <c r="I819" s="14">
        <v>2.5644489810888699E-2</v>
      </c>
      <c r="J819" s="14">
        <v>6.0333392773131198E-2</v>
      </c>
      <c r="K819" t="s">
        <v>3515</v>
      </c>
      <c r="L819" t="s">
        <v>24</v>
      </c>
      <c r="M819" t="s">
        <v>24</v>
      </c>
      <c r="N819" t="s">
        <v>24</v>
      </c>
      <c r="O819" t="s">
        <v>24</v>
      </c>
      <c r="P819" t="s">
        <v>24</v>
      </c>
      <c r="Q819" t="s">
        <v>24</v>
      </c>
      <c r="R819" t="s">
        <v>24</v>
      </c>
      <c r="S819" t="s">
        <v>24</v>
      </c>
      <c r="T819" t="s">
        <v>24</v>
      </c>
      <c r="U819" t="s">
        <v>24</v>
      </c>
      <c r="V819" t="s">
        <v>24</v>
      </c>
      <c r="W819" t="s">
        <v>24</v>
      </c>
      <c r="X819" t="s">
        <v>24</v>
      </c>
      <c r="Y819">
        <v>1524</v>
      </c>
      <c r="Z819">
        <v>1770</v>
      </c>
      <c r="AA819">
        <v>521</v>
      </c>
      <c r="AB819">
        <v>555</v>
      </c>
      <c r="AC819" t="s">
        <v>3514</v>
      </c>
      <c r="AD819" t="s">
        <v>3517</v>
      </c>
    </row>
    <row r="820" spans="1:30" x14ac:dyDescent="0.25">
      <c r="A820">
        <v>819</v>
      </c>
      <c r="B820" t="s">
        <v>3518</v>
      </c>
      <c r="C820" s="2">
        <v>0.81131459173266396</v>
      </c>
      <c r="D820" t="s">
        <v>2679</v>
      </c>
      <c r="E820" t="s">
        <v>18282</v>
      </c>
      <c r="F820">
        <v>338.361466598606</v>
      </c>
      <c r="G820" s="2">
        <v>0.26860938732411199</v>
      </c>
      <c r="H820" s="12">
        <v>3.0204253090891</v>
      </c>
      <c r="I820" s="14">
        <v>2.5241995699184002E-3</v>
      </c>
      <c r="J820" s="14">
        <v>8.2692947319893805E-3</v>
      </c>
      <c r="K820" t="s">
        <v>3520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0</v>
      </c>
      <c r="Y820">
        <v>676</v>
      </c>
      <c r="Z820">
        <v>634</v>
      </c>
      <c r="AA820">
        <v>175</v>
      </c>
      <c r="AB820">
        <v>145</v>
      </c>
      <c r="AC820" t="s">
        <v>3519</v>
      </c>
      <c r="AD820" t="s">
        <v>3521</v>
      </c>
    </row>
    <row r="821" spans="1:30" x14ac:dyDescent="0.25">
      <c r="A821">
        <v>820</v>
      </c>
      <c r="B821" t="s">
        <v>16389</v>
      </c>
      <c r="C821" s="2">
        <v>-0.88367533356884298</v>
      </c>
      <c r="D821" t="s">
        <v>3524</v>
      </c>
      <c r="E821" t="s">
        <v>18293</v>
      </c>
      <c r="F821">
        <v>4025.9724078463901</v>
      </c>
      <c r="G821" s="2">
        <v>0.168113331242528</v>
      </c>
      <c r="H821" s="12">
        <v>-5.2564262871813101</v>
      </c>
      <c r="I821" s="14">
        <v>1.4688160914253599E-7</v>
      </c>
      <c r="J821" s="14">
        <v>1.3955539749430801E-6</v>
      </c>
      <c r="K821" t="s">
        <v>3523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3893</v>
      </c>
      <c r="Z821">
        <v>4749</v>
      </c>
      <c r="AA821">
        <v>3026</v>
      </c>
      <c r="AB821">
        <v>3893</v>
      </c>
      <c r="AC821" t="s">
        <v>3522</v>
      </c>
      <c r="AD821" t="s">
        <v>3525</v>
      </c>
    </row>
    <row r="822" spans="1:30" x14ac:dyDescent="0.25">
      <c r="A822">
        <v>821</v>
      </c>
      <c r="B822" t="s">
        <v>3526</v>
      </c>
      <c r="C822" s="2">
        <v>-0.150203271797962</v>
      </c>
      <c r="D822" t="s">
        <v>3529</v>
      </c>
      <c r="E822" t="s">
        <v>18285</v>
      </c>
      <c r="F822">
        <v>1717.35963768082</v>
      </c>
      <c r="G822" s="2">
        <v>0.178461673371197</v>
      </c>
      <c r="H822" s="12">
        <v>-0.84165562812773997</v>
      </c>
      <c r="I822" s="14">
        <v>0.399980741947497</v>
      </c>
      <c r="J822" s="14">
        <v>0.52874908507277496</v>
      </c>
      <c r="K822" t="s">
        <v>3528</v>
      </c>
      <c r="L822" t="s">
        <v>24</v>
      </c>
      <c r="M822" t="s">
        <v>24</v>
      </c>
      <c r="N822" t="s">
        <v>24</v>
      </c>
      <c r="O822" t="s">
        <v>24</v>
      </c>
      <c r="P822" t="s">
        <v>24</v>
      </c>
      <c r="Q822" t="s">
        <v>24</v>
      </c>
      <c r="R822" t="s">
        <v>24</v>
      </c>
      <c r="S822" t="s">
        <v>24</v>
      </c>
      <c r="T822" t="s">
        <v>24</v>
      </c>
      <c r="U822" t="s">
        <v>24</v>
      </c>
      <c r="V822" t="s">
        <v>24</v>
      </c>
      <c r="W822" t="s">
        <v>24</v>
      </c>
      <c r="X822" t="s">
        <v>24</v>
      </c>
      <c r="Y822">
        <v>2472</v>
      </c>
      <c r="Z822">
        <v>2484</v>
      </c>
      <c r="AA822">
        <v>1184</v>
      </c>
      <c r="AB822">
        <v>1185</v>
      </c>
      <c r="AC822" t="s">
        <v>3527</v>
      </c>
      <c r="AD822" t="s">
        <v>3530</v>
      </c>
    </row>
    <row r="823" spans="1:30" x14ac:dyDescent="0.25">
      <c r="A823">
        <v>822</v>
      </c>
      <c r="B823" t="s">
        <v>3531</v>
      </c>
      <c r="C823" s="2">
        <v>9.2677088699108304E-2</v>
      </c>
      <c r="D823" t="s">
        <v>3534</v>
      </c>
      <c r="E823" t="s">
        <v>18290</v>
      </c>
      <c r="F823">
        <v>1443.21941627253</v>
      </c>
      <c r="G823" s="2">
        <v>0.16826078424218799</v>
      </c>
      <c r="H823" s="12">
        <v>0.55079434650507997</v>
      </c>
      <c r="I823" s="14">
        <v>0.58177466012738799</v>
      </c>
      <c r="J823" s="14">
        <v>0.69401331835278002</v>
      </c>
      <c r="K823" t="s">
        <v>3533</v>
      </c>
      <c r="L823" t="s">
        <v>24</v>
      </c>
      <c r="M823" t="s">
        <v>24</v>
      </c>
      <c r="N823" t="s">
        <v>24</v>
      </c>
      <c r="O823" t="s">
        <v>24</v>
      </c>
      <c r="P823" t="s">
        <v>24</v>
      </c>
      <c r="Q823" t="s">
        <v>24</v>
      </c>
      <c r="R823" t="s">
        <v>24</v>
      </c>
      <c r="S823" t="s">
        <v>24</v>
      </c>
      <c r="T823" t="s">
        <v>24</v>
      </c>
      <c r="U823" t="s">
        <v>24</v>
      </c>
      <c r="V823" t="s">
        <v>24</v>
      </c>
      <c r="W823" t="s">
        <v>24</v>
      </c>
      <c r="X823" t="s">
        <v>24</v>
      </c>
      <c r="Y823">
        <v>2266</v>
      </c>
      <c r="Z823">
        <v>2270</v>
      </c>
      <c r="AA823">
        <v>796</v>
      </c>
      <c r="AB823">
        <v>1057</v>
      </c>
      <c r="AC823" t="s">
        <v>3532</v>
      </c>
      <c r="AD823" t="s">
        <v>3535</v>
      </c>
    </row>
    <row r="824" spans="1:30" x14ac:dyDescent="0.25">
      <c r="A824">
        <v>823</v>
      </c>
      <c r="B824" t="s">
        <v>3536</v>
      </c>
      <c r="C824" s="2">
        <v>-0.28556088971371502</v>
      </c>
      <c r="D824" t="s">
        <v>3539</v>
      </c>
      <c r="E824" t="s">
        <v>18287</v>
      </c>
      <c r="F824">
        <v>2487.4869010484199</v>
      </c>
      <c r="G824" s="2">
        <v>0.19052773907537601</v>
      </c>
      <c r="H824" s="12">
        <v>-1.4987890534970501</v>
      </c>
      <c r="I824" s="14">
        <v>0.13392836527784199</v>
      </c>
      <c r="J824" s="14">
        <v>0.229784827069408</v>
      </c>
      <c r="K824" t="s">
        <v>3538</v>
      </c>
      <c r="L824" t="s">
        <v>24</v>
      </c>
      <c r="M824" t="s">
        <v>24</v>
      </c>
      <c r="N824" t="s">
        <v>24</v>
      </c>
      <c r="O824" t="s">
        <v>24</v>
      </c>
      <c r="P824" t="s">
        <v>24</v>
      </c>
      <c r="Q824" t="s">
        <v>24</v>
      </c>
      <c r="R824" t="s">
        <v>24</v>
      </c>
      <c r="S824" t="s">
        <v>24</v>
      </c>
      <c r="T824" t="s">
        <v>24</v>
      </c>
      <c r="U824" t="s">
        <v>24</v>
      </c>
      <c r="V824" t="s">
        <v>24</v>
      </c>
      <c r="W824" t="s">
        <v>24</v>
      </c>
      <c r="X824" t="s">
        <v>24</v>
      </c>
      <c r="Y824">
        <v>3136</v>
      </c>
      <c r="Z824">
        <v>3708</v>
      </c>
      <c r="AA824">
        <v>1485</v>
      </c>
      <c r="AB824">
        <v>2154</v>
      </c>
      <c r="AC824" t="s">
        <v>3537</v>
      </c>
      <c r="AD824" t="s">
        <v>3540</v>
      </c>
    </row>
    <row r="825" spans="1:30" x14ac:dyDescent="0.25">
      <c r="A825">
        <v>824</v>
      </c>
      <c r="B825" t="s">
        <v>3541</v>
      </c>
      <c r="C825" s="2">
        <v>9.0970334087584995E-2</v>
      </c>
      <c r="D825" t="s">
        <v>3544</v>
      </c>
      <c r="E825" t="s">
        <v>18303</v>
      </c>
      <c r="F825">
        <v>1427.97435323882</v>
      </c>
      <c r="G825" s="2">
        <v>0.20255623687872201</v>
      </c>
      <c r="H825" s="12">
        <v>0.449111493624618</v>
      </c>
      <c r="I825" s="14">
        <v>0.65335122959494296</v>
      </c>
      <c r="J825" s="14">
        <v>0.75127695864789501</v>
      </c>
      <c r="K825" t="s">
        <v>3543</v>
      </c>
      <c r="L825" t="s">
        <v>24</v>
      </c>
      <c r="M825" t="s">
        <v>24</v>
      </c>
      <c r="N825" t="s">
        <v>24</v>
      </c>
      <c r="O825" t="s">
        <v>24</v>
      </c>
      <c r="P825" t="s">
        <v>24</v>
      </c>
      <c r="Q825" t="s">
        <v>24</v>
      </c>
      <c r="R825" t="s">
        <v>24</v>
      </c>
      <c r="S825" t="s">
        <v>24</v>
      </c>
      <c r="T825" t="s">
        <v>24</v>
      </c>
      <c r="U825" t="s">
        <v>24</v>
      </c>
      <c r="V825" t="s">
        <v>24</v>
      </c>
      <c r="W825" t="s">
        <v>24</v>
      </c>
      <c r="X825" t="s">
        <v>24</v>
      </c>
      <c r="Y825">
        <v>1967</v>
      </c>
      <c r="Z825">
        <v>2535</v>
      </c>
      <c r="AA825">
        <v>770</v>
      </c>
      <c r="AB825">
        <v>1068</v>
      </c>
      <c r="AC825" t="s">
        <v>3542</v>
      </c>
      <c r="AD825" t="s">
        <v>3545</v>
      </c>
    </row>
    <row r="826" spans="1:30" x14ac:dyDescent="0.25">
      <c r="A826">
        <v>825</v>
      </c>
      <c r="B826" t="s">
        <v>16390</v>
      </c>
      <c r="C826" s="2">
        <v>-0.58072584083311896</v>
      </c>
      <c r="D826" t="s">
        <v>3548</v>
      </c>
      <c r="E826" t="s">
        <v>18293</v>
      </c>
      <c r="F826">
        <v>17470.021780813899</v>
      </c>
      <c r="G826" s="2">
        <v>0.15933116910771</v>
      </c>
      <c r="H826" s="12">
        <v>-3.6447723573818802</v>
      </c>
      <c r="I826" s="14">
        <v>2.6762858440829498E-4</v>
      </c>
      <c r="J826" s="14">
        <v>1.21522049083069E-3</v>
      </c>
      <c r="K826" t="s">
        <v>3547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</v>
      </c>
      <c r="W826">
        <v>0</v>
      </c>
      <c r="X826">
        <v>0</v>
      </c>
      <c r="Y826">
        <v>19326</v>
      </c>
      <c r="Z826">
        <v>23420</v>
      </c>
      <c r="AA826">
        <v>13019</v>
      </c>
      <c r="AB826">
        <v>14563</v>
      </c>
      <c r="AC826" t="s">
        <v>3546</v>
      </c>
      <c r="AD826" t="s">
        <v>3549</v>
      </c>
    </row>
    <row r="827" spans="1:30" x14ac:dyDescent="0.25">
      <c r="A827">
        <v>826</v>
      </c>
      <c r="B827" t="s">
        <v>3550</v>
      </c>
      <c r="C827" s="2">
        <v>2.3542952043066001E-2</v>
      </c>
      <c r="D827" t="s">
        <v>3552</v>
      </c>
      <c r="E827" t="s">
        <v>18287</v>
      </c>
      <c r="F827">
        <v>353.28349939665202</v>
      </c>
      <c r="G827" s="2">
        <v>0.205111645402246</v>
      </c>
      <c r="H827" s="12">
        <v>0.114781157339437</v>
      </c>
      <c r="I827" s="14">
        <v>0.908618584598473</v>
      </c>
      <c r="J827" s="14">
        <v>0.93643588621193996</v>
      </c>
      <c r="K827" t="s">
        <v>24</v>
      </c>
      <c r="L827" t="s">
        <v>24</v>
      </c>
      <c r="M827" t="s">
        <v>24</v>
      </c>
      <c r="N827" t="s">
        <v>24</v>
      </c>
      <c r="O827" t="s">
        <v>24</v>
      </c>
      <c r="P827" t="s">
        <v>24</v>
      </c>
      <c r="Q827" t="s">
        <v>24</v>
      </c>
      <c r="R827" t="s">
        <v>24</v>
      </c>
      <c r="S827" t="s">
        <v>24</v>
      </c>
      <c r="T827" t="s">
        <v>24</v>
      </c>
      <c r="U827" t="s">
        <v>24</v>
      </c>
      <c r="V827" t="s">
        <v>24</v>
      </c>
      <c r="W827" t="s">
        <v>24</v>
      </c>
      <c r="X827" t="s">
        <v>24</v>
      </c>
      <c r="Y827">
        <v>524</v>
      </c>
      <c r="Z827">
        <v>561</v>
      </c>
      <c r="AA827">
        <v>222</v>
      </c>
      <c r="AB827">
        <v>239</v>
      </c>
      <c r="AC827" t="s">
        <v>3551</v>
      </c>
      <c r="AD827" t="s">
        <v>3553</v>
      </c>
    </row>
    <row r="828" spans="1:30" x14ac:dyDescent="0.25">
      <c r="A828">
        <v>827</v>
      </c>
      <c r="B828" t="s">
        <v>3554</v>
      </c>
      <c r="C828" s="2">
        <v>-0.49348115041166701</v>
      </c>
      <c r="D828" t="s">
        <v>3557</v>
      </c>
      <c r="E828" t="s">
        <v>18286</v>
      </c>
      <c r="F828">
        <v>2389.1963043583801</v>
      </c>
      <c r="G828" s="2">
        <v>0.18337275909369199</v>
      </c>
      <c r="H828" s="12">
        <v>-2.691136638019</v>
      </c>
      <c r="I828" s="14">
        <v>7.12090229915344E-3</v>
      </c>
      <c r="J828" s="14">
        <v>2.03119966970009E-2</v>
      </c>
      <c r="K828" t="s">
        <v>3556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</v>
      </c>
      <c r="W828">
        <v>0</v>
      </c>
      <c r="X828">
        <v>0</v>
      </c>
      <c r="Y828">
        <v>3053</v>
      </c>
      <c r="Z828">
        <v>2988</v>
      </c>
      <c r="AA828">
        <v>1530</v>
      </c>
      <c r="AB828">
        <v>2188</v>
      </c>
      <c r="AC828" t="s">
        <v>3555</v>
      </c>
      <c r="AD828" t="s">
        <v>3558</v>
      </c>
    </row>
    <row r="829" spans="1:30" x14ac:dyDescent="0.25">
      <c r="A829">
        <v>828</v>
      </c>
      <c r="B829" t="s">
        <v>3559</v>
      </c>
      <c r="C829" s="2">
        <v>-0.27902401122341702</v>
      </c>
      <c r="D829" t="s">
        <v>3562</v>
      </c>
      <c r="E829" t="s">
        <v>18287</v>
      </c>
      <c r="F829">
        <v>816.85827441403205</v>
      </c>
      <c r="G829" s="2">
        <v>0.200786940158313</v>
      </c>
      <c r="H829" s="12">
        <v>-1.38965219054295</v>
      </c>
      <c r="I829" s="14">
        <v>0.164634519264236</v>
      </c>
      <c r="J829" s="14">
        <v>0.27046604868609198</v>
      </c>
      <c r="K829" t="s">
        <v>3561</v>
      </c>
      <c r="L829" t="s">
        <v>24</v>
      </c>
      <c r="M829" t="s">
        <v>24</v>
      </c>
      <c r="N829" t="s">
        <v>24</v>
      </c>
      <c r="O829" t="s">
        <v>24</v>
      </c>
      <c r="P829" t="s">
        <v>24</v>
      </c>
      <c r="Q829" t="s">
        <v>24</v>
      </c>
      <c r="R829" t="s">
        <v>24</v>
      </c>
      <c r="S829" t="s">
        <v>24</v>
      </c>
      <c r="T829" t="s">
        <v>24</v>
      </c>
      <c r="U829" t="s">
        <v>24</v>
      </c>
      <c r="V829" t="s">
        <v>24</v>
      </c>
      <c r="W829" t="s">
        <v>24</v>
      </c>
      <c r="X829" t="s">
        <v>24</v>
      </c>
      <c r="Y829">
        <v>1143</v>
      </c>
      <c r="Z829">
        <v>1104</v>
      </c>
      <c r="AA829">
        <v>488</v>
      </c>
      <c r="AB829">
        <v>704</v>
      </c>
      <c r="AC829" t="s">
        <v>3560</v>
      </c>
      <c r="AD829" t="s">
        <v>3563</v>
      </c>
    </row>
    <row r="830" spans="1:30" x14ac:dyDescent="0.25">
      <c r="A830">
        <v>829</v>
      </c>
      <c r="B830" t="s">
        <v>3564</v>
      </c>
      <c r="C830" s="2">
        <v>-4.07968050556968E-2</v>
      </c>
      <c r="D830" t="s">
        <v>3567</v>
      </c>
      <c r="E830" t="s">
        <v>18283</v>
      </c>
      <c r="F830">
        <v>2485.9897131069702</v>
      </c>
      <c r="G830" s="2">
        <v>0.15689376016200299</v>
      </c>
      <c r="H830" s="12">
        <v>-0.26002821918202201</v>
      </c>
      <c r="I830" s="14">
        <v>0.794842006337939</v>
      </c>
      <c r="J830" s="14">
        <v>0.85623669924128298</v>
      </c>
      <c r="K830" t="s">
        <v>3566</v>
      </c>
      <c r="L830" t="s">
        <v>24</v>
      </c>
      <c r="M830" t="s">
        <v>24</v>
      </c>
      <c r="N830" t="s">
        <v>24</v>
      </c>
      <c r="O830" t="s">
        <v>24</v>
      </c>
      <c r="P830" t="s">
        <v>24</v>
      </c>
      <c r="Q830" t="s">
        <v>24</v>
      </c>
      <c r="R830" t="s">
        <v>24</v>
      </c>
      <c r="S830" t="s">
        <v>24</v>
      </c>
      <c r="T830" t="s">
        <v>24</v>
      </c>
      <c r="U830" t="s">
        <v>24</v>
      </c>
      <c r="V830" t="s">
        <v>24</v>
      </c>
      <c r="W830" t="s">
        <v>24</v>
      </c>
      <c r="X830" t="s">
        <v>24</v>
      </c>
      <c r="Y830">
        <v>3806</v>
      </c>
      <c r="Z830">
        <v>3651</v>
      </c>
      <c r="AA830">
        <v>1540</v>
      </c>
      <c r="AB830">
        <v>1786</v>
      </c>
      <c r="AC830" t="s">
        <v>3565</v>
      </c>
      <c r="AD830" t="s">
        <v>3568</v>
      </c>
    </row>
    <row r="831" spans="1:30" x14ac:dyDescent="0.25">
      <c r="A831">
        <v>830</v>
      </c>
      <c r="B831" t="s">
        <v>3569</v>
      </c>
      <c r="C831" s="2">
        <v>-0.44986040043062903</v>
      </c>
      <c r="D831" t="s">
        <v>3572</v>
      </c>
      <c r="E831" t="s">
        <v>18287</v>
      </c>
      <c r="F831">
        <v>6133.2358942589999</v>
      </c>
      <c r="G831" s="2">
        <v>0.14358402973014001</v>
      </c>
      <c r="H831" s="12">
        <v>-3.1330810346813802</v>
      </c>
      <c r="I831" s="14">
        <v>1.7298167757827799E-3</v>
      </c>
      <c r="J831" s="14">
        <v>5.9831129401521303E-3</v>
      </c>
      <c r="K831" t="s">
        <v>3571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1</v>
      </c>
      <c r="W831">
        <v>0</v>
      </c>
      <c r="X831">
        <v>0</v>
      </c>
      <c r="Y831">
        <v>7654</v>
      </c>
      <c r="Z831">
        <v>8146</v>
      </c>
      <c r="AA831">
        <v>4133</v>
      </c>
      <c r="AB831">
        <v>5245</v>
      </c>
      <c r="AC831" t="s">
        <v>3570</v>
      </c>
      <c r="AD831" t="s">
        <v>3573</v>
      </c>
    </row>
    <row r="832" spans="1:30" x14ac:dyDescent="0.25">
      <c r="A832">
        <v>831</v>
      </c>
      <c r="B832" t="s">
        <v>3574</v>
      </c>
      <c r="C832" s="2">
        <v>-0.184148197794053</v>
      </c>
      <c r="D832" t="s">
        <v>3576</v>
      </c>
      <c r="E832" t="s">
        <v>18285</v>
      </c>
      <c r="F832">
        <v>2122.6600594807701</v>
      </c>
      <c r="G832" s="2">
        <v>0.166137972785289</v>
      </c>
      <c r="H832" s="12">
        <v>-1.10840522914072</v>
      </c>
      <c r="I832" s="14">
        <v>0.26768684759900002</v>
      </c>
      <c r="J832" s="14">
        <v>0.39179802843856598</v>
      </c>
      <c r="K832" t="s">
        <v>24</v>
      </c>
      <c r="L832" t="s">
        <v>24</v>
      </c>
      <c r="M832" t="s">
        <v>24</v>
      </c>
      <c r="N832" t="s">
        <v>24</v>
      </c>
      <c r="O832" t="s">
        <v>24</v>
      </c>
      <c r="P832" t="s">
        <v>24</v>
      </c>
      <c r="Q832" t="s">
        <v>24</v>
      </c>
      <c r="R832" t="s">
        <v>24</v>
      </c>
      <c r="S832" t="s">
        <v>24</v>
      </c>
      <c r="T832" t="s">
        <v>24</v>
      </c>
      <c r="U832" t="s">
        <v>24</v>
      </c>
      <c r="V832" t="s">
        <v>24</v>
      </c>
      <c r="W832" t="s">
        <v>24</v>
      </c>
      <c r="X832" t="s">
        <v>24</v>
      </c>
      <c r="Y832">
        <v>3111</v>
      </c>
      <c r="Z832">
        <v>2935</v>
      </c>
      <c r="AA832">
        <v>1317</v>
      </c>
      <c r="AB832">
        <v>1673</v>
      </c>
      <c r="AC832" t="s">
        <v>3575</v>
      </c>
      <c r="AD832" t="s">
        <v>3577</v>
      </c>
    </row>
    <row r="833" spans="1:30" x14ac:dyDescent="0.25">
      <c r="A833">
        <v>832</v>
      </c>
      <c r="B833" t="s">
        <v>3578</v>
      </c>
      <c r="C833" s="2">
        <v>-0.39446978852726</v>
      </c>
      <c r="D833" t="s">
        <v>3581</v>
      </c>
      <c r="E833" t="s">
        <v>18292</v>
      </c>
      <c r="F833">
        <v>12832.261839159501</v>
      </c>
      <c r="G833" s="2">
        <v>0.14908432696794699</v>
      </c>
      <c r="H833" s="12">
        <v>-2.6459507618937801</v>
      </c>
      <c r="I833" s="14">
        <v>8.1461672877896196E-3</v>
      </c>
      <c r="J833" s="14">
        <v>2.2738229634609301E-2</v>
      </c>
      <c r="K833" t="s">
        <v>3580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</v>
      </c>
      <c r="W833">
        <v>0</v>
      </c>
      <c r="X833">
        <v>0</v>
      </c>
      <c r="Y833">
        <v>15549</v>
      </c>
      <c r="Z833">
        <v>18292</v>
      </c>
      <c r="AA833">
        <v>8871</v>
      </c>
      <c r="AB833">
        <v>10364</v>
      </c>
      <c r="AC833" t="s">
        <v>3579</v>
      </c>
      <c r="AD833" t="s">
        <v>3582</v>
      </c>
    </row>
    <row r="834" spans="1:30" x14ac:dyDescent="0.25">
      <c r="A834">
        <v>833</v>
      </c>
      <c r="B834" t="s">
        <v>3583</v>
      </c>
      <c r="C834" s="2">
        <v>-0.12498061718914701</v>
      </c>
      <c r="D834" t="s">
        <v>3586</v>
      </c>
      <c r="E834" t="s">
        <v>18287</v>
      </c>
      <c r="F834">
        <v>12658.9144971973</v>
      </c>
      <c r="G834" s="2">
        <v>0.14676698017631101</v>
      </c>
      <c r="H834" s="12">
        <v>-0.85155814365743399</v>
      </c>
      <c r="I834" s="14">
        <v>0.39445937922872198</v>
      </c>
      <c r="J834" s="14">
        <v>0.52286621720575599</v>
      </c>
      <c r="K834" t="s">
        <v>3585</v>
      </c>
      <c r="L834" t="s">
        <v>24</v>
      </c>
      <c r="M834" t="s">
        <v>24</v>
      </c>
      <c r="N834" t="s">
        <v>24</v>
      </c>
      <c r="O834" t="s">
        <v>24</v>
      </c>
      <c r="P834" t="s">
        <v>24</v>
      </c>
      <c r="Q834" t="s">
        <v>24</v>
      </c>
      <c r="R834" t="s">
        <v>24</v>
      </c>
      <c r="S834" t="s">
        <v>24</v>
      </c>
      <c r="T834" t="s">
        <v>24</v>
      </c>
      <c r="U834" t="s">
        <v>24</v>
      </c>
      <c r="V834" t="s">
        <v>24</v>
      </c>
      <c r="W834" t="s">
        <v>24</v>
      </c>
      <c r="X834" t="s">
        <v>24</v>
      </c>
      <c r="Y834">
        <v>18286</v>
      </c>
      <c r="Z834">
        <v>18596</v>
      </c>
      <c r="AA834">
        <v>7644</v>
      </c>
      <c r="AB834">
        <v>9857</v>
      </c>
      <c r="AC834" t="s">
        <v>3584</v>
      </c>
      <c r="AD834" t="s">
        <v>3587</v>
      </c>
    </row>
    <row r="835" spans="1:30" x14ac:dyDescent="0.25">
      <c r="A835">
        <v>834</v>
      </c>
      <c r="B835" t="s">
        <v>3588</v>
      </c>
      <c r="C835" s="2">
        <v>-0.178454546825215</v>
      </c>
      <c r="D835" t="s">
        <v>3591</v>
      </c>
      <c r="E835" t="s">
        <v>18297</v>
      </c>
      <c r="F835">
        <v>11626.167859404501</v>
      </c>
      <c r="G835" s="2">
        <v>0.158405176593546</v>
      </c>
      <c r="H835" s="12">
        <v>-1.1265701706397799</v>
      </c>
      <c r="I835" s="14">
        <v>0.25992425688819398</v>
      </c>
      <c r="J835" s="14">
        <v>0.38287598006352203</v>
      </c>
      <c r="K835" t="s">
        <v>3590</v>
      </c>
      <c r="L835" t="s">
        <v>24</v>
      </c>
      <c r="M835" t="s">
        <v>24</v>
      </c>
      <c r="N835" t="s">
        <v>24</v>
      </c>
      <c r="O835" t="s">
        <v>24</v>
      </c>
      <c r="P835" t="s">
        <v>24</v>
      </c>
      <c r="Q835" t="s">
        <v>24</v>
      </c>
      <c r="R835" t="s">
        <v>24</v>
      </c>
      <c r="S835" t="s">
        <v>24</v>
      </c>
      <c r="T835" t="s">
        <v>24</v>
      </c>
      <c r="U835" t="s">
        <v>24</v>
      </c>
      <c r="V835" t="s">
        <v>24</v>
      </c>
      <c r="W835" t="s">
        <v>24</v>
      </c>
      <c r="X835" t="s">
        <v>24</v>
      </c>
      <c r="Y835">
        <v>15132</v>
      </c>
      <c r="Z835">
        <v>18167</v>
      </c>
      <c r="AA835">
        <v>7699</v>
      </c>
      <c r="AB835">
        <v>8557</v>
      </c>
      <c r="AC835" t="s">
        <v>3589</v>
      </c>
      <c r="AD835" t="s">
        <v>3592</v>
      </c>
    </row>
    <row r="836" spans="1:30" x14ac:dyDescent="0.25">
      <c r="A836">
        <v>835</v>
      </c>
      <c r="B836" t="s">
        <v>3593</v>
      </c>
      <c r="C836" s="2">
        <v>-0.517793200293727</v>
      </c>
      <c r="D836" t="s">
        <v>3596</v>
      </c>
      <c r="E836" t="s">
        <v>18297</v>
      </c>
      <c r="F836">
        <v>10308.317041714299</v>
      </c>
      <c r="G836" s="2">
        <v>0.17021416536878001</v>
      </c>
      <c r="H836" s="12">
        <v>-3.0420100417135898</v>
      </c>
      <c r="I836" s="14">
        <v>2.3500405452709801E-3</v>
      </c>
      <c r="J836" s="14">
        <v>7.7638818352649599E-3</v>
      </c>
      <c r="K836" t="s">
        <v>3595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</v>
      </c>
      <c r="W836">
        <v>0</v>
      </c>
      <c r="X836">
        <v>0</v>
      </c>
      <c r="Y836">
        <v>11460</v>
      </c>
      <c r="Z836">
        <v>14440</v>
      </c>
      <c r="AA836">
        <v>7148</v>
      </c>
      <c r="AB836">
        <v>8915</v>
      </c>
      <c r="AC836" t="s">
        <v>3594</v>
      </c>
      <c r="AD836" t="s">
        <v>3597</v>
      </c>
    </row>
    <row r="837" spans="1:30" x14ac:dyDescent="0.25">
      <c r="A837">
        <v>836</v>
      </c>
      <c r="B837" t="s">
        <v>16391</v>
      </c>
      <c r="C837" s="2">
        <v>-0.55666923343350405</v>
      </c>
      <c r="D837" t="s">
        <v>3600</v>
      </c>
      <c r="E837" t="s">
        <v>18287</v>
      </c>
      <c r="F837">
        <v>6547.3922227967996</v>
      </c>
      <c r="G837" s="2">
        <v>0.16938014875187399</v>
      </c>
      <c r="H837" s="12">
        <v>-3.2865081152394802</v>
      </c>
      <c r="I837" s="14">
        <v>1.01437851007392E-3</v>
      </c>
      <c r="J837" s="14">
        <v>3.8645347139889198E-3</v>
      </c>
      <c r="K837" t="s">
        <v>3599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</v>
      </c>
      <c r="W837">
        <v>0</v>
      </c>
      <c r="X837">
        <v>0</v>
      </c>
      <c r="Y837">
        <v>7332</v>
      </c>
      <c r="Z837">
        <v>8847</v>
      </c>
      <c r="AA837">
        <v>4983</v>
      </c>
      <c r="AB837">
        <v>5260</v>
      </c>
      <c r="AC837" t="s">
        <v>3598</v>
      </c>
      <c r="AD837" t="s">
        <v>3601</v>
      </c>
    </row>
    <row r="838" spans="1:30" x14ac:dyDescent="0.25">
      <c r="A838">
        <v>837</v>
      </c>
      <c r="B838" t="s">
        <v>3602</v>
      </c>
      <c r="C838" s="2">
        <v>0.39053424852732399</v>
      </c>
      <c r="D838" t="s">
        <v>306</v>
      </c>
      <c r="E838" t="s">
        <v>18295</v>
      </c>
      <c r="F838">
        <v>93.391684293230895</v>
      </c>
      <c r="G838" s="2">
        <v>0.32060741706692297</v>
      </c>
      <c r="H838" s="12">
        <v>1.21810734168325</v>
      </c>
      <c r="I838" s="14">
        <v>0.223183184320734</v>
      </c>
      <c r="J838" s="14">
        <v>0.34183952534210299</v>
      </c>
      <c r="K838" t="s">
        <v>3604</v>
      </c>
      <c r="L838" t="s">
        <v>24</v>
      </c>
      <c r="M838" t="s">
        <v>24</v>
      </c>
      <c r="N838" t="s">
        <v>24</v>
      </c>
      <c r="O838" t="s">
        <v>24</v>
      </c>
      <c r="P838" t="s">
        <v>24</v>
      </c>
      <c r="Q838" t="s">
        <v>24</v>
      </c>
      <c r="R838" t="s">
        <v>24</v>
      </c>
      <c r="S838" t="s">
        <v>24</v>
      </c>
      <c r="T838" t="s">
        <v>24</v>
      </c>
      <c r="U838" t="s">
        <v>24</v>
      </c>
      <c r="V838" t="s">
        <v>24</v>
      </c>
      <c r="W838" t="s">
        <v>24</v>
      </c>
      <c r="X838" t="s">
        <v>24</v>
      </c>
      <c r="Y838">
        <v>157</v>
      </c>
      <c r="Z838">
        <v>166</v>
      </c>
      <c r="AA838">
        <v>47</v>
      </c>
      <c r="AB838">
        <v>60</v>
      </c>
      <c r="AC838" t="s">
        <v>3603</v>
      </c>
      <c r="AD838" t="s">
        <v>3605</v>
      </c>
    </row>
    <row r="839" spans="1:30" x14ac:dyDescent="0.25">
      <c r="A839">
        <v>838</v>
      </c>
      <c r="B839" t="s">
        <v>3606</v>
      </c>
      <c r="C839" s="2">
        <v>-0.121136577255649</v>
      </c>
      <c r="D839" t="s">
        <v>3609</v>
      </c>
      <c r="E839" t="s">
        <v>18286</v>
      </c>
      <c r="F839">
        <v>9006.9872599992104</v>
      </c>
      <c r="G839" s="2">
        <v>0.144355944664606</v>
      </c>
      <c r="H839" s="12">
        <v>-0.83915198322518303</v>
      </c>
      <c r="I839" s="14">
        <v>0.40138402836035397</v>
      </c>
      <c r="J839" s="14">
        <v>0.52988662297064903</v>
      </c>
      <c r="K839" t="s">
        <v>3608</v>
      </c>
      <c r="L839" t="s">
        <v>24</v>
      </c>
      <c r="M839" t="s">
        <v>24</v>
      </c>
      <c r="N839" t="s">
        <v>24</v>
      </c>
      <c r="O839" t="s">
        <v>24</v>
      </c>
      <c r="P839" t="s">
        <v>24</v>
      </c>
      <c r="Q839" t="s">
        <v>24</v>
      </c>
      <c r="R839" t="s">
        <v>24</v>
      </c>
      <c r="S839" t="s">
        <v>24</v>
      </c>
      <c r="T839" t="s">
        <v>24</v>
      </c>
      <c r="U839" t="s">
        <v>24</v>
      </c>
      <c r="V839" t="s">
        <v>24</v>
      </c>
      <c r="W839" t="s">
        <v>24</v>
      </c>
      <c r="X839" t="s">
        <v>24</v>
      </c>
      <c r="Y839">
        <v>12613</v>
      </c>
      <c r="Z839">
        <v>13691</v>
      </c>
      <c r="AA839">
        <v>5455</v>
      </c>
      <c r="AB839">
        <v>6977</v>
      </c>
      <c r="AC839" t="s">
        <v>3607</v>
      </c>
      <c r="AD839" t="s">
        <v>3610</v>
      </c>
    </row>
    <row r="840" spans="1:30" x14ac:dyDescent="0.25">
      <c r="A840">
        <v>839</v>
      </c>
      <c r="B840" t="s">
        <v>16392</v>
      </c>
      <c r="C840" s="2">
        <v>0.60127576489454804</v>
      </c>
      <c r="D840" t="s">
        <v>3612</v>
      </c>
      <c r="F840">
        <v>1.91726642373323</v>
      </c>
      <c r="G840" s="2">
        <v>1.91797227054185</v>
      </c>
      <c r="H840" s="12">
        <v>0.31349554637965599</v>
      </c>
      <c r="I840" s="14">
        <v>0.75390420376649803</v>
      </c>
      <c r="J840" s="14" t="s">
        <v>24</v>
      </c>
      <c r="K840" t="s">
        <v>24</v>
      </c>
      <c r="L840" t="s">
        <v>24</v>
      </c>
      <c r="M840" t="s">
        <v>24</v>
      </c>
      <c r="N840" t="s">
        <v>24</v>
      </c>
      <c r="O840" t="s">
        <v>24</v>
      </c>
      <c r="P840" t="s">
        <v>24</v>
      </c>
      <c r="Q840" t="s">
        <v>24</v>
      </c>
      <c r="R840" t="s">
        <v>24</v>
      </c>
      <c r="S840" t="s">
        <v>24</v>
      </c>
      <c r="T840" t="s">
        <v>24</v>
      </c>
      <c r="U840" t="s">
        <v>24</v>
      </c>
      <c r="V840" t="s">
        <v>24</v>
      </c>
      <c r="W840" t="s">
        <v>24</v>
      </c>
      <c r="X840" t="s">
        <v>24</v>
      </c>
      <c r="Y840">
        <v>4</v>
      </c>
      <c r="Z840">
        <v>3</v>
      </c>
      <c r="AA840">
        <v>1</v>
      </c>
      <c r="AB840">
        <v>1</v>
      </c>
      <c r="AC840" t="s">
        <v>3611</v>
      </c>
      <c r="AD840" t="s">
        <v>3613</v>
      </c>
    </row>
    <row r="841" spans="1:30" x14ac:dyDescent="0.25">
      <c r="A841">
        <v>840</v>
      </c>
      <c r="B841" t="s">
        <v>3614</v>
      </c>
      <c r="C841" s="2">
        <v>-5.9619237065805603E-2</v>
      </c>
      <c r="D841" t="s">
        <v>3617</v>
      </c>
      <c r="E841" t="s">
        <v>18282</v>
      </c>
      <c r="F841">
        <v>1358.5576157391999</v>
      </c>
      <c r="G841" s="2">
        <v>0.156465527997143</v>
      </c>
      <c r="H841" s="12">
        <v>-0.38103752199586199</v>
      </c>
      <c r="I841" s="14">
        <v>0.70317540646361898</v>
      </c>
      <c r="J841" s="14">
        <v>0.79109765549998101</v>
      </c>
      <c r="K841" t="s">
        <v>3616</v>
      </c>
      <c r="L841" t="s">
        <v>24</v>
      </c>
      <c r="M841" t="s">
        <v>24</v>
      </c>
      <c r="N841" t="s">
        <v>24</v>
      </c>
      <c r="O841" t="s">
        <v>24</v>
      </c>
      <c r="P841" t="s">
        <v>24</v>
      </c>
      <c r="Q841" t="s">
        <v>24</v>
      </c>
      <c r="R841" t="s">
        <v>24</v>
      </c>
      <c r="S841" t="s">
        <v>24</v>
      </c>
      <c r="T841" t="s">
        <v>24</v>
      </c>
      <c r="U841" t="s">
        <v>24</v>
      </c>
      <c r="V841" t="s">
        <v>24</v>
      </c>
      <c r="W841" t="s">
        <v>24</v>
      </c>
      <c r="X841" t="s">
        <v>24</v>
      </c>
      <c r="Y841">
        <v>1979</v>
      </c>
      <c r="Z841">
        <v>2075</v>
      </c>
      <c r="AA841">
        <v>815</v>
      </c>
      <c r="AB841">
        <v>1020</v>
      </c>
      <c r="AC841" t="s">
        <v>3615</v>
      </c>
      <c r="AD841" t="e">
        <f>-QLTSFTDYGLRALTYMASLPPGQMTSISQVTEVYGVSRNHMVKIINQLSRAGLVTAVRGKNGGIRLGKPAESIRIGDVVRELEPLSLVNCCSDFCHITPACRLKQVLHQAVQNFLKELDNYTLADMVKDNAPLYKLLLVE</f>
        <v>#NAME?</v>
      </c>
    </row>
    <row r="842" spans="1:30" x14ac:dyDescent="0.25">
      <c r="A842">
        <v>841</v>
      </c>
      <c r="B842" t="s">
        <v>3618</v>
      </c>
      <c r="C842" s="2">
        <v>-0.65750076090009102</v>
      </c>
      <c r="D842" t="s">
        <v>3621</v>
      </c>
      <c r="E842" t="s">
        <v>18282</v>
      </c>
      <c r="F842">
        <v>21340.773902096698</v>
      </c>
      <c r="G842" s="2">
        <v>0.16763653775517301</v>
      </c>
      <c r="H842" s="12">
        <v>-3.9221805085258099</v>
      </c>
      <c r="I842" s="14">
        <v>8.7751210235558502E-5</v>
      </c>
      <c r="J842" s="14">
        <v>4.4308267065243601E-4</v>
      </c>
      <c r="K842" t="s">
        <v>3620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0</v>
      </c>
      <c r="X842">
        <v>0</v>
      </c>
      <c r="Y842">
        <v>23289</v>
      </c>
      <c r="Z842">
        <v>27247</v>
      </c>
      <c r="AA842">
        <v>14648</v>
      </c>
      <c r="AB842">
        <v>20054</v>
      </c>
      <c r="AC842" t="s">
        <v>3619</v>
      </c>
      <c r="AD842" t="s">
        <v>3622</v>
      </c>
    </row>
    <row r="843" spans="1:30" x14ac:dyDescent="0.25">
      <c r="A843">
        <v>842</v>
      </c>
      <c r="B843" t="s">
        <v>3623</v>
      </c>
      <c r="C843" s="2">
        <v>-0.18544654985315001</v>
      </c>
      <c r="D843" t="s">
        <v>3626</v>
      </c>
      <c r="E843" t="s">
        <v>18287</v>
      </c>
      <c r="F843">
        <v>2788.7368105170499</v>
      </c>
      <c r="G843" s="2">
        <v>0.153391767729948</v>
      </c>
      <c r="H843" s="12">
        <v>-1.20897328844684</v>
      </c>
      <c r="I843" s="14">
        <v>0.226673107713559</v>
      </c>
      <c r="J843" s="14">
        <v>0.345765033445878</v>
      </c>
      <c r="K843" t="s">
        <v>3625</v>
      </c>
      <c r="L843" t="s">
        <v>24</v>
      </c>
      <c r="M843" t="s">
        <v>24</v>
      </c>
      <c r="N843" t="s">
        <v>24</v>
      </c>
      <c r="O843" t="s">
        <v>24</v>
      </c>
      <c r="P843" t="s">
        <v>24</v>
      </c>
      <c r="Q843" t="s">
        <v>24</v>
      </c>
      <c r="R843" t="s">
        <v>24</v>
      </c>
      <c r="S843" t="s">
        <v>24</v>
      </c>
      <c r="T843" t="s">
        <v>24</v>
      </c>
      <c r="U843" t="s">
        <v>24</v>
      </c>
      <c r="V843" t="s">
        <v>24</v>
      </c>
      <c r="W843" t="s">
        <v>24</v>
      </c>
      <c r="X843" t="s">
        <v>24</v>
      </c>
      <c r="Y843">
        <v>3845</v>
      </c>
      <c r="Z843">
        <v>4109</v>
      </c>
      <c r="AA843">
        <v>1709</v>
      </c>
      <c r="AB843">
        <v>2225</v>
      </c>
      <c r="AC843" t="s">
        <v>3624</v>
      </c>
      <c r="AD843" t="s">
        <v>3627</v>
      </c>
    </row>
    <row r="844" spans="1:30" x14ac:dyDescent="0.25">
      <c r="A844">
        <v>843</v>
      </c>
      <c r="B844" t="s">
        <v>3628</v>
      </c>
      <c r="C844" s="2">
        <v>0.34538337834718802</v>
      </c>
      <c r="D844" t="s">
        <v>3631</v>
      </c>
      <c r="F844">
        <v>62.860791708605497</v>
      </c>
      <c r="G844" s="2">
        <v>0.43597226117800097</v>
      </c>
      <c r="H844" s="12">
        <v>0.79221411337950398</v>
      </c>
      <c r="I844" s="14">
        <v>0.42823584064982301</v>
      </c>
      <c r="J844" s="14">
        <v>0.55563523711790996</v>
      </c>
      <c r="K844" t="s">
        <v>3630</v>
      </c>
      <c r="L844" t="s">
        <v>24</v>
      </c>
      <c r="M844" t="s">
        <v>24</v>
      </c>
      <c r="N844" t="s">
        <v>24</v>
      </c>
      <c r="O844" t="s">
        <v>24</v>
      </c>
      <c r="P844" t="s">
        <v>24</v>
      </c>
      <c r="Q844" t="s">
        <v>24</v>
      </c>
      <c r="R844" t="s">
        <v>24</v>
      </c>
      <c r="S844" t="s">
        <v>24</v>
      </c>
      <c r="T844" t="s">
        <v>24</v>
      </c>
      <c r="U844" t="s">
        <v>24</v>
      </c>
      <c r="V844" t="s">
        <v>24</v>
      </c>
      <c r="W844" t="s">
        <v>24</v>
      </c>
      <c r="X844" t="s">
        <v>24</v>
      </c>
      <c r="Y844">
        <v>127</v>
      </c>
      <c r="Z844">
        <v>86</v>
      </c>
      <c r="AA844">
        <v>34</v>
      </c>
      <c r="AB844">
        <v>39</v>
      </c>
      <c r="AC844" t="s">
        <v>3629</v>
      </c>
      <c r="AD844" t="s">
        <v>3632</v>
      </c>
    </row>
    <row r="845" spans="1:30" x14ac:dyDescent="0.25">
      <c r="A845">
        <v>844</v>
      </c>
      <c r="B845" t="s">
        <v>3633</v>
      </c>
      <c r="C845" s="2">
        <v>-0.39018802997451202</v>
      </c>
      <c r="D845" t="s">
        <v>3132</v>
      </c>
      <c r="E845" t="s">
        <v>18302</v>
      </c>
      <c r="F845">
        <v>10.247454345920399</v>
      </c>
      <c r="G845" s="2">
        <v>1.01970413756783</v>
      </c>
      <c r="H845" s="12">
        <v>-0.38264827570983201</v>
      </c>
      <c r="I845" s="14">
        <v>0.70198057066361996</v>
      </c>
      <c r="J845" s="14" t="s">
        <v>24</v>
      </c>
      <c r="K845" t="s">
        <v>3635</v>
      </c>
      <c r="L845" t="s">
        <v>24</v>
      </c>
      <c r="M845" t="s">
        <v>24</v>
      </c>
      <c r="N845" t="s">
        <v>24</v>
      </c>
      <c r="O845" t="s">
        <v>24</v>
      </c>
      <c r="P845" t="s">
        <v>24</v>
      </c>
      <c r="Q845" t="s">
        <v>24</v>
      </c>
      <c r="R845" t="s">
        <v>24</v>
      </c>
      <c r="S845" t="s">
        <v>24</v>
      </c>
      <c r="T845" t="s">
        <v>24</v>
      </c>
      <c r="U845" t="s">
        <v>24</v>
      </c>
      <c r="V845" t="s">
        <v>24</v>
      </c>
      <c r="W845" t="s">
        <v>24</v>
      </c>
      <c r="X845" t="s">
        <v>24</v>
      </c>
      <c r="Y845">
        <v>17</v>
      </c>
      <c r="Z845">
        <v>10</v>
      </c>
      <c r="AA845">
        <v>3</v>
      </c>
      <c r="AB845">
        <v>13</v>
      </c>
      <c r="AC845" t="s">
        <v>3634</v>
      </c>
      <c r="AD845" t="s">
        <v>3636</v>
      </c>
    </row>
    <row r="846" spans="1:30" x14ac:dyDescent="0.25">
      <c r="A846">
        <v>845</v>
      </c>
      <c r="B846" t="s">
        <v>3637</v>
      </c>
      <c r="C846" s="2">
        <v>-0.19187636440915301</v>
      </c>
      <c r="D846" t="s">
        <v>3640</v>
      </c>
      <c r="E846" t="s">
        <v>18301</v>
      </c>
      <c r="F846">
        <v>236.90670840652999</v>
      </c>
      <c r="G846" s="2">
        <v>0.232901769856388</v>
      </c>
      <c r="H846" s="12">
        <v>-0.82385103611478605</v>
      </c>
      <c r="I846" s="14">
        <v>0.41002420464334399</v>
      </c>
      <c r="J846" s="14">
        <v>0.53965100071865801</v>
      </c>
      <c r="K846" t="s">
        <v>3639</v>
      </c>
      <c r="L846" t="s">
        <v>24</v>
      </c>
      <c r="M846" t="s">
        <v>24</v>
      </c>
      <c r="N846" t="s">
        <v>24</v>
      </c>
      <c r="O846" t="s">
        <v>24</v>
      </c>
      <c r="P846" t="s">
        <v>24</v>
      </c>
      <c r="Q846" t="s">
        <v>24</v>
      </c>
      <c r="R846" t="s">
        <v>24</v>
      </c>
      <c r="S846" t="s">
        <v>24</v>
      </c>
      <c r="T846" t="s">
        <v>24</v>
      </c>
      <c r="U846" t="s">
        <v>24</v>
      </c>
      <c r="V846" t="s">
        <v>24</v>
      </c>
      <c r="W846" t="s">
        <v>24</v>
      </c>
      <c r="X846" t="s">
        <v>24</v>
      </c>
      <c r="Y846">
        <v>346</v>
      </c>
      <c r="Z846">
        <v>327</v>
      </c>
      <c r="AA846">
        <v>150</v>
      </c>
      <c r="AB846">
        <v>184</v>
      </c>
      <c r="AC846" t="s">
        <v>3638</v>
      </c>
      <c r="AD846" t="s">
        <v>3641</v>
      </c>
    </row>
    <row r="847" spans="1:30" x14ac:dyDescent="0.25">
      <c r="A847">
        <v>846</v>
      </c>
      <c r="B847" t="s">
        <v>3642</v>
      </c>
      <c r="C847" s="2">
        <v>-0.25490884245191398</v>
      </c>
      <c r="D847" t="s">
        <v>35</v>
      </c>
      <c r="F847">
        <v>51.236254053190599</v>
      </c>
      <c r="G847" s="2">
        <v>0.67436820718564705</v>
      </c>
      <c r="H847" s="12">
        <v>-0.37799653028681401</v>
      </c>
      <c r="I847" s="14">
        <v>0.70543317152539797</v>
      </c>
      <c r="J847" s="14">
        <v>0.79340914020929698</v>
      </c>
      <c r="K847" t="s">
        <v>3644</v>
      </c>
      <c r="L847" t="s">
        <v>24</v>
      </c>
      <c r="M847" t="s">
        <v>24</v>
      </c>
      <c r="N847" t="s">
        <v>24</v>
      </c>
      <c r="O847" t="s">
        <v>24</v>
      </c>
      <c r="P847" t="s">
        <v>24</v>
      </c>
      <c r="Q847" t="s">
        <v>24</v>
      </c>
      <c r="R847" t="s">
        <v>24</v>
      </c>
      <c r="S847" t="s">
        <v>24</v>
      </c>
      <c r="T847" t="s">
        <v>24</v>
      </c>
      <c r="U847" t="s">
        <v>24</v>
      </c>
      <c r="V847" t="s">
        <v>24</v>
      </c>
      <c r="W847" t="s">
        <v>24</v>
      </c>
      <c r="X847" t="s">
        <v>24</v>
      </c>
      <c r="Y847">
        <v>108</v>
      </c>
      <c r="Z847">
        <v>32</v>
      </c>
      <c r="AA847">
        <v>37</v>
      </c>
      <c r="AB847">
        <v>36</v>
      </c>
      <c r="AC847" t="s">
        <v>3643</v>
      </c>
      <c r="AD847" t="s">
        <v>3645</v>
      </c>
    </row>
    <row r="848" spans="1:30" x14ac:dyDescent="0.25">
      <c r="A848">
        <v>847</v>
      </c>
      <c r="B848" t="s">
        <v>3646</v>
      </c>
      <c r="C848" s="2">
        <v>-0.35497969063777202</v>
      </c>
      <c r="D848" t="s">
        <v>3301</v>
      </c>
      <c r="F848">
        <v>99.466445489492898</v>
      </c>
      <c r="G848" s="2">
        <v>0.37381644839365302</v>
      </c>
      <c r="H848" s="12">
        <v>-0.94960960696934205</v>
      </c>
      <c r="I848" s="14">
        <v>0.342310655170806</v>
      </c>
      <c r="J848" s="14">
        <v>0.46951988354127</v>
      </c>
      <c r="K848" t="s">
        <v>3648</v>
      </c>
      <c r="L848" t="s">
        <v>24</v>
      </c>
      <c r="M848" t="s">
        <v>24</v>
      </c>
      <c r="N848" t="s">
        <v>24</v>
      </c>
      <c r="O848" t="s">
        <v>24</v>
      </c>
      <c r="P848" t="s">
        <v>24</v>
      </c>
      <c r="Q848" t="s">
        <v>24</v>
      </c>
      <c r="R848" t="s">
        <v>24</v>
      </c>
      <c r="S848" t="s">
        <v>24</v>
      </c>
      <c r="T848" t="s">
        <v>24</v>
      </c>
      <c r="U848" t="s">
        <v>24</v>
      </c>
      <c r="V848" t="s">
        <v>24</v>
      </c>
      <c r="W848" t="s">
        <v>24</v>
      </c>
      <c r="X848" t="s">
        <v>24</v>
      </c>
      <c r="Y848">
        <v>139</v>
      </c>
      <c r="Z848">
        <v>127</v>
      </c>
      <c r="AA848">
        <v>52</v>
      </c>
      <c r="AB848">
        <v>98</v>
      </c>
      <c r="AC848" t="s">
        <v>3647</v>
      </c>
      <c r="AD848" t="s">
        <v>3649</v>
      </c>
    </row>
    <row r="849" spans="1:30" x14ac:dyDescent="0.25">
      <c r="A849">
        <v>848</v>
      </c>
      <c r="B849" t="s">
        <v>16393</v>
      </c>
      <c r="C849" s="2">
        <v>-0.35117439931774502</v>
      </c>
      <c r="D849" t="s">
        <v>3652</v>
      </c>
      <c r="F849">
        <v>2666.0888908882398</v>
      </c>
      <c r="G849" s="2">
        <v>0.15473184888163499</v>
      </c>
      <c r="H849" s="12">
        <v>-2.2695676543384602</v>
      </c>
      <c r="I849" s="14">
        <v>2.3233828025034101E-2</v>
      </c>
      <c r="J849" s="14">
        <v>5.5491191705050999E-2</v>
      </c>
      <c r="K849" t="s">
        <v>3651</v>
      </c>
      <c r="L849" t="s">
        <v>24</v>
      </c>
      <c r="M849" t="s">
        <v>24</v>
      </c>
      <c r="N849" t="s">
        <v>24</v>
      </c>
      <c r="O849" t="s">
        <v>24</v>
      </c>
      <c r="P849" t="s">
        <v>24</v>
      </c>
      <c r="Q849" t="s">
        <v>24</v>
      </c>
      <c r="R849" t="s">
        <v>24</v>
      </c>
      <c r="S849" t="s">
        <v>24</v>
      </c>
      <c r="T849" t="s">
        <v>24</v>
      </c>
      <c r="U849" t="s">
        <v>24</v>
      </c>
      <c r="V849" t="s">
        <v>24</v>
      </c>
      <c r="W849" t="s">
        <v>24</v>
      </c>
      <c r="X849" t="s">
        <v>24</v>
      </c>
      <c r="Y849">
        <v>3299</v>
      </c>
      <c r="Z849">
        <v>3851</v>
      </c>
      <c r="AA849">
        <v>1822</v>
      </c>
      <c r="AB849">
        <v>2122</v>
      </c>
      <c r="AC849" t="s">
        <v>3650</v>
      </c>
      <c r="AD849" t="s">
        <v>3653</v>
      </c>
    </row>
    <row r="850" spans="1:30" x14ac:dyDescent="0.25">
      <c r="A850">
        <v>849</v>
      </c>
      <c r="B850" t="s">
        <v>3654</v>
      </c>
      <c r="C850" s="2">
        <v>-0.99620877824175702</v>
      </c>
      <c r="D850" t="s">
        <v>3657</v>
      </c>
      <c r="E850" t="s">
        <v>18290</v>
      </c>
      <c r="F850">
        <v>4026.31819886424</v>
      </c>
      <c r="G850" s="2">
        <v>0.149101896901882</v>
      </c>
      <c r="H850" s="12">
        <v>-6.6813957363488203</v>
      </c>
      <c r="I850" s="14">
        <v>2.3667713998820401E-11</v>
      </c>
      <c r="J850" s="14">
        <v>3.9666276036649601E-10</v>
      </c>
      <c r="K850" t="s">
        <v>3656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1</v>
      </c>
      <c r="W850">
        <v>0</v>
      </c>
      <c r="X850">
        <v>0</v>
      </c>
      <c r="Y850">
        <v>3824</v>
      </c>
      <c r="Z850">
        <v>4379</v>
      </c>
      <c r="AA850">
        <v>3179</v>
      </c>
      <c r="AB850">
        <v>3915</v>
      </c>
      <c r="AC850" t="s">
        <v>3655</v>
      </c>
      <c r="AD850" t="s">
        <v>3658</v>
      </c>
    </row>
    <row r="851" spans="1:30" x14ac:dyDescent="0.25">
      <c r="A851">
        <v>850</v>
      </c>
      <c r="B851" t="s">
        <v>3659</v>
      </c>
      <c r="C851" s="2">
        <v>-0.63927266444711495</v>
      </c>
      <c r="D851" t="s">
        <v>3662</v>
      </c>
      <c r="E851" t="s">
        <v>18295</v>
      </c>
      <c r="F851">
        <v>481.26532274213702</v>
      </c>
      <c r="G851" s="2">
        <v>0.18595907431975101</v>
      </c>
      <c r="H851" s="12">
        <v>-3.4377062092055</v>
      </c>
      <c r="I851" s="14">
        <v>5.8666383615007904E-4</v>
      </c>
      <c r="J851" s="14">
        <v>2.42939796412095E-3</v>
      </c>
      <c r="K851" t="s">
        <v>3661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568</v>
      </c>
      <c r="Z851">
        <v>578</v>
      </c>
      <c r="AA851">
        <v>360</v>
      </c>
      <c r="AB851">
        <v>413</v>
      </c>
      <c r="AC851" t="s">
        <v>3660</v>
      </c>
      <c r="AD851" t="s">
        <v>3663</v>
      </c>
    </row>
    <row r="852" spans="1:30" x14ac:dyDescent="0.25">
      <c r="A852">
        <v>851</v>
      </c>
      <c r="B852" t="s">
        <v>3664</v>
      </c>
      <c r="C852" s="2">
        <v>-0.12610091089140399</v>
      </c>
      <c r="D852" t="s">
        <v>3667</v>
      </c>
      <c r="E852" t="s">
        <v>18292</v>
      </c>
      <c r="F852">
        <v>724.79556768344003</v>
      </c>
      <c r="G852" s="2">
        <v>0.219283921228246</v>
      </c>
      <c r="H852" s="12">
        <v>-0.575057715974301</v>
      </c>
      <c r="I852" s="14">
        <v>0.56525226375639803</v>
      </c>
      <c r="J852" s="14">
        <v>0.679799842922308</v>
      </c>
      <c r="K852" t="s">
        <v>3666</v>
      </c>
      <c r="L852" t="s">
        <v>24</v>
      </c>
      <c r="M852" t="s">
        <v>24</v>
      </c>
      <c r="N852" t="s">
        <v>24</v>
      </c>
      <c r="O852" t="s">
        <v>24</v>
      </c>
      <c r="P852" t="s">
        <v>24</v>
      </c>
      <c r="Q852" t="s">
        <v>24</v>
      </c>
      <c r="R852" t="s">
        <v>24</v>
      </c>
      <c r="S852" t="s">
        <v>24</v>
      </c>
      <c r="T852" t="s">
        <v>24</v>
      </c>
      <c r="U852" t="s">
        <v>24</v>
      </c>
      <c r="V852" t="s">
        <v>24</v>
      </c>
      <c r="W852" t="s">
        <v>24</v>
      </c>
      <c r="X852" t="s">
        <v>24</v>
      </c>
      <c r="Y852">
        <v>1138</v>
      </c>
      <c r="Z852">
        <v>968</v>
      </c>
      <c r="AA852">
        <v>422</v>
      </c>
      <c r="AB852">
        <v>583</v>
      </c>
      <c r="AC852" t="s">
        <v>3665</v>
      </c>
      <c r="AD852" t="s">
        <v>3668</v>
      </c>
    </row>
    <row r="853" spans="1:30" x14ac:dyDescent="0.25">
      <c r="A853">
        <v>852</v>
      </c>
      <c r="B853" t="s">
        <v>3669</v>
      </c>
      <c r="C853" s="2">
        <v>-9.1277311916654405E-2</v>
      </c>
      <c r="D853" t="s">
        <v>35</v>
      </c>
      <c r="F853">
        <v>81.090058477601701</v>
      </c>
      <c r="G853" s="2">
        <v>0.34746978127838701</v>
      </c>
      <c r="H853" s="12">
        <v>-0.26269136723439102</v>
      </c>
      <c r="I853" s="14">
        <v>0.79278847112374895</v>
      </c>
      <c r="J853" s="14">
        <v>0.85473191047439001</v>
      </c>
      <c r="K853" t="s">
        <v>3671</v>
      </c>
      <c r="L853" t="s">
        <v>24</v>
      </c>
      <c r="M853" t="s">
        <v>24</v>
      </c>
      <c r="N853" t="s">
        <v>24</v>
      </c>
      <c r="O853" t="s">
        <v>24</v>
      </c>
      <c r="P853" t="s">
        <v>24</v>
      </c>
      <c r="Q853" t="s">
        <v>24</v>
      </c>
      <c r="R853" t="s">
        <v>24</v>
      </c>
      <c r="S853" t="s">
        <v>24</v>
      </c>
      <c r="T853" t="s">
        <v>24</v>
      </c>
      <c r="U853" t="s">
        <v>24</v>
      </c>
      <c r="V853" t="s">
        <v>24</v>
      </c>
      <c r="W853" t="s">
        <v>24</v>
      </c>
      <c r="X853" t="s">
        <v>24</v>
      </c>
      <c r="Y853">
        <v>125</v>
      </c>
      <c r="Z853">
        <v>114</v>
      </c>
      <c r="AA853">
        <v>47</v>
      </c>
      <c r="AB853">
        <v>64</v>
      </c>
      <c r="AC853" t="s">
        <v>3670</v>
      </c>
      <c r="AD853" t="s">
        <v>3672</v>
      </c>
    </row>
    <row r="854" spans="1:30" x14ac:dyDescent="0.25">
      <c r="A854">
        <v>853</v>
      </c>
      <c r="B854" t="s">
        <v>3673</v>
      </c>
      <c r="C854" s="2">
        <v>-1.3168853828977101</v>
      </c>
      <c r="D854" t="s">
        <v>3676</v>
      </c>
      <c r="E854" t="s">
        <v>18287</v>
      </c>
      <c r="F854">
        <v>15866.279356806601</v>
      </c>
      <c r="G854" s="2">
        <v>0.297205406144255</v>
      </c>
      <c r="H854" s="12">
        <v>-4.4308930984200501</v>
      </c>
      <c r="I854" s="14">
        <v>9.3843606057918094E-6</v>
      </c>
      <c r="J854" s="14">
        <v>6.0471828656133699E-5</v>
      </c>
      <c r="K854" t="s">
        <v>3675</v>
      </c>
      <c r="L854">
        <v>0</v>
      </c>
      <c r="M854">
        <v>1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12708</v>
      </c>
      <c r="Z854">
        <v>15032</v>
      </c>
      <c r="AA854">
        <v>17496</v>
      </c>
      <c r="AB854">
        <v>11698</v>
      </c>
      <c r="AC854" t="s">
        <v>3674</v>
      </c>
      <c r="AD854" t="s">
        <v>3677</v>
      </c>
    </row>
    <row r="855" spans="1:30" x14ac:dyDescent="0.25">
      <c r="A855">
        <v>854</v>
      </c>
      <c r="B855" t="s">
        <v>3678</v>
      </c>
      <c r="C855" s="2">
        <v>-1.31919805452545</v>
      </c>
      <c r="D855" t="s">
        <v>3681</v>
      </c>
      <c r="E855" t="s">
        <v>18283</v>
      </c>
      <c r="F855">
        <v>13573.5269206476</v>
      </c>
      <c r="G855" s="2">
        <v>0.319139699185224</v>
      </c>
      <c r="H855" s="12">
        <v>-4.13360687464899</v>
      </c>
      <c r="I855" s="14">
        <v>3.5711411562085299E-5</v>
      </c>
      <c r="J855" s="14">
        <v>2.0181340397965701E-4</v>
      </c>
      <c r="K855" t="s">
        <v>3680</v>
      </c>
      <c r="L855">
        <v>0</v>
      </c>
      <c r="M855">
        <v>1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10748</v>
      </c>
      <c r="Z855">
        <v>12963</v>
      </c>
      <c r="AA855">
        <v>15341</v>
      </c>
      <c r="AB855">
        <v>9578</v>
      </c>
      <c r="AC855" t="s">
        <v>3679</v>
      </c>
      <c r="AD855" t="e">
        <f>-VAANRLVLSGTVCKTPIRKVSPSGIPHCQFVLEHRSTQQEAGFSRQTWCRMPVIVSGHQSQALTHSITVGSQLTVEGFISCHQGRNGLNKLVLHAEQIELIDSGD</f>
        <v>#NAME?</v>
      </c>
    </row>
    <row r="856" spans="1:30" x14ac:dyDescent="0.25">
      <c r="A856">
        <v>855</v>
      </c>
      <c r="B856" t="s">
        <v>3682</v>
      </c>
      <c r="C856" s="2">
        <v>-1.3535967940868801</v>
      </c>
      <c r="D856" t="s">
        <v>3685</v>
      </c>
      <c r="E856" t="s">
        <v>18287</v>
      </c>
      <c r="F856">
        <v>6418.7663711324503</v>
      </c>
      <c r="G856" s="2">
        <v>0.29838441969837998</v>
      </c>
      <c r="H856" s="12">
        <v>-4.53641914499139</v>
      </c>
      <c r="I856" s="14">
        <v>5.7217411120635502E-6</v>
      </c>
      <c r="J856" s="14">
        <v>3.8790623337861402E-5</v>
      </c>
      <c r="K856" t="s">
        <v>3684</v>
      </c>
      <c r="L856">
        <v>0</v>
      </c>
      <c r="M856">
        <v>1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5035</v>
      </c>
      <c r="Z856">
        <v>5985</v>
      </c>
      <c r="AA856">
        <v>7126</v>
      </c>
      <c r="AB856">
        <v>4771</v>
      </c>
      <c r="AC856" t="s">
        <v>3683</v>
      </c>
      <c r="AD856" t="s">
        <v>3686</v>
      </c>
    </row>
    <row r="857" spans="1:30" x14ac:dyDescent="0.25">
      <c r="A857">
        <v>856</v>
      </c>
      <c r="B857" t="s">
        <v>3687</v>
      </c>
      <c r="C857" s="2">
        <v>-1.41345647478397</v>
      </c>
      <c r="D857" t="s">
        <v>3690</v>
      </c>
      <c r="E857" t="s">
        <v>18287</v>
      </c>
      <c r="F857">
        <v>10512.110177918499</v>
      </c>
      <c r="G857" s="2">
        <v>0.30198244388129097</v>
      </c>
      <c r="H857" s="12">
        <v>-4.6805915490226297</v>
      </c>
      <c r="I857" s="14">
        <v>2.8604833853646E-6</v>
      </c>
      <c r="J857" s="14">
        <v>2.0878855364203301E-5</v>
      </c>
      <c r="K857" t="s">
        <v>3689</v>
      </c>
      <c r="L857">
        <v>0</v>
      </c>
      <c r="M857">
        <v>1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7475</v>
      </c>
      <c r="Z857">
        <v>10072</v>
      </c>
      <c r="AA857">
        <v>11697</v>
      </c>
      <c r="AB857">
        <v>8032</v>
      </c>
      <c r="AC857" t="s">
        <v>3688</v>
      </c>
      <c r="AD857" t="s">
        <v>3691</v>
      </c>
    </row>
    <row r="858" spans="1:30" x14ac:dyDescent="0.25">
      <c r="A858">
        <v>857</v>
      </c>
      <c r="B858" t="s">
        <v>3692</v>
      </c>
      <c r="C858" s="2">
        <v>-0.411763915437588</v>
      </c>
      <c r="D858" t="s">
        <v>35</v>
      </c>
      <c r="E858" t="s">
        <v>18295</v>
      </c>
      <c r="F858">
        <v>2507.6603673497798</v>
      </c>
      <c r="G858" s="2">
        <v>0.21910619354786101</v>
      </c>
      <c r="H858" s="12">
        <v>-1.8792892559088901</v>
      </c>
      <c r="I858" s="14">
        <v>6.0205007932613401E-2</v>
      </c>
      <c r="J858" s="14">
        <v>0.12066125229503399</v>
      </c>
      <c r="K858" t="s">
        <v>3694</v>
      </c>
      <c r="L858" t="s">
        <v>24</v>
      </c>
      <c r="M858" t="s">
        <v>24</v>
      </c>
      <c r="N858" t="s">
        <v>24</v>
      </c>
      <c r="O858" t="s">
        <v>24</v>
      </c>
      <c r="P858" t="s">
        <v>24</v>
      </c>
      <c r="Q858" t="s">
        <v>24</v>
      </c>
      <c r="R858" t="s">
        <v>24</v>
      </c>
      <c r="S858" t="s">
        <v>24</v>
      </c>
      <c r="T858" t="s">
        <v>24</v>
      </c>
      <c r="U858" t="s">
        <v>24</v>
      </c>
      <c r="V858" t="s">
        <v>24</v>
      </c>
      <c r="W858" t="s">
        <v>24</v>
      </c>
      <c r="X858" t="s">
        <v>24</v>
      </c>
      <c r="Y858">
        <v>3139</v>
      </c>
      <c r="Z858">
        <v>3423</v>
      </c>
      <c r="AA858">
        <v>1455</v>
      </c>
      <c r="AB858">
        <v>2376</v>
      </c>
      <c r="AC858" t="s">
        <v>3693</v>
      </c>
      <c r="AD858" t="s">
        <v>3695</v>
      </c>
    </row>
    <row r="859" spans="1:30" x14ac:dyDescent="0.25">
      <c r="A859">
        <v>858</v>
      </c>
      <c r="B859" t="s">
        <v>3696</v>
      </c>
      <c r="C859" s="2">
        <v>-4.7223041917519998E-2</v>
      </c>
      <c r="D859" t="s">
        <v>2215</v>
      </c>
      <c r="E859" t="s">
        <v>18297</v>
      </c>
      <c r="F859">
        <v>3189.3182995151901</v>
      </c>
      <c r="G859" s="2">
        <v>0.17466999168672701</v>
      </c>
      <c r="H859" s="12">
        <v>-0.27035578041484798</v>
      </c>
      <c r="I859" s="14">
        <v>0.78688655587327805</v>
      </c>
      <c r="J859" s="14">
        <v>0.85001161844679196</v>
      </c>
      <c r="K859" t="s">
        <v>3698</v>
      </c>
      <c r="L859" t="s">
        <v>24</v>
      </c>
      <c r="M859" t="s">
        <v>24</v>
      </c>
      <c r="N859" t="s">
        <v>24</v>
      </c>
      <c r="O859" t="s">
        <v>24</v>
      </c>
      <c r="P859" t="s">
        <v>24</v>
      </c>
      <c r="Q859" t="s">
        <v>24</v>
      </c>
      <c r="R859" t="s">
        <v>24</v>
      </c>
      <c r="S859" t="s">
        <v>24</v>
      </c>
      <c r="T859" t="s">
        <v>24</v>
      </c>
      <c r="U859" t="s">
        <v>24</v>
      </c>
      <c r="V859" t="s">
        <v>24</v>
      </c>
      <c r="W859" t="s">
        <v>24</v>
      </c>
      <c r="X859" t="s">
        <v>24</v>
      </c>
      <c r="Y859">
        <v>4288</v>
      </c>
      <c r="Z859">
        <v>5292</v>
      </c>
      <c r="AA859">
        <v>2054</v>
      </c>
      <c r="AB859">
        <v>2209</v>
      </c>
      <c r="AC859" t="s">
        <v>3697</v>
      </c>
      <c r="AD859" t="s">
        <v>3699</v>
      </c>
    </row>
    <row r="860" spans="1:30" x14ac:dyDescent="0.25">
      <c r="A860">
        <v>859</v>
      </c>
      <c r="B860" t="s">
        <v>16394</v>
      </c>
      <c r="C860" s="2">
        <v>-0.25116028555453801</v>
      </c>
      <c r="D860" t="s">
        <v>3702</v>
      </c>
      <c r="F860">
        <v>556.19815420980296</v>
      </c>
      <c r="G860" s="2">
        <v>0.20580798151683199</v>
      </c>
      <c r="H860" s="12">
        <v>-1.2203622216371399</v>
      </c>
      <c r="I860" s="14">
        <v>0.222327591968216</v>
      </c>
      <c r="J860" s="14">
        <v>0.340733613279389</v>
      </c>
      <c r="K860" t="s">
        <v>3701</v>
      </c>
      <c r="L860" t="s">
        <v>24</v>
      </c>
      <c r="M860" t="s">
        <v>24</v>
      </c>
      <c r="N860" t="s">
        <v>24</v>
      </c>
      <c r="O860" t="s">
        <v>24</v>
      </c>
      <c r="P860" t="s">
        <v>24</v>
      </c>
      <c r="Q860" t="s">
        <v>24</v>
      </c>
      <c r="R860" t="s">
        <v>24</v>
      </c>
      <c r="S860" t="s">
        <v>24</v>
      </c>
      <c r="T860" t="s">
        <v>24</v>
      </c>
      <c r="U860" t="s">
        <v>24</v>
      </c>
      <c r="V860" t="s">
        <v>24</v>
      </c>
      <c r="W860" t="s">
        <v>24</v>
      </c>
      <c r="X860" t="s">
        <v>24</v>
      </c>
      <c r="Y860">
        <v>731</v>
      </c>
      <c r="Z860">
        <v>817</v>
      </c>
      <c r="AA860">
        <v>401</v>
      </c>
      <c r="AB860">
        <v>391</v>
      </c>
      <c r="AC860" t="s">
        <v>3700</v>
      </c>
      <c r="AD860" t="s">
        <v>3703</v>
      </c>
    </row>
    <row r="861" spans="1:30" x14ac:dyDescent="0.25">
      <c r="A861">
        <v>860</v>
      </c>
      <c r="B861" t="s">
        <v>3704</v>
      </c>
      <c r="C861" s="2">
        <v>-6.1639909942140698E-2</v>
      </c>
      <c r="D861" t="s">
        <v>3707</v>
      </c>
      <c r="E861" t="s">
        <v>18297</v>
      </c>
      <c r="F861">
        <v>68.983281851921504</v>
      </c>
      <c r="G861" s="2">
        <v>0.43615597747229101</v>
      </c>
      <c r="H861" s="12">
        <v>-0.14132538157420199</v>
      </c>
      <c r="I861" s="14">
        <v>0.88761289924711895</v>
      </c>
      <c r="J861" s="14">
        <v>0.92220248734619004</v>
      </c>
      <c r="K861" t="s">
        <v>3706</v>
      </c>
      <c r="L861" t="s">
        <v>24</v>
      </c>
      <c r="M861" t="s">
        <v>24</v>
      </c>
      <c r="N861" t="s">
        <v>24</v>
      </c>
      <c r="O861" t="s">
        <v>24</v>
      </c>
      <c r="P861" t="s">
        <v>24</v>
      </c>
      <c r="Q861" t="s">
        <v>24</v>
      </c>
      <c r="R861" t="s">
        <v>24</v>
      </c>
      <c r="S861" t="s">
        <v>24</v>
      </c>
      <c r="T861" t="s">
        <v>24</v>
      </c>
      <c r="U861" t="s">
        <v>24</v>
      </c>
      <c r="V861" t="s">
        <v>24</v>
      </c>
      <c r="W861" t="s">
        <v>24</v>
      </c>
      <c r="X861" t="s">
        <v>24</v>
      </c>
      <c r="Y861">
        <v>102</v>
      </c>
      <c r="Z861">
        <v>103</v>
      </c>
      <c r="AA861">
        <v>55</v>
      </c>
      <c r="AB861">
        <v>36</v>
      </c>
      <c r="AC861" t="s">
        <v>3705</v>
      </c>
      <c r="AD861" t="s">
        <v>3708</v>
      </c>
    </row>
    <row r="862" spans="1:30" x14ac:dyDescent="0.25">
      <c r="A862">
        <v>861</v>
      </c>
      <c r="B862" t="s">
        <v>3709</v>
      </c>
      <c r="C862" s="2">
        <v>0.70362334743089305</v>
      </c>
      <c r="D862" t="s">
        <v>3712</v>
      </c>
      <c r="E862" t="s">
        <v>18286</v>
      </c>
      <c r="F862">
        <v>10726.9121503755</v>
      </c>
      <c r="G862" s="2">
        <v>0.21779379014042</v>
      </c>
      <c r="H862" s="12">
        <v>3.2306859942023101</v>
      </c>
      <c r="I862" s="14">
        <v>1.2349352735567399E-3</v>
      </c>
      <c r="J862" s="14">
        <v>4.5329261574286496E-3</v>
      </c>
      <c r="K862" t="s">
        <v>3711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18814</v>
      </c>
      <c r="Z862">
        <v>21739</v>
      </c>
      <c r="AA862">
        <v>5715</v>
      </c>
      <c r="AB862">
        <v>4918</v>
      </c>
      <c r="AC862" t="s">
        <v>3710</v>
      </c>
      <c r="AD862" t="s">
        <v>3713</v>
      </c>
    </row>
    <row r="863" spans="1:30" x14ac:dyDescent="0.25">
      <c r="A863">
        <v>862</v>
      </c>
      <c r="B863" t="s">
        <v>3714</v>
      </c>
      <c r="C863" s="2">
        <v>-0.21532563515323999</v>
      </c>
      <c r="D863" t="s">
        <v>3717</v>
      </c>
      <c r="E863" t="s">
        <v>18291</v>
      </c>
      <c r="F863">
        <v>3309.0746199139098</v>
      </c>
      <c r="G863" s="2">
        <v>0.153484895298515</v>
      </c>
      <c r="H863" s="12">
        <v>-1.4029109166374301</v>
      </c>
      <c r="I863" s="14">
        <v>0.160643405131318</v>
      </c>
      <c r="J863" s="14">
        <v>0.26518909107797101</v>
      </c>
      <c r="K863" t="s">
        <v>3716</v>
      </c>
      <c r="L863" t="s">
        <v>24</v>
      </c>
      <c r="M863" t="s">
        <v>24</v>
      </c>
      <c r="N863" t="s">
        <v>24</v>
      </c>
      <c r="O863" t="s">
        <v>24</v>
      </c>
      <c r="P863" t="s">
        <v>24</v>
      </c>
      <c r="Q863" t="s">
        <v>24</v>
      </c>
      <c r="R863" t="s">
        <v>24</v>
      </c>
      <c r="S863" t="s">
        <v>24</v>
      </c>
      <c r="T863" t="s">
        <v>24</v>
      </c>
      <c r="U863" t="s">
        <v>24</v>
      </c>
      <c r="V863" t="s">
        <v>24</v>
      </c>
      <c r="W863" t="s">
        <v>24</v>
      </c>
      <c r="X863" t="s">
        <v>24</v>
      </c>
      <c r="Y863">
        <v>4342</v>
      </c>
      <c r="Z863">
        <v>5002</v>
      </c>
      <c r="AA863">
        <v>2088</v>
      </c>
      <c r="AB863">
        <v>2618</v>
      </c>
      <c r="AC863" t="s">
        <v>3715</v>
      </c>
      <c r="AD863" t="s">
        <v>3718</v>
      </c>
    </row>
    <row r="864" spans="1:30" x14ac:dyDescent="0.25">
      <c r="A864">
        <v>863</v>
      </c>
      <c r="B864" t="s">
        <v>3719</v>
      </c>
      <c r="C864" s="2">
        <v>-1.65091175680252</v>
      </c>
      <c r="D864" t="s">
        <v>196</v>
      </c>
      <c r="E864" t="s">
        <v>18294</v>
      </c>
      <c r="F864">
        <v>1771.10320441043</v>
      </c>
      <c r="G864" s="2">
        <v>0.162079681323894</v>
      </c>
      <c r="H864" s="12">
        <v>-10.1858033241279</v>
      </c>
      <c r="I864" s="14">
        <v>2.2945682270344399E-24</v>
      </c>
      <c r="J864" s="14">
        <v>1.0795528827192099E-22</v>
      </c>
      <c r="K864" t="s">
        <v>3721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1</v>
      </c>
      <c r="Y864">
        <v>1198</v>
      </c>
      <c r="Z864">
        <v>1413</v>
      </c>
      <c r="AA864">
        <v>1600</v>
      </c>
      <c r="AB864">
        <v>1952</v>
      </c>
      <c r="AC864" t="s">
        <v>3720</v>
      </c>
      <c r="AD864" t="s">
        <v>3722</v>
      </c>
    </row>
    <row r="865" spans="1:30" x14ac:dyDescent="0.25">
      <c r="A865">
        <v>864</v>
      </c>
      <c r="B865" t="s">
        <v>3723</v>
      </c>
      <c r="C865" s="2">
        <v>-0.90102550188027597</v>
      </c>
      <c r="D865" t="s">
        <v>35</v>
      </c>
      <c r="F865">
        <v>8424.4059639685001</v>
      </c>
      <c r="G865" s="2">
        <v>0.21508766816432201</v>
      </c>
      <c r="H865" s="12">
        <v>-4.1891081416714</v>
      </c>
      <c r="I865" s="14">
        <v>2.8005292632343799E-5</v>
      </c>
      <c r="J865" s="14">
        <v>1.6225618357463301E-4</v>
      </c>
      <c r="K865" t="s">
        <v>3725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</v>
      </c>
      <c r="W865">
        <v>0</v>
      </c>
      <c r="X865">
        <v>0</v>
      </c>
      <c r="Y865">
        <v>8100</v>
      </c>
      <c r="Z865">
        <v>9842</v>
      </c>
      <c r="AA865">
        <v>5673</v>
      </c>
      <c r="AB865">
        <v>8993</v>
      </c>
      <c r="AC865" t="s">
        <v>3724</v>
      </c>
      <c r="AD865" t="e">
        <f>-SWEESKKMRIFQRYNPAKVAMYVKTLFRGRLYIKDMGAFEFDKGKILPPKVRDKRHYSVMSEVNRQVLRLQAEMG</f>
        <v>#NAME?</v>
      </c>
    </row>
    <row r="866" spans="1:30" x14ac:dyDescent="0.25">
      <c r="A866">
        <v>865</v>
      </c>
      <c r="B866" t="s">
        <v>3726</v>
      </c>
      <c r="C866" s="2">
        <v>-4.0112855111473202E-2</v>
      </c>
      <c r="D866" t="s">
        <v>3729</v>
      </c>
      <c r="E866" t="s">
        <v>18294</v>
      </c>
      <c r="F866">
        <v>1120.55415357013</v>
      </c>
      <c r="G866" s="2">
        <v>0.189807427141544</v>
      </c>
      <c r="H866" s="12">
        <v>-0.21133448630311</v>
      </c>
      <c r="I866" s="14">
        <v>0.83262627439189896</v>
      </c>
      <c r="J866" s="14">
        <v>0.884483201144737</v>
      </c>
      <c r="K866" t="s">
        <v>3728</v>
      </c>
      <c r="L866" t="s">
        <v>24</v>
      </c>
      <c r="M866" t="s">
        <v>24</v>
      </c>
      <c r="N866" t="s">
        <v>24</v>
      </c>
      <c r="O866" t="s">
        <v>24</v>
      </c>
      <c r="P866" t="s">
        <v>24</v>
      </c>
      <c r="Q866" t="s">
        <v>24</v>
      </c>
      <c r="R866" t="s">
        <v>24</v>
      </c>
      <c r="S866" t="s">
        <v>24</v>
      </c>
      <c r="T866" t="s">
        <v>24</v>
      </c>
      <c r="U866" t="s">
        <v>24</v>
      </c>
      <c r="V866" t="s">
        <v>24</v>
      </c>
      <c r="W866" t="s">
        <v>24</v>
      </c>
      <c r="X866" t="s">
        <v>24</v>
      </c>
      <c r="Y866">
        <v>1788</v>
      </c>
      <c r="Z866">
        <v>1570</v>
      </c>
      <c r="AA866">
        <v>676</v>
      </c>
      <c r="AB866">
        <v>826</v>
      </c>
      <c r="AC866" t="s">
        <v>3727</v>
      </c>
      <c r="AD866" t="s">
        <v>3730</v>
      </c>
    </row>
    <row r="867" spans="1:30" x14ac:dyDescent="0.25">
      <c r="A867">
        <v>866</v>
      </c>
      <c r="B867" t="s">
        <v>3731</v>
      </c>
      <c r="C867" s="2">
        <v>-0.227478727503686</v>
      </c>
      <c r="D867" t="s">
        <v>3734</v>
      </c>
      <c r="E867" t="s">
        <v>18297</v>
      </c>
      <c r="F867">
        <v>1565.20082623143</v>
      </c>
      <c r="G867" s="2">
        <v>0.187368077360235</v>
      </c>
      <c r="H867" s="12">
        <v>-1.2140740872647899</v>
      </c>
      <c r="I867" s="14">
        <v>0.224719434129003</v>
      </c>
      <c r="J867" s="14">
        <v>0.343187090447304</v>
      </c>
      <c r="K867" t="s">
        <v>3733</v>
      </c>
      <c r="L867" t="s">
        <v>24</v>
      </c>
      <c r="M867" t="s">
        <v>24</v>
      </c>
      <c r="N867" t="s">
        <v>24</v>
      </c>
      <c r="O867" t="s">
        <v>24</v>
      </c>
      <c r="P867" t="s">
        <v>24</v>
      </c>
      <c r="Q867" t="s">
        <v>24</v>
      </c>
      <c r="R867" t="s">
        <v>24</v>
      </c>
      <c r="S867" t="s">
        <v>24</v>
      </c>
      <c r="T867" t="s">
        <v>24</v>
      </c>
      <c r="U867" t="s">
        <v>24</v>
      </c>
      <c r="V867" t="s">
        <v>24</v>
      </c>
      <c r="W867" t="s">
        <v>24</v>
      </c>
      <c r="X867" t="s">
        <v>24</v>
      </c>
      <c r="Y867">
        <v>1983</v>
      </c>
      <c r="Z867">
        <v>2421</v>
      </c>
      <c r="AA867">
        <v>945</v>
      </c>
      <c r="AB867">
        <v>1298</v>
      </c>
      <c r="AC867" t="s">
        <v>3732</v>
      </c>
      <c r="AD867" t="s">
        <v>3735</v>
      </c>
    </row>
    <row r="868" spans="1:30" x14ac:dyDescent="0.25">
      <c r="A868">
        <v>867</v>
      </c>
      <c r="B868" t="s">
        <v>3736</v>
      </c>
      <c r="C868" s="2">
        <v>0.265529874300175</v>
      </c>
      <c r="D868" t="s">
        <v>3739</v>
      </c>
      <c r="E868" t="s">
        <v>18285</v>
      </c>
      <c r="F868">
        <v>2620.6035287040499</v>
      </c>
      <c r="G868" s="2">
        <v>0.144544394865218</v>
      </c>
      <c r="H868" s="12">
        <v>1.8370125977404399</v>
      </c>
      <c r="I868" s="14">
        <v>6.6208035659422904E-2</v>
      </c>
      <c r="J868" s="14">
        <v>0.13018246689327601</v>
      </c>
      <c r="K868" t="s">
        <v>3738</v>
      </c>
      <c r="L868" t="s">
        <v>24</v>
      </c>
      <c r="M868" t="s">
        <v>24</v>
      </c>
      <c r="N868" t="s">
        <v>24</v>
      </c>
      <c r="O868" t="s">
        <v>24</v>
      </c>
      <c r="P868" t="s">
        <v>24</v>
      </c>
      <c r="Q868" t="s">
        <v>24</v>
      </c>
      <c r="R868" t="s">
        <v>24</v>
      </c>
      <c r="S868" t="s">
        <v>24</v>
      </c>
      <c r="T868" t="s">
        <v>24</v>
      </c>
      <c r="U868" t="s">
        <v>24</v>
      </c>
      <c r="V868" t="s">
        <v>24</v>
      </c>
      <c r="W868" t="s">
        <v>24</v>
      </c>
      <c r="X868" t="s">
        <v>24</v>
      </c>
      <c r="Y868">
        <v>4184</v>
      </c>
      <c r="Z868">
        <v>4537</v>
      </c>
      <c r="AA868">
        <v>1443</v>
      </c>
      <c r="AB868">
        <v>1699</v>
      </c>
      <c r="AC868" t="s">
        <v>3737</v>
      </c>
      <c r="AD868" t="s">
        <v>3740</v>
      </c>
    </row>
    <row r="869" spans="1:30" x14ac:dyDescent="0.25">
      <c r="A869">
        <v>868</v>
      </c>
      <c r="B869" t="s">
        <v>3741</v>
      </c>
      <c r="C869" s="2">
        <v>0.17731192520004799</v>
      </c>
      <c r="D869" t="s">
        <v>3744</v>
      </c>
      <c r="E869" t="s">
        <v>18288</v>
      </c>
      <c r="F869">
        <v>4449.8238014558401</v>
      </c>
      <c r="G869" s="2">
        <v>0.17115047477450501</v>
      </c>
      <c r="H869" s="12">
        <v>1.0360001947623001</v>
      </c>
      <c r="I869" s="14">
        <v>0.300202051654688</v>
      </c>
      <c r="J869" s="14">
        <v>0.42520457443291898</v>
      </c>
      <c r="K869" t="s">
        <v>3743</v>
      </c>
      <c r="L869" t="s">
        <v>24</v>
      </c>
      <c r="M869" t="s">
        <v>24</v>
      </c>
      <c r="N869" t="s">
        <v>24</v>
      </c>
      <c r="O869" t="s">
        <v>24</v>
      </c>
      <c r="P869" t="s">
        <v>24</v>
      </c>
      <c r="Q869" t="s">
        <v>24</v>
      </c>
      <c r="R869" t="s">
        <v>24</v>
      </c>
      <c r="S869" t="s">
        <v>24</v>
      </c>
      <c r="T869" t="s">
        <v>24</v>
      </c>
      <c r="U869" t="s">
        <v>24</v>
      </c>
      <c r="V869" t="s">
        <v>24</v>
      </c>
      <c r="W869" t="s">
        <v>24</v>
      </c>
      <c r="X869" t="s">
        <v>24</v>
      </c>
      <c r="Y869">
        <v>7038</v>
      </c>
      <c r="Z869">
        <v>7349</v>
      </c>
      <c r="AA869">
        <v>2744</v>
      </c>
      <c r="AB869">
        <v>2731</v>
      </c>
      <c r="AC869" t="s">
        <v>3742</v>
      </c>
      <c r="AD869" t="s">
        <v>3745</v>
      </c>
    </row>
    <row r="870" spans="1:30" x14ac:dyDescent="0.25">
      <c r="A870">
        <v>869</v>
      </c>
      <c r="B870" t="s">
        <v>3746</v>
      </c>
      <c r="C870" s="2">
        <v>9.0911634951168094E-2</v>
      </c>
      <c r="D870" t="s">
        <v>3749</v>
      </c>
      <c r="E870" t="s">
        <v>18294</v>
      </c>
      <c r="F870">
        <v>1629.3593272953101</v>
      </c>
      <c r="G870" s="2">
        <v>0.20049327531129499</v>
      </c>
      <c r="H870" s="12">
        <v>0.45343982141054101</v>
      </c>
      <c r="I870" s="14">
        <v>0.65023206739224804</v>
      </c>
      <c r="J870" s="14">
        <v>0.74857199975434197</v>
      </c>
      <c r="K870" t="s">
        <v>3748</v>
      </c>
      <c r="L870" t="s">
        <v>24</v>
      </c>
      <c r="M870" t="s">
        <v>24</v>
      </c>
      <c r="N870" t="s">
        <v>24</v>
      </c>
      <c r="O870" t="s">
        <v>24</v>
      </c>
      <c r="P870" t="s">
        <v>24</v>
      </c>
      <c r="Q870" t="s">
        <v>24</v>
      </c>
      <c r="R870" t="s">
        <v>24</v>
      </c>
      <c r="S870" t="s">
        <v>24</v>
      </c>
      <c r="T870" t="s">
        <v>24</v>
      </c>
      <c r="U870" t="s">
        <v>24</v>
      </c>
      <c r="V870" t="s">
        <v>24</v>
      </c>
      <c r="W870" t="s">
        <v>24</v>
      </c>
      <c r="X870" t="s">
        <v>24</v>
      </c>
      <c r="Y870">
        <v>2735</v>
      </c>
      <c r="Z870">
        <v>2372</v>
      </c>
      <c r="AA870">
        <v>885</v>
      </c>
      <c r="AB870">
        <v>1211</v>
      </c>
      <c r="AC870" t="s">
        <v>3747</v>
      </c>
      <c r="AD870" t="s">
        <v>3750</v>
      </c>
    </row>
    <row r="871" spans="1:30" x14ac:dyDescent="0.25">
      <c r="A871">
        <v>870</v>
      </c>
      <c r="B871" t="s">
        <v>16395</v>
      </c>
      <c r="C871" s="2">
        <v>-0.375352938534595</v>
      </c>
      <c r="D871" t="s">
        <v>3753</v>
      </c>
      <c r="E871" t="s">
        <v>18293</v>
      </c>
      <c r="F871">
        <v>8392.5141117485491</v>
      </c>
      <c r="G871" s="2">
        <v>0.15762036074428801</v>
      </c>
      <c r="H871" s="12">
        <v>-2.3813734263908999</v>
      </c>
      <c r="I871" s="14">
        <v>1.7248217138268299E-2</v>
      </c>
      <c r="J871" s="14">
        <v>4.3065401486533102E-2</v>
      </c>
      <c r="K871" t="s">
        <v>3752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1</v>
      </c>
      <c r="W871">
        <v>0</v>
      </c>
      <c r="X871">
        <v>0</v>
      </c>
      <c r="Y871">
        <v>10089</v>
      </c>
      <c r="Z871">
        <v>12220</v>
      </c>
      <c r="AA871">
        <v>5676</v>
      </c>
      <c r="AB871">
        <v>6849</v>
      </c>
      <c r="AC871" t="s">
        <v>3751</v>
      </c>
      <c r="AD871" t="s">
        <v>3754</v>
      </c>
    </row>
    <row r="872" spans="1:30" x14ac:dyDescent="0.25">
      <c r="A872">
        <v>871</v>
      </c>
      <c r="B872" t="s">
        <v>3755</v>
      </c>
      <c r="C872" s="2">
        <v>-0.57786758946724703</v>
      </c>
      <c r="D872" t="s">
        <v>3758</v>
      </c>
      <c r="E872" t="s">
        <v>18296</v>
      </c>
      <c r="F872">
        <v>8744.1150418085908</v>
      </c>
      <c r="G872" s="2">
        <v>0.18046320089592199</v>
      </c>
      <c r="H872" s="12">
        <v>-3.2021353195465001</v>
      </c>
      <c r="I872" s="14">
        <v>1.3641290096440999E-3</v>
      </c>
      <c r="J872" s="14">
        <v>4.8960696531803304E-3</v>
      </c>
      <c r="K872" t="s">
        <v>3757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</v>
      </c>
      <c r="W872">
        <v>0</v>
      </c>
      <c r="X872">
        <v>0</v>
      </c>
      <c r="Y872">
        <v>9442</v>
      </c>
      <c r="Z872">
        <v>11993</v>
      </c>
      <c r="AA872">
        <v>6682</v>
      </c>
      <c r="AB872">
        <v>7081</v>
      </c>
      <c r="AC872" t="s">
        <v>3756</v>
      </c>
      <c r="AD872" t="s">
        <v>3759</v>
      </c>
    </row>
    <row r="873" spans="1:30" x14ac:dyDescent="0.25">
      <c r="A873">
        <v>872</v>
      </c>
      <c r="B873" t="s">
        <v>3760</v>
      </c>
      <c r="C873" s="2">
        <v>0.295573480341216</v>
      </c>
      <c r="D873" t="s">
        <v>3086</v>
      </c>
      <c r="E873" t="s">
        <v>18301</v>
      </c>
      <c r="F873">
        <v>855.29349509106203</v>
      </c>
      <c r="G873" s="2">
        <v>0.235953785768275</v>
      </c>
      <c r="H873" s="12">
        <v>1.25267530410168</v>
      </c>
      <c r="I873" s="14">
        <v>0.210323897063867</v>
      </c>
      <c r="J873" s="14">
        <v>0.32542396407096802</v>
      </c>
      <c r="K873" t="s">
        <v>3762</v>
      </c>
      <c r="L873" t="s">
        <v>24</v>
      </c>
      <c r="M873" t="s">
        <v>24</v>
      </c>
      <c r="N873" t="s">
        <v>24</v>
      </c>
      <c r="O873" t="s">
        <v>24</v>
      </c>
      <c r="P873" t="s">
        <v>24</v>
      </c>
      <c r="Q873" t="s">
        <v>24</v>
      </c>
      <c r="R873" t="s">
        <v>24</v>
      </c>
      <c r="S873" t="s">
        <v>24</v>
      </c>
      <c r="T873" t="s">
        <v>24</v>
      </c>
      <c r="U873" t="s">
        <v>24</v>
      </c>
      <c r="V873" t="s">
        <v>24</v>
      </c>
      <c r="W873" t="s">
        <v>24</v>
      </c>
      <c r="X873" t="s">
        <v>24</v>
      </c>
      <c r="Y873">
        <v>1486</v>
      </c>
      <c r="Z873">
        <v>1382</v>
      </c>
      <c r="AA873">
        <v>391</v>
      </c>
      <c r="AB873">
        <v>636</v>
      </c>
      <c r="AC873" t="s">
        <v>3761</v>
      </c>
      <c r="AD873" t="s">
        <v>3763</v>
      </c>
    </row>
    <row r="874" spans="1:30" x14ac:dyDescent="0.25">
      <c r="A874">
        <v>873</v>
      </c>
      <c r="B874" t="s">
        <v>16396</v>
      </c>
      <c r="C874" s="2">
        <v>0.276617621530104</v>
      </c>
      <c r="D874" t="s">
        <v>35</v>
      </c>
      <c r="F874">
        <v>483.86745034501899</v>
      </c>
      <c r="G874" s="2">
        <v>0.21660146460343499</v>
      </c>
      <c r="H874" s="12">
        <v>1.27708103006852</v>
      </c>
      <c r="I874" s="14">
        <v>0.20157364136933101</v>
      </c>
      <c r="J874" s="14">
        <v>0.31574210571489703</v>
      </c>
      <c r="K874" t="s">
        <v>24</v>
      </c>
      <c r="L874" t="s">
        <v>24</v>
      </c>
      <c r="M874" t="s">
        <v>24</v>
      </c>
      <c r="N874" t="s">
        <v>24</v>
      </c>
      <c r="O874" t="s">
        <v>24</v>
      </c>
      <c r="P874" t="s">
        <v>24</v>
      </c>
      <c r="Q874" t="s">
        <v>24</v>
      </c>
      <c r="R874" t="s">
        <v>24</v>
      </c>
      <c r="S874" t="s">
        <v>24</v>
      </c>
      <c r="T874" t="s">
        <v>24</v>
      </c>
      <c r="U874" t="s">
        <v>24</v>
      </c>
      <c r="V874" t="s">
        <v>24</v>
      </c>
      <c r="W874" t="s">
        <v>24</v>
      </c>
      <c r="X874" t="s">
        <v>24</v>
      </c>
      <c r="Y874">
        <v>791</v>
      </c>
      <c r="Z874">
        <v>825</v>
      </c>
      <c r="AA874">
        <v>234</v>
      </c>
      <c r="AB874">
        <v>349</v>
      </c>
      <c r="AC874" t="s">
        <v>3764</v>
      </c>
      <c r="AD874" t="s">
        <v>3765</v>
      </c>
    </row>
    <row r="875" spans="1:30" x14ac:dyDescent="0.25">
      <c r="A875">
        <v>874</v>
      </c>
      <c r="B875" t="s">
        <v>3766</v>
      </c>
      <c r="C875" s="2">
        <v>0.265005434706645</v>
      </c>
      <c r="D875" t="s">
        <v>3769</v>
      </c>
      <c r="E875" t="s">
        <v>18293</v>
      </c>
      <c r="F875">
        <v>8140.2349607124997</v>
      </c>
      <c r="G875" s="2">
        <v>0.172576973611831</v>
      </c>
      <c r="H875" s="12">
        <v>1.5355781780175799</v>
      </c>
      <c r="I875" s="14">
        <v>0.12464186962035</v>
      </c>
      <c r="J875" s="14">
        <v>0.21728861645869099</v>
      </c>
      <c r="K875" t="s">
        <v>3768</v>
      </c>
      <c r="L875" t="s">
        <v>24</v>
      </c>
      <c r="M875" t="s">
        <v>24</v>
      </c>
      <c r="N875" t="s">
        <v>24</v>
      </c>
      <c r="O875" t="s">
        <v>24</v>
      </c>
      <c r="P875" t="s">
        <v>24</v>
      </c>
      <c r="Q875" t="s">
        <v>24</v>
      </c>
      <c r="R875" t="s">
        <v>24</v>
      </c>
      <c r="S875" t="s">
        <v>24</v>
      </c>
      <c r="T875" t="s">
        <v>24</v>
      </c>
      <c r="U875" t="s">
        <v>24</v>
      </c>
      <c r="V875" t="s">
        <v>24</v>
      </c>
      <c r="W875" t="s">
        <v>24</v>
      </c>
      <c r="X875" t="s">
        <v>24</v>
      </c>
      <c r="Y875">
        <v>12375</v>
      </c>
      <c r="Z875">
        <v>14747</v>
      </c>
      <c r="AA875">
        <v>4792</v>
      </c>
      <c r="AB875">
        <v>4913</v>
      </c>
      <c r="AC875" t="s">
        <v>3767</v>
      </c>
      <c r="AD875" t="s">
        <v>3770</v>
      </c>
    </row>
    <row r="876" spans="1:30" x14ac:dyDescent="0.25">
      <c r="A876">
        <v>875</v>
      </c>
      <c r="B876" t="s">
        <v>3771</v>
      </c>
      <c r="C876" s="2">
        <v>-4.18738893738064E-2</v>
      </c>
      <c r="D876" t="s">
        <v>3774</v>
      </c>
      <c r="E876" t="s">
        <v>18285</v>
      </c>
      <c r="F876">
        <v>2717.9019641582499</v>
      </c>
      <c r="G876" s="2">
        <v>0.165867517531961</v>
      </c>
      <c r="H876" s="12">
        <v>-0.25245382578139602</v>
      </c>
      <c r="I876" s="14">
        <v>0.80069030008832698</v>
      </c>
      <c r="J876" s="14">
        <v>0.86111143537453005</v>
      </c>
      <c r="K876" t="s">
        <v>3773</v>
      </c>
      <c r="L876" t="s">
        <v>24</v>
      </c>
      <c r="M876" t="s">
        <v>24</v>
      </c>
      <c r="N876" t="s">
        <v>24</v>
      </c>
      <c r="O876" t="s">
        <v>24</v>
      </c>
      <c r="P876" t="s">
        <v>24</v>
      </c>
      <c r="Q876" t="s">
        <v>24</v>
      </c>
      <c r="R876" t="s">
        <v>24</v>
      </c>
      <c r="S876" t="s">
        <v>24</v>
      </c>
      <c r="T876" t="s">
        <v>24</v>
      </c>
      <c r="U876" t="s">
        <v>24</v>
      </c>
      <c r="V876" t="s">
        <v>24</v>
      </c>
      <c r="W876" t="s">
        <v>24</v>
      </c>
      <c r="X876" t="s">
        <v>24</v>
      </c>
      <c r="Y876">
        <v>3731</v>
      </c>
      <c r="Z876">
        <v>4444</v>
      </c>
      <c r="AA876">
        <v>1738</v>
      </c>
      <c r="AB876">
        <v>1890</v>
      </c>
      <c r="AC876" t="s">
        <v>3772</v>
      </c>
      <c r="AD876" t="s">
        <v>3775</v>
      </c>
    </row>
    <row r="877" spans="1:30" x14ac:dyDescent="0.25">
      <c r="A877">
        <v>876</v>
      </c>
      <c r="B877" t="s">
        <v>3776</v>
      </c>
      <c r="C877" s="2">
        <v>0.29021172348628199</v>
      </c>
      <c r="D877" t="s">
        <v>35</v>
      </c>
      <c r="F877">
        <v>38.608959600172597</v>
      </c>
      <c r="G877" s="2">
        <v>0.48930118821538998</v>
      </c>
      <c r="H877" s="12">
        <v>0.59311469188284704</v>
      </c>
      <c r="I877" s="14">
        <v>0.55310439872425599</v>
      </c>
      <c r="J877" s="14">
        <v>0.67023383681770299</v>
      </c>
      <c r="K877" t="s">
        <v>3778</v>
      </c>
      <c r="L877" t="s">
        <v>24</v>
      </c>
      <c r="M877" t="s">
        <v>24</v>
      </c>
      <c r="N877" t="s">
        <v>24</v>
      </c>
      <c r="O877" t="s">
        <v>24</v>
      </c>
      <c r="P877" t="s">
        <v>24</v>
      </c>
      <c r="Q877" t="s">
        <v>24</v>
      </c>
      <c r="R877" t="s">
        <v>24</v>
      </c>
      <c r="S877" t="s">
        <v>24</v>
      </c>
      <c r="T877" t="s">
        <v>24</v>
      </c>
      <c r="U877" t="s">
        <v>24</v>
      </c>
      <c r="V877" t="s">
        <v>24</v>
      </c>
      <c r="W877" t="s">
        <v>24</v>
      </c>
      <c r="X877" t="s">
        <v>24</v>
      </c>
      <c r="Y877">
        <v>72</v>
      </c>
      <c r="Z877">
        <v>57</v>
      </c>
      <c r="AA877">
        <v>20</v>
      </c>
      <c r="AB877">
        <v>26</v>
      </c>
      <c r="AC877" t="s">
        <v>3777</v>
      </c>
      <c r="AD877" t="s">
        <v>3779</v>
      </c>
    </row>
    <row r="878" spans="1:30" x14ac:dyDescent="0.25">
      <c r="A878">
        <v>877</v>
      </c>
      <c r="B878" t="s">
        <v>3780</v>
      </c>
      <c r="C878" s="2">
        <v>1.44547863989321</v>
      </c>
      <c r="D878" t="s">
        <v>35</v>
      </c>
      <c r="F878">
        <v>51.343932327481703</v>
      </c>
      <c r="G878" s="2">
        <v>0.48181604053974803</v>
      </c>
      <c r="H878" s="12">
        <v>3.0000633400953798</v>
      </c>
      <c r="I878" s="14">
        <v>2.6992346891962001E-3</v>
      </c>
      <c r="J878" s="14">
        <v>8.7473124160258701E-3</v>
      </c>
      <c r="K878" t="s">
        <v>3782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0</v>
      </c>
      <c r="Y878">
        <v>119</v>
      </c>
      <c r="Z878">
        <v>110</v>
      </c>
      <c r="AA878">
        <v>12</v>
      </c>
      <c r="AB878">
        <v>25</v>
      </c>
      <c r="AC878" t="s">
        <v>3781</v>
      </c>
      <c r="AD878" t="s">
        <v>3783</v>
      </c>
    </row>
    <row r="879" spans="1:30" x14ac:dyDescent="0.25">
      <c r="A879">
        <v>878</v>
      </c>
      <c r="B879" t="s">
        <v>3784</v>
      </c>
      <c r="C879" s="2">
        <v>-0.12673435388808499</v>
      </c>
      <c r="D879" t="s">
        <v>3787</v>
      </c>
      <c r="E879" t="s">
        <v>18282</v>
      </c>
      <c r="F879">
        <v>739.34867045631995</v>
      </c>
      <c r="G879" s="2">
        <v>0.191929961200833</v>
      </c>
      <c r="H879" s="12">
        <v>-0.66031563334435495</v>
      </c>
      <c r="I879" s="14">
        <v>0.50905129981110897</v>
      </c>
      <c r="J879" s="14">
        <v>0.63206528641093196</v>
      </c>
      <c r="K879" t="s">
        <v>3786</v>
      </c>
      <c r="L879" t="s">
        <v>24</v>
      </c>
      <c r="M879" t="s">
        <v>24</v>
      </c>
      <c r="N879" t="s">
        <v>24</v>
      </c>
      <c r="O879" t="s">
        <v>24</v>
      </c>
      <c r="P879" t="s">
        <v>24</v>
      </c>
      <c r="Q879" t="s">
        <v>24</v>
      </c>
      <c r="R879" t="s">
        <v>24</v>
      </c>
      <c r="S879" t="s">
        <v>24</v>
      </c>
      <c r="T879" t="s">
        <v>24</v>
      </c>
      <c r="U879" t="s">
        <v>24</v>
      </c>
      <c r="V879" t="s">
        <v>24</v>
      </c>
      <c r="W879" t="s">
        <v>24</v>
      </c>
      <c r="X879" t="s">
        <v>24</v>
      </c>
      <c r="Y879">
        <v>984</v>
      </c>
      <c r="Z879">
        <v>1173</v>
      </c>
      <c r="AA879">
        <v>496</v>
      </c>
      <c r="AB879">
        <v>518</v>
      </c>
      <c r="AC879" t="s">
        <v>3785</v>
      </c>
      <c r="AD879" t="s">
        <v>3788</v>
      </c>
    </row>
    <row r="880" spans="1:30" x14ac:dyDescent="0.25">
      <c r="A880">
        <v>879</v>
      </c>
      <c r="B880" t="s">
        <v>3789</v>
      </c>
      <c r="C880" s="2">
        <v>-0.56322492853185702</v>
      </c>
      <c r="D880" t="s">
        <v>3792</v>
      </c>
      <c r="E880" t="s">
        <v>18296</v>
      </c>
      <c r="F880">
        <v>98515.469070154199</v>
      </c>
      <c r="G880" s="2">
        <v>0.16741665590802601</v>
      </c>
      <c r="H880" s="12">
        <v>-3.36421083957904</v>
      </c>
      <c r="I880" s="14">
        <v>7.6762876440174699E-4</v>
      </c>
      <c r="J880" s="14">
        <v>3.0406629754576101E-3</v>
      </c>
      <c r="K880" t="s">
        <v>3791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</v>
      </c>
      <c r="W880">
        <v>0</v>
      </c>
      <c r="X880">
        <v>0</v>
      </c>
      <c r="Y880">
        <v>108526</v>
      </c>
      <c r="Z880">
        <v>134358</v>
      </c>
      <c r="AA880">
        <v>68011</v>
      </c>
      <c r="AB880">
        <v>87703</v>
      </c>
      <c r="AC880" t="s">
        <v>3790</v>
      </c>
      <c r="AD880" t="s">
        <v>3793</v>
      </c>
    </row>
    <row r="881" spans="1:30" x14ac:dyDescent="0.25">
      <c r="A881">
        <v>880</v>
      </c>
      <c r="B881" t="s">
        <v>3794</v>
      </c>
      <c r="C881" s="2">
        <v>-0.52690671816066703</v>
      </c>
      <c r="D881" t="s">
        <v>120</v>
      </c>
      <c r="E881" t="s">
        <v>18282</v>
      </c>
      <c r="F881">
        <v>56.313391668052198</v>
      </c>
      <c r="G881" s="2">
        <v>0.39899301047237501</v>
      </c>
      <c r="H881" s="12">
        <v>-1.32059134954984</v>
      </c>
      <c r="I881" s="14">
        <v>0.18663765874697499</v>
      </c>
      <c r="J881" s="14">
        <v>0.29784227928358697</v>
      </c>
      <c r="K881" t="s">
        <v>3796</v>
      </c>
      <c r="L881" t="s">
        <v>24</v>
      </c>
      <c r="M881" t="s">
        <v>24</v>
      </c>
      <c r="N881" t="s">
        <v>24</v>
      </c>
      <c r="O881" t="s">
        <v>24</v>
      </c>
      <c r="P881" t="s">
        <v>24</v>
      </c>
      <c r="Q881" t="s">
        <v>24</v>
      </c>
      <c r="R881" t="s">
        <v>24</v>
      </c>
      <c r="S881" t="s">
        <v>24</v>
      </c>
      <c r="T881" t="s">
        <v>24</v>
      </c>
      <c r="U881" t="s">
        <v>24</v>
      </c>
      <c r="V881" t="s">
        <v>24</v>
      </c>
      <c r="W881" t="s">
        <v>24</v>
      </c>
      <c r="X881" t="s">
        <v>24</v>
      </c>
      <c r="Y881">
        <v>62</v>
      </c>
      <c r="Z881">
        <v>79</v>
      </c>
      <c r="AA881">
        <v>39</v>
      </c>
      <c r="AB881">
        <v>49</v>
      </c>
      <c r="AC881" t="s">
        <v>3795</v>
      </c>
      <c r="AD881" t="s">
        <v>3797</v>
      </c>
    </row>
    <row r="882" spans="1:30" x14ac:dyDescent="0.25">
      <c r="A882">
        <v>881</v>
      </c>
      <c r="B882" t="s">
        <v>3798</v>
      </c>
      <c r="C882" s="2">
        <v>0.22426644640843299</v>
      </c>
      <c r="D882" t="s">
        <v>120</v>
      </c>
      <c r="E882" t="s">
        <v>18281</v>
      </c>
      <c r="F882">
        <v>1024.9585621108399</v>
      </c>
      <c r="G882" s="2">
        <v>0.21325554822245399</v>
      </c>
      <c r="H882" s="12">
        <v>1.0516324113382201</v>
      </c>
      <c r="I882" s="14">
        <v>0.29296823150294599</v>
      </c>
      <c r="J882" s="14">
        <v>0.41768563125921998</v>
      </c>
      <c r="K882" t="s">
        <v>3800</v>
      </c>
      <c r="L882" t="s">
        <v>24</v>
      </c>
      <c r="M882" t="s">
        <v>24</v>
      </c>
      <c r="N882" t="s">
        <v>24</v>
      </c>
      <c r="O882" t="s">
        <v>24</v>
      </c>
      <c r="P882" t="s">
        <v>24</v>
      </c>
      <c r="Q882" t="s">
        <v>24</v>
      </c>
      <c r="R882" t="s">
        <v>24</v>
      </c>
      <c r="S882" t="s">
        <v>24</v>
      </c>
      <c r="T882" t="s">
        <v>24</v>
      </c>
      <c r="U882" t="s">
        <v>24</v>
      </c>
      <c r="V882" t="s">
        <v>24</v>
      </c>
      <c r="W882" t="s">
        <v>24</v>
      </c>
      <c r="X882" t="s">
        <v>24</v>
      </c>
      <c r="Y882">
        <v>1507</v>
      </c>
      <c r="Z882">
        <v>1865</v>
      </c>
      <c r="AA882">
        <v>636</v>
      </c>
      <c r="AB882">
        <v>601</v>
      </c>
      <c r="AC882" t="s">
        <v>3799</v>
      </c>
      <c r="AD882" t="s">
        <v>3801</v>
      </c>
    </row>
    <row r="883" spans="1:30" x14ac:dyDescent="0.25">
      <c r="A883">
        <v>882</v>
      </c>
      <c r="B883" t="s">
        <v>16397</v>
      </c>
      <c r="C883" s="2">
        <v>0.594404293660587</v>
      </c>
      <c r="D883" t="s">
        <v>3804</v>
      </c>
      <c r="E883" t="s">
        <v>18291</v>
      </c>
      <c r="F883">
        <v>4597.8713874119303</v>
      </c>
      <c r="G883" s="2">
        <v>0.154872767555641</v>
      </c>
      <c r="H883" s="12">
        <v>3.8380168640496302</v>
      </c>
      <c r="I883" s="14">
        <v>1.2403196583132001E-4</v>
      </c>
      <c r="J883" s="14">
        <v>6.03169148905737E-4</v>
      </c>
      <c r="K883" t="s">
        <v>3803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0</v>
      </c>
      <c r="Y883">
        <v>8308</v>
      </c>
      <c r="Z883">
        <v>8542</v>
      </c>
      <c r="AA883">
        <v>2092</v>
      </c>
      <c r="AB883">
        <v>2768</v>
      </c>
      <c r="AC883" t="s">
        <v>3802</v>
      </c>
      <c r="AD883" t="s">
        <v>3805</v>
      </c>
    </row>
    <row r="884" spans="1:30" x14ac:dyDescent="0.25">
      <c r="A884">
        <v>883</v>
      </c>
      <c r="B884" t="s">
        <v>3806</v>
      </c>
      <c r="C884" s="2">
        <v>0.286460179036722</v>
      </c>
      <c r="D884" t="s">
        <v>120</v>
      </c>
      <c r="E884" t="s">
        <v>18281</v>
      </c>
      <c r="F884">
        <v>740.70701345648797</v>
      </c>
      <c r="G884" s="2">
        <v>0.17073593706099099</v>
      </c>
      <c r="H884" s="12">
        <v>1.6777966254075201</v>
      </c>
      <c r="I884" s="14">
        <v>9.3386808370775606E-2</v>
      </c>
      <c r="J884" s="14">
        <v>0.17250496059029299</v>
      </c>
      <c r="K884" t="s">
        <v>3808</v>
      </c>
      <c r="L884" t="s">
        <v>24</v>
      </c>
      <c r="M884" t="s">
        <v>24</v>
      </c>
      <c r="N884" t="s">
        <v>24</v>
      </c>
      <c r="O884" t="s">
        <v>24</v>
      </c>
      <c r="P884" t="s">
        <v>24</v>
      </c>
      <c r="Q884" t="s">
        <v>24</v>
      </c>
      <c r="R884" t="s">
        <v>24</v>
      </c>
      <c r="S884" t="s">
        <v>24</v>
      </c>
      <c r="T884" t="s">
        <v>24</v>
      </c>
      <c r="U884" t="s">
        <v>24</v>
      </c>
      <c r="V884" t="s">
        <v>24</v>
      </c>
      <c r="W884" t="s">
        <v>24</v>
      </c>
      <c r="X884" t="s">
        <v>24</v>
      </c>
      <c r="Y884">
        <v>1189</v>
      </c>
      <c r="Z884">
        <v>1292</v>
      </c>
      <c r="AA884">
        <v>411</v>
      </c>
      <c r="AB884">
        <v>469</v>
      </c>
      <c r="AC884" t="s">
        <v>3807</v>
      </c>
      <c r="AD884" t="s">
        <v>3809</v>
      </c>
    </row>
    <row r="885" spans="1:30" x14ac:dyDescent="0.25">
      <c r="A885">
        <v>884</v>
      </c>
      <c r="B885" t="s">
        <v>3810</v>
      </c>
      <c r="C885" s="2">
        <v>0.18636741309860899</v>
      </c>
      <c r="D885" t="s">
        <v>3813</v>
      </c>
      <c r="E885" t="s">
        <v>18289</v>
      </c>
      <c r="F885">
        <v>2481.6586247700702</v>
      </c>
      <c r="G885" s="2">
        <v>0.163094217334497</v>
      </c>
      <c r="H885" s="12">
        <v>1.1426978598289601</v>
      </c>
      <c r="I885" s="14">
        <v>0.253164058697044</v>
      </c>
      <c r="J885" s="14">
        <v>0.375467394307618</v>
      </c>
      <c r="K885" t="s">
        <v>3812</v>
      </c>
      <c r="L885" t="s">
        <v>24</v>
      </c>
      <c r="M885" t="s">
        <v>24</v>
      </c>
      <c r="N885" t="s">
        <v>24</v>
      </c>
      <c r="O885" t="s">
        <v>24</v>
      </c>
      <c r="P885" t="s">
        <v>24</v>
      </c>
      <c r="Q885" t="s">
        <v>24</v>
      </c>
      <c r="R885" t="s">
        <v>24</v>
      </c>
      <c r="S885" t="s">
        <v>24</v>
      </c>
      <c r="T885" t="s">
        <v>24</v>
      </c>
      <c r="U885" t="s">
        <v>24</v>
      </c>
      <c r="V885" t="s">
        <v>24</v>
      </c>
      <c r="W885" t="s">
        <v>24</v>
      </c>
      <c r="X885" t="s">
        <v>24</v>
      </c>
      <c r="Y885">
        <v>4112</v>
      </c>
      <c r="Z885">
        <v>3926</v>
      </c>
      <c r="AA885">
        <v>1350</v>
      </c>
      <c r="AB885">
        <v>1725</v>
      </c>
      <c r="AC885" t="s">
        <v>3811</v>
      </c>
      <c r="AD885" t="s">
        <v>3814</v>
      </c>
    </row>
    <row r="886" spans="1:30" x14ac:dyDescent="0.25">
      <c r="A886">
        <v>885</v>
      </c>
      <c r="B886" t="s">
        <v>3815</v>
      </c>
      <c r="C886" s="2">
        <v>-0.34121914076175103</v>
      </c>
      <c r="D886" t="s">
        <v>3818</v>
      </c>
      <c r="E886" t="s">
        <v>18287</v>
      </c>
      <c r="F886">
        <v>8715.2613368363709</v>
      </c>
      <c r="G886" s="2">
        <v>0.169927110326726</v>
      </c>
      <c r="H886" s="12">
        <v>-2.00803238580162</v>
      </c>
      <c r="I886" s="14">
        <v>4.4639850318111601E-2</v>
      </c>
      <c r="J886" s="14">
        <v>9.4430452596005202E-2</v>
      </c>
      <c r="K886" t="s">
        <v>3817</v>
      </c>
      <c r="L886" t="s">
        <v>24</v>
      </c>
      <c r="M886" t="s">
        <v>24</v>
      </c>
      <c r="N886" t="s">
        <v>24</v>
      </c>
      <c r="O886" t="s">
        <v>24</v>
      </c>
      <c r="P886" t="s">
        <v>24</v>
      </c>
      <c r="Q886" t="s">
        <v>24</v>
      </c>
      <c r="R886" t="s">
        <v>24</v>
      </c>
      <c r="S886" t="s">
        <v>24</v>
      </c>
      <c r="T886" t="s">
        <v>24</v>
      </c>
      <c r="U886" t="s">
        <v>24</v>
      </c>
      <c r="V886" t="s">
        <v>24</v>
      </c>
      <c r="W886" t="s">
        <v>24</v>
      </c>
      <c r="X886" t="s">
        <v>24</v>
      </c>
      <c r="Y886">
        <v>11598</v>
      </c>
      <c r="Z886">
        <v>11818</v>
      </c>
      <c r="AA886">
        <v>6395</v>
      </c>
      <c r="AB886">
        <v>6374</v>
      </c>
      <c r="AC886" t="s">
        <v>3816</v>
      </c>
      <c r="AD886" t="s">
        <v>3819</v>
      </c>
    </row>
    <row r="887" spans="1:30" x14ac:dyDescent="0.25">
      <c r="A887">
        <v>886</v>
      </c>
      <c r="B887" t="s">
        <v>3820</v>
      </c>
      <c r="C887" s="2">
        <v>-0.38444767343559699</v>
      </c>
      <c r="D887" t="s">
        <v>3823</v>
      </c>
      <c r="E887" t="s">
        <v>18287</v>
      </c>
      <c r="F887">
        <v>4717.48621299756</v>
      </c>
      <c r="G887" s="2">
        <v>0.20334042520537601</v>
      </c>
      <c r="H887" s="12">
        <v>-1.89066032023539</v>
      </c>
      <c r="I887" s="14">
        <v>5.8669702503025702E-2</v>
      </c>
      <c r="J887" s="14">
        <v>0.11815636321522199</v>
      </c>
      <c r="K887" t="s">
        <v>3822</v>
      </c>
      <c r="L887" t="s">
        <v>24</v>
      </c>
      <c r="M887" t="s">
        <v>24</v>
      </c>
      <c r="N887" t="s">
        <v>24</v>
      </c>
      <c r="O887" t="s">
        <v>24</v>
      </c>
      <c r="P887" t="s">
        <v>24</v>
      </c>
      <c r="Q887" t="s">
        <v>24</v>
      </c>
      <c r="R887" t="s">
        <v>24</v>
      </c>
      <c r="S887" t="s">
        <v>24</v>
      </c>
      <c r="T887" t="s">
        <v>24</v>
      </c>
      <c r="U887" t="s">
        <v>24</v>
      </c>
      <c r="V887" t="s">
        <v>24</v>
      </c>
      <c r="W887" t="s">
        <v>24</v>
      </c>
      <c r="X887" t="s">
        <v>24</v>
      </c>
      <c r="Y887">
        <v>6378</v>
      </c>
      <c r="Z887">
        <v>6072</v>
      </c>
      <c r="AA887">
        <v>3643</v>
      </c>
      <c r="AB887">
        <v>3335</v>
      </c>
      <c r="AC887" t="s">
        <v>3821</v>
      </c>
      <c r="AD887" t="s">
        <v>3824</v>
      </c>
    </row>
    <row r="888" spans="1:30" x14ac:dyDescent="0.25">
      <c r="A888">
        <v>887</v>
      </c>
      <c r="B888" t="s">
        <v>16398</v>
      </c>
      <c r="C888" s="2">
        <v>-0.73416879330147899</v>
      </c>
      <c r="D888" t="s">
        <v>24</v>
      </c>
      <c r="F888">
        <v>9.1972201411357695</v>
      </c>
      <c r="G888" s="2">
        <v>0.90513092875900802</v>
      </c>
      <c r="H888" s="12">
        <v>-0.81111888896346895</v>
      </c>
      <c r="I888" s="14">
        <v>0.41729739942087501</v>
      </c>
      <c r="J888" s="14" t="s">
        <v>24</v>
      </c>
      <c r="K888" t="s">
        <v>24</v>
      </c>
      <c r="L888" t="s">
        <v>24</v>
      </c>
      <c r="M888" t="s">
        <v>24</v>
      </c>
      <c r="N888" t="s">
        <v>24</v>
      </c>
      <c r="O888" t="s">
        <v>24</v>
      </c>
      <c r="P888" t="s">
        <v>24</v>
      </c>
      <c r="Q888" t="s">
        <v>24</v>
      </c>
      <c r="R888" t="s">
        <v>24</v>
      </c>
      <c r="S888" t="s">
        <v>24</v>
      </c>
      <c r="T888" t="s">
        <v>24</v>
      </c>
      <c r="U888" t="s">
        <v>24</v>
      </c>
      <c r="V888" t="s">
        <v>24</v>
      </c>
      <c r="W888" t="s">
        <v>24</v>
      </c>
      <c r="X888" t="s">
        <v>24</v>
      </c>
      <c r="Y888">
        <v>10</v>
      </c>
      <c r="Z888">
        <v>11</v>
      </c>
      <c r="AA888">
        <v>8</v>
      </c>
      <c r="AB888">
        <v>7</v>
      </c>
      <c r="AC888" t="s">
        <v>24</v>
      </c>
      <c r="AD888" t="s">
        <v>24</v>
      </c>
    </row>
    <row r="889" spans="1:30" x14ac:dyDescent="0.25">
      <c r="A889">
        <v>888</v>
      </c>
      <c r="B889" t="s">
        <v>3825</v>
      </c>
      <c r="C889" s="2">
        <v>-0.40608787310244399</v>
      </c>
      <c r="D889" t="s">
        <v>3828</v>
      </c>
      <c r="E889" t="s">
        <v>18293</v>
      </c>
      <c r="F889">
        <v>490.123162290256</v>
      </c>
      <c r="G889" s="2">
        <v>0.211735643860573</v>
      </c>
      <c r="H889" s="12">
        <v>-1.9179003860580499</v>
      </c>
      <c r="I889" s="14">
        <v>5.5123643287738701E-2</v>
      </c>
      <c r="J889" s="14">
        <v>0.11234750889280801</v>
      </c>
      <c r="K889" t="s">
        <v>3827</v>
      </c>
      <c r="L889" t="s">
        <v>24</v>
      </c>
      <c r="M889" t="s">
        <v>24</v>
      </c>
      <c r="N889" t="s">
        <v>24</v>
      </c>
      <c r="O889" t="s">
        <v>24</v>
      </c>
      <c r="P889" t="s">
        <v>24</v>
      </c>
      <c r="Q889" t="s">
        <v>24</v>
      </c>
      <c r="R889" t="s">
        <v>24</v>
      </c>
      <c r="S889" t="s">
        <v>24</v>
      </c>
      <c r="T889" t="s">
        <v>24</v>
      </c>
      <c r="U889" t="s">
        <v>24</v>
      </c>
      <c r="V889" t="s">
        <v>24</v>
      </c>
      <c r="W889" t="s">
        <v>24</v>
      </c>
      <c r="X889" t="s">
        <v>24</v>
      </c>
      <c r="Y889">
        <v>685</v>
      </c>
      <c r="Z889">
        <v>596</v>
      </c>
      <c r="AA889">
        <v>341</v>
      </c>
      <c r="AB889">
        <v>396</v>
      </c>
      <c r="AC889" t="s">
        <v>3826</v>
      </c>
      <c r="AD889" t="s">
        <v>3829</v>
      </c>
    </row>
    <row r="890" spans="1:30" x14ac:dyDescent="0.25">
      <c r="A890">
        <v>889</v>
      </c>
      <c r="B890" t="s">
        <v>3830</v>
      </c>
      <c r="C890" s="2">
        <v>-0.87642657278379299</v>
      </c>
      <c r="D890" t="s">
        <v>3833</v>
      </c>
      <c r="E890" t="s">
        <v>18299</v>
      </c>
      <c r="F890">
        <v>1391.24303495549</v>
      </c>
      <c r="G890" s="2">
        <v>0.17329399478219901</v>
      </c>
      <c r="H890" s="12">
        <v>-5.0574549561588196</v>
      </c>
      <c r="I890" s="14">
        <v>4.2488874415863697E-7</v>
      </c>
      <c r="J890" s="14">
        <v>3.7118356732426702E-6</v>
      </c>
      <c r="K890" t="s">
        <v>3832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</v>
      </c>
      <c r="W890">
        <v>0</v>
      </c>
      <c r="X890">
        <v>0</v>
      </c>
      <c r="Y890">
        <v>1488</v>
      </c>
      <c r="Z890">
        <v>1499</v>
      </c>
      <c r="AA890">
        <v>1163</v>
      </c>
      <c r="AB890">
        <v>1202</v>
      </c>
      <c r="AC890" t="s">
        <v>3831</v>
      </c>
      <c r="AD890" t="s">
        <v>3834</v>
      </c>
    </row>
    <row r="891" spans="1:30" x14ac:dyDescent="0.25">
      <c r="A891">
        <v>890</v>
      </c>
      <c r="B891" t="s">
        <v>3835</v>
      </c>
      <c r="C891" s="2">
        <v>0.55612673124554801</v>
      </c>
      <c r="D891" t="s">
        <v>3838</v>
      </c>
      <c r="E891" t="s">
        <v>18292</v>
      </c>
      <c r="F891">
        <v>493.14768447502701</v>
      </c>
      <c r="G891" s="2">
        <v>0.26594715401124802</v>
      </c>
      <c r="H891" s="12">
        <v>2.0911174376471302</v>
      </c>
      <c r="I891" s="14">
        <v>3.6517537932647601E-2</v>
      </c>
      <c r="J891" s="14">
        <v>8.0429207911443201E-2</v>
      </c>
      <c r="K891" t="s">
        <v>3837</v>
      </c>
      <c r="L891" t="s">
        <v>24</v>
      </c>
      <c r="M891" t="s">
        <v>24</v>
      </c>
      <c r="N891" t="s">
        <v>24</v>
      </c>
      <c r="O891" t="s">
        <v>24</v>
      </c>
      <c r="P891" t="s">
        <v>24</v>
      </c>
      <c r="Q891" t="s">
        <v>24</v>
      </c>
      <c r="R891" t="s">
        <v>24</v>
      </c>
      <c r="S891" t="s">
        <v>24</v>
      </c>
      <c r="T891" t="s">
        <v>24</v>
      </c>
      <c r="U891" t="s">
        <v>24</v>
      </c>
      <c r="V891" t="s">
        <v>24</v>
      </c>
      <c r="W891" t="s">
        <v>24</v>
      </c>
      <c r="X891" t="s">
        <v>24</v>
      </c>
      <c r="Y891">
        <v>981</v>
      </c>
      <c r="Z891">
        <v>800</v>
      </c>
      <c r="AA891">
        <v>277</v>
      </c>
      <c r="AB891">
        <v>244</v>
      </c>
      <c r="AC891" t="s">
        <v>3836</v>
      </c>
      <c r="AD891" t="s">
        <v>3839</v>
      </c>
    </row>
    <row r="892" spans="1:30" x14ac:dyDescent="0.25">
      <c r="A892">
        <v>891</v>
      </c>
      <c r="B892" t="s">
        <v>3840</v>
      </c>
      <c r="C892" s="2">
        <v>0.38890292678065402</v>
      </c>
      <c r="D892" t="s">
        <v>3843</v>
      </c>
      <c r="E892" t="s">
        <v>18292</v>
      </c>
      <c r="F892">
        <v>679.12913734736696</v>
      </c>
      <c r="G892" s="2">
        <v>0.17481320635684999</v>
      </c>
      <c r="H892" s="12">
        <v>2.22467704177211</v>
      </c>
      <c r="I892" s="14">
        <v>2.610292656609E-2</v>
      </c>
      <c r="J892" s="14">
        <v>6.1257168413811E-2</v>
      </c>
      <c r="K892" t="s">
        <v>3842</v>
      </c>
      <c r="L892" t="s">
        <v>24</v>
      </c>
      <c r="M892" t="s">
        <v>24</v>
      </c>
      <c r="N892" t="s">
        <v>24</v>
      </c>
      <c r="O892" t="s">
        <v>24</v>
      </c>
      <c r="P892" t="s">
        <v>24</v>
      </c>
      <c r="Q892" t="s">
        <v>24</v>
      </c>
      <c r="R892" t="s">
        <v>24</v>
      </c>
      <c r="S892" t="s">
        <v>24</v>
      </c>
      <c r="T892" t="s">
        <v>24</v>
      </c>
      <c r="U892" t="s">
        <v>24</v>
      </c>
      <c r="V892" t="s">
        <v>24</v>
      </c>
      <c r="W892" t="s">
        <v>24</v>
      </c>
      <c r="X892" t="s">
        <v>24</v>
      </c>
      <c r="Y892">
        <v>1156</v>
      </c>
      <c r="Z892">
        <v>1190</v>
      </c>
      <c r="AA892">
        <v>347</v>
      </c>
      <c r="AB892">
        <v>431</v>
      </c>
      <c r="AC892" t="s">
        <v>3841</v>
      </c>
      <c r="AD892" t="s">
        <v>3844</v>
      </c>
    </row>
    <row r="893" spans="1:30" x14ac:dyDescent="0.25">
      <c r="A893">
        <v>892</v>
      </c>
      <c r="B893" t="s">
        <v>3845</v>
      </c>
      <c r="C893" s="2">
        <v>0.21050668098684</v>
      </c>
      <c r="D893" t="s">
        <v>3848</v>
      </c>
      <c r="E893" t="s">
        <v>18285</v>
      </c>
      <c r="F893">
        <v>2135.9330449054801</v>
      </c>
      <c r="G893" s="2">
        <v>0.18673209158724199</v>
      </c>
      <c r="H893" s="12">
        <v>1.1273192475782301</v>
      </c>
      <c r="I893" s="14">
        <v>0.25960752736681703</v>
      </c>
      <c r="J893" s="14">
        <v>0.382553733723556</v>
      </c>
      <c r="K893" t="s">
        <v>3847</v>
      </c>
      <c r="L893" t="s">
        <v>24</v>
      </c>
      <c r="M893" t="s">
        <v>24</v>
      </c>
      <c r="N893" t="s">
        <v>24</v>
      </c>
      <c r="O893" t="s">
        <v>24</v>
      </c>
      <c r="P893" t="s">
        <v>24</v>
      </c>
      <c r="Q893" t="s">
        <v>24</v>
      </c>
      <c r="R893" t="s">
        <v>24</v>
      </c>
      <c r="S893" t="s">
        <v>24</v>
      </c>
      <c r="T893" t="s">
        <v>24</v>
      </c>
      <c r="U893" t="s">
        <v>24</v>
      </c>
      <c r="V893" t="s">
        <v>24</v>
      </c>
      <c r="W893" t="s">
        <v>24</v>
      </c>
      <c r="X893" t="s">
        <v>24</v>
      </c>
      <c r="Y893">
        <v>3534</v>
      </c>
      <c r="Z893">
        <v>3441</v>
      </c>
      <c r="AA893">
        <v>1080</v>
      </c>
      <c r="AB893">
        <v>1556</v>
      </c>
      <c r="AC893" t="s">
        <v>3846</v>
      </c>
      <c r="AD893" t="s">
        <v>3849</v>
      </c>
    </row>
    <row r="894" spans="1:30" x14ac:dyDescent="0.25">
      <c r="A894">
        <v>893</v>
      </c>
      <c r="B894" t="s">
        <v>3850</v>
      </c>
      <c r="C894" s="2">
        <v>0.21686204351712501</v>
      </c>
      <c r="D894" t="s">
        <v>3853</v>
      </c>
      <c r="E894" t="s">
        <v>18282</v>
      </c>
      <c r="F894">
        <v>5416.7354619133203</v>
      </c>
      <c r="G894" s="2">
        <v>0.161484931387294</v>
      </c>
      <c r="H894" s="12">
        <v>1.34292433141652</v>
      </c>
      <c r="I894" s="14">
        <v>0.17929647690607001</v>
      </c>
      <c r="J894" s="14">
        <v>0.28881794063833199</v>
      </c>
      <c r="K894" t="s">
        <v>3852</v>
      </c>
      <c r="L894" t="s">
        <v>24</v>
      </c>
      <c r="M894" t="s">
        <v>24</v>
      </c>
      <c r="N894" t="s">
        <v>24</v>
      </c>
      <c r="O894" t="s">
        <v>24</v>
      </c>
      <c r="P894" t="s">
        <v>24</v>
      </c>
      <c r="Q894" t="s">
        <v>24</v>
      </c>
      <c r="R894" t="s">
        <v>24</v>
      </c>
      <c r="S894" t="s">
        <v>24</v>
      </c>
      <c r="T894" t="s">
        <v>24</v>
      </c>
      <c r="U894" t="s">
        <v>24</v>
      </c>
      <c r="V894" t="s">
        <v>24</v>
      </c>
      <c r="W894" t="s">
        <v>24</v>
      </c>
      <c r="X894" t="s">
        <v>24</v>
      </c>
      <c r="Y894">
        <v>8004</v>
      </c>
      <c r="Z894">
        <v>9777</v>
      </c>
      <c r="AA894">
        <v>3006</v>
      </c>
      <c r="AB894">
        <v>3614</v>
      </c>
      <c r="AC894" t="s">
        <v>3851</v>
      </c>
      <c r="AD894" t="s">
        <v>3854</v>
      </c>
    </row>
    <row r="895" spans="1:30" x14ac:dyDescent="0.25">
      <c r="A895">
        <v>894</v>
      </c>
      <c r="B895" t="s">
        <v>16399</v>
      </c>
      <c r="C895" s="2">
        <v>6.1024542418192398E-2</v>
      </c>
      <c r="D895" t="s">
        <v>3857</v>
      </c>
      <c r="E895" t="s">
        <v>18296</v>
      </c>
      <c r="F895">
        <v>2751.1699572468301</v>
      </c>
      <c r="G895" s="2">
        <v>0.17890914106890901</v>
      </c>
      <c r="H895" s="12">
        <v>0.341092367073006</v>
      </c>
      <c r="I895" s="14">
        <v>0.73303404724292598</v>
      </c>
      <c r="J895" s="14">
        <v>0.81367195977362905</v>
      </c>
      <c r="K895" t="s">
        <v>3856</v>
      </c>
      <c r="L895" t="s">
        <v>24</v>
      </c>
      <c r="M895" t="s">
        <v>24</v>
      </c>
      <c r="N895" t="s">
        <v>24</v>
      </c>
      <c r="O895" t="s">
        <v>24</v>
      </c>
      <c r="P895" t="s">
        <v>24</v>
      </c>
      <c r="Q895" t="s">
        <v>24</v>
      </c>
      <c r="R895" t="s">
        <v>24</v>
      </c>
      <c r="S895" t="s">
        <v>24</v>
      </c>
      <c r="T895" t="s">
        <v>24</v>
      </c>
      <c r="U895" t="s">
        <v>24</v>
      </c>
      <c r="V895" t="s">
        <v>24</v>
      </c>
      <c r="W895" t="s">
        <v>24</v>
      </c>
      <c r="X895" t="s">
        <v>24</v>
      </c>
      <c r="Y895">
        <v>3773</v>
      </c>
      <c r="Z895">
        <v>4811</v>
      </c>
      <c r="AA895">
        <v>1589</v>
      </c>
      <c r="AB895">
        <v>1974</v>
      </c>
      <c r="AC895" t="s">
        <v>3855</v>
      </c>
      <c r="AD895" t="s">
        <v>3858</v>
      </c>
    </row>
    <row r="896" spans="1:30" x14ac:dyDescent="0.25">
      <c r="A896">
        <v>895</v>
      </c>
      <c r="B896" t="s">
        <v>3859</v>
      </c>
      <c r="C896" s="2">
        <v>-2.7056510124738701E-2</v>
      </c>
      <c r="D896" t="s">
        <v>3862</v>
      </c>
      <c r="E896" t="s">
        <v>18287</v>
      </c>
      <c r="F896">
        <v>3040.9432971811102</v>
      </c>
      <c r="G896" s="2">
        <v>0.16506316114995501</v>
      </c>
      <c r="H896" s="12">
        <v>-0.16391610300107301</v>
      </c>
      <c r="I896" s="14">
        <v>0.86979719020066604</v>
      </c>
      <c r="J896" s="14">
        <v>0.91084956495939895</v>
      </c>
      <c r="K896" t="s">
        <v>3861</v>
      </c>
      <c r="L896" t="s">
        <v>24</v>
      </c>
      <c r="M896" t="s">
        <v>24</v>
      </c>
      <c r="N896" t="s">
        <v>24</v>
      </c>
      <c r="O896" t="s">
        <v>24</v>
      </c>
      <c r="P896" t="s">
        <v>24</v>
      </c>
      <c r="Q896" t="s">
        <v>24</v>
      </c>
      <c r="R896" t="s">
        <v>24</v>
      </c>
      <c r="S896" t="s">
        <v>24</v>
      </c>
      <c r="T896" t="s">
        <v>24</v>
      </c>
      <c r="U896" t="s">
        <v>24</v>
      </c>
      <c r="V896" t="s">
        <v>24</v>
      </c>
      <c r="W896" t="s">
        <v>24</v>
      </c>
      <c r="X896" t="s">
        <v>24</v>
      </c>
      <c r="Y896">
        <v>4380</v>
      </c>
      <c r="Z896">
        <v>4805</v>
      </c>
      <c r="AA896">
        <v>1723</v>
      </c>
      <c r="AB896">
        <v>2354</v>
      </c>
      <c r="AC896" t="s">
        <v>3860</v>
      </c>
      <c r="AD896" t="s">
        <v>3863</v>
      </c>
    </row>
    <row r="897" spans="1:30" x14ac:dyDescent="0.25">
      <c r="A897">
        <v>896</v>
      </c>
      <c r="B897" t="s">
        <v>3864</v>
      </c>
      <c r="C897" s="2">
        <v>-0.59110189909919397</v>
      </c>
      <c r="D897" t="s">
        <v>3867</v>
      </c>
      <c r="E897" t="s">
        <v>18287</v>
      </c>
      <c r="F897">
        <v>6879.9269558837996</v>
      </c>
      <c r="G897" s="2">
        <v>0.16172490230195299</v>
      </c>
      <c r="H897" s="12">
        <v>-3.65498380698082</v>
      </c>
      <c r="I897" s="14">
        <v>2.5719821117786901E-4</v>
      </c>
      <c r="J897" s="14">
        <v>1.1719475083425599E-3</v>
      </c>
      <c r="K897" t="s">
        <v>3866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1</v>
      </c>
      <c r="W897">
        <v>0</v>
      </c>
      <c r="X897">
        <v>0</v>
      </c>
      <c r="Y897">
        <v>8374</v>
      </c>
      <c r="Z897">
        <v>8340</v>
      </c>
      <c r="AA897">
        <v>4666</v>
      </c>
      <c r="AB897">
        <v>6315</v>
      </c>
      <c r="AC897" t="s">
        <v>3865</v>
      </c>
      <c r="AD897" t="s">
        <v>3868</v>
      </c>
    </row>
    <row r="898" spans="1:30" x14ac:dyDescent="0.25">
      <c r="A898">
        <v>897</v>
      </c>
      <c r="B898" t="s">
        <v>3869</v>
      </c>
      <c r="C898" s="2">
        <v>-0.48552458615119598</v>
      </c>
      <c r="D898" t="s">
        <v>3872</v>
      </c>
      <c r="E898" t="s">
        <v>18297</v>
      </c>
      <c r="F898">
        <v>22056.2290931916</v>
      </c>
      <c r="G898" s="2">
        <v>0.14904876317985999</v>
      </c>
      <c r="H898" s="12">
        <v>-3.2574881924065702</v>
      </c>
      <c r="I898" s="14">
        <v>1.1240293459552401E-3</v>
      </c>
      <c r="J898" s="14">
        <v>4.2083744927662696E-3</v>
      </c>
      <c r="K898" t="s">
        <v>3871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</v>
      </c>
      <c r="W898">
        <v>0</v>
      </c>
      <c r="X898">
        <v>0</v>
      </c>
      <c r="Y898">
        <v>26724</v>
      </c>
      <c r="Z898">
        <v>29310</v>
      </c>
      <c r="AA898">
        <v>14755</v>
      </c>
      <c r="AB898">
        <v>19371</v>
      </c>
      <c r="AC898" t="s">
        <v>3870</v>
      </c>
      <c r="AD898" t="s">
        <v>3873</v>
      </c>
    </row>
    <row r="899" spans="1:30" x14ac:dyDescent="0.25">
      <c r="A899">
        <v>898</v>
      </c>
      <c r="B899" t="s">
        <v>3874</v>
      </c>
      <c r="C899" s="2">
        <v>0.17588647920633799</v>
      </c>
      <c r="D899" t="s">
        <v>3877</v>
      </c>
      <c r="E899" t="s">
        <v>18289</v>
      </c>
      <c r="F899">
        <v>2141.1818607165301</v>
      </c>
      <c r="G899" s="2">
        <v>0.164384190280217</v>
      </c>
      <c r="H899" s="12">
        <v>1.0699719900467</v>
      </c>
      <c r="I899" s="14">
        <v>0.28463191673736699</v>
      </c>
      <c r="J899" s="14">
        <v>0.40953855374333797</v>
      </c>
      <c r="K899" t="s">
        <v>3876</v>
      </c>
      <c r="L899" t="s">
        <v>24</v>
      </c>
      <c r="M899" t="s">
        <v>24</v>
      </c>
      <c r="N899" t="s">
        <v>24</v>
      </c>
      <c r="O899" t="s">
        <v>24</v>
      </c>
      <c r="P899" t="s">
        <v>24</v>
      </c>
      <c r="Q899" t="s">
        <v>24</v>
      </c>
      <c r="R899" t="s">
        <v>24</v>
      </c>
      <c r="S899" t="s">
        <v>24</v>
      </c>
      <c r="T899" t="s">
        <v>24</v>
      </c>
      <c r="U899" t="s">
        <v>24</v>
      </c>
      <c r="V899" t="s">
        <v>24</v>
      </c>
      <c r="W899" t="s">
        <v>24</v>
      </c>
      <c r="X899" t="s">
        <v>24</v>
      </c>
      <c r="Y899">
        <v>3473</v>
      </c>
      <c r="Z899">
        <v>3441</v>
      </c>
      <c r="AA899">
        <v>1283</v>
      </c>
      <c r="AB899">
        <v>1360</v>
      </c>
      <c r="AC899" t="s">
        <v>3875</v>
      </c>
      <c r="AD899" t="s">
        <v>3878</v>
      </c>
    </row>
    <row r="900" spans="1:30" x14ac:dyDescent="0.25">
      <c r="A900">
        <v>899</v>
      </c>
      <c r="B900" t="s">
        <v>3879</v>
      </c>
      <c r="C900" s="2">
        <v>-1.15386284783346E-2</v>
      </c>
      <c r="D900" t="s">
        <v>3882</v>
      </c>
      <c r="E900" t="s">
        <v>18293</v>
      </c>
      <c r="F900">
        <v>5887.1911989565897</v>
      </c>
      <c r="G900" s="2">
        <v>0.150802919228544</v>
      </c>
      <c r="H900" s="12">
        <v>-7.6514622776284805E-2</v>
      </c>
      <c r="I900" s="14">
        <v>0.93900968078593094</v>
      </c>
      <c r="J900" s="14">
        <v>0.95789780654886603</v>
      </c>
      <c r="K900" t="s">
        <v>3881</v>
      </c>
      <c r="L900" t="s">
        <v>24</v>
      </c>
      <c r="M900" t="s">
        <v>24</v>
      </c>
      <c r="N900" t="s">
        <v>24</v>
      </c>
      <c r="O900" t="s">
        <v>24</v>
      </c>
      <c r="P900" t="s">
        <v>24</v>
      </c>
      <c r="Q900" t="s">
        <v>24</v>
      </c>
      <c r="R900" t="s">
        <v>24</v>
      </c>
      <c r="S900" t="s">
        <v>24</v>
      </c>
      <c r="T900" t="s">
        <v>24</v>
      </c>
      <c r="U900" t="s">
        <v>24</v>
      </c>
      <c r="V900" t="s">
        <v>24</v>
      </c>
      <c r="W900" t="s">
        <v>24</v>
      </c>
      <c r="X900" t="s">
        <v>24</v>
      </c>
      <c r="Y900">
        <v>8325</v>
      </c>
      <c r="Z900">
        <v>9563</v>
      </c>
      <c r="AA900">
        <v>3686</v>
      </c>
      <c r="AB900">
        <v>4098</v>
      </c>
      <c r="AC900" t="s">
        <v>3880</v>
      </c>
      <c r="AD900" t="s">
        <v>3883</v>
      </c>
    </row>
    <row r="901" spans="1:30" x14ac:dyDescent="0.25">
      <c r="A901">
        <v>900</v>
      </c>
      <c r="B901" t="s">
        <v>3884</v>
      </c>
      <c r="C901" s="2">
        <v>-0.41413993155061501</v>
      </c>
      <c r="D901" t="s">
        <v>3887</v>
      </c>
      <c r="E901" t="s">
        <v>18288</v>
      </c>
      <c r="F901">
        <v>3678.7686599157701</v>
      </c>
      <c r="G901" s="2">
        <v>0.218575346815576</v>
      </c>
      <c r="H901" s="12">
        <v>-1.89472389079656</v>
      </c>
      <c r="I901" s="14">
        <v>5.8128990910742397E-2</v>
      </c>
      <c r="J901" s="14">
        <v>0.117248816893827</v>
      </c>
      <c r="K901" t="s">
        <v>3886</v>
      </c>
      <c r="L901" t="s">
        <v>24</v>
      </c>
      <c r="M901" t="s">
        <v>24</v>
      </c>
      <c r="N901" t="s">
        <v>24</v>
      </c>
      <c r="O901" t="s">
        <v>24</v>
      </c>
      <c r="P901" t="s">
        <v>24</v>
      </c>
      <c r="Q901" t="s">
        <v>24</v>
      </c>
      <c r="R901" t="s">
        <v>24</v>
      </c>
      <c r="S901" t="s">
        <v>24</v>
      </c>
      <c r="T901" t="s">
        <v>24</v>
      </c>
      <c r="U901" t="s">
        <v>24</v>
      </c>
      <c r="V901" t="s">
        <v>24</v>
      </c>
      <c r="W901" t="s">
        <v>24</v>
      </c>
      <c r="X901" t="s">
        <v>24</v>
      </c>
      <c r="Y901">
        <v>5107</v>
      </c>
      <c r="Z901">
        <v>4477</v>
      </c>
      <c r="AA901">
        <v>2872</v>
      </c>
      <c r="AB901">
        <v>2617</v>
      </c>
      <c r="AC901" t="s">
        <v>3885</v>
      </c>
      <c r="AD901" t="s">
        <v>3888</v>
      </c>
    </row>
    <row r="902" spans="1:30" x14ac:dyDescent="0.25">
      <c r="A902">
        <v>901</v>
      </c>
      <c r="B902" t="s">
        <v>3889</v>
      </c>
      <c r="C902" s="2">
        <v>-0.53490411674163796</v>
      </c>
      <c r="D902" t="s">
        <v>35</v>
      </c>
      <c r="E902" t="s">
        <v>18287</v>
      </c>
      <c r="F902">
        <v>1748.7781745632001</v>
      </c>
      <c r="G902" s="2">
        <v>0.23532762319935999</v>
      </c>
      <c r="H902" s="12">
        <v>-2.2730188214601901</v>
      </c>
      <c r="I902" s="14">
        <v>2.3025045747656299E-2</v>
      </c>
      <c r="J902" s="14">
        <v>5.5100672388007803E-2</v>
      </c>
      <c r="K902" t="s">
        <v>3891</v>
      </c>
      <c r="L902" t="s">
        <v>24</v>
      </c>
      <c r="M902" t="s">
        <v>24</v>
      </c>
      <c r="N902" t="s">
        <v>24</v>
      </c>
      <c r="O902" t="s">
        <v>24</v>
      </c>
      <c r="P902" t="s">
        <v>24</v>
      </c>
      <c r="Q902" t="s">
        <v>24</v>
      </c>
      <c r="R902" t="s">
        <v>24</v>
      </c>
      <c r="S902" t="s">
        <v>24</v>
      </c>
      <c r="T902" t="s">
        <v>24</v>
      </c>
      <c r="U902" t="s">
        <v>24</v>
      </c>
      <c r="V902" t="s">
        <v>24</v>
      </c>
      <c r="W902" t="s">
        <v>24</v>
      </c>
      <c r="X902" t="s">
        <v>24</v>
      </c>
      <c r="Y902">
        <v>1900</v>
      </c>
      <c r="Z902">
        <v>2464</v>
      </c>
      <c r="AA902">
        <v>1439</v>
      </c>
      <c r="AB902">
        <v>1259</v>
      </c>
      <c r="AC902" t="s">
        <v>3890</v>
      </c>
      <c r="AD902" t="e">
        <f>-GLSTLEQKLTEIISAPVEALGYELVGIEFIRGRQSTLRIYIDSDDGITVDACADVSHQVSAVLDVEDPITVAYNLEVSSPGLDRPMFTAEHYSRYLGETVILVLRMAMQNRRKWQGIIKAVDGEMITVTVDGKDEVFALSNIQKANLVPHF</f>
        <v>#NAME?</v>
      </c>
    </row>
    <row r="903" spans="1:30" x14ac:dyDescent="0.25">
      <c r="A903">
        <v>902</v>
      </c>
      <c r="B903" t="s">
        <v>3892</v>
      </c>
      <c r="C903" s="2">
        <v>-0.89995322167381198</v>
      </c>
      <c r="D903" t="s">
        <v>3895</v>
      </c>
      <c r="E903" t="s">
        <v>18282</v>
      </c>
      <c r="F903">
        <v>10334.5337734152</v>
      </c>
      <c r="G903" s="2">
        <v>0.18642089347148399</v>
      </c>
      <c r="H903" s="12">
        <v>-4.82753410798062</v>
      </c>
      <c r="I903" s="14">
        <v>1.38234018939162E-6</v>
      </c>
      <c r="J903" s="14">
        <v>1.07530646206659E-5</v>
      </c>
      <c r="K903" t="s">
        <v>3894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1</v>
      </c>
      <c r="W903">
        <v>0</v>
      </c>
      <c r="X903">
        <v>0</v>
      </c>
      <c r="Y903">
        <v>9890</v>
      </c>
      <c r="Z903">
        <v>12132</v>
      </c>
      <c r="AA903">
        <v>8867</v>
      </c>
      <c r="AB903">
        <v>8767</v>
      </c>
      <c r="AC903" t="s">
        <v>3893</v>
      </c>
      <c r="AD903" t="s">
        <v>3896</v>
      </c>
    </row>
    <row r="904" spans="1:30" x14ac:dyDescent="0.25">
      <c r="A904">
        <v>903</v>
      </c>
      <c r="B904" t="s">
        <v>16400</v>
      </c>
      <c r="C904" s="2">
        <v>1.3780167775718899</v>
      </c>
      <c r="D904" t="s">
        <v>3086</v>
      </c>
      <c r="E904" t="s">
        <v>18301</v>
      </c>
      <c r="F904">
        <v>1351.10615591393</v>
      </c>
      <c r="G904" s="2">
        <v>0.176571844003964</v>
      </c>
      <c r="H904" s="12">
        <v>7.8042837766419799</v>
      </c>
      <c r="I904" s="14">
        <v>5.98404062152349E-15</v>
      </c>
      <c r="J904" s="14">
        <v>1.5173817290291701E-13</v>
      </c>
      <c r="K904" t="s">
        <v>3898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0</v>
      </c>
      <c r="Y904">
        <v>2946</v>
      </c>
      <c r="Z904">
        <v>2998</v>
      </c>
      <c r="AA904">
        <v>420</v>
      </c>
      <c r="AB904">
        <v>577</v>
      </c>
      <c r="AC904" t="s">
        <v>3897</v>
      </c>
      <c r="AD904" t="s">
        <v>3899</v>
      </c>
    </row>
    <row r="905" spans="1:30" x14ac:dyDescent="0.25">
      <c r="A905">
        <v>904</v>
      </c>
      <c r="B905" t="s">
        <v>3900</v>
      </c>
      <c r="C905" s="2">
        <v>-0.87959048201249102</v>
      </c>
      <c r="D905" t="s">
        <v>3903</v>
      </c>
      <c r="E905" t="s">
        <v>18285</v>
      </c>
      <c r="F905">
        <v>31397.098981752999</v>
      </c>
      <c r="G905" s="2">
        <v>0.16240012417466199</v>
      </c>
      <c r="H905" s="12">
        <v>-5.4161934079957303</v>
      </c>
      <c r="I905" s="14">
        <v>6.0881244816409E-8</v>
      </c>
      <c r="J905" s="14">
        <v>6.3061342442460802E-7</v>
      </c>
      <c r="K905" t="s">
        <v>3902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</v>
      </c>
      <c r="W905">
        <v>0</v>
      </c>
      <c r="X905">
        <v>0</v>
      </c>
      <c r="Y905">
        <v>31545</v>
      </c>
      <c r="Z905">
        <v>35903</v>
      </c>
      <c r="AA905">
        <v>26315</v>
      </c>
      <c r="AB905">
        <v>27084</v>
      </c>
      <c r="AC905" t="s">
        <v>3901</v>
      </c>
      <c r="AD905" t="s">
        <v>3904</v>
      </c>
    </row>
    <row r="906" spans="1:30" x14ac:dyDescent="0.25">
      <c r="A906">
        <v>905</v>
      </c>
      <c r="B906" t="s">
        <v>3905</v>
      </c>
      <c r="C906" s="2">
        <v>-0.64228604836326197</v>
      </c>
      <c r="D906" t="s">
        <v>3908</v>
      </c>
      <c r="E906" t="s">
        <v>18287</v>
      </c>
      <c r="F906">
        <v>2623.7202602044599</v>
      </c>
      <c r="G906" s="2">
        <v>0.18362048455389399</v>
      </c>
      <c r="H906" s="12">
        <v>-3.4978997573375099</v>
      </c>
      <c r="I906" s="14">
        <v>4.6893735225905201E-4</v>
      </c>
      <c r="J906" s="14">
        <v>1.9904351745343501E-3</v>
      </c>
      <c r="K906" t="s">
        <v>3907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</v>
      </c>
      <c r="W906">
        <v>0</v>
      </c>
      <c r="X906">
        <v>0</v>
      </c>
      <c r="Y906">
        <v>2789</v>
      </c>
      <c r="Z906">
        <v>3469</v>
      </c>
      <c r="AA906">
        <v>2060</v>
      </c>
      <c r="AB906">
        <v>2140</v>
      </c>
      <c r="AC906" t="s">
        <v>3906</v>
      </c>
      <c r="AD906" t="s">
        <v>3909</v>
      </c>
    </row>
    <row r="907" spans="1:30" x14ac:dyDescent="0.25">
      <c r="A907">
        <v>906</v>
      </c>
      <c r="B907" t="s">
        <v>3910</v>
      </c>
      <c r="C907" s="2">
        <v>-0.43585826969041702</v>
      </c>
      <c r="D907" t="s">
        <v>3913</v>
      </c>
      <c r="E907" t="s">
        <v>18287</v>
      </c>
      <c r="F907">
        <v>2839.2517923087998</v>
      </c>
      <c r="G907" s="2">
        <v>0.23563763598644899</v>
      </c>
      <c r="H907" s="12">
        <v>-1.84969717535055</v>
      </c>
      <c r="I907" s="14">
        <v>6.4357207859274596E-2</v>
      </c>
      <c r="J907" s="14">
        <v>0.127119320531344</v>
      </c>
      <c r="K907" t="s">
        <v>3912</v>
      </c>
      <c r="L907" t="s">
        <v>24</v>
      </c>
      <c r="M907" t="s">
        <v>24</v>
      </c>
      <c r="N907" t="s">
        <v>24</v>
      </c>
      <c r="O907" t="s">
        <v>24</v>
      </c>
      <c r="P907" t="s">
        <v>24</v>
      </c>
      <c r="Q907" t="s">
        <v>24</v>
      </c>
      <c r="R907" t="s">
        <v>24</v>
      </c>
      <c r="S907" t="s">
        <v>24</v>
      </c>
      <c r="T907" t="s">
        <v>24</v>
      </c>
      <c r="U907" t="s">
        <v>24</v>
      </c>
      <c r="V907" t="s">
        <v>24</v>
      </c>
      <c r="W907" t="s">
        <v>24</v>
      </c>
      <c r="X907" t="s">
        <v>24</v>
      </c>
      <c r="Y907">
        <v>3201</v>
      </c>
      <c r="Z907">
        <v>4175</v>
      </c>
      <c r="AA907">
        <v>2279</v>
      </c>
      <c r="AB907">
        <v>1976</v>
      </c>
      <c r="AC907" t="s">
        <v>3911</v>
      </c>
      <c r="AD907" t="s">
        <v>3914</v>
      </c>
    </row>
    <row r="908" spans="1:30" x14ac:dyDescent="0.25">
      <c r="A908">
        <v>907</v>
      </c>
      <c r="B908" t="s">
        <v>3915</v>
      </c>
      <c r="C908" s="2">
        <v>-0.74852968922507002</v>
      </c>
      <c r="D908" t="s">
        <v>3918</v>
      </c>
      <c r="E908" t="s">
        <v>18287</v>
      </c>
      <c r="F908">
        <v>5087.2705932346898</v>
      </c>
      <c r="G908" s="2">
        <v>0.19905633446968499</v>
      </c>
      <c r="H908" s="12">
        <v>-3.7603912039235698</v>
      </c>
      <c r="I908" s="14">
        <v>1.6964784567095599E-4</v>
      </c>
      <c r="J908" s="14">
        <v>8.0593045905727901E-4</v>
      </c>
      <c r="K908" t="s">
        <v>3917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</v>
      </c>
      <c r="W908">
        <v>0</v>
      </c>
      <c r="X908">
        <v>0</v>
      </c>
      <c r="Y908">
        <v>5550</v>
      </c>
      <c r="Z908">
        <v>6021</v>
      </c>
      <c r="AA908">
        <v>4365</v>
      </c>
      <c r="AB908">
        <v>3963</v>
      </c>
      <c r="AC908" t="s">
        <v>3916</v>
      </c>
      <c r="AD908" t="s">
        <v>3919</v>
      </c>
    </row>
    <row r="909" spans="1:30" x14ac:dyDescent="0.25">
      <c r="A909">
        <v>908</v>
      </c>
      <c r="B909" t="s">
        <v>3920</v>
      </c>
      <c r="C909" s="2">
        <v>-0.93279133394633995</v>
      </c>
      <c r="D909" t="s">
        <v>3923</v>
      </c>
      <c r="E909" t="s">
        <v>18287</v>
      </c>
      <c r="F909">
        <v>24922.991212038902</v>
      </c>
      <c r="G909" s="2">
        <v>0.166121682759234</v>
      </c>
      <c r="H909" s="12">
        <v>-5.6151088675056702</v>
      </c>
      <c r="I909" s="14">
        <v>1.9643852556864999E-8</v>
      </c>
      <c r="J909" s="14">
        <v>2.2341005979187301E-7</v>
      </c>
      <c r="K909" t="s">
        <v>3922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</v>
      </c>
      <c r="W909">
        <v>0</v>
      </c>
      <c r="X909">
        <v>0</v>
      </c>
      <c r="Y909">
        <v>23401</v>
      </c>
      <c r="Z909">
        <v>28931</v>
      </c>
      <c r="AA909">
        <v>20491</v>
      </c>
      <c r="AB909">
        <v>22568</v>
      </c>
      <c r="AC909" t="s">
        <v>3921</v>
      </c>
      <c r="AD909" t="s">
        <v>3924</v>
      </c>
    </row>
    <row r="910" spans="1:30" x14ac:dyDescent="0.25">
      <c r="A910">
        <v>909</v>
      </c>
      <c r="B910" t="s">
        <v>3925</v>
      </c>
      <c r="C910" s="2">
        <v>-0.641012381589944</v>
      </c>
      <c r="D910" t="s">
        <v>3928</v>
      </c>
      <c r="E910" t="s">
        <v>18285</v>
      </c>
      <c r="F910">
        <v>20546.945603889701</v>
      </c>
      <c r="G910" s="2">
        <v>0.144854731135999</v>
      </c>
      <c r="H910" s="12">
        <v>-4.4252084592813103</v>
      </c>
      <c r="I910" s="14">
        <v>9.6349197654048804E-6</v>
      </c>
      <c r="J910" s="14">
        <v>6.1984121390290094E-5</v>
      </c>
      <c r="K910" t="s">
        <v>3927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</v>
      </c>
      <c r="W910">
        <v>0</v>
      </c>
      <c r="X910">
        <v>0</v>
      </c>
      <c r="Y910">
        <v>22983</v>
      </c>
      <c r="Z910">
        <v>25989</v>
      </c>
      <c r="AA910">
        <v>14656</v>
      </c>
      <c r="AB910">
        <v>18493</v>
      </c>
      <c r="AC910" t="s">
        <v>3926</v>
      </c>
      <c r="AD910" t="s">
        <v>3929</v>
      </c>
    </row>
    <row r="911" spans="1:30" x14ac:dyDescent="0.25">
      <c r="A911">
        <v>910</v>
      </c>
      <c r="B911" t="s">
        <v>3930</v>
      </c>
      <c r="C911" s="2">
        <v>-1.5286850421370399</v>
      </c>
      <c r="D911" t="s">
        <v>3933</v>
      </c>
      <c r="E911" t="s">
        <v>18283</v>
      </c>
      <c r="F911">
        <v>8149.7679951782002</v>
      </c>
      <c r="G911" s="2">
        <v>0.17538473089484999</v>
      </c>
      <c r="H911" s="12">
        <v>-8.7161809031913506</v>
      </c>
      <c r="I911" s="14">
        <v>2.8774341894718198E-18</v>
      </c>
      <c r="J911" s="14">
        <v>1.00324825981138E-16</v>
      </c>
      <c r="K911" t="s">
        <v>3932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5727</v>
      </c>
      <c r="Z911">
        <v>7086</v>
      </c>
      <c r="AA911">
        <v>6877</v>
      </c>
      <c r="AB911">
        <v>9187</v>
      </c>
      <c r="AC911" t="s">
        <v>3931</v>
      </c>
      <c r="AD911" t="s">
        <v>3934</v>
      </c>
    </row>
    <row r="912" spans="1:30" x14ac:dyDescent="0.25">
      <c r="A912">
        <v>911</v>
      </c>
      <c r="B912" t="s">
        <v>3935</v>
      </c>
      <c r="C912" s="2">
        <v>-1.9578951932632999E-2</v>
      </c>
      <c r="D912" t="s">
        <v>35</v>
      </c>
      <c r="E912" t="s">
        <v>18289</v>
      </c>
      <c r="F912">
        <v>1373.3220246569001</v>
      </c>
      <c r="G912" s="2">
        <v>0.18700838828374</v>
      </c>
      <c r="H912" s="12">
        <v>-0.10469558137107</v>
      </c>
      <c r="I912" s="14">
        <v>0.91661736824893503</v>
      </c>
      <c r="J912" s="14">
        <v>0.94211258343766802</v>
      </c>
      <c r="K912" t="s">
        <v>3937</v>
      </c>
      <c r="L912" t="s">
        <v>24</v>
      </c>
      <c r="M912" t="s">
        <v>24</v>
      </c>
      <c r="N912" t="s">
        <v>24</v>
      </c>
      <c r="O912" t="s">
        <v>24</v>
      </c>
      <c r="P912" t="s">
        <v>24</v>
      </c>
      <c r="Q912" t="s">
        <v>24</v>
      </c>
      <c r="R912" t="s">
        <v>24</v>
      </c>
      <c r="S912" t="s">
        <v>24</v>
      </c>
      <c r="T912" t="s">
        <v>24</v>
      </c>
      <c r="U912" t="s">
        <v>24</v>
      </c>
      <c r="V912" t="s">
        <v>24</v>
      </c>
      <c r="W912" t="s">
        <v>24</v>
      </c>
      <c r="X912" t="s">
        <v>24</v>
      </c>
      <c r="Y912">
        <v>1906</v>
      </c>
      <c r="Z912">
        <v>2258</v>
      </c>
      <c r="AA912">
        <v>767</v>
      </c>
      <c r="AB912">
        <v>1071</v>
      </c>
      <c r="AC912" t="s">
        <v>3936</v>
      </c>
      <c r="AD912" t="s">
        <v>3938</v>
      </c>
    </row>
    <row r="913" spans="1:30" x14ac:dyDescent="0.25">
      <c r="A913">
        <v>912</v>
      </c>
      <c r="B913" t="s">
        <v>3939</v>
      </c>
      <c r="C913" s="2">
        <v>2.1929399783477601</v>
      </c>
      <c r="D913" t="s">
        <v>3942</v>
      </c>
      <c r="E913" t="s">
        <v>18298</v>
      </c>
      <c r="F913">
        <v>360.50153377248103</v>
      </c>
      <c r="G913" s="2">
        <v>0.22219493049970701</v>
      </c>
      <c r="H913" s="12">
        <v>9.8694419958904405</v>
      </c>
      <c r="I913" s="14">
        <v>5.6477912492030698E-23</v>
      </c>
      <c r="J913" s="14">
        <v>2.5644912590858099E-21</v>
      </c>
      <c r="K913" t="s">
        <v>3941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</v>
      </c>
      <c r="U913">
        <v>0</v>
      </c>
      <c r="V913">
        <v>0</v>
      </c>
      <c r="W913">
        <v>0</v>
      </c>
      <c r="X913">
        <v>0</v>
      </c>
      <c r="Y913">
        <v>857</v>
      </c>
      <c r="Z913">
        <v>947</v>
      </c>
      <c r="AA913">
        <v>77</v>
      </c>
      <c r="AB913">
        <v>94</v>
      </c>
      <c r="AC913" t="s">
        <v>3940</v>
      </c>
      <c r="AD913" t="s">
        <v>3943</v>
      </c>
    </row>
    <row r="914" spans="1:30" x14ac:dyDescent="0.25">
      <c r="A914">
        <v>913</v>
      </c>
      <c r="B914" t="s">
        <v>3944</v>
      </c>
      <c r="C914" s="2">
        <v>-1.5064528225371201</v>
      </c>
      <c r="D914" t="s">
        <v>35</v>
      </c>
      <c r="F914">
        <v>4.9888088777217803</v>
      </c>
      <c r="G914" s="2">
        <v>1.2625185080587</v>
      </c>
      <c r="H914" s="12">
        <v>-1.19321246613128</v>
      </c>
      <c r="I914" s="14">
        <v>0.23278617366048299</v>
      </c>
      <c r="J914" s="14" t="s">
        <v>24</v>
      </c>
      <c r="K914" t="s">
        <v>24</v>
      </c>
      <c r="L914" t="s">
        <v>24</v>
      </c>
      <c r="M914" t="s">
        <v>24</v>
      </c>
      <c r="N914" t="s">
        <v>24</v>
      </c>
      <c r="O914" t="s">
        <v>24</v>
      </c>
      <c r="P914" t="s">
        <v>24</v>
      </c>
      <c r="Q914" t="s">
        <v>24</v>
      </c>
      <c r="R914" t="s">
        <v>24</v>
      </c>
      <c r="S914" t="s">
        <v>24</v>
      </c>
      <c r="T914" t="s">
        <v>24</v>
      </c>
      <c r="U914" t="s">
        <v>24</v>
      </c>
      <c r="V914" t="s">
        <v>24</v>
      </c>
      <c r="W914" t="s">
        <v>24</v>
      </c>
      <c r="X914" t="s">
        <v>24</v>
      </c>
      <c r="Y914">
        <v>3</v>
      </c>
      <c r="Z914">
        <v>5</v>
      </c>
      <c r="AA914">
        <v>3</v>
      </c>
      <c r="AB914">
        <v>7</v>
      </c>
      <c r="AC914" t="s">
        <v>3945</v>
      </c>
      <c r="AD914" t="s">
        <v>3946</v>
      </c>
    </row>
    <row r="915" spans="1:30" x14ac:dyDescent="0.25">
      <c r="A915">
        <v>914</v>
      </c>
      <c r="B915" t="s">
        <v>3947</v>
      </c>
      <c r="C915" s="2">
        <v>0.49523568295054798</v>
      </c>
      <c r="D915" t="s">
        <v>306</v>
      </c>
      <c r="E915" t="s">
        <v>18298</v>
      </c>
      <c r="F915">
        <v>589.81758881328301</v>
      </c>
      <c r="G915" s="2">
        <v>0.20737467858044101</v>
      </c>
      <c r="H915" s="12">
        <v>2.3881203160415998</v>
      </c>
      <c r="I915" s="14">
        <v>1.69347966811998E-2</v>
      </c>
      <c r="J915" s="14">
        <v>4.2336991702999399E-2</v>
      </c>
      <c r="K915" t="s">
        <v>3949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0</v>
      </c>
      <c r="Y915">
        <v>966</v>
      </c>
      <c r="Z915">
        <v>1141</v>
      </c>
      <c r="AA915">
        <v>269</v>
      </c>
      <c r="AB915">
        <v>382</v>
      </c>
      <c r="AC915" t="s">
        <v>3948</v>
      </c>
      <c r="AD915" t="s">
        <v>3950</v>
      </c>
    </row>
    <row r="916" spans="1:30" x14ac:dyDescent="0.25">
      <c r="A916">
        <v>915</v>
      </c>
      <c r="B916" t="s">
        <v>16401</v>
      </c>
      <c r="C916" s="2">
        <v>-3.8884270311050302E-2</v>
      </c>
      <c r="D916" t="s">
        <v>3953</v>
      </c>
      <c r="F916">
        <v>498.14443471048003</v>
      </c>
      <c r="G916" s="2">
        <v>0.18492508549478201</v>
      </c>
      <c r="H916" s="12">
        <v>-0.210270392505226</v>
      </c>
      <c r="I916" s="14">
        <v>0.83345664207132797</v>
      </c>
      <c r="J916" s="14">
        <v>0.884655663845756</v>
      </c>
      <c r="K916" t="s">
        <v>3952</v>
      </c>
      <c r="L916" t="s">
        <v>24</v>
      </c>
      <c r="M916" t="s">
        <v>24</v>
      </c>
      <c r="N916" t="s">
        <v>24</v>
      </c>
      <c r="O916" t="s">
        <v>24</v>
      </c>
      <c r="P916" t="s">
        <v>24</v>
      </c>
      <c r="Q916" t="s">
        <v>24</v>
      </c>
      <c r="R916" t="s">
        <v>24</v>
      </c>
      <c r="S916" t="s">
        <v>24</v>
      </c>
      <c r="T916" t="s">
        <v>24</v>
      </c>
      <c r="U916" t="s">
        <v>24</v>
      </c>
      <c r="V916" t="s">
        <v>24</v>
      </c>
      <c r="W916" t="s">
        <v>24</v>
      </c>
      <c r="X916" t="s">
        <v>24</v>
      </c>
      <c r="Y916">
        <v>723</v>
      </c>
      <c r="Z916">
        <v>775</v>
      </c>
      <c r="AA916">
        <v>297</v>
      </c>
      <c r="AB916">
        <v>371</v>
      </c>
      <c r="AC916" t="s">
        <v>3951</v>
      </c>
      <c r="AD916" t="s">
        <v>3954</v>
      </c>
    </row>
    <row r="917" spans="1:30" x14ac:dyDescent="0.25">
      <c r="A917">
        <v>916</v>
      </c>
      <c r="B917" t="s">
        <v>3955</v>
      </c>
      <c r="C917" s="2">
        <v>1.12200722159313</v>
      </c>
      <c r="D917" t="s">
        <v>3958</v>
      </c>
      <c r="E917" t="s">
        <v>18297</v>
      </c>
      <c r="F917">
        <v>1494.10589877246</v>
      </c>
      <c r="G917" s="2">
        <v>0.24715614023025601</v>
      </c>
      <c r="H917" s="12">
        <v>4.5396696215916101</v>
      </c>
      <c r="I917" s="14">
        <v>5.6342439770073996E-6</v>
      </c>
      <c r="J917" s="14">
        <v>3.8263865617763303E-5</v>
      </c>
      <c r="K917" t="s">
        <v>3957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0</v>
      </c>
      <c r="Y917">
        <v>3064</v>
      </c>
      <c r="Z917">
        <v>3171</v>
      </c>
      <c r="AA917">
        <v>682</v>
      </c>
      <c r="AB917">
        <v>540</v>
      </c>
      <c r="AC917" t="s">
        <v>3956</v>
      </c>
      <c r="AD917" t="s">
        <v>3959</v>
      </c>
    </row>
    <row r="918" spans="1:30" x14ac:dyDescent="0.25">
      <c r="A918">
        <v>917</v>
      </c>
      <c r="B918" t="s">
        <v>3960</v>
      </c>
      <c r="C918" s="2">
        <v>1.1658175751787201</v>
      </c>
      <c r="D918" t="s">
        <v>3963</v>
      </c>
      <c r="E918" t="s">
        <v>18297</v>
      </c>
      <c r="F918">
        <v>1828.3890258039501</v>
      </c>
      <c r="G918" s="2">
        <v>0.27347823017034301</v>
      </c>
      <c r="H918" s="12">
        <v>4.2629264291075897</v>
      </c>
      <c r="I918" s="14">
        <v>2.0176696326178099E-5</v>
      </c>
      <c r="J918" s="14">
        <v>1.2158950486686001E-4</v>
      </c>
      <c r="K918" t="s">
        <v>3962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0</v>
      </c>
      <c r="Y918">
        <v>3702</v>
      </c>
      <c r="Z918">
        <v>4006</v>
      </c>
      <c r="AA918">
        <v>846</v>
      </c>
      <c r="AB918">
        <v>613</v>
      </c>
      <c r="AC918" t="s">
        <v>3961</v>
      </c>
      <c r="AD918" t="s">
        <v>3964</v>
      </c>
    </row>
    <row r="919" spans="1:30" x14ac:dyDescent="0.25">
      <c r="A919">
        <v>918</v>
      </c>
      <c r="B919" t="s">
        <v>16402</v>
      </c>
      <c r="C919" s="2">
        <v>0.31489101921448398</v>
      </c>
      <c r="D919" t="s">
        <v>35</v>
      </c>
      <c r="F919">
        <v>104.47581586242499</v>
      </c>
      <c r="G919" s="2">
        <v>0.30436926695053301</v>
      </c>
      <c r="H919" s="12">
        <v>1.03456903638586</v>
      </c>
      <c r="I919" s="14">
        <v>0.30087022055386298</v>
      </c>
      <c r="J919" s="14">
        <v>0.42584204830113698</v>
      </c>
      <c r="K919" t="s">
        <v>24</v>
      </c>
      <c r="L919" t="s">
        <v>24</v>
      </c>
      <c r="M919" t="s">
        <v>24</v>
      </c>
      <c r="N919" t="s">
        <v>24</v>
      </c>
      <c r="O919" t="s">
        <v>24</v>
      </c>
      <c r="P919" t="s">
        <v>24</v>
      </c>
      <c r="Q919" t="s">
        <v>24</v>
      </c>
      <c r="R919" t="s">
        <v>24</v>
      </c>
      <c r="S919" t="s">
        <v>24</v>
      </c>
      <c r="T919" t="s">
        <v>24</v>
      </c>
      <c r="U919" t="s">
        <v>24</v>
      </c>
      <c r="V919" t="s">
        <v>24</v>
      </c>
      <c r="W919" t="s">
        <v>24</v>
      </c>
      <c r="X919" t="s">
        <v>24</v>
      </c>
      <c r="Y919">
        <v>171</v>
      </c>
      <c r="Z919">
        <v>182</v>
      </c>
      <c r="AA919">
        <v>56</v>
      </c>
      <c r="AB919">
        <v>67</v>
      </c>
      <c r="AC919" t="s">
        <v>3965</v>
      </c>
      <c r="AD919" t="s">
        <v>3966</v>
      </c>
    </row>
    <row r="920" spans="1:30" x14ac:dyDescent="0.25">
      <c r="A920">
        <v>919</v>
      </c>
      <c r="B920" t="s">
        <v>3967</v>
      </c>
      <c r="C920" s="2">
        <v>0.59696175792026296</v>
      </c>
      <c r="D920" t="s">
        <v>3970</v>
      </c>
      <c r="E920" t="s">
        <v>18290</v>
      </c>
      <c r="F920">
        <v>3062.24090726452</v>
      </c>
      <c r="G920" s="2">
        <v>0.17689286273233701</v>
      </c>
      <c r="H920" s="12">
        <v>3.3747079938637601</v>
      </c>
      <c r="I920" s="14">
        <v>7.3894052449142197E-4</v>
      </c>
      <c r="J920" s="14">
        <v>2.9534930891903801E-3</v>
      </c>
      <c r="K920" t="s">
        <v>3969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0</v>
      </c>
      <c r="Y920">
        <v>5537</v>
      </c>
      <c r="Z920">
        <v>5691</v>
      </c>
      <c r="AA920">
        <v>1610</v>
      </c>
      <c r="AB920">
        <v>1584</v>
      </c>
      <c r="AC920" t="s">
        <v>3968</v>
      </c>
      <c r="AD920" t="e">
        <f>-LGKLRAHLVRQGPALLRAPLKITPFAVQRQVLEQVLSWQFRQALEEGDLKFLAGRWLKIEVRDLALQWFMTVENGRLVVSQQADADVSFSGDANDLVLIAARKEDPDTLFFQRRLRIEGDTELGLYVKNLMDAIELESMPTLLRVGLQQLADFIEAGQQEGAEQTSRAVVSC</f>
        <v>#NAME?</v>
      </c>
    </row>
    <row r="921" spans="1:30" x14ac:dyDescent="0.25">
      <c r="A921">
        <v>920</v>
      </c>
      <c r="B921" t="s">
        <v>3971</v>
      </c>
      <c r="C921" s="2">
        <v>0.86909554695039803</v>
      </c>
      <c r="D921" t="s">
        <v>3031</v>
      </c>
      <c r="E921" t="s">
        <v>18294</v>
      </c>
      <c r="F921">
        <v>1411.7935765038401</v>
      </c>
      <c r="G921" s="2">
        <v>0.167707591975818</v>
      </c>
      <c r="H921" s="12">
        <v>5.1822075358145803</v>
      </c>
      <c r="I921" s="14">
        <v>2.19275031024749E-7</v>
      </c>
      <c r="J921" s="14">
        <v>2.0290734505963199E-6</v>
      </c>
      <c r="K921" t="s">
        <v>3973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0</v>
      </c>
      <c r="Y921">
        <v>2748</v>
      </c>
      <c r="Z921">
        <v>2810</v>
      </c>
      <c r="AA921">
        <v>569</v>
      </c>
      <c r="AB921">
        <v>756</v>
      </c>
      <c r="AC921" t="s">
        <v>3972</v>
      </c>
      <c r="AD921" t="e">
        <f>-QQLREDGLLTLGIVATDDEGGVVGYAAFSPVDIEGEDRQWVGLGPLAVKEDLRCQGLGEKLVYEGLDALNEFGYSAVVVLGDPAYYQRFGFKPAADAQLYCRWPGCEAAFQVYSLAPDALDGVTGQVNYAEAFNQL</f>
        <v>#NAME?</v>
      </c>
    </row>
    <row r="922" spans="1:30" x14ac:dyDescent="0.25">
      <c r="A922">
        <v>921</v>
      </c>
      <c r="B922" t="s">
        <v>3974</v>
      </c>
      <c r="C922" s="2">
        <v>0.82595263689274201</v>
      </c>
      <c r="D922" t="s">
        <v>35</v>
      </c>
      <c r="E922" t="s">
        <v>18283</v>
      </c>
      <c r="F922">
        <v>151.40452114890101</v>
      </c>
      <c r="G922" s="2">
        <v>0.297794081043879</v>
      </c>
      <c r="H922" s="12">
        <v>2.7735696894897002</v>
      </c>
      <c r="I922" s="14">
        <v>5.54449634760063E-3</v>
      </c>
      <c r="J922" s="14">
        <v>1.6315944414001901E-2</v>
      </c>
      <c r="K922" t="s">
        <v>3976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0</v>
      </c>
      <c r="Y922">
        <v>308</v>
      </c>
      <c r="Z922">
        <v>280</v>
      </c>
      <c r="AA922">
        <v>74</v>
      </c>
      <c r="AB922">
        <v>69</v>
      </c>
      <c r="AC922" t="s">
        <v>3975</v>
      </c>
      <c r="AD922" t="s">
        <v>3977</v>
      </c>
    </row>
    <row r="923" spans="1:30" x14ac:dyDescent="0.25">
      <c r="A923">
        <v>922</v>
      </c>
      <c r="B923" t="s">
        <v>3978</v>
      </c>
      <c r="C923" s="2">
        <v>3.9299912041993599</v>
      </c>
      <c r="D923" t="s">
        <v>3981</v>
      </c>
      <c r="E923" t="s">
        <v>18298</v>
      </c>
      <c r="F923">
        <v>1363.9567826406901</v>
      </c>
      <c r="G923" s="2">
        <v>0.26480478866058399</v>
      </c>
      <c r="H923" s="12">
        <v>14.841088124114901</v>
      </c>
      <c r="I923" s="14">
        <v>7.9456583965898204E-50</v>
      </c>
      <c r="J923" s="14">
        <v>1.03425986795611E-47</v>
      </c>
      <c r="K923" t="s">
        <v>3980</v>
      </c>
      <c r="L923">
        <v>0</v>
      </c>
      <c r="M923">
        <v>0</v>
      </c>
      <c r="N923">
        <v>1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4399</v>
      </c>
      <c r="Z923">
        <v>3363</v>
      </c>
      <c r="AA923">
        <v>114</v>
      </c>
      <c r="AB923">
        <v>106</v>
      </c>
      <c r="AC923" t="s">
        <v>3979</v>
      </c>
      <c r="AD923" t="s">
        <v>3982</v>
      </c>
    </row>
    <row r="924" spans="1:30" x14ac:dyDescent="0.25">
      <c r="A924">
        <v>923</v>
      </c>
      <c r="B924" t="s">
        <v>3983</v>
      </c>
      <c r="C924" s="2">
        <v>5.9699856765818398</v>
      </c>
      <c r="D924" t="s">
        <v>3986</v>
      </c>
      <c r="E924" t="s">
        <v>18298</v>
      </c>
      <c r="F924">
        <v>8606.8434900817192</v>
      </c>
      <c r="G924" s="2">
        <v>0.94553804711609701</v>
      </c>
      <c r="H924" s="12">
        <v>6.3138502937987298</v>
      </c>
      <c r="I924" s="14">
        <v>2.7217724486491098E-10</v>
      </c>
      <c r="J924" s="14">
        <v>3.9511232014776098E-9</v>
      </c>
      <c r="K924" t="s">
        <v>3985</v>
      </c>
      <c r="L924">
        <v>0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29327</v>
      </c>
      <c r="Z924">
        <v>22041</v>
      </c>
      <c r="AA924">
        <v>267</v>
      </c>
      <c r="AB924">
        <v>71</v>
      </c>
      <c r="AC924" t="s">
        <v>3984</v>
      </c>
      <c r="AD924" t="s">
        <v>3987</v>
      </c>
    </row>
    <row r="925" spans="1:30" x14ac:dyDescent="0.25">
      <c r="A925">
        <v>924</v>
      </c>
      <c r="B925" t="s">
        <v>3988</v>
      </c>
      <c r="C925" s="2">
        <v>0.54527909747657899</v>
      </c>
      <c r="D925" t="s">
        <v>35</v>
      </c>
      <c r="E925" t="s">
        <v>18295</v>
      </c>
      <c r="F925">
        <v>244.487044360526</v>
      </c>
      <c r="G925" s="2">
        <v>0.23407534255828699</v>
      </c>
      <c r="H925" s="12">
        <v>2.3295025076842402</v>
      </c>
      <c r="I925" s="14">
        <v>1.9832460309475101E-2</v>
      </c>
      <c r="J925" s="14">
        <v>4.8433869611319798E-2</v>
      </c>
      <c r="K925" t="s">
        <v>3990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0</v>
      </c>
      <c r="Y925">
        <v>452</v>
      </c>
      <c r="Z925">
        <v>431</v>
      </c>
      <c r="AA925">
        <v>117</v>
      </c>
      <c r="AB925">
        <v>146</v>
      </c>
      <c r="AC925" t="s">
        <v>3989</v>
      </c>
      <c r="AD925" t="e">
        <f>-NNPDDLQVISQFLLKQHVLTLCASHAGDMWCANCFYVFEPQQMALFLMTEGHTRHGELMQKNPQVVGTIATQPRSVALIKGVQYRGEISLLSGDDDKLARQRYCRRFPIAKVASAPIWRLSLQDIKMTNNTLGFGKKLYWVRDSA</f>
        <v>#NAME?</v>
      </c>
    </row>
    <row r="926" spans="1:30" x14ac:dyDescent="0.25">
      <c r="A926">
        <v>925</v>
      </c>
      <c r="B926" t="s">
        <v>3991</v>
      </c>
      <c r="C926" s="2">
        <v>4.0341017175983502</v>
      </c>
      <c r="D926" t="s">
        <v>35</v>
      </c>
      <c r="F926">
        <v>468.77947657687503</v>
      </c>
      <c r="G926" s="2">
        <v>0.32983145393637198</v>
      </c>
      <c r="H926" s="12">
        <v>12.2307974859686</v>
      </c>
      <c r="I926" s="14">
        <v>2.12838707441387E-34</v>
      </c>
      <c r="J926" s="14">
        <v>1.4329916423424399E-32</v>
      </c>
      <c r="K926" t="s">
        <v>24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1382</v>
      </c>
      <c r="Z926">
        <v>1304</v>
      </c>
      <c r="AA926">
        <v>44</v>
      </c>
      <c r="AB926">
        <v>26</v>
      </c>
      <c r="AC926" t="s">
        <v>3992</v>
      </c>
      <c r="AD926" t="s">
        <v>3993</v>
      </c>
    </row>
    <row r="927" spans="1:30" x14ac:dyDescent="0.25">
      <c r="A927">
        <v>926</v>
      </c>
      <c r="B927" t="s">
        <v>3994</v>
      </c>
      <c r="C927" s="2">
        <v>3.5342073435742098</v>
      </c>
      <c r="D927" t="s">
        <v>35</v>
      </c>
      <c r="F927">
        <v>234.53660544972601</v>
      </c>
      <c r="G927" s="2">
        <v>0.32895958216290899</v>
      </c>
      <c r="H927" s="12">
        <v>10.743591417331</v>
      </c>
      <c r="I927" s="14">
        <v>6.3524139643848297E-27</v>
      </c>
      <c r="J927" s="14">
        <v>3.2215813676523098E-25</v>
      </c>
      <c r="K927" t="s">
        <v>24</v>
      </c>
      <c r="L927">
        <v>0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708</v>
      </c>
      <c r="Z927">
        <v>603</v>
      </c>
      <c r="AA927">
        <v>25</v>
      </c>
      <c r="AB927">
        <v>24</v>
      </c>
      <c r="AC927" t="s">
        <v>3995</v>
      </c>
      <c r="AD927" t="s">
        <v>3996</v>
      </c>
    </row>
    <row r="928" spans="1:30" x14ac:dyDescent="0.25">
      <c r="A928">
        <v>927</v>
      </c>
      <c r="B928" t="s">
        <v>3997</v>
      </c>
      <c r="C928" s="2">
        <v>-0.77047295607031197</v>
      </c>
      <c r="D928" t="s">
        <v>4000</v>
      </c>
      <c r="E928" t="s">
        <v>18294</v>
      </c>
      <c r="F928">
        <v>1327.5830665118499</v>
      </c>
      <c r="G928" s="2">
        <v>0.208042390429686</v>
      </c>
      <c r="H928" s="12">
        <v>-3.70344214214705</v>
      </c>
      <c r="I928" s="14">
        <v>2.1269370761099399E-4</v>
      </c>
      <c r="J928" s="14">
        <v>9.8877253359634805E-4</v>
      </c>
      <c r="K928" t="s">
        <v>3999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</v>
      </c>
      <c r="W928">
        <v>0</v>
      </c>
      <c r="X928">
        <v>0</v>
      </c>
      <c r="Y928">
        <v>1502</v>
      </c>
      <c r="Z928">
        <v>1486</v>
      </c>
      <c r="AA928">
        <v>881</v>
      </c>
      <c r="AB928">
        <v>1353</v>
      </c>
      <c r="AC928" t="s">
        <v>3998</v>
      </c>
      <c r="AD928" t="e">
        <f>-KVLLLGASGLVGGELLRLLRLDARISHIIAPTRKPLSVMNKLTNPQADDMSTLLKTLSAPVDAVFCCLGTTRKQAGTQAAFRAIDYRLVVETGETGLRLGARHLLVVSAMGANPHSWLLYSRTKGEAERALSQQGWPQLSIFRPSMLTGKRPVPRLTERLTAPLFAVLPKKWRSISAKNVAQAMLQQAFTVAHSGTVIIESDAMQPAGKISDNRSAS</f>
        <v>#NAME?</v>
      </c>
    </row>
    <row r="929" spans="1:30" x14ac:dyDescent="0.25">
      <c r="A929">
        <v>928</v>
      </c>
      <c r="B929" t="s">
        <v>4001</v>
      </c>
      <c r="C929" s="2">
        <v>-0.43869042345633302</v>
      </c>
      <c r="D929" t="s">
        <v>4004</v>
      </c>
      <c r="E929" t="s">
        <v>18291</v>
      </c>
      <c r="F929">
        <v>774.05182566992403</v>
      </c>
      <c r="G929" s="2">
        <v>0.21224723454570399</v>
      </c>
      <c r="H929" s="12">
        <v>-2.0668840486676401</v>
      </c>
      <c r="I929" s="14">
        <v>3.8745081151429099E-2</v>
      </c>
      <c r="J929" s="14">
        <v>8.4437772336126607E-2</v>
      </c>
      <c r="K929" t="s">
        <v>4003</v>
      </c>
      <c r="L929" t="s">
        <v>24</v>
      </c>
      <c r="M929" t="s">
        <v>24</v>
      </c>
      <c r="N929" t="s">
        <v>24</v>
      </c>
      <c r="O929" t="s">
        <v>24</v>
      </c>
      <c r="P929" t="s">
        <v>24</v>
      </c>
      <c r="Q929" t="s">
        <v>24</v>
      </c>
      <c r="R929" t="s">
        <v>24</v>
      </c>
      <c r="S929" t="s">
        <v>24</v>
      </c>
      <c r="T929" t="s">
        <v>24</v>
      </c>
      <c r="U929" t="s">
        <v>24</v>
      </c>
      <c r="V929" t="s">
        <v>24</v>
      </c>
      <c r="W929" t="s">
        <v>24</v>
      </c>
      <c r="X929" t="s">
        <v>24</v>
      </c>
      <c r="Y929">
        <v>934</v>
      </c>
      <c r="Z929">
        <v>1072</v>
      </c>
      <c r="AA929">
        <v>473</v>
      </c>
      <c r="AB929">
        <v>715</v>
      </c>
      <c r="AC929" t="s">
        <v>4002</v>
      </c>
      <c r="AD929" t="e">
        <f>-ENKMQLTLLGTGGAQQVPAFGCDCPACQRACQQPRFRRGPCSAMLRYQGESHFIDAGLPTLGERFSADEIQRFWLTHYHMDHVQGLFPLRWGYSSPIPVYGPPDADGCDDLFKHSGILDFQPPLTPFQPLDIAGLQITPLPLNHSKPTFGYLYQSPRRTLAYLTDTAGLPESTTAFLARLPLDLLVMDCSHPPQTNAPRNHNDVSMALEIHRQLLPVNTLLTHVSHQLDCWLMNNLLPAGVAAAYDNQVIIL</f>
        <v>#NAME?</v>
      </c>
    </row>
    <row r="930" spans="1:30" x14ac:dyDescent="0.25">
      <c r="A930">
        <v>929</v>
      </c>
      <c r="B930" t="s">
        <v>16403</v>
      </c>
      <c r="C930" s="2">
        <v>0.42758694944444398</v>
      </c>
      <c r="D930" t="s">
        <v>4007</v>
      </c>
      <c r="E930" t="s">
        <v>18289</v>
      </c>
      <c r="F930">
        <v>698.82725566072202</v>
      </c>
      <c r="G930" s="2">
        <v>0.18183333035037799</v>
      </c>
      <c r="H930" s="12">
        <v>2.3515322994993202</v>
      </c>
      <c r="I930" s="14">
        <v>1.8696266347114399E-2</v>
      </c>
      <c r="J930" s="14">
        <v>4.60333670148056E-2</v>
      </c>
      <c r="K930" t="s">
        <v>4006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0</v>
      </c>
      <c r="Y930">
        <v>1248</v>
      </c>
      <c r="Z930">
        <v>1191</v>
      </c>
      <c r="AA930">
        <v>360</v>
      </c>
      <c r="AB930">
        <v>427</v>
      </c>
      <c r="AC930" t="s">
        <v>4005</v>
      </c>
      <c r="AD930" t="s">
        <v>4008</v>
      </c>
    </row>
    <row r="931" spans="1:30" x14ac:dyDescent="0.25">
      <c r="A931">
        <v>930</v>
      </c>
      <c r="B931" t="s">
        <v>4009</v>
      </c>
      <c r="C931" s="2">
        <v>0.108329379442336</v>
      </c>
      <c r="D931" t="s">
        <v>4012</v>
      </c>
      <c r="E931" t="s">
        <v>18293</v>
      </c>
      <c r="F931">
        <v>145.717613198631</v>
      </c>
      <c r="G931" s="2">
        <v>0.35741410730380502</v>
      </c>
      <c r="H931" s="12">
        <v>0.30309206387943499</v>
      </c>
      <c r="I931" s="14">
        <v>0.76181970198166105</v>
      </c>
      <c r="J931" s="14">
        <v>0.83354046966612105</v>
      </c>
      <c r="K931" t="s">
        <v>4011</v>
      </c>
      <c r="L931" t="s">
        <v>24</v>
      </c>
      <c r="M931" t="s">
        <v>24</v>
      </c>
      <c r="N931" t="s">
        <v>24</v>
      </c>
      <c r="O931" t="s">
        <v>24</v>
      </c>
      <c r="P931" t="s">
        <v>24</v>
      </c>
      <c r="Q931" t="s">
        <v>24</v>
      </c>
      <c r="R931" t="s">
        <v>24</v>
      </c>
      <c r="S931" t="s">
        <v>24</v>
      </c>
      <c r="T931" t="s">
        <v>24</v>
      </c>
      <c r="U931" t="s">
        <v>24</v>
      </c>
      <c r="V931" t="s">
        <v>24</v>
      </c>
      <c r="W931" t="s">
        <v>24</v>
      </c>
      <c r="X931" t="s">
        <v>24</v>
      </c>
      <c r="Y931">
        <v>233</v>
      </c>
      <c r="Z931">
        <v>228</v>
      </c>
      <c r="AA931">
        <v>62</v>
      </c>
      <c r="AB931">
        <v>127</v>
      </c>
      <c r="AC931" t="s">
        <v>4010</v>
      </c>
      <c r="AD931" t="s">
        <v>4013</v>
      </c>
    </row>
    <row r="932" spans="1:30" x14ac:dyDescent="0.25">
      <c r="A932">
        <v>931</v>
      </c>
      <c r="B932" t="s">
        <v>4014</v>
      </c>
      <c r="C932" s="2">
        <v>-0.13514258177046101</v>
      </c>
      <c r="D932" t="s">
        <v>4017</v>
      </c>
      <c r="E932" t="s">
        <v>18291</v>
      </c>
      <c r="F932">
        <v>83.6024014810925</v>
      </c>
      <c r="G932" s="2">
        <v>1.52384242364373</v>
      </c>
      <c r="H932" s="12">
        <v>-8.8685404523201894E-2</v>
      </c>
      <c r="I932" s="14">
        <v>0.92933193232846001</v>
      </c>
      <c r="J932" s="14">
        <v>0.94976215538933195</v>
      </c>
      <c r="K932" t="s">
        <v>4016</v>
      </c>
      <c r="L932" t="s">
        <v>24</v>
      </c>
      <c r="M932" t="s">
        <v>24</v>
      </c>
      <c r="N932" t="s">
        <v>24</v>
      </c>
      <c r="O932" t="s">
        <v>24</v>
      </c>
      <c r="P932" t="s">
        <v>24</v>
      </c>
      <c r="Q932" t="s">
        <v>24</v>
      </c>
      <c r="R932" t="s">
        <v>24</v>
      </c>
      <c r="S932" t="s">
        <v>24</v>
      </c>
      <c r="T932" t="s">
        <v>24</v>
      </c>
      <c r="U932" t="s">
        <v>24</v>
      </c>
      <c r="V932" t="s">
        <v>24</v>
      </c>
      <c r="W932" t="s">
        <v>24</v>
      </c>
      <c r="X932" t="s">
        <v>24</v>
      </c>
      <c r="Y932">
        <v>195</v>
      </c>
      <c r="Z932">
        <v>43</v>
      </c>
      <c r="AA932">
        <v>94</v>
      </c>
      <c r="AB932">
        <v>14</v>
      </c>
      <c r="AC932" t="s">
        <v>4015</v>
      </c>
      <c r="AD932" t="s">
        <v>4018</v>
      </c>
    </row>
    <row r="933" spans="1:30" x14ac:dyDescent="0.25">
      <c r="A933">
        <v>932</v>
      </c>
      <c r="B933" t="s">
        <v>4019</v>
      </c>
      <c r="C933" s="2">
        <v>-0.110689663845755</v>
      </c>
      <c r="D933" t="s">
        <v>4022</v>
      </c>
      <c r="E933" t="s">
        <v>18291</v>
      </c>
      <c r="F933">
        <v>86.365996650181003</v>
      </c>
      <c r="G933" s="2">
        <v>0.36137877748254399</v>
      </c>
      <c r="H933" s="12">
        <v>-0.30629818556819399</v>
      </c>
      <c r="I933" s="14">
        <v>0.75937762057953195</v>
      </c>
      <c r="J933" s="14">
        <v>0.83181152375313105</v>
      </c>
      <c r="K933" t="s">
        <v>4021</v>
      </c>
      <c r="L933" t="s">
        <v>24</v>
      </c>
      <c r="M933" t="s">
        <v>24</v>
      </c>
      <c r="N933" t="s">
        <v>24</v>
      </c>
      <c r="O933" t="s">
        <v>24</v>
      </c>
      <c r="P933" t="s">
        <v>24</v>
      </c>
      <c r="Q933" t="s">
        <v>24</v>
      </c>
      <c r="R933" t="s">
        <v>24</v>
      </c>
      <c r="S933" t="s">
        <v>24</v>
      </c>
      <c r="T933" t="s">
        <v>24</v>
      </c>
      <c r="U933" t="s">
        <v>24</v>
      </c>
      <c r="V933" t="s">
        <v>24</v>
      </c>
      <c r="W933" t="s">
        <v>24</v>
      </c>
      <c r="X933" t="s">
        <v>24</v>
      </c>
      <c r="Y933">
        <v>104</v>
      </c>
      <c r="Z933">
        <v>150</v>
      </c>
      <c r="AA933">
        <v>57</v>
      </c>
      <c r="AB933">
        <v>61</v>
      </c>
      <c r="AC933" t="s">
        <v>4020</v>
      </c>
      <c r="AD933" t="s">
        <v>4023</v>
      </c>
    </row>
    <row r="934" spans="1:30" x14ac:dyDescent="0.25">
      <c r="A934">
        <v>933</v>
      </c>
      <c r="B934" t="s">
        <v>4024</v>
      </c>
      <c r="C934" s="2">
        <v>-0.39109962856108499</v>
      </c>
      <c r="D934" t="s">
        <v>4027</v>
      </c>
      <c r="E934" t="s">
        <v>18291</v>
      </c>
      <c r="F934">
        <v>55.264511086375599</v>
      </c>
      <c r="G934" s="2">
        <v>0.42838442691754502</v>
      </c>
      <c r="H934" s="12">
        <v>-0.91296416019428095</v>
      </c>
      <c r="I934" s="14">
        <v>0.36126139129086698</v>
      </c>
      <c r="J934" s="14">
        <v>0.48881695529828001</v>
      </c>
      <c r="K934" t="s">
        <v>4026</v>
      </c>
      <c r="L934" t="s">
        <v>24</v>
      </c>
      <c r="M934" t="s">
        <v>24</v>
      </c>
      <c r="N934" t="s">
        <v>24</v>
      </c>
      <c r="O934" t="s">
        <v>24</v>
      </c>
      <c r="P934" t="s">
        <v>24</v>
      </c>
      <c r="Q934" t="s">
        <v>24</v>
      </c>
      <c r="R934" t="s">
        <v>24</v>
      </c>
      <c r="S934" t="s">
        <v>24</v>
      </c>
      <c r="T934" t="s">
        <v>24</v>
      </c>
      <c r="U934" t="s">
        <v>24</v>
      </c>
      <c r="V934" t="s">
        <v>24</v>
      </c>
      <c r="W934" t="s">
        <v>24</v>
      </c>
      <c r="X934" t="s">
        <v>24</v>
      </c>
      <c r="Y934">
        <v>61</v>
      </c>
      <c r="Z934">
        <v>85</v>
      </c>
      <c r="AA934">
        <v>43</v>
      </c>
      <c r="AB934">
        <v>39</v>
      </c>
      <c r="AC934" t="s">
        <v>4025</v>
      </c>
      <c r="AD934" t="s">
        <v>4028</v>
      </c>
    </row>
    <row r="935" spans="1:30" x14ac:dyDescent="0.25">
      <c r="A935">
        <v>934</v>
      </c>
      <c r="B935" t="s">
        <v>4029</v>
      </c>
      <c r="C935" s="2">
        <v>-0.28374168194940602</v>
      </c>
      <c r="D935" t="s">
        <v>4032</v>
      </c>
      <c r="E935" t="s">
        <v>18291</v>
      </c>
      <c r="F935">
        <v>135.56314283746201</v>
      </c>
      <c r="G935" s="2">
        <v>0.28318076448625601</v>
      </c>
      <c r="H935" s="12">
        <v>-1.0019807752979499</v>
      </c>
      <c r="I935" s="14">
        <v>0.31635287795945</v>
      </c>
      <c r="J935" s="14">
        <v>0.44198854684495598</v>
      </c>
      <c r="K935" t="s">
        <v>4031</v>
      </c>
      <c r="L935" t="s">
        <v>24</v>
      </c>
      <c r="M935" t="s">
        <v>24</v>
      </c>
      <c r="N935" t="s">
        <v>24</v>
      </c>
      <c r="O935" t="s">
        <v>24</v>
      </c>
      <c r="P935" t="s">
        <v>24</v>
      </c>
      <c r="Q935" t="s">
        <v>24</v>
      </c>
      <c r="R935" t="s">
        <v>24</v>
      </c>
      <c r="S935" t="s">
        <v>24</v>
      </c>
      <c r="T935" t="s">
        <v>24</v>
      </c>
      <c r="U935" t="s">
        <v>24</v>
      </c>
      <c r="V935" t="s">
        <v>24</v>
      </c>
      <c r="W935" t="s">
        <v>24</v>
      </c>
      <c r="X935" t="s">
        <v>24</v>
      </c>
      <c r="Y935">
        <v>194</v>
      </c>
      <c r="Z935">
        <v>178</v>
      </c>
      <c r="AA935">
        <v>87</v>
      </c>
      <c r="AB935">
        <v>110</v>
      </c>
      <c r="AC935" t="s">
        <v>4030</v>
      </c>
      <c r="AD935" t="s">
        <v>4033</v>
      </c>
    </row>
    <row r="936" spans="1:30" x14ac:dyDescent="0.25">
      <c r="A936">
        <v>935</v>
      </c>
      <c r="B936" t="s">
        <v>4034</v>
      </c>
      <c r="C936" s="2">
        <v>-0.420715924404372</v>
      </c>
      <c r="D936" t="s">
        <v>4037</v>
      </c>
      <c r="E936" t="s">
        <v>18291</v>
      </c>
      <c r="F936">
        <v>98.237862720645694</v>
      </c>
      <c r="G936" s="2">
        <v>0.37132471783993498</v>
      </c>
      <c r="H936" s="12">
        <v>-1.1330135167186099</v>
      </c>
      <c r="I936" s="14">
        <v>0.257208577103475</v>
      </c>
      <c r="J936" s="14">
        <v>0.38059851973818398</v>
      </c>
      <c r="K936" t="s">
        <v>4036</v>
      </c>
      <c r="L936" t="s">
        <v>24</v>
      </c>
      <c r="M936" t="s">
        <v>24</v>
      </c>
      <c r="N936" t="s">
        <v>24</v>
      </c>
      <c r="O936" t="s">
        <v>24</v>
      </c>
      <c r="P936" t="s">
        <v>24</v>
      </c>
      <c r="Q936" t="s">
        <v>24</v>
      </c>
      <c r="R936" t="s">
        <v>24</v>
      </c>
      <c r="S936" t="s">
        <v>24</v>
      </c>
      <c r="T936" t="s">
        <v>24</v>
      </c>
      <c r="U936" t="s">
        <v>24</v>
      </c>
      <c r="V936" t="s">
        <v>24</v>
      </c>
      <c r="W936" t="s">
        <v>24</v>
      </c>
      <c r="X936" t="s">
        <v>24</v>
      </c>
      <c r="Y936">
        <v>134</v>
      </c>
      <c r="Z936">
        <v>122</v>
      </c>
      <c r="AA936">
        <v>53</v>
      </c>
      <c r="AB936">
        <v>98</v>
      </c>
      <c r="AC936" t="s">
        <v>4035</v>
      </c>
      <c r="AD936" t="s">
        <v>4038</v>
      </c>
    </row>
    <row r="937" spans="1:30" x14ac:dyDescent="0.25">
      <c r="A937">
        <v>936</v>
      </c>
      <c r="B937" t="s">
        <v>4039</v>
      </c>
      <c r="C937" s="2">
        <v>-0.92714983403184603</v>
      </c>
      <c r="D937" t="s">
        <v>4042</v>
      </c>
      <c r="E937" t="s">
        <v>18291</v>
      </c>
      <c r="F937">
        <v>16.292110705267099</v>
      </c>
      <c r="G937" s="2">
        <v>0.71401579594856002</v>
      </c>
      <c r="H937" s="12">
        <v>-1.29850045236064</v>
      </c>
      <c r="I937" s="14">
        <v>0.194115420990182</v>
      </c>
      <c r="J937" s="14">
        <v>0.30726417469260697</v>
      </c>
      <c r="K937" t="s">
        <v>4041</v>
      </c>
      <c r="L937" t="s">
        <v>24</v>
      </c>
      <c r="M937" t="s">
        <v>24</v>
      </c>
      <c r="N937" t="s">
        <v>24</v>
      </c>
      <c r="O937" t="s">
        <v>24</v>
      </c>
      <c r="P937" t="s">
        <v>24</v>
      </c>
      <c r="Q937" t="s">
        <v>24</v>
      </c>
      <c r="R937" t="s">
        <v>24</v>
      </c>
      <c r="S937" t="s">
        <v>24</v>
      </c>
      <c r="T937" t="s">
        <v>24</v>
      </c>
      <c r="U937" t="s">
        <v>24</v>
      </c>
      <c r="V937" t="s">
        <v>24</v>
      </c>
      <c r="W937" t="s">
        <v>24</v>
      </c>
      <c r="X937" t="s">
        <v>24</v>
      </c>
      <c r="Y937">
        <v>20</v>
      </c>
      <c r="Z937">
        <v>14</v>
      </c>
      <c r="AA937">
        <v>14</v>
      </c>
      <c r="AB937">
        <v>14</v>
      </c>
      <c r="AC937" t="s">
        <v>4040</v>
      </c>
      <c r="AD937" t="s">
        <v>4043</v>
      </c>
    </row>
    <row r="938" spans="1:30" x14ac:dyDescent="0.25">
      <c r="A938">
        <v>937</v>
      </c>
      <c r="B938" t="s">
        <v>4044</v>
      </c>
      <c r="C938" s="2">
        <v>-0.12204257596618399</v>
      </c>
      <c r="D938" t="s">
        <v>4047</v>
      </c>
      <c r="E938" t="s">
        <v>18291</v>
      </c>
      <c r="F938">
        <v>17.012644170029098</v>
      </c>
      <c r="G938" s="2">
        <v>0.73390980683024098</v>
      </c>
      <c r="H938" s="12">
        <v>-0.16629097312827401</v>
      </c>
      <c r="I938" s="14">
        <v>0.86792796954498797</v>
      </c>
      <c r="J938" s="14">
        <v>0.909379855399296</v>
      </c>
      <c r="K938" t="s">
        <v>4046</v>
      </c>
      <c r="L938" t="s">
        <v>24</v>
      </c>
      <c r="M938" t="s">
        <v>24</v>
      </c>
      <c r="N938" t="s">
        <v>24</v>
      </c>
      <c r="O938" t="s">
        <v>24</v>
      </c>
      <c r="P938" t="s">
        <v>24</v>
      </c>
      <c r="Q938" t="s">
        <v>24</v>
      </c>
      <c r="R938" t="s">
        <v>24</v>
      </c>
      <c r="S938" t="s">
        <v>24</v>
      </c>
      <c r="T938" t="s">
        <v>24</v>
      </c>
      <c r="U938" t="s">
        <v>24</v>
      </c>
      <c r="V938" t="s">
        <v>24</v>
      </c>
      <c r="W938" t="s">
        <v>24</v>
      </c>
      <c r="X938" t="s">
        <v>24</v>
      </c>
      <c r="Y938">
        <v>22</v>
      </c>
      <c r="Z938">
        <v>28</v>
      </c>
      <c r="AA938">
        <v>7</v>
      </c>
      <c r="AB938">
        <v>17</v>
      </c>
      <c r="AC938" t="s">
        <v>4045</v>
      </c>
      <c r="AD938" t="s">
        <v>4048</v>
      </c>
    </row>
    <row r="939" spans="1:30" x14ac:dyDescent="0.25">
      <c r="A939">
        <v>938</v>
      </c>
      <c r="B939" t="s">
        <v>4049</v>
      </c>
      <c r="C939" s="2">
        <v>-0.20787375639677699</v>
      </c>
      <c r="D939" t="s">
        <v>4052</v>
      </c>
      <c r="E939" t="s">
        <v>18282</v>
      </c>
      <c r="F939">
        <v>41.149799948574397</v>
      </c>
      <c r="G939" s="2">
        <v>0.48315420279027999</v>
      </c>
      <c r="H939" s="12">
        <v>-0.430243088430729</v>
      </c>
      <c r="I939" s="14">
        <v>0.66701882129743595</v>
      </c>
      <c r="J939" s="14">
        <v>0.76183342999897197</v>
      </c>
      <c r="K939" t="s">
        <v>4051</v>
      </c>
      <c r="L939" t="s">
        <v>24</v>
      </c>
      <c r="M939" t="s">
        <v>24</v>
      </c>
      <c r="N939" t="s">
        <v>24</v>
      </c>
      <c r="O939" t="s">
        <v>24</v>
      </c>
      <c r="P939" t="s">
        <v>24</v>
      </c>
      <c r="Q939" t="s">
        <v>24</v>
      </c>
      <c r="R939" t="s">
        <v>24</v>
      </c>
      <c r="S939" t="s">
        <v>24</v>
      </c>
      <c r="T939" t="s">
        <v>24</v>
      </c>
      <c r="U939" t="s">
        <v>24</v>
      </c>
      <c r="V939" t="s">
        <v>24</v>
      </c>
      <c r="W939" t="s">
        <v>24</v>
      </c>
      <c r="X939" t="s">
        <v>24</v>
      </c>
      <c r="Y939">
        <v>50</v>
      </c>
      <c r="Z939">
        <v>67</v>
      </c>
      <c r="AA939">
        <v>22</v>
      </c>
      <c r="AB939">
        <v>37</v>
      </c>
      <c r="AC939" t="s">
        <v>4050</v>
      </c>
      <c r="AD939" t="s">
        <v>4053</v>
      </c>
    </row>
    <row r="940" spans="1:30" x14ac:dyDescent="0.25">
      <c r="A940">
        <v>939</v>
      </c>
      <c r="B940" t="s">
        <v>4054</v>
      </c>
      <c r="C940" s="2">
        <v>-1.62073092333444</v>
      </c>
      <c r="D940" t="s">
        <v>4057</v>
      </c>
      <c r="F940">
        <v>9139.9764110537999</v>
      </c>
      <c r="G940" s="2">
        <v>0.183531073112531</v>
      </c>
      <c r="H940" s="12">
        <v>-8.8308257334750699</v>
      </c>
      <c r="I940" s="14">
        <v>1.03905767535191E-18</v>
      </c>
      <c r="J940" s="14">
        <v>3.7569631687492802E-17</v>
      </c>
      <c r="K940" t="s">
        <v>4056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1</v>
      </c>
      <c r="Y940">
        <v>6648</v>
      </c>
      <c r="Z940">
        <v>7020</v>
      </c>
      <c r="AA940">
        <v>7415</v>
      </c>
      <c r="AB940">
        <v>10970</v>
      </c>
      <c r="AC940" t="s">
        <v>4055</v>
      </c>
      <c r="AD940" t="s">
        <v>4058</v>
      </c>
    </row>
    <row r="941" spans="1:30" x14ac:dyDescent="0.25">
      <c r="A941">
        <v>940</v>
      </c>
      <c r="B941" t="s">
        <v>16404</v>
      </c>
      <c r="C941" s="2">
        <v>0.198199609615309</v>
      </c>
      <c r="D941" t="s">
        <v>4061</v>
      </c>
      <c r="E941" t="s">
        <v>18283</v>
      </c>
      <c r="F941">
        <v>1736.7538501126601</v>
      </c>
      <c r="G941" s="2">
        <v>0.162928304108686</v>
      </c>
      <c r="H941" s="12">
        <v>1.21648359810518</v>
      </c>
      <c r="I941" s="14">
        <v>0.223800755407876</v>
      </c>
      <c r="J941" s="14">
        <v>0.34218557160052998</v>
      </c>
      <c r="K941" t="s">
        <v>4060</v>
      </c>
      <c r="L941" t="s">
        <v>24</v>
      </c>
      <c r="M941" t="s">
        <v>24</v>
      </c>
      <c r="N941" t="s">
        <v>24</v>
      </c>
      <c r="O941" t="s">
        <v>24</v>
      </c>
      <c r="P941" t="s">
        <v>24</v>
      </c>
      <c r="Q941" t="s">
        <v>24</v>
      </c>
      <c r="R941" t="s">
        <v>24</v>
      </c>
      <c r="S941" t="s">
        <v>24</v>
      </c>
      <c r="T941" t="s">
        <v>24</v>
      </c>
      <c r="U941" t="s">
        <v>24</v>
      </c>
      <c r="V941" t="s">
        <v>24</v>
      </c>
      <c r="W941" t="s">
        <v>24</v>
      </c>
      <c r="X941" t="s">
        <v>24</v>
      </c>
      <c r="Y941">
        <v>2731</v>
      </c>
      <c r="Z941">
        <v>2924</v>
      </c>
      <c r="AA941">
        <v>1034</v>
      </c>
      <c r="AB941">
        <v>1092</v>
      </c>
      <c r="AC941" t="s">
        <v>4059</v>
      </c>
      <c r="AD941" t="s">
        <v>4062</v>
      </c>
    </row>
    <row r="942" spans="1:30" x14ac:dyDescent="0.25">
      <c r="A942">
        <v>941</v>
      </c>
      <c r="B942" t="s">
        <v>4063</v>
      </c>
      <c r="C942" s="2">
        <v>-1.31141021242134</v>
      </c>
      <c r="D942" t="s">
        <v>4066</v>
      </c>
      <c r="E942" t="s">
        <v>18288</v>
      </c>
      <c r="F942">
        <v>2311.62288360005</v>
      </c>
      <c r="G942" s="2">
        <v>0.18806862633917801</v>
      </c>
      <c r="H942" s="12">
        <v>-6.9730408412524501</v>
      </c>
      <c r="I942" s="14">
        <v>3.1016253374816802E-12</v>
      </c>
      <c r="J942" s="14">
        <v>5.8511337888241395E-11</v>
      </c>
      <c r="K942" t="s">
        <v>4065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</v>
      </c>
      <c r="W942">
        <v>0</v>
      </c>
      <c r="X942">
        <v>0</v>
      </c>
      <c r="Y942">
        <v>1944</v>
      </c>
      <c r="Z942">
        <v>2104</v>
      </c>
      <c r="AA942">
        <v>1776</v>
      </c>
      <c r="AB942">
        <v>2615</v>
      </c>
      <c r="AC942" t="s">
        <v>4064</v>
      </c>
      <c r="AD942" t="s">
        <v>4067</v>
      </c>
    </row>
    <row r="943" spans="1:30" x14ac:dyDescent="0.25">
      <c r="A943">
        <v>942</v>
      </c>
      <c r="B943" t="s">
        <v>4068</v>
      </c>
      <c r="C943" s="2">
        <v>1.3809401428844199</v>
      </c>
      <c r="D943" t="s">
        <v>4071</v>
      </c>
      <c r="E943" t="s">
        <v>18294</v>
      </c>
      <c r="F943">
        <v>282.28335174089</v>
      </c>
      <c r="G943" s="2">
        <v>0.28691771818172801</v>
      </c>
      <c r="H943" s="12">
        <v>4.8130180026378202</v>
      </c>
      <c r="I943" s="14">
        <v>1.48667891029479E-6</v>
      </c>
      <c r="J943" s="14">
        <v>1.14506531453671E-5</v>
      </c>
      <c r="K943" t="s">
        <v>4070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0</v>
      </c>
      <c r="Y943">
        <v>649</v>
      </c>
      <c r="Z943">
        <v>590</v>
      </c>
      <c r="AA943">
        <v>113</v>
      </c>
      <c r="AB943">
        <v>91</v>
      </c>
      <c r="AC943" t="s">
        <v>4069</v>
      </c>
      <c r="AD943" t="s">
        <v>4072</v>
      </c>
    </row>
    <row r="944" spans="1:30" x14ac:dyDescent="0.25">
      <c r="A944">
        <v>943</v>
      </c>
      <c r="B944" t="s">
        <v>4073</v>
      </c>
      <c r="C944" s="2">
        <v>1.3322038898503801</v>
      </c>
      <c r="D944" t="s">
        <v>4076</v>
      </c>
      <c r="E944" t="s">
        <v>18286</v>
      </c>
      <c r="F944">
        <v>11187.219120227999</v>
      </c>
      <c r="G944" s="2">
        <v>0.222654166540285</v>
      </c>
      <c r="H944" s="12">
        <v>5.9832874926656503</v>
      </c>
      <c r="I944" s="14">
        <v>2.1867828700461698E-9</v>
      </c>
      <c r="J944" s="14">
        <v>2.81827957344234E-8</v>
      </c>
      <c r="K944" t="s">
        <v>4075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0</v>
      </c>
      <c r="Y944">
        <v>23764</v>
      </c>
      <c r="Z944">
        <v>25027</v>
      </c>
      <c r="AA944">
        <v>4504</v>
      </c>
      <c r="AB944">
        <v>3773</v>
      </c>
      <c r="AC944" t="s">
        <v>4074</v>
      </c>
      <c r="AD944" t="s">
        <v>4077</v>
      </c>
    </row>
    <row r="945" spans="1:30" x14ac:dyDescent="0.25">
      <c r="A945">
        <v>944</v>
      </c>
      <c r="B945" t="s">
        <v>4078</v>
      </c>
      <c r="C945" s="2">
        <v>0.36275085655374001</v>
      </c>
      <c r="D945" t="s">
        <v>2768</v>
      </c>
      <c r="E945" t="s">
        <v>18282</v>
      </c>
      <c r="F945">
        <v>733.85518711273505</v>
      </c>
      <c r="G945" s="2">
        <v>0.170580690024251</v>
      </c>
      <c r="H945" s="12">
        <v>2.1265645982682302</v>
      </c>
      <c r="I945" s="14">
        <v>3.3456276576848201E-2</v>
      </c>
      <c r="J945" s="14">
        <v>7.4869203457072805E-2</v>
      </c>
      <c r="K945" t="s">
        <v>4080</v>
      </c>
      <c r="L945" t="s">
        <v>24</v>
      </c>
      <c r="M945" t="s">
        <v>24</v>
      </c>
      <c r="N945" t="s">
        <v>24</v>
      </c>
      <c r="O945" t="s">
        <v>24</v>
      </c>
      <c r="P945" t="s">
        <v>24</v>
      </c>
      <c r="Q945" t="s">
        <v>24</v>
      </c>
      <c r="R945" t="s">
        <v>24</v>
      </c>
      <c r="S945" t="s">
        <v>24</v>
      </c>
      <c r="T945" t="s">
        <v>24</v>
      </c>
      <c r="U945" t="s">
        <v>24</v>
      </c>
      <c r="V945" t="s">
        <v>24</v>
      </c>
      <c r="W945" t="s">
        <v>24</v>
      </c>
      <c r="X945" t="s">
        <v>24</v>
      </c>
      <c r="Y945">
        <v>1223</v>
      </c>
      <c r="Z945">
        <v>1293</v>
      </c>
      <c r="AA945">
        <v>381</v>
      </c>
      <c r="AB945">
        <v>468</v>
      </c>
      <c r="AC945" t="s">
        <v>4079</v>
      </c>
      <c r="AD945" t="s">
        <v>4081</v>
      </c>
    </row>
    <row r="946" spans="1:30" x14ac:dyDescent="0.25">
      <c r="A946">
        <v>945</v>
      </c>
      <c r="B946" t="s">
        <v>4082</v>
      </c>
      <c r="C946" s="2">
        <v>-0.33776726073732199</v>
      </c>
      <c r="D946" t="s">
        <v>4000</v>
      </c>
      <c r="E946" t="s">
        <v>18294</v>
      </c>
      <c r="F946">
        <v>144.13143077369901</v>
      </c>
      <c r="G946" s="2">
        <v>0.28192552984942398</v>
      </c>
      <c r="H946" s="12">
        <v>-1.19807262902981</v>
      </c>
      <c r="I946" s="14">
        <v>0.23088874340253299</v>
      </c>
      <c r="J946" s="14">
        <v>0.350552310648091</v>
      </c>
      <c r="K946" t="s">
        <v>4084</v>
      </c>
      <c r="L946" t="s">
        <v>24</v>
      </c>
      <c r="M946" t="s">
        <v>24</v>
      </c>
      <c r="N946" t="s">
        <v>24</v>
      </c>
      <c r="O946" t="s">
        <v>24</v>
      </c>
      <c r="P946" t="s">
        <v>24</v>
      </c>
      <c r="Q946" t="s">
        <v>24</v>
      </c>
      <c r="R946" t="s">
        <v>24</v>
      </c>
      <c r="S946" t="s">
        <v>24</v>
      </c>
      <c r="T946" t="s">
        <v>24</v>
      </c>
      <c r="U946" t="s">
        <v>24</v>
      </c>
      <c r="V946" t="s">
        <v>24</v>
      </c>
      <c r="W946" t="s">
        <v>24</v>
      </c>
      <c r="X946" t="s">
        <v>24</v>
      </c>
      <c r="Y946">
        <v>196</v>
      </c>
      <c r="Z946">
        <v>192</v>
      </c>
      <c r="AA946">
        <v>88</v>
      </c>
      <c r="AB946">
        <v>126</v>
      </c>
      <c r="AC946" t="s">
        <v>4083</v>
      </c>
      <c r="AD946" t="s">
        <v>4085</v>
      </c>
    </row>
    <row r="947" spans="1:30" x14ac:dyDescent="0.25">
      <c r="A947">
        <v>946</v>
      </c>
      <c r="B947" t="s">
        <v>4086</v>
      </c>
      <c r="C947" s="2">
        <v>-3.6220294724652102E-2</v>
      </c>
      <c r="D947" t="s">
        <v>4089</v>
      </c>
      <c r="E947" t="s">
        <v>18298</v>
      </c>
      <c r="F947">
        <v>126.78832314566699</v>
      </c>
      <c r="G947" s="2">
        <v>0.35563545586724998</v>
      </c>
      <c r="H947" s="12">
        <v>-0.10184669196249201</v>
      </c>
      <c r="I947" s="14">
        <v>0.91887836348454399</v>
      </c>
      <c r="J947" s="14">
        <v>0.94278535736122104</v>
      </c>
      <c r="K947" t="s">
        <v>4088</v>
      </c>
      <c r="L947" t="s">
        <v>24</v>
      </c>
      <c r="M947" t="s">
        <v>24</v>
      </c>
      <c r="N947" t="s">
        <v>24</v>
      </c>
      <c r="O947" t="s">
        <v>24</v>
      </c>
      <c r="P947" t="s">
        <v>24</v>
      </c>
      <c r="Q947" t="s">
        <v>24</v>
      </c>
      <c r="R947" t="s">
        <v>24</v>
      </c>
      <c r="S947" t="s">
        <v>24</v>
      </c>
      <c r="T947" t="s">
        <v>24</v>
      </c>
      <c r="U947" t="s">
        <v>24</v>
      </c>
      <c r="V947" t="s">
        <v>24</v>
      </c>
      <c r="W947" t="s">
        <v>24</v>
      </c>
      <c r="X947" t="s">
        <v>24</v>
      </c>
      <c r="Y947">
        <v>148</v>
      </c>
      <c r="Z947">
        <v>236</v>
      </c>
      <c r="AA947">
        <v>69</v>
      </c>
      <c r="AB947">
        <v>102</v>
      </c>
      <c r="AC947" t="s">
        <v>4087</v>
      </c>
      <c r="AD947" t="s">
        <v>4090</v>
      </c>
    </row>
    <row r="948" spans="1:30" x14ac:dyDescent="0.25">
      <c r="A948">
        <v>947</v>
      </c>
      <c r="B948" t="s">
        <v>4091</v>
      </c>
      <c r="C948" s="2">
        <v>0.17162319804055001</v>
      </c>
      <c r="D948" t="s">
        <v>4094</v>
      </c>
      <c r="E948" t="s">
        <v>18298</v>
      </c>
      <c r="F948">
        <v>105.634465016839</v>
      </c>
      <c r="G948" s="2">
        <v>0.31800239066326802</v>
      </c>
      <c r="H948" s="12">
        <v>0.53969153402460102</v>
      </c>
      <c r="I948" s="14">
        <v>0.58940977938863204</v>
      </c>
      <c r="J948" s="14">
        <v>0.69895086198378598</v>
      </c>
      <c r="K948" t="s">
        <v>4093</v>
      </c>
      <c r="L948" t="s">
        <v>24</v>
      </c>
      <c r="M948" t="s">
        <v>24</v>
      </c>
      <c r="N948" t="s">
        <v>24</v>
      </c>
      <c r="O948" t="s">
        <v>24</v>
      </c>
      <c r="P948" t="s">
        <v>24</v>
      </c>
      <c r="Q948" t="s">
        <v>24</v>
      </c>
      <c r="R948" t="s">
        <v>24</v>
      </c>
      <c r="S948" t="s">
        <v>24</v>
      </c>
      <c r="T948" t="s">
        <v>24</v>
      </c>
      <c r="U948" t="s">
        <v>24</v>
      </c>
      <c r="V948" t="s">
        <v>24</v>
      </c>
      <c r="W948" t="s">
        <v>24</v>
      </c>
      <c r="X948" t="s">
        <v>24</v>
      </c>
      <c r="Y948">
        <v>154</v>
      </c>
      <c r="Z948">
        <v>188</v>
      </c>
      <c r="AA948">
        <v>55</v>
      </c>
      <c r="AB948">
        <v>77</v>
      </c>
      <c r="AC948" t="s">
        <v>4092</v>
      </c>
      <c r="AD948" t="s">
        <v>4095</v>
      </c>
    </row>
    <row r="949" spans="1:30" x14ac:dyDescent="0.25">
      <c r="A949">
        <v>948</v>
      </c>
      <c r="B949" t="s">
        <v>4096</v>
      </c>
      <c r="C949" s="2">
        <v>0.21304505258680601</v>
      </c>
      <c r="D949" t="s">
        <v>4099</v>
      </c>
      <c r="E949" t="s">
        <v>18298</v>
      </c>
      <c r="F949">
        <v>64.645071481593206</v>
      </c>
      <c r="G949" s="2">
        <v>0.474820594502676</v>
      </c>
      <c r="H949" s="12">
        <v>0.44868536675404402</v>
      </c>
      <c r="I949" s="14">
        <v>0.65365864220784797</v>
      </c>
      <c r="J949" s="14">
        <v>0.75140918393336598</v>
      </c>
      <c r="K949" t="s">
        <v>4098</v>
      </c>
      <c r="L949" t="s">
        <v>24</v>
      </c>
      <c r="M949" t="s">
        <v>24</v>
      </c>
      <c r="N949" t="s">
        <v>24</v>
      </c>
      <c r="O949" t="s">
        <v>24</v>
      </c>
      <c r="P949" t="s">
        <v>24</v>
      </c>
      <c r="Q949" t="s">
        <v>24</v>
      </c>
      <c r="R949" t="s">
        <v>24</v>
      </c>
      <c r="S949" t="s">
        <v>24</v>
      </c>
      <c r="T949" t="s">
        <v>24</v>
      </c>
      <c r="U949" t="s">
        <v>24</v>
      </c>
      <c r="V949" t="s">
        <v>24</v>
      </c>
      <c r="W949" t="s">
        <v>24</v>
      </c>
      <c r="X949" t="s">
        <v>24</v>
      </c>
      <c r="Y949">
        <v>100</v>
      </c>
      <c r="Z949">
        <v>111</v>
      </c>
      <c r="AA949">
        <v>49</v>
      </c>
      <c r="AB949">
        <v>28</v>
      </c>
      <c r="AC949" t="s">
        <v>4097</v>
      </c>
      <c r="AD949" t="s">
        <v>4100</v>
      </c>
    </row>
    <row r="950" spans="1:30" x14ac:dyDescent="0.25">
      <c r="A950">
        <v>949</v>
      </c>
      <c r="B950" t="s">
        <v>4101</v>
      </c>
      <c r="C950" s="2">
        <v>-0.28004465786191102</v>
      </c>
      <c r="D950" t="s">
        <v>4104</v>
      </c>
      <c r="E950" t="s">
        <v>18298</v>
      </c>
      <c r="F950">
        <v>93.788754507567106</v>
      </c>
      <c r="G950" s="2">
        <v>0.31567703266590402</v>
      </c>
      <c r="H950" s="12">
        <v>-0.88712395544561395</v>
      </c>
      <c r="I950" s="14">
        <v>0.37501216803179299</v>
      </c>
      <c r="J950" s="14">
        <v>0.50338341298080103</v>
      </c>
      <c r="K950" t="s">
        <v>4103</v>
      </c>
      <c r="L950" t="s">
        <v>24</v>
      </c>
      <c r="M950" t="s">
        <v>24</v>
      </c>
      <c r="N950" t="s">
        <v>24</v>
      </c>
      <c r="O950" t="s">
        <v>24</v>
      </c>
      <c r="P950" t="s">
        <v>24</v>
      </c>
      <c r="Q950" t="s">
        <v>24</v>
      </c>
      <c r="R950" t="s">
        <v>24</v>
      </c>
      <c r="S950" t="s">
        <v>24</v>
      </c>
      <c r="T950" t="s">
        <v>24</v>
      </c>
      <c r="U950" t="s">
        <v>24</v>
      </c>
      <c r="V950" t="s">
        <v>24</v>
      </c>
      <c r="W950" t="s">
        <v>24</v>
      </c>
      <c r="X950" t="s">
        <v>24</v>
      </c>
      <c r="Y950">
        <v>129</v>
      </c>
      <c r="Z950">
        <v>129</v>
      </c>
      <c r="AA950">
        <v>61</v>
      </c>
      <c r="AB950">
        <v>75</v>
      </c>
      <c r="AC950" t="s">
        <v>4102</v>
      </c>
      <c r="AD950" t="s">
        <v>4105</v>
      </c>
    </row>
    <row r="951" spans="1:30" x14ac:dyDescent="0.25">
      <c r="A951">
        <v>950</v>
      </c>
      <c r="B951" t="s">
        <v>4106</v>
      </c>
      <c r="C951" s="2">
        <v>-0.74837976522210203</v>
      </c>
      <c r="D951" t="s">
        <v>4109</v>
      </c>
      <c r="E951" t="s">
        <v>18298</v>
      </c>
      <c r="F951">
        <v>1323.72251781248</v>
      </c>
      <c r="G951" s="2">
        <v>0.179229055410602</v>
      </c>
      <c r="H951" s="12">
        <v>-4.1755493466592899</v>
      </c>
      <c r="I951" s="14">
        <v>2.97267802368198E-5</v>
      </c>
      <c r="J951" s="14">
        <v>1.70209790065662E-4</v>
      </c>
      <c r="K951" t="s">
        <v>4108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1</v>
      </c>
      <c r="W951">
        <v>0</v>
      </c>
      <c r="X951">
        <v>0</v>
      </c>
      <c r="Y951">
        <v>1428</v>
      </c>
      <c r="Z951">
        <v>1585</v>
      </c>
      <c r="AA951">
        <v>922</v>
      </c>
      <c r="AB951">
        <v>1284</v>
      </c>
      <c r="AC951" t="s">
        <v>4107</v>
      </c>
      <c r="AD951" t="s">
        <v>4110</v>
      </c>
    </row>
    <row r="952" spans="1:30" x14ac:dyDescent="0.25">
      <c r="A952">
        <v>951</v>
      </c>
      <c r="B952" t="s">
        <v>16405</v>
      </c>
      <c r="C952" s="2">
        <v>0.14209907023263199</v>
      </c>
      <c r="D952" t="s">
        <v>4113</v>
      </c>
      <c r="E952" t="s">
        <v>18293</v>
      </c>
      <c r="F952">
        <v>5304.0862210165496</v>
      </c>
      <c r="G952" s="2">
        <v>0.176160961899781</v>
      </c>
      <c r="H952" s="12">
        <v>0.80664336014169302</v>
      </c>
      <c r="I952" s="14">
        <v>0.41987198489235</v>
      </c>
      <c r="J952" s="14">
        <v>0.54937923377187803</v>
      </c>
      <c r="K952" t="s">
        <v>4112</v>
      </c>
      <c r="L952" t="s">
        <v>24</v>
      </c>
      <c r="M952" t="s">
        <v>24</v>
      </c>
      <c r="N952" t="s">
        <v>24</v>
      </c>
      <c r="O952" t="s">
        <v>24</v>
      </c>
      <c r="P952" t="s">
        <v>24</v>
      </c>
      <c r="Q952" t="s">
        <v>24</v>
      </c>
      <c r="R952" t="s">
        <v>24</v>
      </c>
      <c r="S952" t="s">
        <v>24</v>
      </c>
      <c r="T952" t="s">
        <v>24</v>
      </c>
      <c r="U952" t="s">
        <v>24</v>
      </c>
      <c r="V952" t="s">
        <v>24</v>
      </c>
      <c r="W952" t="s">
        <v>24</v>
      </c>
      <c r="X952" t="s">
        <v>24</v>
      </c>
      <c r="Y952">
        <v>7732</v>
      </c>
      <c r="Z952">
        <v>9255</v>
      </c>
      <c r="AA952">
        <v>3278</v>
      </c>
      <c r="AB952">
        <v>3339</v>
      </c>
      <c r="AC952" t="s">
        <v>4111</v>
      </c>
      <c r="AD952" t="s">
        <v>4114</v>
      </c>
    </row>
    <row r="953" spans="1:30" x14ac:dyDescent="0.25">
      <c r="A953">
        <v>952</v>
      </c>
      <c r="B953" t="s">
        <v>4115</v>
      </c>
      <c r="C953" s="2">
        <v>1.0924431643218899</v>
      </c>
      <c r="D953" t="s">
        <v>4118</v>
      </c>
      <c r="E953" t="s">
        <v>18293</v>
      </c>
      <c r="F953">
        <v>393.40274104927602</v>
      </c>
      <c r="G953" s="2">
        <v>0.22073565868422301</v>
      </c>
      <c r="H953" s="12">
        <v>4.9491014312495203</v>
      </c>
      <c r="I953" s="14">
        <v>7.4556887097886098E-7</v>
      </c>
      <c r="J953" s="14">
        <v>6.2210394042146403E-6</v>
      </c>
      <c r="K953" t="s">
        <v>4117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0</v>
      </c>
      <c r="Y953">
        <v>856</v>
      </c>
      <c r="Z953">
        <v>772</v>
      </c>
      <c r="AA953">
        <v>156</v>
      </c>
      <c r="AB953">
        <v>175</v>
      </c>
      <c r="AC953" t="s">
        <v>4116</v>
      </c>
      <c r="AD953" t="s">
        <v>4119</v>
      </c>
    </row>
    <row r="954" spans="1:30" x14ac:dyDescent="0.25">
      <c r="A954">
        <v>953</v>
      </c>
      <c r="B954" t="s">
        <v>4120</v>
      </c>
      <c r="C954" s="2">
        <v>0.37857502438033802</v>
      </c>
      <c r="D954" t="s">
        <v>4123</v>
      </c>
      <c r="E954" t="s">
        <v>18298</v>
      </c>
      <c r="F954">
        <v>295.71774069807901</v>
      </c>
      <c r="G954" s="2">
        <v>0.24735152191077101</v>
      </c>
      <c r="H954" s="12">
        <v>1.53051423114714</v>
      </c>
      <c r="I954" s="14">
        <v>0.125889493630361</v>
      </c>
      <c r="J954" s="14">
        <v>0.218877325301228</v>
      </c>
      <c r="K954" t="s">
        <v>4122</v>
      </c>
      <c r="L954" t="s">
        <v>24</v>
      </c>
      <c r="M954" t="s">
        <v>24</v>
      </c>
      <c r="N954" t="s">
        <v>24</v>
      </c>
      <c r="O954" t="s">
        <v>24</v>
      </c>
      <c r="P954" t="s">
        <v>24</v>
      </c>
      <c r="Q954" t="s">
        <v>24</v>
      </c>
      <c r="R954" t="s">
        <v>24</v>
      </c>
      <c r="S954" t="s">
        <v>24</v>
      </c>
      <c r="T954" t="s">
        <v>24</v>
      </c>
      <c r="U954" t="s">
        <v>24</v>
      </c>
      <c r="V954" t="s">
        <v>24</v>
      </c>
      <c r="W954" t="s">
        <v>24</v>
      </c>
      <c r="X954" t="s">
        <v>24</v>
      </c>
      <c r="Y954">
        <v>435</v>
      </c>
      <c r="Z954">
        <v>587</v>
      </c>
      <c r="AA954">
        <v>159</v>
      </c>
      <c r="AB954">
        <v>180</v>
      </c>
      <c r="AC954" t="s">
        <v>4121</v>
      </c>
      <c r="AD954" t="s">
        <v>4124</v>
      </c>
    </row>
    <row r="955" spans="1:30" x14ac:dyDescent="0.25">
      <c r="A955">
        <v>954</v>
      </c>
      <c r="B955" t="s">
        <v>4125</v>
      </c>
      <c r="C955" s="2">
        <v>0.24232363722369099</v>
      </c>
      <c r="D955" t="s">
        <v>4128</v>
      </c>
      <c r="E955" t="s">
        <v>18287</v>
      </c>
      <c r="F955">
        <v>3060.26602563804</v>
      </c>
      <c r="G955" s="2">
        <v>0.150582834207798</v>
      </c>
      <c r="H955" s="12">
        <v>1.6092381213206199</v>
      </c>
      <c r="I955" s="14">
        <v>0.107564283709042</v>
      </c>
      <c r="J955" s="14">
        <v>0.19223731253263501</v>
      </c>
      <c r="K955" t="s">
        <v>4127</v>
      </c>
      <c r="L955" t="s">
        <v>24</v>
      </c>
      <c r="M955" t="s">
        <v>24</v>
      </c>
      <c r="N955" t="s">
        <v>24</v>
      </c>
      <c r="O955" t="s">
        <v>24</v>
      </c>
      <c r="P955" t="s">
        <v>24</v>
      </c>
      <c r="Q955" t="s">
        <v>24</v>
      </c>
      <c r="R955" t="s">
        <v>24</v>
      </c>
      <c r="S955" t="s">
        <v>24</v>
      </c>
      <c r="T955" t="s">
        <v>24</v>
      </c>
      <c r="U955" t="s">
        <v>24</v>
      </c>
      <c r="V955" t="s">
        <v>24</v>
      </c>
      <c r="W955" t="s">
        <v>24</v>
      </c>
      <c r="X955" t="s">
        <v>24</v>
      </c>
      <c r="Y955">
        <v>4755</v>
      </c>
      <c r="Z955">
        <v>5360</v>
      </c>
      <c r="AA955">
        <v>1741</v>
      </c>
      <c r="AB955">
        <v>1953</v>
      </c>
      <c r="AC955" t="s">
        <v>4126</v>
      </c>
      <c r="AD955" t="s">
        <v>4129</v>
      </c>
    </row>
    <row r="956" spans="1:30" x14ac:dyDescent="0.25">
      <c r="A956">
        <v>955</v>
      </c>
      <c r="B956" t="s">
        <v>4130</v>
      </c>
      <c r="C956" s="2">
        <v>0.80244203369540601</v>
      </c>
      <c r="D956" t="s">
        <v>4133</v>
      </c>
      <c r="E956" t="s">
        <v>18287</v>
      </c>
      <c r="F956">
        <v>199.348258068408</v>
      </c>
      <c r="G956" s="2">
        <v>0.31500213136391197</v>
      </c>
      <c r="H956" s="12">
        <v>2.5474177911779599</v>
      </c>
      <c r="I956" s="14">
        <v>1.0852341961110901E-2</v>
      </c>
      <c r="J956" s="14">
        <v>2.8848465185934799E-2</v>
      </c>
      <c r="K956" t="s">
        <v>4132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0</v>
      </c>
      <c r="Y956">
        <v>396</v>
      </c>
      <c r="Z956">
        <v>376</v>
      </c>
      <c r="AA956">
        <v>68</v>
      </c>
      <c r="AB956">
        <v>127</v>
      </c>
      <c r="AC956" t="s">
        <v>4131</v>
      </c>
      <c r="AD956" t="s">
        <v>4134</v>
      </c>
    </row>
    <row r="957" spans="1:30" x14ac:dyDescent="0.25">
      <c r="A957">
        <v>956</v>
      </c>
      <c r="B957" t="s">
        <v>4135</v>
      </c>
      <c r="C957" s="2">
        <v>-0.159568871420144</v>
      </c>
      <c r="D957" t="s">
        <v>4138</v>
      </c>
      <c r="E957" t="s">
        <v>18287</v>
      </c>
      <c r="F957">
        <v>11891.6796719594</v>
      </c>
      <c r="G957" s="2">
        <v>0.150735321951667</v>
      </c>
      <c r="H957" s="12">
        <v>-1.0586030490670899</v>
      </c>
      <c r="I957" s="14">
        <v>0.28978059771839898</v>
      </c>
      <c r="J957" s="14">
        <v>0.41480690399206199</v>
      </c>
      <c r="K957" t="s">
        <v>4137</v>
      </c>
      <c r="L957" t="s">
        <v>24</v>
      </c>
      <c r="M957" t="s">
        <v>24</v>
      </c>
      <c r="N957" t="s">
        <v>24</v>
      </c>
      <c r="O957" t="s">
        <v>24</v>
      </c>
      <c r="P957" t="s">
        <v>24</v>
      </c>
      <c r="Q957" t="s">
        <v>24</v>
      </c>
      <c r="R957" t="s">
        <v>24</v>
      </c>
      <c r="S957" t="s">
        <v>24</v>
      </c>
      <c r="T957" t="s">
        <v>24</v>
      </c>
      <c r="U957" t="s">
        <v>24</v>
      </c>
      <c r="V957" t="s">
        <v>24</v>
      </c>
      <c r="W957" t="s">
        <v>24</v>
      </c>
      <c r="X957" t="s">
        <v>24</v>
      </c>
      <c r="Y957">
        <v>15772</v>
      </c>
      <c r="Z957">
        <v>18513</v>
      </c>
      <c r="AA957">
        <v>7751</v>
      </c>
      <c r="AB957">
        <v>8788</v>
      </c>
      <c r="AC957" t="s">
        <v>4136</v>
      </c>
      <c r="AD957" t="s">
        <v>4139</v>
      </c>
    </row>
    <row r="958" spans="1:30" x14ac:dyDescent="0.25">
      <c r="A958">
        <v>957</v>
      </c>
      <c r="B958" t="s">
        <v>4140</v>
      </c>
      <c r="C958" s="2">
        <v>0.49883052321245502</v>
      </c>
      <c r="D958" t="s">
        <v>4143</v>
      </c>
      <c r="E958" t="s">
        <v>18283</v>
      </c>
      <c r="F958">
        <v>726.38796453643101</v>
      </c>
      <c r="G958" s="2">
        <v>0.19643478128707201</v>
      </c>
      <c r="H958" s="12">
        <v>2.53942056464766</v>
      </c>
      <c r="I958" s="14">
        <v>1.1103625701548299E-2</v>
      </c>
      <c r="J958" s="14">
        <v>2.9396378552234599E-2</v>
      </c>
      <c r="K958" t="s">
        <v>4142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0</v>
      </c>
      <c r="Y958">
        <v>1354</v>
      </c>
      <c r="Z958">
        <v>1232</v>
      </c>
      <c r="AA958">
        <v>381</v>
      </c>
      <c r="AB958">
        <v>411</v>
      </c>
      <c r="AC958" t="s">
        <v>4141</v>
      </c>
      <c r="AD958" t="s">
        <v>4144</v>
      </c>
    </row>
    <row r="959" spans="1:30" x14ac:dyDescent="0.25">
      <c r="A959">
        <v>958</v>
      </c>
      <c r="B959" t="s">
        <v>4145</v>
      </c>
      <c r="C959" s="2">
        <v>-0.36403227042286801</v>
      </c>
      <c r="D959" t="s">
        <v>4148</v>
      </c>
      <c r="E959" t="s">
        <v>18298</v>
      </c>
      <c r="F959">
        <v>13595.448084506699</v>
      </c>
      <c r="G959" s="2">
        <v>0.15356023064949301</v>
      </c>
      <c r="H959" s="12">
        <v>-2.3706155485907301</v>
      </c>
      <c r="I959" s="14">
        <v>1.7758492104168001E-2</v>
      </c>
      <c r="J959" s="14">
        <v>4.4141891576560198E-2</v>
      </c>
      <c r="K959" t="s">
        <v>4147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</v>
      </c>
      <c r="W959">
        <v>0</v>
      </c>
      <c r="X959">
        <v>0</v>
      </c>
      <c r="Y959">
        <v>17459</v>
      </c>
      <c r="Z959">
        <v>18778</v>
      </c>
      <c r="AA959">
        <v>8683</v>
      </c>
      <c r="AB959">
        <v>11626</v>
      </c>
      <c r="AC959" t="s">
        <v>4146</v>
      </c>
      <c r="AD959" t="s">
        <v>4149</v>
      </c>
    </row>
    <row r="960" spans="1:30" x14ac:dyDescent="0.25">
      <c r="A960">
        <v>959</v>
      </c>
      <c r="B960" t="s">
        <v>4150</v>
      </c>
      <c r="C960" s="2">
        <v>4.51754268422166E-2</v>
      </c>
      <c r="D960" t="s">
        <v>4153</v>
      </c>
      <c r="E960" t="s">
        <v>18285</v>
      </c>
      <c r="F960">
        <v>1549.7001000592199</v>
      </c>
      <c r="G960" s="2">
        <v>0.18409741428261001</v>
      </c>
      <c r="H960" s="12">
        <v>0.245388709114987</v>
      </c>
      <c r="I960" s="14">
        <v>0.80615547062832604</v>
      </c>
      <c r="J960" s="14">
        <v>0.86508302083089195</v>
      </c>
      <c r="K960" t="s">
        <v>4152</v>
      </c>
      <c r="L960" t="s">
        <v>24</v>
      </c>
      <c r="M960" t="s">
        <v>24</v>
      </c>
      <c r="N960" t="s">
        <v>24</v>
      </c>
      <c r="O960" t="s">
        <v>24</v>
      </c>
      <c r="P960" t="s">
        <v>24</v>
      </c>
      <c r="Q960" t="s">
        <v>24</v>
      </c>
      <c r="R960" t="s">
        <v>24</v>
      </c>
      <c r="S960" t="s">
        <v>24</v>
      </c>
      <c r="T960" t="s">
        <v>24</v>
      </c>
      <c r="U960" t="s">
        <v>24</v>
      </c>
      <c r="V960" t="s">
        <v>24</v>
      </c>
      <c r="W960" t="s">
        <v>24</v>
      </c>
      <c r="X960" t="s">
        <v>24</v>
      </c>
      <c r="Y960">
        <v>2283</v>
      </c>
      <c r="Z960">
        <v>2517</v>
      </c>
      <c r="AA960">
        <v>834</v>
      </c>
      <c r="AB960">
        <v>1196</v>
      </c>
      <c r="AC960" t="s">
        <v>4151</v>
      </c>
      <c r="AD960" t="s">
        <v>4154</v>
      </c>
    </row>
    <row r="961" spans="1:30" x14ac:dyDescent="0.25">
      <c r="A961">
        <v>960</v>
      </c>
      <c r="B961" t="s">
        <v>4155</v>
      </c>
      <c r="C961" s="2">
        <v>0.29141148730327099</v>
      </c>
      <c r="D961" t="s">
        <v>4158</v>
      </c>
      <c r="E961" t="s">
        <v>18285</v>
      </c>
      <c r="F961">
        <v>727.97412579073296</v>
      </c>
      <c r="G961" s="2">
        <v>2.8034793846685599</v>
      </c>
      <c r="H961" s="12">
        <v>0.103946363542717</v>
      </c>
      <c r="I961" s="14">
        <v>0.91721191357667997</v>
      </c>
      <c r="J961" s="14">
        <v>0.94230795120150901</v>
      </c>
      <c r="K961" t="s">
        <v>4157</v>
      </c>
      <c r="L961" t="s">
        <v>24</v>
      </c>
      <c r="M961" t="s">
        <v>24</v>
      </c>
      <c r="N961" t="s">
        <v>24</v>
      </c>
      <c r="O961" t="s">
        <v>24</v>
      </c>
      <c r="P961" t="s">
        <v>24</v>
      </c>
      <c r="Q961" t="s">
        <v>24</v>
      </c>
      <c r="R961" t="s">
        <v>24</v>
      </c>
      <c r="S961" t="s">
        <v>24</v>
      </c>
      <c r="T961" t="s">
        <v>24</v>
      </c>
      <c r="U961" t="s">
        <v>24</v>
      </c>
      <c r="V961" t="s">
        <v>24</v>
      </c>
      <c r="W961" t="s">
        <v>24</v>
      </c>
      <c r="X961" t="s">
        <v>24</v>
      </c>
      <c r="Y961">
        <v>2355</v>
      </c>
      <c r="Z961">
        <v>15</v>
      </c>
      <c r="AA961">
        <v>782</v>
      </c>
      <c r="AB961">
        <v>11</v>
      </c>
      <c r="AC961" t="s">
        <v>4156</v>
      </c>
      <c r="AD961" t="s">
        <v>4159</v>
      </c>
    </row>
    <row r="962" spans="1:30" x14ac:dyDescent="0.25">
      <c r="A962">
        <v>961</v>
      </c>
      <c r="B962" t="s">
        <v>16406</v>
      </c>
      <c r="C962" s="2">
        <v>-1.5546321376440599E-2</v>
      </c>
      <c r="D962" t="s">
        <v>306</v>
      </c>
      <c r="E962" t="s">
        <v>18295</v>
      </c>
      <c r="F962">
        <v>148.03849154527799</v>
      </c>
      <c r="G962" s="2">
        <v>0.265991231090285</v>
      </c>
      <c r="H962" s="12">
        <v>-5.84467439498551E-2</v>
      </c>
      <c r="I962" s="14">
        <v>0.953392782095284</v>
      </c>
      <c r="J962" s="14">
        <v>0.96661432407925596</v>
      </c>
      <c r="K962" t="s">
        <v>4161</v>
      </c>
      <c r="L962" t="s">
        <v>24</v>
      </c>
      <c r="M962" t="s">
        <v>24</v>
      </c>
      <c r="N962" t="s">
        <v>24</v>
      </c>
      <c r="O962" t="s">
        <v>24</v>
      </c>
      <c r="P962" t="s">
        <v>24</v>
      </c>
      <c r="Q962" t="s">
        <v>24</v>
      </c>
      <c r="R962" t="s">
        <v>24</v>
      </c>
      <c r="S962" t="s">
        <v>24</v>
      </c>
      <c r="T962" t="s">
        <v>24</v>
      </c>
      <c r="U962" t="s">
        <v>24</v>
      </c>
      <c r="V962" t="s">
        <v>24</v>
      </c>
      <c r="W962" t="s">
        <v>24</v>
      </c>
      <c r="X962" t="s">
        <v>24</v>
      </c>
      <c r="Y962">
        <v>215</v>
      </c>
      <c r="Z962">
        <v>234</v>
      </c>
      <c r="AA962">
        <v>87</v>
      </c>
      <c r="AB962">
        <v>110</v>
      </c>
      <c r="AC962" t="s">
        <v>4160</v>
      </c>
      <c r="AD962" t="s">
        <v>4162</v>
      </c>
    </row>
    <row r="963" spans="1:30" x14ac:dyDescent="0.25">
      <c r="A963">
        <v>962</v>
      </c>
      <c r="B963" t="s">
        <v>4163</v>
      </c>
      <c r="C963" s="2">
        <v>0.86776749606386105</v>
      </c>
      <c r="D963" t="s">
        <v>4166</v>
      </c>
      <c r="E963" t="s">
        <v>18283</v>
      </c>
      <c r="F963">
        <v>8.5960462332737002</v>
      </c>
      <c r="G963" s="2">
        <v>0.99042153664875698</v>
      </c>
      <c r="H963" s="12">
        <v>0.87615976021693298</v>
      </c>
      <c r="I963" s="14">
        <v>0.38094318879536498</v>
      </c>
      <c r="J963" s="14" t="s">
        <v>24</v>
      </c>
      <c r="K963" t="s">
        <v>4165</v>
      </c>
      <c r="L963" t="s">
        <v>24</v>
      </c>
      <c r="M963" t="s">
        <v>24</v>
      </c>
      <c r="N963" t="s">
        <v>24</v>
      </c>
      <c r="O963" t="s">
        <v>24</v>
      </c>
      <c r="P963" t="s">
        <v>24</v>
      </c>
      <c r="Q963" t="s">
        <v>24</v>
      </c>
      <c r="R963" t="s">
        <v>24</v>
      </c>
      <c r="S963" t="s">
        <v>24</v>
      </c>
      <c r="T963" t="s">
        <v>24</v>
      </c>
      <c r="U963" t="s">
        <v>24</v>
      </c>
      <c r="V963" t="s">
        <v>24</v>
      </c>
      <c r="W963" t="s">
        <v>24</v>
      </c>
      <c r="X963" t="s">
        <v>24</v>
      </c>
      <c r="Y963">
        <v>13</v>
      </c>
      <c r="Z963">
        <v>21</v>
      </c>
      <c r="AA963">
        <v>4</v>
      </c>
      <c r="AB963">
        <v>4</v>
      </c>
      <c r="AC963" t="s">
        <v>4164</v>
      </c>
      <c r="AD963" t="s">
        <v>4167</v>
      </c>
    </row>
    <row r="964" spans="1:30" x14ac:dyDescent="0.25">
      <c r="A964">
        <v>963</v>
      </c>
      <c r="B964" t="s">
        <v>4168</v>
      </c>
      <c r="C964" s="2">
        <v>-1.5314784591786701</v>
      </c>
      <c r="D964" t="s">
        <v>3026</v>
      </c>
      <c r="E964" t="s">
        <v>18301</v>
      </c>
      <c r="F964">
        <v>49.142052158642201</v>
      </c>
      <c r="G964" s="2">
        <v>0.46672872962824402</v>
      </c>
      <c r="H964" s="12">
        <v>-3.28130316811334</v>
      </c>
      <c r="I964" s="14">
        <v>1.0332861559249899E-3</v>
      </c>
      <c r="J964" s="14">
        <v>3.9289020826553996E-3</v>
      </c>
      <c r="K964" t="s">
        <v>4170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1</v>
      </c>
      <c r="Y964">
        <v>41</v>
      </c>
      <c r="Z964">
        <v>36</v>
      </c>
      <c r="AA964">
        <v>35</v>
      </c>
      <c r="AB964">
        <v>63</v>
      </c>
      <c r="AC964" t="s">
        <v>4169</v>
      </c>
      <c r="AD964" t="s">
        <v>4171</v>
      </c>
    </row>
    <row r="965" spans="1:30" x14ac:dyDescent="0.25">
      <c r="A965">
        <v>964</v>
      </c>
      <c r="B965" t="s">
        <v>4172</v>
      </c>
      <c r="C965" s="2">
        <v>0.17756617533286201</v>
      </c>
      <c r="D965" t="s">
        <v>4175</v>
      </c>
      <c r="E965" t="s">
        <v>18301</v>
      </c>
      <c r="F965">
        <v>62.109903248168898</v>
      </c>
      <c r="G965" s="2">
        <v>0.48512556514527899</v>
      </c>
      <c r="H965" s="12">
        <v>0.3660210635976</v>
      </c>
      <c r="I965" s="14">
        <v>0.71434935809730205</v>
      </c>
      <c r="J965" s="14">
        <v>0.79952256903696295</v>
      </c>
      <c r="K965" t="s">
        <v>4174</v>
      </c>
      <c r="L965" t="s">
        <v>24</v>
      </c>
      <c r="M965" t="s">
        <v>24</v>
      </c>
      <c r="N965" t="s">
        <v>24</v>
      </c>
      <c r="O965" t="s">
        <v>24</v>
      </c>
      <c r="P965" t="s">
        <v>24</v>
      </c>
      <c r="Q965" t="s">
        <v>24</v>
      </c>
      <c r="R965" t="s">
        <v>24</v>
      </c>
      <c r="S965" t="s">
        <v>24</v>
      </c>
      <c r="T965" t="s">
        <v>24</v>
      </c>
      <c r="U965" t="s">
        <v>24</v>
      </c>
      <c r="V965" t="s">
        <v>24</v>
      </c>
      <c r="W965" t="s">
        <v>24</v>
      </c>
      <c r="X965" t="s">
        <v>24</v>
      </c>
      <c r="Y965">
        <v>125</v>
      </c>
      <c r="Z965">
        <v>74</v>
      </c>
      <c r="AA965">
        <v>41</v>
      </c>
      <c r="AB965">
        <v>35</v>
      </c>
      <c r="AC965" t="s">
        <v>4173</v>
      </c>
      <c r="AD965" t="s">
        <v>4176</v>
      </c>
    </row>
    <row r="966" spans="1:30" x14ac:dyDescent="0.25">
      <c r="A966">
        <v>965</v>
      </c>
      <c r="B966" t="s">
        <v>4177</v>
      </c>
      <c r="C966" s="2">
        <v>0.36243018861683801</v>
      </c>
      <c r="D966" t="s">
        <v>3132</v>
      </c>
      <c r="E966" t="s">
        <v>18302</v>
      </c>
      <c r="F966">
        <v>51.552411869214097</v>
      </c>
      <c r="G966" s="2">
        <v>0.43292263700642603</v>
      </c>
      <c r="H966" s="12">
        <v>0.83717079597170196</v>
      </c>
      <c r="I966" s="14">
        <v>0.40249657051835203</v>
      </c>
      <c r="J966" s="14">
        <v>0.530996320227759</v>
      </c>
      <c r="K966" t="s">
        <v>4179</v>
      </c>
      <c r="L966" t="s">
        <v>24</v>
      </c>
      <c r="M966" t="s">
        <v>24</v>
      </c>
      <c r="N966" t="s">
        <v>24</v>
      </c>
      <c r="O966" t="s">
        <v>24</v>
      </c>
      <c r="P966" t="s">
        <v>24</v>
      </c>
      <c r="Q966" t="s">
        <v>24</v>
      </c>
      <c r="R966" t="s">
        <v>24</v>
      </c>
      <c r="S966" t="s">
        <v>24</v>
      </c>
      <c r="T966" t="s">
        <v>24</v>
      </c>
      <c r="U966" t="s">
        <v>24</v>
      </c>
      <c r="V966" t="s">
        <v>24</v>
      </c>
      <c r="W966" t="s">
        <v>24</v>
      </c>
      <c r="X966" t="s">
        <v>24</v>
      </c>
      <c r="Y966">
        <v>93</v>
      </c>
      <c r="Z966">
        <v>83</v>
      </c>
      <c r="AA966">
        <v>31</v>
      </c>
      <c r="AB966">
        <v>28</v>
      </c>
      <c r="AC966" t="s">
        <v>4178</v>
      </c>
      <c r="AD966" t="s">
        <v>4180</v>
      </c>
    </row>
    <row r="967" spans="1:30" x14ac:dyDescent="0.25">
      <c r="A967">
        <v>966</v>
      </c>
      <c r="B967" t="s">
        <v>4181</v>
      </c>
      <c r="C967" s="2">
        <v>0.38568674317360901</v>
      </c>
      <c r="D967" t="s">
        <v>3301</v>
      </c>
      <c r="E967" t="s">
        <v>18301</v>
      </c>
      <c r="F967">
        <v>180.46977820277701</v>
      </c>
      <c r="G967" s="2">
        <v>0.27962281531976702</v>
      </c>
      <c r="H967" s="12">
        <v>1.3793107072917199</v>
      </c>
      <c r="I967" s="14">
        <v>0.167798976647799</v>
      </c>
      <c r="J967" s="14">
        <v>0.27439489271760997</v>
      </c>
      <c r="K967" t="s">
        <v>4183</v>
      </c>
      <c r="L967" t="s">
        <v>24</v>
      </c>
      <c r="M967" t="s">
        <v>24</v>
      </c>
      <c r="N967" t="s">
        <v>24</v>
      </c>
      <c r="O967" t="s">
        <v>24</v>
      </c>
      <c r="P967" t="s">
        <v>24</v>
      </c>
      <c r="Q967" t="s">
        <v>24</v>
      </c>
      <c r="R967" t="s">
        <v>24</v>
      </c>
      <c r="S967" t="s">
        <v>24</v>
      </c>
      <c r="T967" t="s">
        <v>24</v>
      </c>
      <c r="U967" t="s">
        <v>24</v>
      </c>
      <c r="V967" t="s">
        <v>24</v>
      </c>
      <c r="W967" t="s">
        <v>24</v>
      </c>
      <c r="X967" t="s">
        <v>24</v>
      </c>
      <c r="Y967">
        <v>339</v>
      </c>
      <c r="Z967">
        <v>282</v>
      </c>
      <c r="AA967">
        <v>92</v>
      </c>
      <c r="AB967">
        <v>115</v>
      </c>
      <c r="AC967" t="s">
        <v>4182</v>
      </c>
      <c r="AD967" t="s">
        <v>4184</v>
      </c>
    </row>
    <row r="968" spans="1:30" x14ac:dyDescent="0.25">
      <c r="A968">
        <v>967</v>
      </c>
      <c r="B968" t="s">
        <v>4185</v>
      </c>
      <c r="C968" s="2">
        <v>0.264359322276429</v>
      </c>
      <c r="D968" t="s">
        <v>35</v>
      </c>
      <c r="F968">
        <v>1831.3608036594801</v>
      </c>
      <c r="G968" s="2">
        <v>0.15167279232231101</v>
      </c>
      <c r="H968" s="12">
        <v>1.74295810229862</v>
      </c>
      <c r="I968" s="14">
        <v>8.1340933656707803E-2</v>
      </c>
      <c r="J968" s="14">
        <v>0.154718142196514</v>
      </c>
      <c r="K968" t="s">
        <v>4187</v>
      </c>
      <c r="L968" t="s">
        <v>24</v>
      </c>
      <c r="M968" t="s">
        <v>24</v>
      </c>
      <c r="N968" t="s">
        <v>24</v>
      </c>
      <c r="O968" t="s">
        <v>24</v>
      </c>
      <c r="P968" t="s">
        <v>24</v>
      </c>
      <c r="Q968" t="s">
        <v>24</v>
      </c>
      <c r="R968" t="s">
        <v>24</v>
      </c>
      <c r="S968" t="s">
        <v>24</v>
      </c>
      <c r="T968" t="s">
        <v>24</v>
      </c>
      <c r="U968" t="s">
        <v>24</v>
      </c>
      <c r="V968" t="s">
        <v>24</v>
      </c>
      <c r="W968" t="s">
        <v>24</v>
      </c>
      <c r="X968" t="s">
        <v>24</v>
      </c>
      <c r="Y968">
        <v>3016</v>
      </c>
      <c r="Z968">
        <v>3071</v>
      </c>
      <c r="AA968">
        <v>990</v>
      </c>
      <c r="AB968">
        <v>1210</v>
      </c>
      <c r="AC968" t="s">
        <v>4186</v>
      </c>
      <c r="AD968" t="s">
        <v>4188</v>
      </c>
    </row>
    <row r="969" spans="1:30" x14ac:dyDescent="0.25">
      <c r="A969">
        <v>968</v>
      </c>
      <c r="B969" t="s">
        <v>4189</v>
      </c>
      <c r="C969" s="2">
        <v>-2.7359208143149499E-3</v>
      </c>
      <c r="D969" t="s">
        <v>4192</v>
      </c>
      <c r="E969" t="s">
        <v>18282</v>
      </c>
      <c r="F969">
        <v>602.14047178998703</v>
      </c>
      <c r="G969" s="2">
        <v>0.21749014219760601</v>
      </c>
      <c r="H969" s="12">
        <v>-1.25795164170207E-2</v>
      </c>
      <c r="I969" s="14">
        <v>0.98996326277848901</v>
      </c>
      <c r="J969" s="14">
        <v>0.99137313689113604</v>
      </c>
      <c r="K969" t="s">
        <v>4191</v>
      </c>
      <c r="L969" t="s">
        <v>24</v>
      </c>
      <c r="M969" t="s">
        <v>24</v>
      </c>
      <c r="N969" t="s">
        <v>24</v>
      </c>
      <c r="O969" t="s">
        <v>24</v>
      </c>
      <c r="P969" t="s">
        <v>24</v>
      </c>
      <c r="Q969" t="s">
        <v>24</v>
      </c>
      <c r="R969" t="s">
        <v>24</v>
      </c>
      <c r="S969" t="s">
        <v>24</v>
      </c>
      <c r="T969" t="s">
        <v>24</v>
      </c>
      <c r="U969" t="s">
        <v>24</v>
      </c>
      <c r="V969" t="s">
        <v>24</v>
      </c>
      <c r="W969" t="s">
        <v>24</v>
      </c>
      <c r="X969" t="s">
        <v>24</v>
      </c>
      <c r="Y969">
        <v>941</v>
      </c>
      <c r="Z969">
        <v>890</v>
      </c>
      <c r="AA969">
        <v>323</v>
      </c>
      <c r="AB969">
        <v>480</v>
      </c>
      <c r="AC969" t="s">
        <v>4190</v>
      </c>
      <c r="AD969" t="s">
        <v>4193</v>
      </c>
    </row>
    <row r="970" spans="1:30" x14ac:dyDescent="0.25">
      <c r="A970">
        <v>969</v>
      </c>
      <c r="B970" t="s">
        <v>4194</v>
      </c>
      <c r="C970" s="2">
        <v>0.43553855606507202</v>
      </c>
      <c r="D970" t="s">
        <v>4197</v>
      </c>
      <c r="E970" t="s">
        <v>18293</v>
      </c>
      <c r="F970">
        <v>514.486217825832</v>
      </c>
      <c r="G970" s="2">
        <v>0.243302522795528</v>
      </c>
      <c r="H970" s="12">
        <v>1.7901111384327899</v>
      </c>
      <c r="I970" s="14">
        <v>7.3436046535849994E-2</v>
      </c>
      <c r="J970" s="14">
        <v>0.14161370949259</v>
      </c>
      <c r="K970" t="s">
        <v>4196</v>
      </c>
      <c r="L970" t="s">
        <v>24</v>
      </c>
      <c r="M970" t="s">
        <v>24</v>
      </c>
      <c r="N970" t="s">
        <v>24</v>
      </c>
      <c r="O970" t="s">
        <v>24</v>
      </c>
      <c r="P970" t="s">
        <v>24</v>
      </c>
      <c r="Q970" t="s">
        <v>24</v>
      </c>
      <c r="R970" t="s">
        <v>24</v>
      </c>
      <c r="S970" t="s">
        <v>24</v>
      </c>
      <c r="T970" t="s">
        <v>24</v>
      </c>
      <c r="U970" t="s">
        <v>24</v>
      </c>
      <c r="V970" t="s">
        <v>24</v>
      </c>
      <c r="W970" t="s">
        <v>24</v>
      </c>
      <c r="X970" t="s">
        <v>24</v>
      </c>
      <c r="Y970">
        <v>906</v>
      </c>
      <c r="Z970">
        <v>896</v>
      </c>
      <c r="AA970">
        <v>221</v>
      </c>
      <c r="AB970">
        <v>364</v>
      </c>
      <c r="AC970" t="s">
        <v>4195</v>
      </c>
      <c r="AD970" t="s">
        <v>4198</v>
      </c>
    </row>
    <row r="971" spans="1:30" x14ac:dyDescent="0.25">
      <c r="A971">
        <v>970</v>
      </c>
      <c r="B971" t="s">
        <v>4199</v>
      </c>
      <c r="C971" s="2">
        <v>0.610596095550758</v>
      </c>
      <c r="D971" t="s">
        <v>4202</v>
      </c>
      <c r="E971" t="s">
        <v>18293</v>
      </c>
      <c r="F971">
        <v>237.42651321221399</v>
      </c>
      <c r="G971" s="2">
        <v>0.25894062527516998</v>
      </c>
      <c r="H971" s="12">
        <v>2.35805445708603</v>
      </c>
      <c r="I971" s="14">
        <v>1.83709977497898E-2</v>
      </c>
      <c r="J971" s="14">
        <v>4.5346868655454502E-2</v>
      </c>
      <c r="K971" t="s">
        <v>4201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0</v>
      </c>
      <c r="Y971">
        <v>450</v>
      </c>
      <c r="Z971">
        <v>422</v>
      </c>
      <c r="AA971">
        <v>127</v>
      </c>
      <c r="AB971">
        <v>119</v>
      </c>
      <c r="AC971" t="s">
        <v>4200</v>
      </c>
      <c r="AD971" t="s">
        <v>4203</v>
      </c>
    </row>
    <row r="972" spans="1:30" x14ac:dyDescent="0.25">
      <c r="A972">
        <v>971</v>
      </c>
      <c r="B972" t="s">
        <v>4204</v>
      </c>
      <c r="C972" s="2">
        <v>0.98670392913662197</v>
      </c>
      <c r="D972" t="s">
        <v>4207</v>
      </c>
      <c r="E972" t="s">
        <v>18285</v>
      </c>
      <c r="F972">
        <v>553.55243237580805</v>
      </c>
      <c r="G972" s="2">
        <v>0.196050897943819</v>
      </c>
      <c r="H972" s="12">
        <v>5.0328967604084998</v>
      </c>
      <c r="I972" s="14">
        <v>4.8312333582626097E-7</v>
      </c>
      <c r="J972" s="14">
        <v>4.1831410784956802E-6</v>
      </c>
      <c r="K972" t="s">
        <v>4206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0</v>
      </c>
      <c r="Y972">
        <v>1155</v>
      </c>
      <c r="Z972">
        <v>1083</v>
      </c>
      <c r="AA972">
        <v>226</v>
      </c>
      <c r="AB972">
        <v>264</v>
      </c>
      <c r="AC972" t="s">
        <v>4205</v>
      </c>
      <c r="AD972" t="s">
        <v>4208</v>
      </c>
    </row>
    <row r="973" spans="1:30" x14ac:dyDescent="0.25">
      <c r="A973">
        <v>972</v>
      </c>
      <c r="B973" t="s">
        <v>16407</v>
      </c>
      <c r="C973" s="2">
        <v>-0.21280987554820399</v>
      </c>
      <c r="D973" t="s">
        <v>4211</v>
      </c>
      <c r="E973" t="s">
        <v>18292</v>
      </c>
      <c r="F973">
        <v>931.67700917122602</v>
      </c>
      <c r="G973" s="2">
        <v>0.181392028325636</v>
      </c>
      <c r="H973" s="12">
        <v>-1.1732041232052799</v>
      </c>
      <c r="I973" s="14">
        <v>0.24071395897737299</v>
      </c>
      <c r="J973" s="14">
        <v>0.36181216697715202</v>
      </c>
      <c r="K973" t="s">
        <v>4210</v>
      </c>
      <c r="L973" t="s">
        <v>24</v>
      </c>
      <c r="M973" t="s">
        <v>24</v>
      </c>
      <c r="N973" t="s">
        <v>24</v>
      </c>
      <c r="O973" t="s">
        <v>24</v>
      </c>
      <c r="P973" t="s">
        <v>24</v>
      </c>
      <c r="Q973" t="s">
        <v>24</v>
      </c>
      <c r="R973" t="s">
        <v>24</v>
      </c>
      <c r="S973" t="s">
        <v>24</v>
      </c>
      <c r="T973" t="s">
        <v>24</v>
      </c>
      <c r="U973" t="s">
        <v>24</v>
      </c>
      <c r="V973" t="s">
        <v>24</v>
      </c>
      <c r="W973" t="s">
        <v>24</v>
      </c>
      <c r="X973" t="s">
        <v>24</v>
      </c>
      <c r="Y973">
        <v>1274</v>
      </c>
      <c r="Z973">
        <v>1357</v>
      </c>
      <c r="AA973">
        <v>558</v>
      </c>
      <c r="AB973">
        <v>771</v>
      </c>
      <c r="AC973" t="s">
        <v>4209</v>
      </c>
      <c r="AD973" t="e">
        <f>-IISPATVLIVEDEKEIRRFVRTALENEGCRVFDSDTLQRGLIEAGTRKPDLIILDLGLPDGDGLDYIQDLRQWSAIPVIVLSARNSEEDKVAALDAGADDYLSKPFGISELLARVRVALRRHGSGAQESPIVSFADVSVDLINRQVKRGDEDLHLTPLEFRLLTALLANPGKVITQRQLLNQVWGPNYVEHNHYLRIYMGHLRQKLEADPARPKHLITETGVGYRFIADTLPR</f>
        <v>#NAME?</v>
      </c>
    </row>
    <row r="974" spans="1:30" x14ac:dyDescent="0.25">
      <c r="A974">
        <v>973</v>
      </c>
      <c r="B974" t="s">
        <v>4212</v>
      </c>
      <c r="C974" s="2">
        <v>0.35841989522917</v>
      </c>
      <c r="D974" t="s">
        <v>4215</v>
      </c>
      <c r="E974" t="s">
        <v>18285</v>
      </c>
      <c r="F974">
        <v>846.577370727877</v>
      </c>
      <c r="G974" s="2">
        <v>0.20810396423064101</v>
      </c>
      <c r="H974" s="12">
        <v>1.7223117135430199</v>
      </c>
      <c r="I974" s="14">
        <v>8.5013066936200699E-2</v>
      </c>
      <c r="J974" s="14">
        <v>0.16068539515288699</v>
      </c>
      <c r="K974" t="s">
        <v>4214</v>
      </c>
      <c r="L974" t="s">
        <v>24</v>
      </c>
      <c r="M974" t="s">
        <v>24</v>
      </c>
      <c r="N974" t="s">
        <v>24</v>
      </c>
      <c r="O974" t="s">
        <v>24</v>
      </c>
      <c r="P974" t="s">
        <v>24</v>
      </c>
      <c r="Q974" t="s">
        <v>24</v>
      </c>
      <c r="R974" t="s">
        <v>24</v>
      </c>
      <c r="S974" t="s">
        <v>24</v>
      </c>
      <c r="T974" t="s">
        <v>24</v>
      </c>
      <c r="U974" t="s">
        <v>24</v>
      </c>
      <c r="V974" t="s">
        <v>24</v>
      </c>
      <c r="W974" t="s">
        <v>24</v>
      </c>
      <c r="X974" t="s">
        <v>24</v>
      </c>
      <c r="Y974">
        <v>1426</v>
      </c>
      <c r="Z974">
        <v>1470</v>
      </c>
      <c r="AA974">
        <v>504</v>
      </c>
      <c r="AB974">
        <v>466</v>
      </c>
      <c r="AC974" t="s">
        <v>4213</v>
      </c>
      <c r="AD974" t="s">
        <v>4216</v>
      </c>
    </row>
    <row r="975" spans="1:30" x14ac:dyDescent="0.25">
      <c r="A975">
        <v>974</v>
      </c>
      <c r="B975" t="s">
        <v>4217</v>
      </c>
      <c r="C975" s="2">
        <v>-0.223414611631928</v>
      </c>
      <c r="D975" t="s">
        <v>4220</v>
      </c>
      <c r="E975" t="s">
        <v>18298</v>
      </c>
      <c r="F975">
        <v>5946.7140231682297</v>
      </c>
      <c r="G975" s="2">
        <v>0.162732517566443</v>
      </c>
      <c r="H975" s="12">
        <v>-1.37289470459221</v>
      </c>
      <c r="I975" s="14">
        <v>0.16978508305497</v>
      </c>
      <c r="J975" s="14">
        <v>0.27660022917382399</v>
      </c>
      <c r="K975" t="s">
        <v>4219</v>
      </c>
      <c r="L975" t="s">
        <v>24</v>
      </c>
      <c r="M975" t="s">
        <v>24</v>
      </c>
      <c r="N975" t="s">
        <v>24</v>
      </c>
      <c r="O975" t="s">
        <v>24</v>
      </c>
      <c r="P975" t="s">
        <v>24</v>
      </c>
      <c r="Q975" t="s">
        <v>24</v>
      </c>
      <c r="R975" t="s">
        <v>24</v>
      </c>
      <c r="S975" t="s">
        <v>24</v>
      </c>
      <c r="T975" t="s">
        <v>24</v>
      </c>
      <c r="U975" t="s">
        <v>24</v>
      </c>
      <c r="V975" t="s">
        <v>24</v>
      </c>
      <c r="W975" t="s">
        <v>24</v>
      </c>
      <c r="X975" t="s">
        <v>24</v>
      </c>
      <c r="Y975">
        <v>8073</v>
      </c>
      <c r="Z975">
        <v>8651</v>
      </c>
      <c r="AA975">
        <v>3583</v>
      </c>
      <c r="AB975">
        <v>4929</v>
      </c>
      <c r="AC975" t="s">
        <v>4218</v>
      </c>
      <c r="AD975" t="s">
        <v>4221</v>
      </c>
    </row>
    <row r="976" spans="1:30" x14ac:dyDescent="0.25">
      <c r="A976">
        <v>975</v>
      </c>
      <c r="B976" t="s">
        <v>4222</v>
      </c>
      <c r="C976" s="2">
        <v>-0.43814791841974798</v>
      </c>
      <c r="D976" t="s">
        <v>4225</v>
      </c>
      <c r="E976" t="s">
        <v>18298</v>
      </c>
      <c r="F976">
        <v>19083.044262663399</v>
      </c>
      <c r="G976" s="2">
        <v>0.165462060586854</v>
      </c>
      <c r="H976" s="12">
        <v>-2.64802648332642</v>
      </c>
      <c r="I976" s="14">
        <v>8.0963182401256901E-3</v>
      </c>
      <c r="J976" s="14">
        <v>2.26801454287596E-2</v>
      </c>
      <c r="K976" t="s">
        <v>4224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</v>
      </c>
      <c r="W976">
        <v>0</v>
      </c>
      <c r="X976">
        <v>0</v>
      </c>
      <c r="Y976">
        <v>21990</v>
      </c>
      <c r="Z976">
        <v>27517</v>
      </c>
      <c r="AA976">
        <v>13413</v>
      </c>
      <c r="AB976">
        <v>15556</v>
      </c>
      <c r="AC976" t="s">
        <v>4223</v>
      </c>
      <c r="AD976" t="s">
        <v>4226</v>
      </c>
    </row>
    <row r="977" spans="1:30" x14ac:dyDescent="0.25">
      <c r="A977">
        <v>976</v>
      </c>
      <c r="B977" t="s">
        <v>4227</v>
      </c>
      <c r="C977" s="2">
        <v>0.54087077138975104</v>
      </c>
      <c r="D977" t="s">
        <v>35</v>
      </c>
      <c r="F977">
        <v>479.830666755805</v>
      </c>
      <c r="G977" s="2">
        <v>0.26081108352684401</v>
      </c>
      <c r="H977" s="12">
        <v>2.0738028617333701</v>
      </c>
      <c r="I977" s="14">
        <v>3.8097623296508301E-2</v>
      </c>
      <c r="J977" s="14">
        <v>8.3298554856027399E-2</v>
      </c>
      <c r="K977" t="s">
        <v>4229</v>
      </c>
      <c r="L977" t="s">
        <v>24</v>
      </c>
      <c r="M977" t="s">
        <v>24</v>
      </c>
      <c r="N977" t="s">
        <v>24</v>
      </c>
      <c r="O977" t="s">
        <v>24</v>
      </c>
      <c r="P977" t="s">
        <v>24</v>
      </c>
      <c r="Q977" t="s">
        <v>24</v>
      </c>
      <c r="R977" t="s">
        <v>24</v>
      </c>
      <c r="S977" t="s">
        <v>24</v>
      </c>
      <c r="T977" t="s">
        <v>24</v>
      </c>
      <c r="U977" t="s">
        <v>24</v>
      </c>
      <c r="V977" t="s">
        <v>24</v>
      </c>
      <c r="W977" t="s">
        <v>24</v>
      </c>
      <c r="X977" t="s">
        <v>24</v>
      </c>
      <c r="Y977">
        <v>991</v>
      </c>
      <c r="Z977">
        <v>733</v>
      </c>
      <c r="AA977">
        <v>237</v>
      </c>
      <c r="AB977">
        <v>279</v>
      </c>
      <c r="AC977" t="s">
        <v>4228</v>
      </c>
      <c r="AD977" t="e">
        <f>-KYVYTVLFLLIVTLTTLFAFQNSGAVQVSLLFNEITLPLSVLIVLIYFLGMLTGGVLLTLMNKLIRKVIKKTDNKTDSKNAVNGR</f>
        <v>#NAME?</v>
      </c>
    </row>
    <row r="978" spans="1:30" x14ac:dyDescent="0.25">
      <c r="A978">
        <v>977</v>
      </c>
      <c r="B978" t="s">
        <v>4230</v>
      </c>
      <c r="C978" s="2">
        <v>7.8660934824968207E-2</v>
      </c>
      <c r="D978" t="s">
        <v>306</v>
      </c>
      <c r="E978" t="s">
        <v>18285</v>
      </c>
      <c r="F978">
        <v>1926.6813025829299</v>
      </c>
      <c r="G978" s="2">
        <v>0.15435869149030301</v>
      </c>
      <c r="H978" s="12">
        <v>0.50959835215958404</v>
      </c>
      <c r="I978" s="14">
        <v>0.61033287856235197</v>
      </c>
      <c r="J978" s="14">
        <v>0.71593568362450699</v>
      </c>
      <c r="K978" t="s">
        <v>4232</v>
      </c>
      <c r="L978" t="s">
        <v>24</v>
      </c>
      <c r="M978" t="s">
        <v>24</v>
      </c>
      <c r="N978" t="s">
        <v>24</v>
      </c>
      <c r="O978" t="s">
        <v>24</v>
      </c>
      <c r="P978" t="s">
        <v>24</v>
      </c>
      <c r="Q978" t="s">
        <v>24</v>
      </c>
      <c r="R978" t="s">
        <v>24</v>
      </c>
      <c r="S978" t="s">
        <v>24</v>
      </c>
      <c r="T978" t="s">
        <v>24</v>
      </c>
      <c r="U978" t="s">
        <v>24</v>
      </c>
      <c r="V978" t="s">
        <v>24</v>
      </c>
      <c r="W978" t="s">
        <v>24</v>
      </c>
      <c r="X978" t="s">
        <v>24</v>
      </c>
      <c r="Y978">
        <v>2851</v>
      </c>
      <c r="Z978">
        <v>3184</v>
      </c>
      <c r="AA978">
        <v>1165</v>
      </c>
      <c r="AB978">
        <v>1304</v>
      </c>
      <c r="AC978" t="s">
        <v>4231</v>
      </c>
      <c r="AD978" t="s">
        <v>4233</v>
      </c>
    </row>
    <row r="979" spans="1:30" x14ac:dyDescent="0.25">
      <c r="A979">
        <v>978</v>
      </c>
      <c r="B979" t="s">
        <v>4234</v>
      </c>
      <c r="C979" s="2">
        <v>-0.25751199397478602</v>
      </c>
      <c r="D979" t="s">
        <v>4237</v>
      </c>
      <c r="E979" t="s">
        <v>18284</v>
      </c>
      <c r="F979">
        <v>4811.2948253041404</v>
      </c>
      <c r="G979" s="2">
        <v>0.220128129438103</v>
      </c>
      <c r="H979" s="12">
        <v>-1.1698277481942401</v>
      </c>
      <c r="I979" s="14">
        <v>0.24207029461939</v>
      </c>
      <c r="J979" s="14">
        <v>0.36343118050315998</v>
      </c>
      <c r="K979" t="s">
        <v>4236</v>
      </c>
      <c r="L979" t="s">
        <v>24</v>
      </c>
      <c r="M979" t="s">
        <v>24</v>
      </c>
      <c r="N979" t="s">
        <v>24</v>
      </c>
      <c r="O979" t="s">
        <v>24</v>
      </c>
      <c r="P979" t="s">
        <v>24</v>
      </c>
      <c r="Q979" t="s">
        <v>24</v>
      </c>
      <c r="R979" t="s">
        <v>24</v>
      </c>
      <c r="S979" t="s">
        <v>24</v>
      </c>
      <c r="T979" t="s">
        <v>24</v>
      </c>
      <c r="U979" t="s">
        <v>24</v>
      </c>
      <c r="V979" t="s">
        <v>24</v>
      </c>
      <c r="W979" t="s">
        <v>24</v>
      </c>
      <c r="X979" t="s">
        <v>24</v>
      </c>
      <c r="Y979">
        <v>6147</v>
      </c>
      <c r="Z979">
        <v>7228</v>
      </c>
      <c r="AA979">
        <v>3664</v>
      </c>
      <c r="AB979">
        <v>3163</v>
      </c>
      <c r="AC979" t="s">
        <v>4235</v>
      </c>
      <c r="AD979" t="s">
        <v>4238</v>
      </c>
    </row>
    <row r="980" spans="1:30" x14ac:dyDescent="0.25">
      <c r="A980">
        <v>979</v>
      </c>
      <c r="B980" t="s">
        <v>4239</v>
      </c>
      <c r="C980" s="2">
        <v>-9.4289151882095606E-2</v>
      </c>
      <c r="D980" t="s">
        <v>4242</v>
      </c>
      <c r="E980" t="s">
        <v>18296</v>
      </c>
      <c r="F980">
        <v>2258.4804917439101</v>
      </c>
      <c r="G980" s="2">
        <v>0.181329341567813</v>
      </c>
      <c r="H980" s="12">
        <v>-0.51998838724527896</v>
      </c>
      <c r="I980" s="14">
        <v>0.60307166903451603</v>
      </c>
      <c r="J980" s="14">
        <v>0.71070349400160304</v>
      </c>
      <c r="K980" t="s">
        <v>4241</v>
      </c>
      <c r="L980" t="s">
        <v>24</v>
      </c>
      <c r="M980" t="s">
        <v>24</v>
      </c>
      <c r="N980" t="s">
        <v>24</v>
      </c>
      <c r="O980" t="s">
        <v>24</v>
      </c>
      <c r="P980" t="s">
        <v>24</v>
      </c>
      <c r="Q980" t="s">
        <v>24</v>
      </c>
      <c r="R980" t="s">
        <v>24</v>
      </c>
      <c r="S980" t="s">
        <v>24</v>
      </c>
      <c r="T980" t="s">
        <v>24</v>
      </c>
      <c r="U980" t="s">
        <v>24</v>
      </c>
      <c r="V980" t="s">
        <v>24</v>
      </c>
      <c r="W980" t="s">
        <v>24</v>
      </c>
      <c r="X980" t="s">
        <v>24</v>
      </c>
      <c r="Y980">
        <v>3036</v>
      </c>
      <c r="Z980">
        <v>3632</v>
      </c>
      <c r="AA980">
        <v>1518</v>
      </c>
      <c r="AB980">
        <v>1542</v>
      </c>
      <c r="AC980" t="s">
        <v>4240</v>
      </c>
      <c r="AD980" t="s">
        <v>4243</v>
      </c>
    </row>
    <row r="981" spans="1:30" x14ac:dyDescent="0.25">
      <c r="A981">
        <v>980</v>
      </c>
      <c r="B981" t="s">
        <v>4244</v>
      </c>
      <c r="C981" s="2">
        <v>-9.5127329445810593E-2</v>
      </c>
      <c r="D981" t="s">
        <v>4247</v>
      </c>
      <c r="E981" t="s">
        <v>18293</v>
      </c>
      <c r="F981">
        <v>1697.3260643201299</v>
      </c>
      <c r="G981" s="2">
        <v>0.15113873665869099</v>
      </c>
      <c r="H981" s="12">
        <v>-0.62940402671640805</v>
      </c>
      <c r="I981" s="14">
        <v>0.52908458244764001</v>
      </c>
      <c r="J981" s="14">
        <v>0.64916505174589201</v>
      </c>
      <c r="K981" t="s">
        <v>4246</v>
      </c>
      <c r="L981" t="s">
        <v>24</v>
      </c>
      <c r="M981" t="s">
        <v>24</v>
      </c>
      <c r="N981" t="s">
        <v>24</v>
      </c>
      <c r="O981" t="s">
        <v>24</v>
      </c>
      <c r="P981" t="s">
        <v>24</v>
      </c>
      <c r="Q981" t="s">
        <v>24</v>
      </c>
      <c r="R981" t="s">
        <v>24</v>
      </c>
      <c r="S981" t="s">
        <v>24</v>
      </c>
      <c r="T981" t="s">
        <v>24</v>
      </c>
      <c r="U981" t="s">
        <v>24</v>
      </c>
      <c r="V981" t="s">
        <v>24</v>
      </c>
      <c r="W981" t="s">
        <v>24</v>
      </c>
      <c r="X981" t="s">
        <v>24</v>
      </c>
      <c r="Y981">
        <v>2399</v>
      </c>
      <c r="Z981">
        <v>2604</v>
      </c>
      <c r="AA981">
        <v>1077</v>
      </c>
      <c r="AB981">
        <v>1235</v>
      </c>
      <c r="AC981" t="s">
        <v>4245</v>
      </c>
      <c r="AD981" t="s">
        <v>4248</v>
      </c>
    </row>
    <row r="982" spans="1:30" x14ac:dyDescent="0.25">
      <c r="A982">
        <v>981</v>
      </c>
      <c r="B982" t="s">
        <v>4249</v>
      </c>
      <c r="C982" s="2">
        <v>-0.26901109056001798</v>
      </c>
      <c r="D982" t="s">
        <v>4252</v>
      </c>
      <c r="E982" t="s">
        <v>18294</v>
      </c>
      <c r="F982">
        <v>1254.67772873528</v>
      </c>
      <c r="G982" s="2">
        <v>0.173717493059801</v>
      </c>
      <c r="H982" s="12">
        <v>-1.5485549890327599</v>
      </c>
      <c r="I982" s="14">
        <v>0.121488733225385</v>
      </c>
      <c r="J982" s="14">
        <v>0.212741481275841</v>
      </c>
      <c r="K982" t="s">
        <v>4251</v>
      </c>
      <c r="L982" t="s">
        <v>24</v>
      </c>
      <c r="M982" t="s">
        <v>24</v>
      </c>
      <c r="N982" t="s">
        <v>24</v>
      </c>
      <c r="O982" t="s">
        <v>24</v>
      </c>
      <c r="P982" t="s">
        <v>24</v>
      </c>
      <c r="Q982" t="s">
        <v>24</v>
      </c>
      <c r="R982" t="s">
        <v>24</v>
      </c>
      <c r="S982" t="s">
        <v>24</v>
      </c>
      <c r="T982" t="s">
        <v>24</v>
      </c>
      <c r="U982" t="s">
        <v>24</v>
      </c>
      <c r="V982" t="s">
        <v>24</v>
      </c>
      <c r="W982" t="s">
        <v>24</v>
      </c>
      <c r="X982" t="s">
        <v>24</v>
      </c>
      <c r="Y982">
        <v>1617</v>
      </c>
      <c r="Z982">
        <v>1854</v>
      </c>
      <c r="AA982">
        <v>878</v>
      </c>
      <c r="AB982">
        <v>924</v>
      </c>
      <c r="AC982" t="s">
        <v>4250</v>
      </c>
      <c r="AD982" t="s">
        <v>4253</v>
      </c>
    </row>
    <row r="983" spans="1:30" x14ac:dyDescent="0.25">
      <c r="A983">
        <v>982</v>
      </c>
      <c r="B983" t="s">
        <v>4254</v>
      </c>
      <c r="C983" s="2">
        <v>-0.25711797707491302</v>
      </c>
      <c r="D983" t="s">
        <v>4257</v>
      </c>
      <c r="E983" t="s">
        <v>18292</v>
      </c>
      <c r="F983">
        <v>1648.8839924802301</v>
      </c>
      <c r="G983" s="2">
        <v>0.15861451738089499</v>
      </c>
      <c r="H983" s="12">
        <v>-1.62102423738095</v>
      </c>
      <c r="I983" s="14">
        <v>0.105012440746426</v>
      </c>
      <c r="J983" s="14">
        <v>0.188626302260714</v>
      </c>
      <c r="K983" t="s">
        <v>4256</v>
      </c>
      <c r="L983" t="s">
        <v>24</v>
      </c>
      <c r="M983" t="s">
        <v>24</v>
      </c>
      <c r="N983" t="s">
        <v>24</v>
      </c>
      <c r="O983" t="s">
        <v>24</v>
      </c>
      <c r="P983" t="s">
        <v>24</v>
      </c>
      <c r="Q983" t="s">
        <v>24</v>
      </c>
      <c r="R983" t="s">
        <v>24</v>
      </c>
      <c r="S983" t="s">
        <v>24</v>
      </c>
      <c r="T983" t="s">
        <v>24</v>
      </c>
      <c r="U983" t="s">
        <v>24</v>
      </c>
      <c r="V983" t="s">
        <v>24</v>
      </c>
      <c r="W983" t="s">
        <v>24</v>
      </c>
      <c r="X983" t="s">
        <v>24</v>
      </c>
      <c r="Y983">
        <v>2296</v>
      </c>
      <c r="Z983">
        <v>2277</v>
      </c>
      <c r="AA983">
        <v>1117</v>
      </c>
      <c r="AB983">
        <v>1248</v>
      </c>
      <c r="AC983" t="s">
        <v>4255</v>
      </c>
      <c r="AD983" t="s">
        <v>4258</v>
      </c>
    </row>
    <row r="984" spans="1:30" x14ac:dyDescent="0.25">
      <c r="A984">
        <v>983</v>
      </c>
      <c r="B984" t="s">
        <v>16408</v>
      </c>
      <c r="C984" s="2">
        <v>-0.46257490961165698</v>
      </c>
      <c r="D984" t="s">
        <v>4261</v>
      </c>
      <c r="E984" t="s">
        <v>18292</v>
      </c>
      <c r="F984">
        <v>1215.6687524745</v>
      </c>
      <c r="G984" s="2">
        <v>0.161988641221953</v>
      </c>
      <c r="H984" s="12">
        <v>-2.8556008996819</v>
      </c>
      <c r="I984" s="14">
        <v>4.2955471553581199E-3</v>
      </c>
      <c r="J984" s="14">
        <v>1.30882113878153E-2</v>
      </c>
      <c r="K984" t="s">
        <v>4260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1</v>
      </c>
      <c r="W984">
        <v>0</v>
      </c>
      <c r="X984">
        <v>0</v>
      </c>
      <c r="Y984">
        <v>1457</v>
      </c>
      <c r="Z984">
        <v>1662</v>
      </c>
      <c r="AA984">
        <v>837</v>
      </c>
      <c r="AB984">
        <v>1026</v>
      </c>
      <c r="AC984" t="s">
        <v>4259</v>
      </c>
      <c r="AD984" t="s">
        <v>4262</v>
      </c>
    </row>
    <row r="985" spans="1:30" x14ac:dyDescent="0.25">
      <c r="A985">
        <v>984</v>
      </c>
      <c r="B985" t="s">
        <v>4263</v>
      </c>
      <c r="C985" s="2">
        <v>1.29695810106529</v>
      </c>
      <c r="D985" t="s">
        <v>4266</v>
      </c>
      <c r="E985" t="s">
        <v>18282</v>
      </c>
      <c r="F985">
        <v>1514.0768087113099</v>
      </c>
      <c r="G985" s="2">
        <v>0.26624700496458498</v>
      </c>
      <c r="H985" s="12">
        <v>4.8712589320499902</v>
      </c>
      <c r="I985" s="14">
        <v>1.1088940215936201E-6</v>
      </c>
      <c r="J985" s="14">
        <v>8.8192080536111805E-6</v>
      </c>
      <c r="K985" t="s">
        <v>4265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0</v>
      </c>
      <c r="Y985">
        <v>3403</v>
      </c>
      <c r="Z985">
        <v>3140</v>
      </c>
      <c r="AA985">
        <v>645</v>
      </c>
      <c r="AB985">
        <v>491</v>
      </c>
      <c r="AC985" t="s">
        <v>4264</v>
      </c>
      <c r="AD985" t="s">
        <v>4267</v>
      </c>
    </row>
    <row r="986" spans="1:30" x14ac:dyDescent="0.25">
      <c r="A986">
        <v>985</v>
      </c>
      <c r="B986" t="s">
        <v>4268</v>
      </c>
      <c r="C986" s="2">
        <v>4.8405435768714998E-2</v>
      </c>
      <c r="D986" t="s">
        <v>4271</v>
      </c>
      <c r="E986" t="s">
        <v>18282</v>
      </c>
      <c r="F986">
        <v>778.73009857652698</v>
      </c>
      <c r="G986" s="2">
        <v>0.172596862851077</v>
      </c>
      <c r="H986" s="12">
        <v>0.280453740404777</v>
      </c>
      <c r="I986" s="14">
        <v>0.77912941166441896</v>
      </c>
      <c r="J986" s="14">
        <v>0.84419729448807501</v>
      </c>
      <c r="K986" t="s">
        <v>4270</v>
      </c>
      <c r="L986" t="s">
        <v>24</v>
      </c>
      <c r="M986" t="s">
        <v>24</v>
      </c>
      <c r="N986" t="s">
        <v>24</v>
      </c>
      <c r="O986" t="s">
        <v>24</v>
      </c>
      <c r="P986" t="s">
        <v>24</v>
      </c>
      <c r="Q986" t="s">
        <v>24</v>
      </c>
      <c r="R986" t="s">
        <v>24</v>
      </c>
      <c r="S986" t="s">
        <v>24</v>
      </c>
      <c r="T986" t="s">
        <v>24</v>
      </c>
      <c r="U986" t="s">
        <v>24</v>
      </c>
      <c r="V986" t="s">
        <v>24</v>
      </c>
      <c r="W986" t="s">
        <v>24</v>
      </c>
      <c r="X986" t="s">
        <v>24</v>
      </c>
      <c r="Y986">
        <v>1206</v>
      </c>
      <c r="Z986">
        <v>1205</v>
      </c>
      <c r="AA986">
        <v>451</v>
      </c>
      <c r="AB986">
        <v>562</v>
      </c>
      <c r="AC986" t="s">
        <v>4269</v>
      </c>
      <c r="AD986" t="s">
        <v>4272</v>
      </c>
    </row>
    <row r="987" spans="1:30" x14ac:dyDescent="0.25">
      <c r="A987">
        <v>986</v>
      </c>
      <c r="B987" t="s">
        <v>4273</v>
      </c>
      <c r="C987" s="2">
        <v>0.15403227318646401</v>
      </c>
      <c r="D987" t="s">
        <v>4197</v>
      </c>
      <c r="E987" t="s">
        <v>18293</v>
      </c>
      <c r="F987">
        <v>831.39266187420401</v>
      </c>
      <c r="G987" s="2">
        <v>0.17915088583650801</v>
      </c>
      <c r="H987" s="12">
        <v>0.85979074268733202</v>
      </c>
      <c r="I987" s="14">
        <v>0.38990440315013197</v>
      </c>
      <c r="J987" s="14">
        <v>0.51805944004806503</v>
      </c>
      <c r="K987" t="s">
        <v>4275</v>
      </c>
      <c r="L987" t="s">
        <v>24</v>
      </c>
      <c r="M987" t="s">
        <v>24</v>
      </c>
      <c r="N987" t="s">
        <v>24</v>
      </c>
      <c r="O987" t="s">
        <v>24</v>
      </c>
      <c r="P987" t="s">
        <v>24</v>
      </c>
      <c r="Q987" t="s">
        <v>24</v>
      </c>
      <c r="R987" t="s">
        <v>24</v>
      </c>
      <c r="S987" t="s">
        <v>24</v>
      </c>
      <c r="T987" t="s">
        <v>24</v>
      </c>
      <c r="U987" t="s">
        <v>24</v>
      </c>
      <c r="V987" t="s">
        <v>24</v>
      </c>
      <c r="W987" t="s">
        <v>24</v>
      </c>
      <c r="X987" t="s">
        <v>24</v>
      </c>
      <c r="Y987">
        <v>1227</v>
      </c>
      <c r="Z987">
        <v>1446</v>
      </c>
      <c r="AA987">
        <v>460</v>
      </c>
      <c r="AB987">
        <v>582</v>
      </c>
      <c r="AC987" t="s">
        <v>4274</v>
      </c>
      <c r="AD987" t="s">
        <v>4276</v>
      </c>
    </row>
    <row r="988" spans="1:30" x14ac:dyDescent="0.25">
      <c r="A988">
        <v>987</v>
      </c>
      <c r="B988" t="s">
        <v>4277</v>
      </c>
      <c r="C988" s="2">
        <v>-1.1416256440213499</v>
      </c>
      <c r="D988" t="s">
        <v>4280</v>
      </c>
      <c r="E988" t="s">
        <v>18293</v>
      </c>
      <c r="F988">
        <v>11.590065578214601</v>
      </c>
      <c r="G988" s="2">
        <v>0.80996942604660405</v>
      </c>
      <c r="H988" s="12">
        <v>-1.4094675765646301</v>
      </c>
      <c r="I988" s="14">
        <v>0.15869695432418901</v>
      </c>
      <c r="J988" s="14" t="s">
        <v>24</v>
      </c>
      <c r="K988" t="s">
        <v>4279</v>
      </c>
      <c r="L988" t="s">
        <v>24</v>
      </c>
      <c r="M988" t="s">
        <v>24</v>
      </c>
      <c r="N988" t="s">
        <v>24</v>
      </c>
      <c r="O988" t="s">
        <v>24</v>
      </c>
      <c r="P988" t="s">
        <v>24</v>
      </c>
      <c r="Q988" t="s">
        <v>24</v>
      </c>
      <c r="R988" t="s">
        <v>24</v>
      </c>
      <c r="S988" t="s">
        <v>24</v>
      </c>
      <c r="T988" t="s">
        <v>24</v>
      </c>
      <c r="U988" t="s">
        <v>24</v>
      </c>
      <c r="V988" t="s">
        <v>24</v>
      </c>
      <c r="W988" t="s">
        <v>24</v>
      </c>
      <c r="X988" t="s">
        <v>24</v>
      </c>
      <c r="Y988">
        <v>11</v>
      </c>
      <c r="Z988">
        <v>11</v>
      </c>
      <c r="AA988">
        <v>10</v>
      </c>
      <c r="AB988">
        <v>11</v>
      </c>
      <c r="AC988" t="s">
        <v>4278</v>
      </c>
      <c r="AD988" t="s">
        <v>4281</v>
      </c>
    </row>
    <row r="989" spans="1:30" x14ac:dyDescent="0.25">
      <c r="A989">
        <v>988</v>
      </c>
      <c r="B989" t="s">
        <v>16409</v>
      </c>
      <c r="C989" s="2">
        <v>1.3316639219730999</v>
      </c>
      <c r="D989" t="s">
        <v>24</v>
      </c>
      <c r="F989">
        <v>37.098999615443397</v>
      </c>
      <c r="G989" s="2">
        <v>0.61550964355909699</v>
      </c>
      <c r="H989" s="12">
        <v>2.16351431030867</v>
      </c>
      <c r="I989" s="14">
        <v>3.0501644285350401E-2</v>
      </c>
      <c r="J989" s="14">
        <v>6.9155024911702195E-2</v>
      </c>
      <c r="K989" t="s">
        <v>24</v>
      </c>
      <c r="L989" t="s">
        <v>24</v>
      </c>
      <c r="M989" t="s">
        <v>24</v>
      </c>
      <c r="N989" t="s">
        <v>24</v>
      </c>
      <c r="O989" t="s">
        <v>24</v>
      </c>
      <c r="P989" t="s">
        <v>24</v>
      </c>
      <c r="Q989" t="s">
        <v>24</v>
      </c>
      <c r="R989" t="s">
        <v>24</v>
      </c>
      <c r="S989" t="s">
        <v>24</v>
      </c>
      <c r="T989" t="s">
        <v>24</v>
      </c>
      <c r="U989" t="s">
        <v>24</v>
      </c>
      <c r="V989" t="s">
        <v>24</v>
      </c>
      <c r="W989" t="s">
        <v>24</v>
      </c>
      <c r="X989" t="s">
        <v>24</v>
      </c>
      <c r="Y989">
        <v>81</v>
      </c>
      <c r="Z989">
        <v>80</v>
      </c>
      <c r="AA989">
        <v>19</v>
      </c>
      <c r="AB989">
        <v>8</v>
      </c>
      <c r="AC989" t="s">
        <v>24</v>
      </c>
      <c r="AD989" t="s">
        <v>24</v>
      </c>
    </row>
    <row r="990" spans="1:30" x14ac:dyDescent="0.25">
      <c r="A990">
        <v>989</v>
      </c>
      <c r="B990" t="s">
        <v>4282</v>
      </c>
      <c r="C990" s="2">
        <v>0.62313966052931402</v>
      </c>
      <c r="D990" t="s">
        <v>4285</v>
      </c>
      <c r="E990" t="s">
        <v>18293</v>
      </c>
      <c r="F990">
        <v>265.58594270015499</v>
      </c>
      <c r="G990" s="2">
        <v>0.30741787912344698</v>
      </c>
      <c r="H990" s="12">
        <v>2.0270117740259499</v>
      </c>
      <c r="I990" s="14">
        <v>4.2661208580455801E-2</v>
      </c>
      <c r="J990" s="14">
        <v>9.1333344027785104E-2</v>
      </c>
      <c r="K990" t="s">
        <v>4284</v>
      </c>
      <c r="L990" t="s">
        <v>24</v>
      </c>
      <c r="M990" t="s">
        <v>24</v>
      </c>
      <c r="N990" t="s">
        <v>24</v>
      </c>
      <c r="O990" t="s">
        <v>24</v>
      </c>
      <c r="P990" t="s">
        <v>24</v>
      </c>
      <c r="Q990" t="s">
        <v>24</v>
      </c>
      <c r="R990" t="s">
        <v>24</v>
      </c>
      <c r="S990" t="s">
        <v>24</v>
      </c>
      <c r="T990" t="s">
        <v>24</v>
      </c>
      <c r="U990" t="s">
        <v>24</v>
      </c>
      <c r="V990" t="s">
        <v>24</v>
      </c>
      <c r="W990" t="s">
        <v>24</v>
      </c>
      <c r="X990" t="s">
        <v>24</v>
      </c>
      <c r="Y990">
        <v>479</v>
      </c>
      <c r="Z990">
        <v>501</v>
      </c>
      <c r="AA990">
        <v>157</v>
      </c>
      <c r="AB990">
        <v>114</v>
      </c>
      <c r="AC990" t="s">
        <v>4283</v>
      </c>
      <c r="AD990" t="s">
        <v>4286</v>
      </c>
    </row>
    <row r="991" spans="1:30" x14ac:dyDescent="0.25">
      <c r="A991">
        <v>990</v>
      </c>
      <c r="B991" t="s">
        <v>4287</v>
      </c>
      <c r="C991" s="2">
        <v>0.55172467846401596</v>
      </c>
      <c r="D991" t="s">
        <v>35</v>
      </c>
      <c r="F991">
        <v>184.33322663487201</v>
      </c>
      <c r="G991" s="2">
        <v>0.26793192853023801</v>
      </c>
      <c r="H991" s="12">
        <v>2.05919720538924</v>
      </c>
      <c r="I991" s="14">
        <v>3.9475350787732899E-2</v>
      </c>
      <c r="J991" s="14">
        <v>8.5639580458942696E-2</v>
      </c>
      <c r="K991" t="s">
        <v>4289</v>
      </c>
      <c r="L991" t="s">
        <v>24</v>
      </c>
      <c r="M991" t="s">
        <v>24</v>
      </c>
      <c r="N991" t="s">
        <v>24</v>
      </c>
      <c r="O991" t="s">
        <v>24</v>
      </c>
      <c r="P991" t="s">
        <v>24</v>
      </c>
      <c r="Q991" t="s">
        <v>24</v>
      </c>
      <c r="R991" t="s">
        <v>24</v>
      </c>
      <c r="S991" t="s">
        <v>24</v>
      </c>
      <c r="T991" t="s">
        <v>24</v>
      </c>
      <c r="U991" t="s">
        <v>24</v>
      </c>
      <c r="V991" t="s">
        <v>24</v>
      </c>
      <c r="W991" t="s">
        <v>24</v>
      </c>
      <c r="X991" t="s">
        <v>24</v>
      </c>
      <c r="Y991">
        <v>333</v>
      </c>
      <c r="Z991">
        <v>335</v>
      </c>
      <c r="AA991">
        <v>80</v>
      </c>
      <c r="AB991">
        <v>119</v>
      </c>
      <c r="AC991" t="s">
        <v>4288</v>
      </c>
      <c r="AD991" t="s">
        <v>4290</v>
      </c>
    </row>
    <row r="992" spans="1:30" x14ac:dyDescent="0.25">
      <c r="A992">
        <v>991</v>
      </c>
      <c r="B992" t="s">
        <v>4291</v>
      </c>
      <c r="C992" s="2">
        <v>-0.126798478330055</v>
      </c>
      <c r="D992" t="s">
        <v>4294</v>
      </c>
      <c r="E992" t="s">
        <v>18293</v>
      </c>
      <c r="F992">
        <v>517.97373333565895</v>
      </c>
      <c r="G992" s="2">
        <v>0.21872419691162501</v>
      </c>
      <c r="H992" s="12">
        <v>-0.57971856850061898</v>
      </c>
      <c r="I992" s="14">
        <v>0.56210441939918798</v>
      </c>
      <c r="J992" s="14">
        <v>0.67711665304615498</v>
      </c>
      <c r="K992" t="s">
        <v>4293</v>
      </c>
      <c r="L992" t="s">
        <v>24</v>
      </c>
      <c r="M992" t="s">
        <v>24</v>
      </c>
      <c r="N992" t="s">
        <v>24</v>
      </c>
      <c r="O992" t="s">
        <v>24</v>
      </c>
      <c r="P992" t="s">
        <v>24</v>
      </c>
      <c r="Q992" t="s">
        <v>24</v>
      </c>
      <c r="R992" t="s">
        <v>24</v>
      </c>
      <c r="S992" t="s">
        <v>24</v>
      </c>
      <c r="T992" t="s">
        <v>24</v>
      </c>
      <c r="U992" t="s">
        <v>24</v>
      </c>
      <c r="V992" t="s">
        <v>24</v>
      </c>
      <c r="W992" t="s">
        <v>24</v>
      </c>
      <c r="X992" t="s">
        <v>24</v>
      </c>
      <c r="Y992">
        <v>733</v>
      </c>
      <c r="Z992">
        <v>775</v>
      </c>
      <c r="AA992">
        <v>367</v>
      </c>
      <c r="AB992">
        <v>340</v>
      </c>
      <c r="AC992" t="s">
        <v>4292</v>
      </c>
      <c r="AD992" t="s">
        <v>4295</v>
      </c>
    </row>
    <row r="993" spans="1:30" x14ac:dyDescent="0.25">
      <c r="A993">
        <v>992</v>
      </c>
      <c r="B993" t="s">
        <v>4296</v>
      </c>
      <c r="C993" s="2">
        <v>-1.4187277188357901</v>
      </c>
      <c r="D993" t="s">
        <v>4299</v>
      </c>
      <c r="E993" t="s">
        <v>18291</v>
      </c>
      <c r="F993">
        <v>172.232613576711</v>
      </c>
      <c r="G993" s="2">
        <v>0.25493610968035202</v>
      </c>
      <c r="H993" s="12">
        <v>-5.5650324334777101</v>
      </c>
      <c r="I993" s="14">
        <v>2.62103656155802E-8</v>
      </c>
      <c r="J993" s="14">
        <v>2.89128468160567E-7</v>
      </c>
      <c r="K993" t="s">
        <v>4298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1</v>
      </c>
      <c r="W993">
        <v>0</v>
      </c>
      <c r="X993">
        <v>0</v>
      </c>
      <c r="Y993">
        <v>136</v>
      </c>
      <c r="Z993">
        <v>150</v>
      </c>
      <c r="AA993">
        <v>146</v>
      </c>
      <c r="AB993">
        <v>186</v>
      </c>
      <c r="AC993" t="s">
        <v>4297</v>
      </c>
      <c r="AD993" t="s">
        <v>4300</v>
      </c>
    </row>
    <row r="994" spans="1:30" x14ac:dyDescent="0.25">
      <c r="A994">
        <v>993</v>
      </c>
      <c r="B994" t="s">
        <v>4301</v>
      </c>
      <c r="C994" s="2">
        <v>1.01009291992036E-2</v>
      </c>
      <c r="D994" t="s">
        <v>4304</v>
      </c>
      <c r="E994" t="s">
        <v>18291</v>
      </c>
      <c r="F994">
        <v>426.16109350367202</v>
      </c>
      <c r="G994" s="2">
        <v>0.20081583863004801</v>
      </c>
      <c r="H994" s="12">
        <v>5.0299464763892299E-2</v>
      </c>
      <c r="I994" s="14">
        <v>0.95988375028810102</v>
      </c>
      <c r="J994" s="14">
        <v>0.97182941272362799</v>
      </c>
      <c r="K994" t="s">
        <v>4303</v>
      </c>
      <c r="L994" t="s">
        <v>24</v>
      </c>
      <c r="M994" t="s">
        <v>24</v>
      </c>
      <c r="N994" t="s">
        <v>24</v>
      </c>
      <c r="O994" t="s">
        <v>24</v>
      </c>
      <c r="P994" t="s">
        <v>24</v>
      </c>
      <c r="Q994" t="s">
        <v>24</v>
      </c>
      <c r="R994" t="s">
        <v>24</v>
      </c>
      <c r="S994" t="s">
        <v>24</v>
      </c>
      <c r="T994" t="s">
        <v>24</v>
      </c>
      <c r="U994" t="s">
        <v>24</v>
      </c>
      <c r="V994" t="s">
        <v>24</v>
      </c>
      <c r="W994" t="s">
        <v>24</v>
      </c>
      <c r="X994" t="s">
        <v>24</v>
      </c>
      <c r="Y994">
        <v>641</v>
      </c>
      <c r="Z994">
        <v>661</v>
      </c>
      <c r="AA994">
        <v>273</v>
      </c>
      <c r="AB994">
        <v>285</v>
      </c>
      <c r="AC994" t="s">
        <v>4302</v>
      </c>
      <c r="AD994" t="s">
        <v>4305</v>
      </c>
    </row>
    <row r="995" spans="1:30" x14ac:dyDescent="0.25">
      <c r="A995">
        <v>994</v>
      </c>
      <c r="B995" t="s">
        <v>4306</v>
      </c>
      <c r="C995" s="2">
        <v>0.47748375822684203</v>
      </c>
      <c r="D995" t="s">
        <v>4309</v>
      </c>
      <c r="E995" t="s">
        <v>18292</v>
      </c>
      <c r="F995">
        <v>553.23394093178899</v>
      </c>
      <c r="G995" s="2">
        <v>0.23630542086640199</v>
      </c>
      <c r="H995" s="12">
        <v>2.0206212641088501</v>
      </c>
      <c r="I995" s="14">
        <v>4.3318986000856603E-2</v>
      </c>
      <c r="J995" s="14">
        <v>9.2437508378877001E-2</v>
      </c>
      <c r="K995" t="s">
        <v>4308</v>
      </c>
      <c r="L995" t="s">
        <v>24</v>
      </c>
      <c r="M995" t="s">
        <v>24</v>
      </c>
      <c r="N995" t="s">
        <v>24</v>
      </c>
      <c r="O995" t="s">
        <v>24</v>
      </c>
      <c r="P995" t="s">
        <v>24</v>
      </c>
      <c r="Q995" t="s">
        <v>24</v>
      </c>
      <c r="R995" t="s">
        <v>24</v>
      </c>
      <c r="S995" t="s">
        <v>24</v>
      </c>
      <c r="T995" t="s">
        <v>24</v>
      </c>
      <c r="U995" t="s">
        <v>24</v>
      </c>
      <c r="V995" t="s">
        <v>24</v>
      </c>
      <c r="W995" t="s">
        <v>24</v>
      </c>
      <c r="X995" t="s">
        <v>24</v>
      </c>
      <c r="Y995">
        <v>1082</v>
      </c>
      <c r="Z995">
        <v>872</v>
      </c>
      <c r="AA995">
        <v>295</v>
      </c>
      <c r="AB995">
        <v>313</v>
      </c>
      <c r="AC995" t="s">
        <v>4307</v>
      </c>
      <c r="AD995" t="s">
        <v>4310</v>
      </c>
    </row>
    <row r="996" spans="1:30" x14ac:dyDescent="0.25">
      <c r="A996">
        <v>995</v>
      </c>
      <c r="B996" t="s">
        <v>16410</v>
      </c>
      <c r="C996" s="2">
        <v>-0.53931706618200503</v>
      </c>
      <c r="D996" t="s">
        <v>4313</v>
      </c>
      <c r="E996" t="s">
        <v>18291</v>
      </c>
      <c r="F996">
        <v>576.734232272197</v>
      </c>
      <c r="G996" s="2">
        <v>0.18349423847507801</v>
      </c>
      <c r="H996" s="12">
        <v>-2.9391498646713798</v>
      </c>
      <c r="I996" s="14">
        <v>3.2911389484852499E-3</v>
      </c>
      <c r="J996" s="14">
        <v>1.04232746097607E-2</v>
      </c>
      <c r="K996" t="s">
        <v>4312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1</v>
      </c>
      <c r="W996">
        <v>0</v>
      </c>
      <c r="X996">
        <v>0</v>
      </c>
      <c r="Y996">
        <v>714</v>
      </c>
      <c r="Z996">
        <v>718</v>
      </c>
      <c r="AA996">
        <v>397</v>
      </c>
      <c r="AB996">
        <v>508</v>
      </c>
      <c r="AC996" t="s">
        <v>4311</v>
      </c>
      <c r="AD996" t="s">
        <v>4314</v>
      </c>
    </row>
    <row r="997" spans="1:30" x14ac:dyDescent="0.25">
      <c r="A997">
        <v>996</v>
      </c>
      <c r="B997" t="s">
        <v>4315</v>
      </c>
      <c r="C997" s="2">
        <v>-0.327289472332083</v>
      </c>
      <c r="D997" t="s">
        <v>35</v>
      </c>
      <c r="F997">
        <v>54.2670600886945</v>
      </c>
      <c r="G997" s="2">
        <v>0.40079308069556902</v>
      </c>
      <c r="H997" s="12">
        <v>-0.81660459747478198</v>
      </c>
      <c r="I997" s="14">
        <v>0.41415442690449999</v>
      </c>
      <c r="J997" s="14">
        <v>0.54453637611517602</v>
      </c>
      <c r="K997" t="s">
        <v>4317</v>
      </c>
      <c r="L997" t="s">
        <v>24</v>
      </c>
      <c r="M997" t="s">
        <v>24</v>
      </c>
      <c r="N997" t="s">
        <v>24</v>
      </c>
      <c r="O997" t="s">
        <v>24</v>
      </c>
      <c r="P997" t="s">
        <v>24</v>
      </c>
      <c r="Q997" t="s">
        <v>24</v>
      </c>
      <c r="R997" t="s">
        <v>24</v>
      </c>
      <c r="S997" t="s">
        <v>24</v>
      </c>
      <c r="T997" t="s">
        <v>24</v>
      </c>
      <c r="U997" t="s">
        <v>24</v>
      </c>
      <c r="V997" t="s">
        <v>24</v>
      </c>
      <c r="W997" t="s">
        <v>24</v>
      </c>
      <c r="X997" t="s">
        <v>24</v>
      </c>
      <c r="Y997">
        <v>67</v>
      </c>
      <c r="Z997">
        <v>80</v>
      </c>
      <c r="AA997">
        <v>35</v>
      </c>
      <c r="AB997">
        <v>45</v>
      </c>
      <c r="AC997" t="s">
        <v>4316</v>
      </c>
      <c r="AD997" t="s">
        <v>4318</v>
      </c>
    </row>
    <row r="998" spans="1:30" x14ac:dyDescent="0.25">
      <c r="A998">
        <v>997</v>
      </c>
      <c r="B998" t="s">
        <v>16411</v>
      </c>
      <c r="C998" s="2">
        <v>0.90536965427258898</v>
      </c>
      <c r="D998" t="s">
        <v>24</v>
      </c>
      <c r="F998">
        <v>166.47298351711501</v>
      </c>
      <c r="G998" s="2">
        <v>0.35173247053289503</v>
      </c>
      <c r="H998" s="12">
        <v>2.5740292128870101</v>
      </c>
      <c r="I998" s="14">
        <v>1.00521785439755E-2</v>
      </c>
      <c r="J998" s="14">
        <v>2.7127682940030699E-2</v>
      </c>
      <c r="K998" t="s">
        <v>24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0</v>
      </c>
      <c r="Y998">
        <v>343</v>
      </c>
      <c r="Z998">
        <v>316</v>
      </c>
      <c r="AA998">
        <v>89</v>
      </c>
      <c r="AB998">
        <v>61</v>
      </c>
      <c r="AC998" t="s">
        <v>24</v>
      </c>
      <c r="AD998" t="s">
        <v>24</v>
      </c>
    </row>
    <row r="999" spans="1:30" x14ac:dyDescent="0.25">
      <c r="A999">
        <v>998</v>
      </c>
      <c r="B999" t="s">
        <v>16412</v>
      </c>
      <c r="C999" s="2">
        <v>1.1701951381553399</v>
      </c>
      <c r="D999" t="s">
        <v>24</v>
      </c>
      <c r="F999">
        <v>592.354373972997</v>
      </c>
      <c r="G999" s="2">
        <v>0.34306331940332202</v>
      </c>
      <c r="H999" s="12">
        <v>3.4110179432491301</v>
      </c>
      <c r="I999" s="14">
        <v>6.4720832218597498E-4</v>
      </c>
      <c r="J999" s="14">
        <v>2.6381508331275901E-3</v>
      </c>
      <c r="K999" t="s">
        <v>24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0</v>
      </c>
      <c r="Y999">
        <v>1480</v>
      </c>
      <c r="Z999">
        <v>1002</v>
      </c>
      <c r="AA999">
        <v>273</v>
      </c>
      <c r="AB999">
        <v>199</v>
      </c>
      <c r="AC999" t="s">
        <v>24</v>
      </c>
      <c r="AD999" t="s">
        <v>24</v>
      </c>
    </row>
    <row r="1000" spans="1:30" x14ac:dyDescent="0.25">
      <c r="A1000">
        <v>999</v>
      </c>
      <c r="B1000" t="s">
        <v>4319</v>
      </c>
      <c r="C1000" s="2">
        <v>0.25840635624397501</v>
      </c>
      <c r="D1000" t="s">
        <v>4322</v>
      </c>
      <c r="E1000" t="s">
        <v>18287</v>
      </c>
      <c r="F1000">
        <v>1034.3970483706601</v>
      </c>
      <c r="G1000" s="2">
        <v>0.19501892007635799</v>
      </c>
      <c r="H1000" s="12">
        <v>1.32503223862997</v>
      </c>
      <c r="I1000" s="14">
        <v>0.18516045883871801</v>
      </c>
      <c r="J1000" s="14">
        <v>0.29633261957589901</v>
      </c>
      <c r="K1000" t="s">
        <v>4321</v>
      </c>
      <c r="L1000" t="s">
        <v>24</v>
      </c>
      <c r="M1000" t="s">
        <v>24</v>
      </c>
      <c r="N1000" t="s">
        <v>24</v>
      </c>
      <c r="O1000" t="s">
        <v>24</v>
      </c>
      <c r="P1000" t="s">
        <v>24</v>
      </c>
      <c r="Q1000" t="s">
        <v>24</v>
      </c>
      <c r="R1000" t="s">
        <v>24</v>
      </c>
      <c r="S1000" t="s">
        <v>24</v>
      </c>
      <c r="T1000" t="s">
        <v>24</v>
      </c>
      <c r="U1000" t="s">
        <v>24</v>
      </c>
      <c r="V1000" t="s">
        <v>24</v>
      </c>
      <c r="W1000" t="s">
        <v>24</v>
      </c>
      <c r="X1000" t="s">
        <v>24</v>
      </c>
      <c r="Y1000">
        <v>1539</v>
      </c>
      <c r="Z1000">
        <v>1903</v>
      </c>
      <c r="AA1000">
        <v>529</v>
      </c>
      <c r="AB1000">
        <v>722</v>
      </c>
      <c r="AC1000" t="s">
        <v>4320</v>
      </c>
      <c r="AD1000" t="s">
        <v>4323</v>
      </c>
    </row>
    <row r="1001" spans="1:30" x14ac:dyDescent="0.25">
      <c r="A1001">
        <v>1000</v>
      </c>
      <c r="B1001" t="s">
        <v>4324</v>
      </c>
      <c r="C1001" s="2">
        <v>0.341903095615887</v>
      </c>
      <c r="D1001" t="s">
        <v>4327</v>
      </c>
      <c r="E1001" t="s">
        <v>18283</v>
      </c>
      <c r="F1001">
        <v>678.51662369055396</v>
      </c>
      <c r="G1001" s="2">
        <v>0.18747400794879801</v>
      </c>
      <c r="H1001" s="12">
        <v>1.82373599069406</v>
      </c>
      <c r="I1001" s="14">
        <v>6.8191994966569996E-2</v>
      </c>
      <c r="J1001" s="14">
        <v>0.133344887503483</v>
      </c>
      <c r="K1001" t="s">
        <v>4326</v>
      </c>
      <c r="L1001" t="s">
        <v>24</v>
      </c>
      <c r="M1001" t="s">
        <v>24</v>
      </c>
      <c r="N1001" t="s">
        <v>24</v>
      </c>
      <c r="O1001" t="s">
        <v>24</v>
      </c>
      <c r="P1001" t="s">
        <v>24</v>
      </c>
      <c r="Q1001" t="s">
        <v>24</v>
      </c>
      <c r="R1001" t="s">
        <v>24</v>
      </c>
      <c r="S1001" t="s">
        <v>24</v>
      </c>
      <c r="T1001" t="s">
        <v>24</v>
      </c>
      <c r="U1001" t="s">
        <v>24</v>
      </c>
      <c r="V1001" t="s">
        <v>24</v>
      </c>
      <c r="W1001" t="s">
        <v>24</v>
      </c>
      <c r="X1001" t="s">
        <v>24</v>
      </c>
      <c r="Y1001">
        <v>1195</v>
      </c>
      <c r="Z1001">
        <v>1112</v>
      </c>
      <c r="AA1001">
        <v>363</v>
      </c>
      <c r="AB1001">
        <v>427</v>
      </c>
      <c r="AC1001" t="s">
        <v>4325</v>
      </c>
      <c r="AD1001" t="s">
        <v>4328</v>
      </c>
    </row>
    <row r="1002" spans="1:30" x14ac:dyDescent="0.25">
      <c r="A1002">
        <v>1001</v>
      </c>
      <c r="B1002" t="s">
        <v>4329</v>
      </c>
      <c r="C1002" s="2">
        <v>0.88608273389324599</v>
      </c>
      <c r="D1002" t="s">
        <v>4332</v>
      </c>
      <c r="E1002" t="s">
        <v>18287</v>
      </c>
      <c r="F1002">
        <v>348.095679823078</v>
      </c>
      <c r="G1002" s="2">
        <v>0.24071662551491199</v>
      </c>
      <c r="H1002" s="12">
        <v>3.6810200874071102</v>
      </c>
      <c r="I1002" s="14">
        <v>2.3230270064555301E-4</v>
      </c>
      <c r="J1002" s="14">
        <v>1.0672259364951601E-3</v>
      </c>
      <c r="K1002" t="s">
        <v>4331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0</v>
      </c>
      <c r="Y1002">
        <v>711</v>
      </c>
      <c r="Z1002">
        <v>662</v>
      </c>
      <c r="AA1002">
        <v>165</v>
      </c>
      <c r="AB1002">
        <v>155</v>
      </c>
      <c r="AC1002" t="s">
        <v>4330</v>
      </c>
      <c r="AD1002" t="s">
        <v>4333</v>
      </c>
    </row>
    <row r="1003" spans="1:30" x14ac:dyDescent="0.25">
      <c r="A1003">
        <v>1002</v>
      </c>
      <c r="B1003" t="s">
        <v>4334</v>
      </c>
      <c r="C1003" s="2">
        <v>6.3252642144216095E-2</v>
      </c>
      <c r="D1003" t="s">
        <v>4337</v>
      </c>
      <c r="E1003" t="s">
        <v>18287</v>
      </c>
      <c r="F1003">
        <v>3249.11063506148</v>
      </c>
      <c r="G1003" s="2">
        <v>0.17016799738941901</v>
      </c>
      <c r="H1003" s="12">
        <v>0.37170703724899801</v>
      </c>
      <c r="I1003" s="14">
        <v>0.71011098488628399</v>
      </c>
      <c r="J1003" s="14">
        <v>0.79706335038256404</v>
      </c>
      <c r="K1003" t="s">
        <v>4336</v>
      </c>
      <c r="L1003" t="s">
        <v>24</v>
      </c>
      <c r="M1003" t="s">
        <v>24</v>
      </c>
      <c r="N1003" t="s">
        <v>24</v>
      </c>
      <c r="O1003" t="s">
        <v>24</v>
      </c>
      <c r="P1003" t="s">
        <v>24</v>
      </c>
      <c r="Q1003" t="s">
        <v>24</v>
      </c>
      <c r="R1003" t="s">
        <v>24</v>
      </c>
      <c r="S1003" t="s">
        <v>24</v>
      </c>
      <c r="T1003" t="s">
        <v>24</v>
      </c>
      <c r="U1003" t="s">
        <v>24</v>
      </c>
      <c r="V1003" t="s">
        <v>24</v>
      </c>
      <c r="W1003" t="s">
        <v>24</v>
      </c>
      <c r="X1003" t="s">
        <v>24</v>
      </c>
      <c r="Y1003">
        <v>4818</v>
      </c>
      <c r="Z1003">
        <v>5304</v>
      </c>
      <c r="AA1003">
        <v>2076</v>
      </c>
      <c r="AB1003">
        <v>2092</v>
      </c>
      <c r="AC1003" t="s">
        <v>4335</v>
      </c>
      <c r="AD1003" t="s">
        <v>4338</v>
      </c>
    </row>
    <row r="1004" spans="1:30" x14ac:dyDescent="0.25">
      <c r="A1004">
        <v>1003</v>
      </c>
      <c r="B1004" t="s">
        <v>16413</v>
      </c>
      <c r="C1004" s="2">
        <v>1.09679752289194</v>
      </c>
      <c r="D1004" t="s">
        <v>24</v>
      </c>
      <c r="F1004">
        <v>405.749898082247</v>
      </c>
      <c r="G1004" s="2">
        <v>0.36071427418415197</v>
      </c>
      <c r="H1004" s="12">
        <v>3.04062689332887</v>
      </c>
      <c r="I1004" s="14">
        <v>2.3608618614841198E-3</v>
      </c>
      <c r="J1004" s="14">
        <v>7.7930393652539997E-3</v>
      </c>
      <c r="K1004" t="s">
        <v>24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0</v>
      </c>
      <c r="Y1004">
        <v>1015</v>
      </c>
      <c r="Z1004">
        <v>657</v>
      </c>
      <c r="AA1004">
        <v>193</v>
      </c>
      <c r="AB1004">
        <v>142</v>
      </c>
      <c r="AC1004" t="s">
        <v>24</v>
      </c>
      <c r="AD1004" t="s">
        <v>24</v>
      </c>
    </row>
    <row r="1005" spans="1:30" x14ac:dyDescent="0.25">
      <c r="A1005">
        <v>1004</v>
      </c>
      <c r="B1005" t="s">
        <v>4339</v>
      </c>
      <c r="C1005" s="2">
        <v>-1.46173806584232</v>
      </c>
      <c r="D1005" t="s">
        <v>4342</v>
      </c>
      <c r="E1005" t="s">
        <v>18295</v>
      </c>
      <c r="F1005">
        <v>76430.572943060193</v>
      </c>
      <c r="G1005" s="2">
        <v>0.22040060281653201</v>
      </c>
      <c r="H1005" s="12">
        <v>-6.6321872406996798</v>
      </c>
      <c r="I1005" s="14">
        <v>3.3074863694439603E-11</v>
      </c>
      <c r="J1005" s="14">
        <v>5.3815559469494505E-10</v>
      </c>
      <c r="K1005" t="s">
        <v>4341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</v>
      </c>
      <c r="Y1005">
        <v>54491</v>
      </c>
      <c r="Z1005">
        <v>69925</v>
      </c>
      <c r="AA1005">
        <v>58197</v>
      </c>
      <c r="AB1005">
        <v>91658</v>
      </c>
      <c r="AC1005" t="s">
        <v>4340</v>
      </c>
      <c r="AD1005" t="s">
        <v>4343</v>
      </c>
    </row>
    <row r="1006" spans="1:30" x14ac:dyDescent="0.25">
      <c r="A1006">
        <v>1005</v>
      </c>
      <c r="B1006" t="s">
        <v>4344</v>
      </c>
      <c r="C1006" s="2">
        <v>-3.3179373793828501E-2</v>
      </c>
      <c r="D1006" t="s">
        <v>4347</v>
      </c>
      <c r="E1006" t="s">
        <v>18290</v>
      </c>
      <c r="F1006">
        <v>860.90060358169501</v>
      </c>
      <c r="G1006" s="2">
        <v>0.17485824984487899</v>
      </c>
      <c r="H1006" s="12">
        <v>-0.189750119443965</v>
      </c>
      <c r="I1006" s="14">
        <v>0.84950494456457004</v>
      </c>
      <c r="J1006" s="14">
        <v>0.897057006091034</v>
      </c>
      <c r="K1006" t="s">
        <v>4346</v>
      </c>
      <c r="L1006" t="s">
        <v>24</v>
      </c>
      <c r="M1006" t="s">
        <v>24</v>
      </c>
      <c r="N1006" t="s">
        <v>24</v>
      </c>
      <c r="O1006" t="s">
        <v>24</v>
      </c>
      <c r="P1006" t="s">
        <v>24</v>
      </c>
      <c r="Q1006" t="s">
        <v>24</v>
      </c>
      <c r="R1006" t="s">
        <v>24</v>
      </c>
      <c r="S1006" t="s">
        <v>24</v>
      </c>
      <c r="T1006" t="s">
        <v>24</v>
      </c>
      <c r="U1006" t="s">
        <v>24</v>
      </c>
      <c r="V1006" t="s">
        <v>24</v>
      </c>
      <c r="W1006" t="s">
        <v>24</v>
      </c>
      <c r="X1006" t="s">
        <v>24</v>
      </c>
      <c r="Y1006">
        <v>1283</v>
      </c>
      <c r="Z1006">
        <v>1308</v>
      </c>
      <c r="AA1006">
        <v>554</v>
      </c>
      <c r="AB1006">
        <v>591</v>
      </c>
      <c r="AC1006" t="s">
        <v>4345</v>
      </c>
      <c r="AD1006" t="s">
        <v>4348</v>
      </c>
    </row>
    <row r="1007" spans="1:30" x14ac:dyDescent="0.25">
      <c r="A1007">
        <v>1006</v>
      </c>
      <c r="B1007" t="s">
        <v>4349</v>
      </c>
      <c r="C1007" s="2">
        <v>-1.33733108818722</v>
      </c>
      <c r="D1007" t="s">
        <v>4351</v>
      </c>
      <c r="E1007" t="s">
        <v>18295</v>
      </c>
      <c r="F1007">
        <v>5622.76967345905</v>
      </c>
      <c r="G1007" s="2">
        <v>0.17188665907776199</v>
      </c>
      <c r="H1007" s="12">
        <v>-7.78030764785656</v>
      </c>
      <c r="I1007" s="14">
        <v>7.2348391972425107E-15</v>
      </c>
      <c r="J1007" s="14">
        <v>1.7768583059894301E-13</v>
      </c>
      <c r="K1007" t="s">
        <v>24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1</v>
      </c>
      <c r="W1007">
        <v>0</v>
      </c>
      <c r="X1007">
        <v>0</v>
      </c>
      <c r="Y1007">
        <v>4445</v>
      </c>
      <c r="Z1007">
        <v>5288</v>
      </c>
      <c r="AA1007">
        <v>4532</v>
      </c>
      <c r="AB1007">
        <v>6169</v>
      </c>
      <c r="AC1007" t="s">
        <v>4350</v>
      </c>
      <c r="AD1007" t="s">
        <v>4352</v>
      </c>
    </row>
    <row r="1008" spans="1:30" x14ac:dyDescent="0.25">
      <c r="A1008">
        <v>1007</v>
      </c>
      <c r="B1008" t="s">
        <v>16414</v>
      </c>
      <c r="C1008" s="2">
        <v>-1.01513027954742</v>
      </c>
      <c r="D1008" t="s">
        <v>4355</v>
      </c>
      <c r="E1008" t="s">
        <v>18291</v>
      </c>
      <c r="F1008">
        <v>918.59910037302598</v>
      </c>
      <c r="G1008" s="2">
        <v>0.18358873722232999</v>
      </c>
      <c r="H1008" s="12">
        <v>-5.52937121800709</v>
      </c>
      <c r="I1008" s="14">
        <v>3.2138062757851601E-8</v>
      </c>
      <c r="J1008" s="14">
        <v>3.4572764481931299E-7</v>
      </c>
      <c r="K1008" t="s">
        <v>4354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1</v>
      </c>
      <c r="W1008">
        <v>0</v>
      </c>
      <c r="X1008">
        <v>0</v>
      </c>
      <c r="Y1008">
        <v>837</v>
      </c>
      <c r="Z1008">
        <v>1020</v>
      </c>
      <c r="AA1008">
        <v>715</v>
      </c>
      <c r="AB1008">
        <v>913</v>
      </c>
      <c r="AC1008" t="s">
        <v>4353</v>
      </c>
      <c r="AD1008" t="s">
        <v>4356</v>
      </c>
    </row>
    <row r="1009" spans="1:30" x14ac:dyDescent="0.25">
      <c r="A1009">
        <v>1008</v>
      </c>
      <c r="B1009" t="s">
        <v>4357</v>
      </c>
      <c r="C1009" s="2">
        <v>-1.1019346925584801</v>
      </c>
      <c r="D1009" t="s">
        <v>4360</v>
      </c>
      <c r="E1009" t="s">
        <v>18301</v>
      </c>
      <c r="F1009">
        <v>8.7698541043523104</v>
      </c>
      <c r="G1009" s="2">
        <v>0.93560130881965498</v>
      </c>
      <c r="H1009" s="12">
        <v>-1.1777823333196</v>
      </c>
      <c r="I1009" s="14">
        <v>0.23888339348207399</v>
      </c>
      <c r="J1009" s="14" t="s">
        <v>24</v>
      </c>
      <c r="K1009" t="s">
        <v>4359</v>
      </c>
      <c r="L1009" t="s">
        <v>24</v>
      </c>
      <c r="M1009" t="s">
        <v>24</v>
      </c>
      <c r="N1009" t="s">
        <v>24</v>
      </c>
      <c r="O1009" t="s">
        <v>24</v>
      </c>
      <c r="P1009" t="s">
        <v>24</v>
      </c>
      <c r="Q1009" t="s">
        <v>24</v>
      </c>
      <c r="R1009" t="s">
        <v>24</v>
      </c>
      <c r="S1009" t="s">
        <v>24</v>
      </c>
      <c r="T1009" t="s">
        <v>24</v>
      </c>
      <c r="U1009" t="s">
        <v>24</v>
      </c>
      <c r="V1009" t="s">
        <v>24</v>
      </c>
      <c r="W1009" t="s">
        <v>24</v>
      </c>
      <c r="X1009" t="s">
        <v>24</v>
      </c>
      <c r="Y1009">
        <v>9</v>
      </c>
      <c r="Z1009">
        <v>8</v>
      </c>
      <c r="AA1009">
        <v>6</v>
      </c>
      <c r="AB1009">
        <v>10</v>
      </c>
      <c r="AC1009" t="s">
        <v>4358</v>
      </c>
      <c r="AD1009" t="s">
        <v>4361</v>
      </c>
    </row>
    <row r="1010" spans="1:30" x14ac:dyDescent="0.25">
      <c r="A1010">
        <v>1009</v>
      </c>
      <c r="B1010" t="s">
        <v>4362</v>
      </c>
      <c r="C1010" s="2">
        <v>1.27626699675108</v>
      </c>
      <c r="D1010" t="s">
        <v>4365</v>
      </c>
      <c r="E1010" t="s">
        <v>18286</v>
      </c>
      <c r="F1010">
        <v>5955.9635554169399</v>
      </c>
      <c r="G1010" s="2">
        <v>0.16426901585234199</v>
      </c>
      <c r="H1010" s="12">
        <v>7.76937141876037</v>
      </c>
      <c r="I1010" s="14">
        <v>7.8876565851491703E-15</v>
      </c>
      <c r="J1010" s="14">
        <v>1.9250811853129699E-13</v>
      </c>
      <c r="K1010" t="s">
        <v>4364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0</v>
      </c>
      <c r="Y1010">
        <v>11649</v>
      </c>
      <c r="Z1010">
        <v>14091</v>
      </c>
      <c r="AA1010">
        <v>2183</v>
      </c>
      <c r="AB1010">
        <v>2399</v>
      </c>
      <c r="AC1010" t="s">
        <v>4363</v>
      </c>
      <c r="AD1010" t="s">
        <v>4366</v>
      </c>
    </row>
    <row r="1011" spans="1:30" x14ac:dyDescent="0.25">
      <c r="A1011">
        <v>1010</v>
      </c>
      <c r="B1011" t="s">
        <v>4367</v>
      </c>
      <c r="C1011" s="2">
        <v>-0.63117009496415599</v>
      </c>
      <c r="D1011" t="s">
        <v>4370</v>
      </c>
      <c r="E1011" t="s">
        <v>18286</v>
      </c>
      <c r="F1011">
        <v>3006.4322692860301</v>
      </c>
      <c r="G1011" s="2">
        <v>0.198309573845774</v>
      </c>
      <c r="H1011" s="12">
        <v>-3.1827515067679899</v>
      </c>
      <c r="I1011" s="14">
        <v>1.45882755805704E-3</v>
      </c>
      <c r="J1011" s="14">
        <v>5.1784579609723503E-3</v>
      </c>
      <c r="K1011" t="s">
        <v>4369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</v>
      </c>
      <c r="W1011">
        <v>0</v>
      </c>
      <c r="X1011">
        <v>0</v>
      </c>
      <c r="Y1011">
        <v>3904</v>
      </c>
      <c r="Z1011">
        <v>3259</v>
      </c>
      <c r="AA1011">
        <v>2309</v>
      </c>
      <c r="AB1011">
        <v>2497</v>
      </c>
      <c r="AC1011" t="s">
        <v>4368</v>
      </c>
      <c r="AD1011" t="s">
        <v>4371</v>
      </c>
    </row>
    <row r="1012" spans="1:30" x14ac:dyDescent="0.25">
      <c r="A1012">
        <v>1011</v>
      </c>
      <c r="B1012" t="s">
        <v>4372</v>
      </c>
      <c r="C1012" s="2">
        <v>-0.42110226717066701</v>
      </c>
      <c r="D1012" t="s">
        <v>4375</v>
      </c>
      <c r="E1012" t="s">
        <v>18286</v>
      </c>
      <c r="F1012">
        <v>3460.5109713013298</v>
      </c>
      <c r="G1012" s="2">
        <v>0.15379922004657001</v>
      </c>
      <c r="H1012" s="12">
        <v>-2.7380000174458599</v>
      </c>
      <c r="I1012" s="14">
        <v>6.18140726436816E-3</v>
      </c>
      <c r="J1012" s="14">
        <v>1.7933428950488599E-2</v>
      </c>
      <c r="K1012" t="s">
        <v>4374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</v>
      </c>
      <c r="W1012">
        <v>0</v>
      </c>
      <c r="X1012">
        <v>0</v>
      </c>
      <c r="Y1012">
        <v>4529</v>
      </c>
      <c r="Z1012">
        <v>4479</v>
      </c>
      <c r="AA1012">
        <v>2304</v>
      </c>
      <c r="AB1012">
        <v>2944</v>
      </c>
      <c r="AC1012" t="s">
        <v>4373</v>
      </c>
      <c r="AD1012" t="s">
        <v>4376</v>
      </c>
    </row>
    <row r="1013" spans="1:30" x14ac:dyDescent="0.25">
      <c r="A1013">
        <v>1012</v>
      </c>
      <c r="B1013" t="s">
        <v>16415</v>
      </c>
      <c r="C1013" s="2">
        <v>0.58080894950702999</v>
      </c>
      <c r="D1013" t="s">
        <v>24</v>
      </c>
      <c r="F1013">
        <v>89.470345006515501</v>
      </c>
      <c r="G1013" s="2">
        <v>0.40112377366773699</v>
      </c>
      <c r="H1013" s="12">
        <v>1.4479544410851399</v>
      </c>
      <c r="I1013" s="14">
        <v>0.147629792494299</v>
      </c>
      <c r="J1013" s="14">
        <v>0.24859609301002</v>
      </c>
      <c r="K1013" t="s">
        <v>24</v>
      </c>
      <c r="L1013" t="s">
        <v>24</v>
      </c>
      <c r="M1013" t="s">
        <v>24</v>
      </c>
      <c r="N1013" t="s">
        <v>24</v>
      </c>
      <c r="O1013" t="s">
        <v>24</v>
      </c>
      <c r="P1013" t="s">
        <v>24</v>
      </c>
      <c r="Q1013" t="s">
        <v>24</v>
      </c>
      <c r="R1013" t="s">
        <v>24</v>
      </c>
      <c r="S1013" t="s">
        <v>24</v>
      </c>
      <c r="T1013" t="s">
        <v>24</v>
      </c>
      <c r="U1013" t="s">
        <v>24</v>
      </c>
      <c r="V1013" t="s">
        <v>24</v>
      </c>
      <c r="W1013" t="s">
        <v>24</v>
      </c>
      <c r="X1013" t="s">
        <v>24</v>
      </c>
      <c r="Y1013">
        <v>177</v>
      </c>
      <c r="Z1013">
        <v>148</v>
      </c>
      <c r="AA1013">
        <v>54</v>
      </c>
      <c r="AB1013">
        <v>39</v>
      </c>
      <c r="AC1013" t="s">
        <v>24</v>
      </c>
      <c r="AD1013" t="s">
        <v>24</v>
      </c>
    </row>
    <row r="1014" spans="1:30" x14ac:dyDescent="0.25">
      <c r="A1014">
        <v>1013</v>
      </c>
      <c r="B1014" t="s">
        <v>4377</v>
      </c>
      <c r="C1014" s="2">
        <v>-0.56295137924415894</v>
      </c>
      <c r="D1014" t="s">
        <v>4380</v>
      </c>
      <c r="E1014" t="s">
        <v>18293</v>
      </c>
      <c r="F1014">
        <v>8376.2136794899507</v>
      </c>
      <c r="G1014" s="2">
        <v>0.15345449676633099</v>
      </c>
      <c r="H1014" s="12">
        <v>-3.6685231850936102</v>
      </c>
      <c r="I1014" s="14">
        <v>2.43955574114511E-4</v>
      </c>
      <c r="J1014" s="14">
        <v>1.1155111439311101E-3</v>
      </c>
      <c r="K1014" t="s">
        <v>4379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</v>
      </c>
      <c r="W1014">
        <v>0</v>
      </c>
      <c r="X1014">
        <v>0</v>
      </c>
      <c r="Y1014">
        <v>10018</v>
      </c>
      <c r="Z1014">
        <v>10588</v>
      </c>
      <c r="AA1014">
        <v>5680</v>
      </c>
      <c r="AB1014">
        <v>7577</v>
      </c>
      <c r="AC1014" t="s">
        <v>4378</v>
      </c>
      <c r="AD1014" t="s">
        <v>4381</v>
      </c>
    </row>
    <row r="1015" spans="1:30" x14ac:dyDescent="0.25">
      <c r="A1015">
        <v>1014</v>
      </c>
      <c r="B1015" t="s">
        <v>4382</v>
      </c>
      <c r="C1015" s="2">
        <v>-0.43023328183061099</v>
      </c>
      <c r="D1015" t="s">
        <v>35</v>
      </c>
      <c r="F1015">
        <v>343.208871832721</v>
      </c>
      <c r="G1015" s="2">
        <v>0.21843687332634301</v>
      </c>
      <c r="H1015" s="12">
        <v>-1.96960007382932</v>
      </c>
      <c r="I1015" s="14">
        <v>4.8884223189188399E-2</v>
      </c>
      <c r="J1015" s="14">
        <v>0.101430866925494</v>
      </c>
      <c r="K1015" t="s">
        <v>24</v>
      </c>
      <c r="L1015" t="s">
        <v>24</v>
      </c>
      <c r="M1015" t="s">
        <v>24</v>
      </c>
      <c r="N1015" t="s">
        <v>24</v>
      </c>
      <c r="O1015" t="s">
        <v>24</v>
      </c>
      <c r="P1015" t="s">
        <v>24</v>
      </c>
      <c r="Q1015" t="s">
        <v>24</v>
      </c>
      <c r="R1015" t="s">
        <v>24</v>
      </c>
      <c r="S1015" t="s">
        <v>24</v>
      </c>
      <c r="T1015" t="s">
        <v>24</v>
      </c>
      <c r="U1015" t="s">
        <v>24</v>
      </c>
      <c r="V1015" t="s">
        <v>24</v>
      </c>
      <c r="W1015" t="s">
        <v>24</v>
      </c>
      <c r="X1015" t="s">
        <v>24</v>
      </c>
      <c r="Y1015">
        <v>397</v>
      </c>
      <c r="Z1015">
        <v>496</v>
      </c>
      <c r="AA1015">
        <v>240</v>
      </c>
      <c r="AB1015">
        <v>280</v>
      </c>
      <c r="AC1015" t="s">
        <v>4383</v>
      </c>
      <c r="AD1015" t="s">
        <v>4384</v>
      </c>
    </row>
    <row r="1016" spans="1:30" x14ac:dyDescent="0.25">
      <c r="A1016">
        <v>1015</v>
      </c>
      <c r="B1016" t="s">
        <v>4385</v>
      </c>
      <c r="C1016" s="2">
        <v>-0.43867124601649299</v>
      </c>
      <c r="D1016" t="s">
        <v>4388</v>
      </c>
      <c r="E1016" t="s">
        <v>18286</v>
      </c>
      <c r="F1016">
        <v>6178.9473954854402</v>
      </c>
      <c r="G1016" s="2">
        <v>0.156316787523745</v>
      </c>
      <c r="H1016" s="12">
        <v>-2.8062964507241901</v>
      </c>
      <c r="I1016" s="14">
        <v>5.0114563372303401E-3</v>
      </c>
      <c r="J1016" s="14">
        <v>1.49730198905008E-2</v>
      </c>
      <c r="K1016" t="s">
        <v>4387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7553</v>
      </c>
      <c r="Z1016">
        <v>8448</v>
      </c>
      <c r="AA1016">
        <v>4052</v>
      </c>
      <c r="AB1016">
        <v>5383</v>
      </c>
      <c r="AC1016" t="s">
        <v>4386</v>
      </c>
      <c r="AD1016" t="s">
        <v>4389</v>
      </c>
    </row>
    <row r="1017" spans="1:30" x14ac:dyDescent="0.25">
      <c r="A1017">
        <v>1016</v>
      </c>
      <c r="B1017" t="s">
        <v>4390</v>
      </c>
      <c r="C1017" s="2">
        <v>0.15243901012615799</v>
      </c>
      <c r="D1017" t="s">
        <v>35</v>
      </c>
      <c r="E1017" t="s">
        <v>18295</v>
      </c>
      <c r="F1017">
        <v>790.10474292490198</v>
      </c>
      <c r="G1017" s="2">
        <v>0.207523325574794</v>
      </c>
      <c r="H1017" s="12">
        <v>0.73456325790816601</v>
      </c>
      <c r="I1017" s="14">
        <v>0.46260552156218698</v>
      </c>
      <c r="J1017" s="14">
        <v>0.58804510472016303</v>
      </c>
      <c r="K1017" t="s">
        <v>4392</v>
      </c>
      <c r="L1017" t="s">
        <v>24</v>
      </c>
      <c r="M1017" t="s">
        <v>24</v>
      </c>
      <c r="N1017" t="s">
        <v>24</v>
      </c>
      <c r="O1017" t="s">
        <v>24</v>
      </c>
      <c r="P1017" t="s">
        <v>24</v>
      </c>
      <c r="Q1017" t="s">
        <v>24</v>
      </c>
      <c r="R1017" t="s">
        <v>24</v>
      </c>
      <c r="S1017" t="s">
        <v>24</v>
      </c>
      <c r="T1017" t="s">
        <v>24</v>
      </c>
      <c r="U1017" t="s">
        <v>24</v>
      </c>
      <c r="V1017" t="s">
        <v>24</v>
      </c>
      <c r="W1017" t="s">
        <v>24</v>
      </c>
      <c r="X1017" t="s">
        <v>24</v>
      </c>
      <c r="Y1017">
        <v>1364</v>
      </c>
      <c r="Z1017">
        <v>1163</v>
      </c>
      <c r="AA1017">
        <v>436</v>
      </c>
      <c r="AB1017">
        <v>555</v>
      </c>
      <c r="AC1017" t="s">
        <v>4391</v>
      </c>
      <c r="AD1017" t="s">
        <v>4393</v>
      </c>
    </row>
    <row r="1018" spans="1:30" x14ac:dyDescent="0.25">
      <c r="A1018">
        <v>1017</v>
      </c>
      <c r="B1018" t="s">
        <v>4394</v>
      </c>
      <c r="C1018" s="2">
        <v>-0.35140065925760999</v>
      </c>
      <c r="D1018" t="s">
        <v>4397</v>
      </c>
      <c r="E1018" t="s">
        <v>18298</v>
      </c>
      <c r="F1018">
        <v>762.12767439727202</v>
      </c>
      <c r="G1018" s="2">
        <v>0.21601947679838901</v>
      </c>
      <c r="H1018" s="12">
        <v>-1.62670822309959</v>
      </c>
      <c r="I1018" s="14">
        <v>0.10379908146111499</v>
      </c>
      <c r="J1018" s="14">
        <v>0.186876631215147</v>
      </c>
      <c r="K1018" t="s">
        <v>4396</v>
      </c>
      <c r="L1018" t="s">
        <v>24</v>
      </c>
      <c r="M1018" t="s">
        <v>24</v>
      </c>
      <c r="N1018" t="s">
        <v>24</v>
      </c>
      <c r="O1018" t="s">
        <v>24</v>
      </c>
      <c r="P1018" t="s">
        <v>24</v>
      </c>
      <c r="Q1018" t="s">
        <v>24</v>
      </c>
      <c r="R1018" t="s">
        <v>24</v>
      </c>
      <c r="S1018" t="s">
        <v>24</v>
      </c>
      <c r="T1018" t="s">
        <v>24</v>
      </c>
      <c r="U1018" t="s">
        <v>24</v>
      </c>
      <c r="V1018" t="s">
        <v>24</v>
      </c>
      <c r="W1018" t="s">
        <v>24</v>
      </c>
      <c r="X1018" t="s">
        <v>24</v>
      </c>
      <c r="Y1018">
        <v>939</v>
      </c>
      <c r="Z1018">
        <v>1104</v>
      </c>
      <c r="AA1018">
        <v>580</v>
      </c>
      <c r="AB1018">
        <v>537</v>
      </c>
      <c r="AC1018" t="s">
        <v>4395</v>
      </c>
      <c r="AD1018" t="s">
        <v>4398</v>
      </c>
    </row>
    <row r="1019" spans="1:30" x14ac:dyDescent="0.25">
      <c r="A1019">
        <v>1018</v>
      </c>
      <c r="B1019" t="s">
        <v>16416</v>
      </c>
      <c r="C1019" s="2">
        <v>8.8601232573548405E-2</v>
      </c>
      <c r="D1019" t="s">
        <v>24</v>
      </c>
      <c r="F1019">
        <v>39.1772388349696</v>
      </c>
      <c r="G1019" s="2">
        <v>0.55653020439067502</v>
      </c>
      <c r="H1019" s="12">
        <v>0.15920291814269899</v>
      </c>
      <c r="I1019" s="14">
        <v>0.87350900484110405</v>
      </c>
      <c r="J1019" s="14">
        <v>0.91326711215649603</v>
      </c>
      <c r="K1019" t="s">
        <v>24</v>
      </c>
      <c r="L1019" t="s">
        <v>24</v>
      </c>
      <c r="M1019" t="s">
        <v>24</v>
      </c>
      <c r="N1019" t="s">
        <v>24</v>
      </c>
      <c r="O1019" t="s">
        <v>24</v>
      </c>
      <c r="P1019" t="s">
        <v>24</v>
      </c>
      <c r="Q1019" t="s">
        <v>24</v>
      </c>
      <c r="R1019" t="s">
        <v>24</v>
      </c>
      <c r="S1019" t="s">
        <v>24</v>
      </c>
      <c r="T1019" t="s">
        <v>24</v>
      </c>
      <c r="U1019" t="s">
        <v>24</v>
      </c>
      <c r="V1019" t="s">
        <v>24</v>
      </c>
      <c r="W1019" t="s">
        <v>24</v>
      </c>
      <c r="X1019" t="s">
        <v>24</v>
      </c>
      <c r="Y1019">
        <v>71</v>
      </c>
      <c r="Z1019">
        <v>51</v>
      </c>
      <c r="AA1019">
        <v>30</v>
      </c>
      <c r="AB1019">
        <v>19</v>
      </c>
      <c r="AC1019" t="s">
        <v>24</v>
      </c>
      <c r="AD1019" t="s">
        <v>24</v>
      </c>
    </row>
    <row r="1020" spans="1:30" x14ac:dyDescent="0.25">
      <c r="A1020">
        <v>1019</v>
      </c>
      <c r="B1020" t="s">
        <v>4399</v>
      </c>
      <c r="C1020" s="2">
        <v>-0.46011475662726697</v>
      </c>
      <c r="D1020" t="s">
        <v>4402</v>
      </c>
      <c r="E1020" t="s">
        <v>18297</v>
      </c>
      <c r="F1020">
        <v>708.17452381316195</v>
      </c>
      <c r="G1020" s="2">
        <v>0.171477500893325</v>
      </c>
      <c r="H1020" s="12">
        <v>-2.68323689248014</v>
      </c>
      <c r="I1020" s="14">
        <v>7.2913322378139397E-3</v>
      </c>
      <c r="J1020" s="14">
        <v>2.0722454431341599E-2</v>
      </c>
      <c r="K1020" t="s">
        <v>4401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</v>
      </c>
      <c r="W1020">
        <v>0</v>
      </c>
      <c r="X1020">
        <v>0</v>
      </c>
      <c r="Y1020">
        <v>872</v>
      </c>
      <c r="Z1020">
        <v>945</v>
      </c>
      <c r="AA1020">
        <v>507</v>
      </c>
      <c r="AB1020">
        <v>574</v>
      </c>
      <c r="AC1020" t="s">
        <v>4400</v>
      </c>
      <c r="AD1020" t="s">
        <v>4403</v>
      </c>
    </row>
    <row r="1021" spans="1:30" x14ac:dyDescent="0.25">
      <c r="A1021">
        <v>1020</v>
      </c>
      <c r="B1021" t="s">
        <v>4404</v>
      </c>
      <c r="C1021" s="2">
        <v>-0.185749655889314</v>
      </c>
      <c r="D1021" t="s">
        <v>4407</v>
      </c>
      <c r="E1021" t="s">
        <v>18289</v>
      </c>
      <c r="F1021">
        <v>1249.6546763418801</v>
      </c>
      <c r="G1021" s="2">
        <v>0.169587664111533</v>
      </c>
      <c r="H1021" s="12">
        <v>-1.0953016946276899</v>
      </c>
      <c r="I1021" s="14">
        <v>0.273384485337754</v>
      </c>
      <c r="J1021" s="14">
        <v>0.39716012471872297</v>
      </c>
      <c r="K1021" t="s">
        <v>4406</v>
      </c>
      <c r="L1021" t="s">
        <v>24</v>
      </c>
      <c r="M1021" t="s">
        <v>24</v>
      </c>
      <c r="N1021" t="s">
        <v>24</v>
      </c>
      <c r="O1021" t="s">
        <v>24</v>
      </c>
      <c r="P1021" t="s">
        <v>24</v>
      </c>
      <c r="Q1021" t="s">
        <v>24</v>
      </c>
      <c r="R1021" t="s">
        <v>24</v>
      </c>
      <c r="S1021" t="s">
        <v>24</v>
      </c>
      <c r="T1021" t="s">
        <v>24</v>
      </c>
      <c r="U1021" t="s">
        <v>24</v>
      </c>
      <c r="V1021" t="s">
        <v>24</v>
      </c>
      <c r="W1021" t="s">
        <v>24</v>
      </c>
      <c r="X1021" t="s">
        <v>24</v>
      </c>
      <c r="Y1021">
        <v>1745</v>
      </c>
      <c r="Z1021">
        <v>1818</v>
      </c>
      <c r="AA1021">
        <v>754</v>
      </c>
      <c r="AB1021">
        <v>1011</v>
      </c>
      <c r="AC1021" t="s">
        <v>4405</v>
      </c>
      <c r="AD1021" t="s">
        <v>4408</v>
      </c>
    </row>
    <row r="1022" spans="1:30" x14ac:dyDescent="0.25">
      <c r="A1022">
        <v>1021</v>
      </c>
      <c r="B1022" t="s">
        <v>16417</v>
      </c>
      <c r="C1022" s="2">
        <v>-0.769417023005176</v>
      </c>
      <c r="D1022" t="s">
        <v>4411</v>
      </c>
      <c r="E1022" t="s">
        <v>18291</v>
      </c>
      <c r="F1022">
        <v>929.46173903465296</v>
      </c>
      <c r="G1022" s="2">
        <v>0.17491948129686899</v>
      </c>
      <c r="H1022" s="12">
        <v>-4.39869257158007</v>
      </c>
      <c r="I1022" s="14">
        <v>1.0890496746562399E-5</v>
      </c>
      <c r="J1022" s="14">
        <v>6.9150227309473504E-5</v>
      </c>
      <c r="K1022" t="s">
        <v>4410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1</v>
      </c>
      <c r="W1022">
        <v>0</v>
      </c>
      <c r="X1022">
        <v>0</v>
      </c>
      <c r="Y1022">
        <v>956</v>
      </c>
      <c r="Z1022">
        <v>1142</v>
      </c>
      <c r="AA1022">
        <v>703</v>
      </c>
      <c r="AB1022">
        <v>845</v>
      </c>
      <c r="AC1022" t="s">
        <v>4409</v>
      </c>
      <c r="AD1022" t="s">
        <v>4412</v>
      </c>
    </row>
    <row r="1023" spans="1:30" x14ac:dyDescent="0.25">
      <c r="A1023">
        <v>1022</v>
      </c>
      <c r="B1023" t="s">
        <v>4413</v>
      </c>
      <c r="C1023" s="2">
        <v>-3.6667340219464703E-2</v>
      </c>
      <c r="D1023" t="s">
        <v>4416</v>
      </c>
      <c r="E1023" t="s">
        <v>18296</v>
      </c>
      <c r="F1023">
        <v>2298.5938525479701</v>
      </c>
      <c r="G1023" s="2">
        <v>0.16517970847635</v>
      </c>
      <c r="H1023" s="12">
        <v>-0.221984531621295</v>
      </c>
      <c r="I1023" s="14">
        <v>0.82432592491810397</v>
      </c>
      <c r="J1023" s="14">
        <v>0.879025870236263</v>
      </c>
      <c r="K1023" t="s">
        <v>4415</v>
      </c>
      <c r="L1023" t="s">
        <v>24</v>
      </c>
      <c r="M1023" t="s">
        <v>24</v>
      </c>
      <c r="N1023" t="s">
        <v>24</v>
      </c>
      <c r="O1023" t="s">
        <v>24</v>
      </c>
      <c r="P1023" t="s">
        <v>24</v>
      </c>
      <c r="Q1023" t="s">
        <v>24</v>
      </c>
      <c r="R1023" t="s">
        <v>24</v>
      </c>
      <c r="S1023" t="s">
        <v>24</v>
      </c>
      <c r="T1023" t="s">
        <v>24</v>
      </c>
      <c r="U1023" t="s">
        <v>24</v>
      </c>
      <c r="V1023" t="s">
        <v>24</v>
      </c>
      <c r="W1023" t="s">
        <v>24</v>
      </c>
      <c r="X1023" t="s">
        <v>24</v>
      </c>
      <c r="Y1023">
        <v>3153</v>
      </c>
      <c r="Z1023">
        <v>3774</v>
      </c>
      <c r="AA1023">
        <v>1450</v>
      </c>
      <c r="AB1023">
        <v>1616</v>
      </c>
      <c r="AC1023" t="s">
        <v>4414</v>
      </c>
      <c r="AD1023" t="s">
        <v>4417</v>
      </c>
    </row>
    <row r="1024" spans="1:30" x14ac:dyDescent="0.25">
      <c r="A1024">
        <v>1023</v>
      </c>
      <c r="B1024" t="s">
        <v>4418</v>
      </c>
      <c r="C1024" s="2">
        <v>-0.69637899842390705</v>
      </c>
      <c r="D1024" t="s">
        <v>1123</v>
      </c>
      <c r="E1024" t="s">
        <v>18282</v>
      </c>
      <c r="F1024">
        <v>136.43260394924499</v>
      </c>
      <c r="G1024" s="2">
        <v>0.28286035781987801</v>
      </c>
      <c r="H1024" s="12">
        <v>-2.4619179717907</v>
      </c>
      <c r="I1024" s="14">
        <v>1.3819626924552301E-2</v>
      </c>
      <c r="J1024" s="14">
        <v>3.5317829280351203E-2</v>
      </c>
      <c r="K1024" t="s">
        <v>4420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0</v>
      </c>
      <c r="Y1024">
        <v>146</v>
      </c>
      <c r="Z1024">
        <v>172</v>
      </c>
      <c r="AA1024">
        <v>95</v>
      </c>
      <c r="AB1024">
        <v>129</v>
      </c>
      <c r="AC1024" t="s">
        <v>4419</v>
      </c>
      <c r="AD1024" t="s">
        <v>4421</v>
      </c>
    </row>
    <row r="1025" spans="1:30" x14ac:dyDescent="0.25">
      <c r="A1025">
        <v>1024</v>
      </c>
      <c r="B1025" t="s">
        <v>4422</v>
      </c>
      <c r="C1025" s="2">
        <v>0.89359690282853699</v>
      </c>
      <c r="D1025" t="s">
        <v>35</v>
      </c>
      <c r="F1025">
        <v>102.460571078052</v>
      </c>
      <c r="G1025" s="2">
        <v>0.31735714112635</v>
      </c>
      <c r="H1025" s="12">
        <v>2.8157453765086902</v>
      </c>
      <c r="I1025" s="14">
        <v>4.8664218764690797E-3</v>
      </c>
      <c r="J1025" s="14">
        <v>1.45731421990888E-2</v>
      </c>
      <c r="K1025" t="s">
        <v>4424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0</v>
      </c>
      <c r="Y1025">
        <v>200</v>
      </c>
      <c r="Z1025">
        <v>206</v>
      </c>
      <c r="AA1025">
        <v>41</v>
      </c>
      <c r="AB1025">
        <v>54</v>
      </c>
      <c r="AC1025" t="s">
        <v>4423</v>
      </c>
      <c r="AD1025" t="s">
        <v>4425</v>
      </c>
    </row>
    <row r="1026" spans="1:30" x14ac:dyDescent="0.25">
      <c r="A1026">
        <v>1025</v>
      </c>
      <c r="B1026" t="s">
        <v>4426</v>
      </c>
      <c r="C1026" s="2">
        <v>0.27657628246447302</v>
      </c>
      <c r="D1026" t="s">
        <v>4429</v>
      </c>
      <c r="E1026" t="s">
        <v>18294</v>
      </c>
      <c r="F1026">
        <v>7767.3018468070504</v>
      </c>
      <c r="G1026" s="2">
        <v>0.205559921804465</v>
      </c>
      <c r="H1026" s="12">
        <v>1.34547765944162</v>
      </c>
      <c r="I1026" s="14">
        <v>0.17847103110641899</v>
      </c>
      <c r="J1026" s="14">
        <v>0.28786839176809897</v>
      </c>
      <c r="K1026" t="s">
        <v>4428</v>
      </c>
      <c r="L1026" t="s">
        <v>24</v>
      </c>
      <c r="M1026" t="s">
        <v>24</v>
      </c>
      <c r="N1026" t="s">
        <v>24</v>
      </c>
      <c r="O1026" t="s">
        <v>24</v>
      </c>
      <c r="P1026" t="s">
        <v>24</v>
      </c>
      <c r="Q1026" t="s">
        <v>24</v>
      </c>
      <c r="R1026" t="s">
        <v>24</v>
      </c>
      <c r="S1026" t="s">
        <v>24</v>
      </c>
      <c r="T1026" t="s">
        <v>24</v>
      </c>
      <c r="U1026" t="s">
        <v>24</v>
      </c>
      <c r="V1026" t="s">
        <v>24</v>
      </c>
      <c r="W1026" t="s">
        <v>24</v>
      </c>
      <c r="X1026" t="s">
        <v>24</v>
      </c>
      <c r="Y1026">
        <v>11596</v>
      </c>
      <c r="Z1026">
        <v>14393</v>
      </c>
      <c r="AA1026">
        <v>4763</v>
      </c>
      <c r="AB1026">
        <v>4418</v>
      </c>
      <c r="AC1026" t="s">
        <v>4427</v>
      </c>
      <c r="AD1026" t="s">
        <v>4430</v>
      </c>
    </row>
    <row r="1027" spans="1:30" x14ac:dyDescent="0.25">
      <c r="A1027">
        <v>1026</v>
      </c>
      <c r="B1027" t="s">
        <v>4431</v>
      </c>
      <c r="C1027" s="2">
        <v>0.49465852874890698</v>
      </c>
      <c r="D1027" t="s">
        <v>306</v>
      </c>
      <c r="E1027" t="s">
        <v>18285</v>
      </c>
      <c r="F1027">
        <v>453.19947552982597</v>
      </c>
      <c r="G1027" s="2">
        <v>0.192606345141381</v>
      </c>
      <c r="H1027" s="12">
        <v>2.5682358926742901</v>
      </c>
      <c r="I1027" s="14">
        <v>1.02217570593256E-2</v>
      </c>
      <c r="J1027" s="14">
        <v>2.7503627523799899E-2</v>
      </c>
      <c r="K1027" t="s">
        <v>4433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0</v>
      </c>
      <c r="Y1027">
        <v>798</v>
      </c>
      <c r="Z1027">
        <v>817</v>
      </c>
      <c r="AA1027">
        <v>220</v>
      </c>
      <c r="AB1027">
        <v>278</v>
      </c>
      <c r="AC1027" t="s">
        <v>4432</v>
      </c>
      <c r="AD1027" t="s">
        <v>4434</v>
      </c>
    </row>
    <row r="1028" spans="1:30" x14ac:dyDescent="0.25">
      <c r="A1028">
        <v>1027</v>
      </c>
      <c r="B1028" t="s">
        <v>4435</v>
      </c>
      <c r="C1028" s="2">
        <v>0.66334955823434105</v>
      </c>
      <c r="D1028" t="s">
        <v>4438</v>
      </c>
      <c r="E1028" t="s">
        <v>18292</v>
      </c>
      <c r="F1028">
        <v>416.73797927505302</v>
      </c>
      <c r="G1028" s="2">
        <v>0.20921471747253201</v>
      </c>
      <c r="H1028" s="12">
        <v>3.1706639296130499</v>
      </c>
      <c r="I1028" s="14">
        <v>1.52090989713609E-3</v>
      </c>
      <c r="J1028" s="14">
        <v>5.3590350517073197E-3</v>
      </c>
      <c r="K1028" t="s">
        <v>4437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0</v>
      </c>
      <c r="Y1028">
        <v>791</v>
      </c>
      <c r="Z1028">
        <v>763</v>
      </c>
      <c r="AA1028">
        <v>207</v>
      </c>
      <c r="AB1028">
        <v>217</v>
      </c>
      <c r="AC1028" t="s">
        <v>4436</v>
      </c>
      <c r="AD1028" t="s">
        <v>4439</v>
      </c>
    </row>
    <row r="1029" spans="1:30" x14ac:dyDescent="0.25">
      <c r="A1029">
        <v>1028</v>
      </c>
      <c r="B1029" t="s">
        <v>4440</v>
      </c>
      <c r="C1029" s="2">
        <v>7.9185717684193704E-2</v>
      </c>
      <c r="D1029" t="s">
        <v>35</v>
      </c>
      <c r="F1029">
        <v>582.23666300018203</v>
      </c>
      <c r="G1029" s="2">
        <v>0.19258116112746701</v>
      </c>
      <c r="H1029" s="12">
        <v>0.41118101698317999</v>
      </c>
      <c r="I1029" s="14">
        <v>0.68093980671806698</v>
      </c>
      <c r="J1029" s="14">
        <v>0.77186355449464505</v>
      </c>
      <c r="K1029" t="s">
        <v>4442</v>
      </c>
      <c r="L1029" t="s">
        <v>24</v>
      </c>
      <c r="M1029" t="s">
        <v>24</v>
      </c>
      <c r="N1029" t="s">
        <v>24</v>
      </c>
      <c r="O1029" t="s">
        <v>24</v>
      </c>
      <c r="P1029" t="s">
        <v>24</v>
      </c>
      <c r="Q1029" t="s">
        <v>24</v>
      </c>
      <c r="R1029" t="s">
        <v>24</v>
      </c>
      <c r="S1029" t="s">
        <v>24</v>
      </c>
      <c r="T1029" t="s">
        <v>24</v>
      </c>
      <c r="U1029" t="s">
        <v>24</v>
      </c>
      <c r="V1029" t="s">
        <v>24</v>
      </c>
      <c r="W1029" t="s">
        <v>24</v>
      </c>
      <c r="X1029" t="s">
        <v>24</v>
      </c>
      <c r="Y1029">
        <v>896</v>
      </c>
      <c r="Z1029">
        <v>927</v>
      </c>
      <c r="AA1029">
        <v>317</v>
      </c>
      <c r="AB1029">
        <v>435</v>
      </c>
      <c r="AC1029" t="s">
        <v>4441</v>
      </c>
      <c r="AD1029" t="s">
        <v>4443</v>
      </c>
    </row>
    <row r="1030" spans="1:30" x14ac:dyDescent="0.25">
      <c r="A1030">
        <v>1029</v>
      </c>
      <c r="B1030" t="s">
        <v>4444</v>
      </c>
      <c r="C1030" s="2">
        <v>-0.88084856992720095</v>
      </c>
      <c r="D1030" t="s">
        <v>927</v>
      </c>
      <c r="E1030" t="s">
        <v>18291</v>
      </c>
      <c r="F1030">
        <v>10292.7954042494</v>
      </c>
      <c r="G1030" s="2">
        <v>0.165759203943286</v>
      </c>
      <c r="H1030" s="12">
        <v>-5.3140250976867698</v>
      </c>
      <c r="I1030" s="14">
        <v>1.0722984006854299E-7</v>
      </c>
      <c r="J1030" s="14">
        <v>1.0520917725318099E-6</v>
      </c>
      <c r="K1030" t="s">
        <v>4446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</v>
      </c>
      <c r="W1030">
        <v>0</v>
      </c>
      <c r="X1030">
        <v>0</v>
      </c>
      <c r="Y1030">
        <v>10875</v>
      </c>
      <c r="Z1030">
        <v>11192</v>
      </c>
      <c r="AA1030">
        <v>7411</v>
      </c>
      <c r="AB1030">
        <v>10325</v>
      </c>
      <c r="AC1030" t="s">
        <v>4445</v>
      </c>
      <c r="AD1030" t="s">
        <v>4447</v>
      </c>
    </row>
    <row r="1031" spans="1:30" x14ac:dyDescent="0.25">
      <c r="A1031">
        <v>1030</v>
      </c>
      <c r="B1031" t="s">
        <v>4448</v>
      </c>
      <c r="C1031" s="2">
        <v>-0.28664343248649099</v>
      </c>
      <c r="D1031" t="s">
        <v>4451</v>
      </c>
      <c r="E1031" t="s">
        <v>18285</v>
      </c>
      <c r="F1031">
        <v>4134.4501666801298</v>
      </c>
      <c r="G1031" s="2">
        <v>0.17295726060650601</v>
      </c>
      <c r="H1031" s="12">
        <v>-1.6573078891358799</v>
      </c>
      <c r="I1031" s="14">
        <v>9.7457243125179102E-2</v>
      </c>
      <c r="J1031" s="14">
        <v>0.17793301843318801</v>
      </c>
      <c r="K1031" t="s">
        <v>4450</v>
      </c>
      <c r="L1031" t="s">
        <v>24</v>
      </c>
      <c r="M1031" t="s">
        <v>24</v>
      </c>
      <c r="N1031" t="s">
        <v>24</v>
      </c>
      <c r="O1031" t="s">
        <v>24</v>
      </c>
      <c r="P1031" t="s">
        <v>24</v>
      </c>
      <c r="Q1031" t="s">
        <v>24</v>
      </c>
      <c r="R1031" t="s">
        <v>24</v>
      </c>
      <c r="S1031" t="s">
        <v>24</v>
      </c>
      <c r="T1031" t="s">
        <v>24</v>
      </c>
      <c r="U1031" t="s">
        <v>24</v>
      </c>
      <c r="V1031" t="s">
        <v>24</v>
      </c>
      <c r="W1031" t="s">
        <v>24</v>
      </c>
      <c r="X1031" t="s">
        <v>24</v>
      </c>
      <c r="Y1031">
        <v>5327</v>
      </c>
      <c r="Z1031">
        <v>6036</v>
      </c>
      <c r="AA1031">
        <v>2516</v>
      </c>
      <c r="AB1031">
        <v>3526</v>
      </c>
      <c r="AC1031" t="s">
        <v>4449</v>
      </c>
      <c r="AD1031" t="s">
        <v>4452</v>
      </c>
    </row>
    <row r="1032" spans="1:30" x14ac:dyDescent="0.25">
      <c r="A1032">
        <v>1031</v>
      </c>
      <c r="B1032" t="s">
        <v>4453</v>
      </c>
      <c r="C1032" s="2">
        <v>0.12239448381319699</v>
      </c>
      <c r="D1032" t="s">
        <v>4456</v>
      </c>
      <c r="E1032" t="s">
        <v>18282</v>
      </c>
      <c r="F1032">
        <v>355.04983873768299</v>
      </c>
      <c r="G1032" s="2">
        <v>0.22301890375085701</v>
      </c>
      <c r="H1032" s="12">
        <v>0.54880766497681799</v>
      </c>
      <c r="I1032" s="14">
        <v>0.58313744953288604</v>
      </c>
      <c r="J1032" s="14">
        <v>0.69469426744579599</v>
      </c>
      <c r="K1032" t="s">
        <v>4455</v>
      </c>
      <c r="L1032" t="s">
        <v>24</v>
      </c>
      <c r="M1032" t="s">
        <v>24</v>
      </c>
      <c r="N1032" t="s">
        <v>24</v>
      </c>
      <c r="O1032" t="s">
        <v>24</v>
      </c>
      <c r="P1032" t="s">
        <v>24</v>
      </c>
      <c r="Q1032" t="s">
        <v>24</v>
      </c>
      <c r="R1032" t="s">
        <v>24</v>
      </c>
      <c r="S1032" t="s">
        <v>24</v>
      </c>
      <c r="T1032" t="s">
        <v>24</v>
      </c>
      <c r="U1032" t="s">
        <v>24</v>
      </c>
      <c r="V1032" t="s">
        <v>24</v>
      </c>
      <c r="W1032" t="s">
        <v>24</v>
      </c>
      <c r="X1032" t="s">
        <v>24</v>
      </c>
      <c r="Y1032">
        <v>573</v>
      </c>
      <c r="Z1032">
        <v>554</v>
      </c>
      <c r="AA1032">
        <v>187</v>
      </c>
      <c r="AB1032">
        <v>265</v>
      </c>
      <c r="AC1032" t="s">
        <v>4454</v>
      </c>
      <c r="AD1032" t="s">
        <v>4457</v>
      </c>
    </row>
    <row r="1033" spans="1:30" x14ac:dyDescent="0.25">
      <c r="A1033">
        <v>1032</v>
      </c>
      <c r="B1033" t="s">
        <v>16418</v>
      </c>
      <c r="C1033" s="2">
        <v>0.21992934926914501</v>
      </c>
      <c r="D1033" t="s">
        <v>4460</v>
      </c>
      <c r="F1033">
        <v>63.268608614784199</v>
      </c>
      <c r="G1033" s="2">
        <v>0.39366869184846598</v>
      </c>
      <c r="H1033" s="12">
        <v>0.55866609111450904</v>
      </c>
      <c r="I1033" s="14">
        <v>0.57638962535156102</v>
      </c>
      <c r="J1033" s="14">
        <v>0.68979512319884995</v>
      </c>
      <c r="K1033" t="s">
        <v>4459</v>
      </c>
      <c r="L1033" t="s">
        <v>24</v>
      </c>
      <c r="M1033" t="s">
        <v>24</v>
      </c>
      <c r="N1033" t="s">
        <v>24</v>
      </c>
      <c r="O1033" t="s">
        <v>24</v>
      </c>
      <c r="P1033" t="s">
        <v>24</v>
      </c>
      <c r="Q1033" t="s">
        <v>24</v>
      </c>
      <c r="R1033" t="s">
        <v>24</v>
      </c>
      <c r="S1033" t="s">
        <v>24</v>
      </c>
      <c r="T1033" t="s">
        <v>24</v>
      </c>
      <c r="U1033" t="s">
        <v>24</v>
      </c>
      <c r="V1033" t="s">
        <v>24</v>
      </c>
      <c r="W1033" t="s">
        <v>24</v>
      </c>
      <c r="X1033" t="s">
        <v>24</v>
      </c>
      <c r="Y1033">
        <v>98</v>
      </c>
      <c r="Z1033">
        <v>110</v>
      </c>
      <c r="AA1033">
        <v>30</v>
      </c>
      <c r="AB1033">
        <v>48</v>
      </c>
      <c r="AC1033" t="s">
        <v>4458</v>
      </c>
      <c r="AD1033" t="e">
        <f>-SFSIVVGALLVLLLLGYLVYALFNAEDF</f>
        <v>#NAME?</v>
      </c>
    </row>
    <row r="1034" spans="1:30" x14ac:dyDescent="0.25">
      <c r="A1034">
        <v>1033</v>
      </c>
      <c r="B1034" t="s">
        <v>4461</v>
      </c>
      <c r="C1034" s="2">
        <v>0.79565665586090895</v>
      </c>
      <c r="D1034" t="s">
        <v>4464</v>
      </c>
      <c r="E1034" t="s">
        <v>18286</v>
      </c>
      <c r="F1034">
        <v>1367.4979848770699</v>
      </c>
      <c r="G1034" s="2">
        <v>0.15952632180013901</v>
      </c>
      <c r="H1034" s="12">
        <v>4.9876198917050099</v>
      </c>
      <c r="I1034" s="14">
        <v>6.1127685833156405E-7</v>
      </c>
      <c r="J1034" s="14">
        <v>5.2223117107944096E-6</v>
      </c>
      <c r="K1034" t="s">
        <v>4463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0</v>
      </c>
      <c r="Y1034">
        <v>2520</v>
      </c>
      <c r="Z1034">
        <v>2770</v>
      </c>
      <c r="AA1034">
        <v>622</v>
      </c>
      <c r="AB1034">
        <v>695</v>
      </c>
      <c r="AC1034" t="s">
        <v>4462</v>
      </c>
      <c r="AD1034" t="s">
        <v>4465</v>
      </c>
    </row>
    <row r="1035" spans="1:30" x14ac:dyDescent="0.25">
      <c r="A1035">
        <v>1034</v>
      </c>
      <c r="B1035" t="s">
        <v>4466</v>
      </c>
      <c r="C1035" s="2">
        <v>0.69942396758124703</v>
      </c>
      <c r="D1035" t="s">
        <v>4469</v>
      </c>
      <c r="E1035" t="s">
        <v>18293</v>
      </c>
      <c r="F1035">
        <v>2013.6996854997899</v>
      </c>
      <c r="G1035" s="2">
        <v>0.15444431133603201</v>
      </c>
      <c r="H1035" s="12">
        <v>4.5286482974402196</v>
      </c>
      <c r="I1035" s="14">
        <v>5.9362211455644797E-6</v>
      </c>
      <c r="J1035" s="14">
        <v>4.0036171974834703E-5</v>
      </c>
      <c r="K1035" t="s">
        <v>4468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0</v>
      </c>
      <c r="Y1035">
        <v>3794</v>
      </c>
      <c r="Z1035">
        <v>3794</v>
      </c>
      <c r="AA1035">
        <v>949</v>
      </c>
      <c r="AB1035">
        <v>1074</v>
      </c>
      <c r="AC1035" t="s">
        <v>4467</v>
      </c>
      <c r="AD1035" t="s">
        <v>4470</v>
      </c>
    </row>
    <row r="1036" spans="1:30" x14ac:dyDescent="0.25">
      <c r="A1036">
        <v>1035</v>
      </c>
      <c r="B1036" t="s">
        <v>4471</v>
      </c>
      <c r="C1036" s="2">
        <v>-1.3180214386957601</v>
      </c>
      <c r="D1036" t="s">
        <v>196</v>
      </c>
      <c r="E1036" t="s">
        <v>18282</v>
      </c>
      <c r="F1036">
        <v>3478.7334178683</v>
      </c>
      <c r="G1036" s="2">
        <v>0.168905932962925</v>
      </c>
      <c r="H1036" s="12">
        <v>-7.8032868092624597</v>
      </c>
      <c r="I1036" s="14">
        <v>6.0315258102202101E-15</v>
      </c>
      <c r="J1036" s="14">
        <v>1.51955537347806E-13</v>
      </c>
      <c r="K1036" t="s">
        <v>4473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1</v>
      </c>
      <c r="W1036">
        <v>0</v>
      </c>
      <c r="X1036">
        <v>0</v>
      </c>
      <c r="Y1036">
        <v>3007</v>
      </c>
      <c r="Z1036">
        <v>3059</v>
      </c>
      <c r="AA1036">
        <v>2767</v>
      </c>
      <c r="AB1036">
        <v>3833</v>
      </c>
      <c r="AC1036" t="s">
        <v>4472</v>
      </c>
      <c r="AD1036" t="s">
        <v>4474</v>
      </c>
    </row>
    <row r="1037" spans="1:30" x14ac:dyDescent="0.25">
      <c r="A1037">
        <v>1036</v>
      </c>
      <c r="B1037" t="s">
        <v>4475</v>
      </c>
      <c r="C1037" s="2">
        <v>0.27631892582819201</v>
      </c>
      <c r="D1037" t="s">
        <v>4478</v>
      </c>
      <c r="E1037" t="s">
        <v>18292</v>
      </c>
      <c r="F1037">
        <v>1242.5861683598</v>
      </c>
      <c r="G1037" s="2">
        <v>0.17061877959859401</v>
      </c>
      <c r="H1037" s="12">
        <v>1.6195106217397199</v>
      </c>
      <c r="I1037" s="14">
        <v>0.10533744298261601</v>
      </c>
      <c r="J1037" s="14">
        <v>0.18903617410253401</v>
      </c>
      <c r="K1037" t="s">
        <v>4477</v>
      </c>
      <c r="L1037" t="s">
        <v>24</v>
      </c>
      <c r="M1037" t="s">
        <v>24</v>
      </c>
      <c r="N1037" t="s">
        <v>24</v>
      </c>
      <c r="O1037" t="s">
        <v>24</v>
      </c>
      <c r="P1037" t="s">
        <v>24</v>
      </c>
      <c r="Q1037" t="s">
        <v>24</v>
      </c>
      <c r="R1037" t="s">
        <v>24</v>
      </c>
      <c r="S1037" t="s">
        <v>24</v>
      </c>
      <c r="T1037" t="s">
        <v>24</v>
      </c>
      <c r="U1037" t="s">
        <v>24</v>
      </c>
      <c r="V1037" t="s">
        <v>24</v>
      </c>
      <c r="W1037" t="s">
        <v>24</v>
      </c>
      <c r="X1037" t="s">
        <v>24</v>
      </c>
      <c r="Y1037">
        <v>1959</v>
      </c>
      <c r="Z1037">
        <v>2193</v>
      </c>
      <c r="AA1037">
        <v>640</v>
      </c>
      <c r="AB1037">
        <v>851</v>
      </c>
      <c r="AC1037" t="s">
        <v>4476</v>
      </c>
      <c r="AD1037" t="s">
        <v>4479</v>
      </c>
    </row>
    <row r="1038" spans="1:30" x14ac:dyDescent="0.25">
      <c r="A1038">
        <v>1037</v>
      </c>
      <c r="B1038" t="s">
        <v>4480</v>
      </c>
      <c r="C1038" s="2">
        <v>-0.18741161399401299</v>
      </c>
      <c r="D1038" t="s">
        <v>4483</v>
      </c>
      <c r="E1038" t="s">
        <v>18292</v>
      </c>
      <c r="F1038">
        <v>5146.2293560318103</v>
      </c>
      <c r="G1038" s="2">
        <v>0.16561040763033899</v>
      </c>
      <c r="H1038" s="12">
        <v>-1.1316415234743999</v>
      </c>
      <c r="I1038" s="14">
        <v>0.25778517535184098</v>
      </c>
      <c r="J1038" s="14">
        <v>0.38130723854126503</v>
      </c>
      <c r="K1038" t="s">
        <v>4482</v>
      </c>
      <c r="L1038" t="s">
        <v>24</v>
      </c>
      <c r="M1038" t="s">
        <v>24</v>
      </c>
      <c r="N1038" t="s">
        <v>24</v>
      </c>
      <c r="O1038" t="s">
        <v>24</v>
      </c>
      <c r="P1038" t="s">
        <v>24</v>
      </c>
      <c r="Q1038" t="s">
        <v>24</v>
      </c>
      <c r="R1038" t="s">
        <v>24</v>
      </c>
      <c r="S1038" t="s">
        <v>24</v>
      </c>
      <c r="T1038" t="s">
        <v>24</v>
      </c>
      <c r="U1038" t="s">
        <v>24</v>
      </c>
      <c r="V1038" t="s">
        <v>24</v>
      </c>
      <c r="W1038" t="s">
        <v>24</v>
      </c>
      <c r="X1038" t="s">
        <v>24</v>
      </c>
      <c r="Y1038">
        <v>6959</v>
      </c>
      <c r="Z1038">
        <v>7716</v>
      </c>
      <c r="AA1038">
        <v>3061</v>
      </c>
      <c r="AB1038">
        <v>4221</v>
      </c>
      <c r="AC1038" t="s">
        <v>4481</v>
      </c>
      <c r="AD1038" t="s">
        <v>4484</v>
      </c>
    </row>
    <row r="1039" spans="1:30" x14ac:dyDescent="0.25">
      <c r="A1039">
        <v>1038</v>
      </c>
      <c r="B1039" t="s">
        <v>4485</v>
      </c>
      <c r="C1039" s="2">
        <v>-1.5962991624330001</v>
      </c>
      <c r="D1039" t="s">
        <v>4488</v>
      </c>
      <c r="E1039" t="s">
        <v>18298</v>
      </c>
      <c r="F1039">
        <v>1687.6041774456801</v>
      </c>
      <c r="G1039" s="2">
        <v>0.237344218020203</v>
      </c>
      <c r="H1039" s="12">
        <v>-6.7256711612714302</v>
      </c>
      <c r="I1039" s="14">
        <v>1.7478489601728599E-11</v>
      </c>
      <c r="J1039" s="14">
        <v>2.9675435606413198E-10</v>
      </c>
      <c r="K1039" t="s">
        <v>4487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</v>
      </c>
      <c r="Y1039">
        <v>1186</v>
      </c>
      <c r="Z1039">
        <v>1374</v>
      </c>
      <c r="AA1039">
        <v>1262</v>
      </c>
      <c r="AB1039">
        <v>2137</v>
      </c>
      <c r="AC1039" t="s">
        <v>4486</v>
      </c>
      <c r="AD1039" t="s">
        <v>4489</v>
      </c>
    </row>
    <row r="1040" spans="1:30" x14ac:dyDescent="0.25">
      <c r="A1040">
        <v>1039</v>
      </c>
      <c r="B1040" t="s">
        <v>4490</v>
      </c>
      <c r="C1040" s="2">
        <v>-1.0363283492622899</v>
      </c>
      <c r="D1040" t="s">
        <v>4493</v>
      </c>
      <c r="E1040" t="s">
        <v>18298</v>
      </c>
      <c r="F1040">
        <v>1506.7796564923999</v>
      </c>
      <c r="G1040" s="2">
        <v>0.208026766449006</v>
      </c>
      <c r="H1040" s="12">
        <v>-4.9817067627993099</v>
      </c>
      <c r="I1040" s="14">
        <v>6.3025892779194998E-7</v>
      </c>
      <c r="J1040" s="14">
        <v>5.3387442798862603E-6</v>
      </c>
      <c r="K1040" t="s">
        <v>4492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</v>
      </c>
      <c r="W1040">
        <v>0</v>
      </c>
      <c r="X1040">
        <v>0</v>
      </c>
      <c r="Y1040">
        <v>1488</v>
      </c>
      <c r="Z1040">
        <v>1521</v>
      </c>
      <c r="AA1040">
        <v>1060</v>
      </c>
      <c r="AB1040">
        <v>1645</v>
      </c>
      <c r="AC1040" t="s">
        <v>4491</v>
      </c>
      <c r="AD1040" t="s">
        <v>4494</v>
      </c>
    </row>
    <row r="1041" spans="1:30" x14ac:dyDescent="0.25">
      <c r="A1041">
        <v>1040</v>
      </c>
      <c r="B1041" t="s">
        <v>4495</v>
      </c>
      <c r="C1041" s="2">
        <v>-1.0827410440657901</v>
      </c>
      <c r="D1041" t="s">
        <v>4498</v>
      </c>
      <c r="E1041" t="s">
        <v>18298</v>
      </c>
      <c r="F1041">
        <v>3176.1449723559999</v>
      </c>
      <c r="G1041" s="2">
        <v>0.21170839776249101</v>
      </c>
      <c r="H1041" s="12">
        <v>-5.1143037097681896</v>
      </c>
      <c r="I1041" s="14">
        <v>3.1490035216368801E-7</v>
      </c>
      <c r="J1041" s="14">
        <v>2.8203804477046002E-6</v>
      </c>
      <c r="K1041" t="s">
        <v>4497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1</v>
      </c>
      <c r="W1041">
        <v>0</v>
      </c>
      <c r="X1041">
        <v>0</v>
      </c>
      <c r="Y1041">
        <v>2809</v>
      </c>
      <c r="Z1041">
        <v>3412</v>
      </c>
      <c r="AA1041">
        <v>2259</v>
      </c>
      <c r="AB1041">
        <v>3503</v>
      </c>
      <c r="AC1041" t="s">
        <v>4496</v>
      </c>
      <c r="AD1041" t="s">
        <v>4499</v>
      </c>
    </row>
    <row r="1042" spans="1:30" x14ac:dyDescent="0.25">
      <c r="A1042">
        <v>1041</v>
      </c>
      <c r="B1042" t="s">
        <v>4500</v>
      </c>
      <c r="C1042" s="2">
        <v>0.19301651672871101</v>
      </c>
      <c r="D1042" t="s">
        <v>35</v>
      </c>
      <c r="E1042" t="s">
        <v>18291</v>
      </c>
      <c r="F1042">
        <v>1502.4109526596501</v>
      </c>
      <c r="G1042" s="2">
        <v>0.15236621750798701</v>
      </c>
      <c r="H1042" s="12">
        <v>1.2667933869172301</v>
      </c>
      <c r="I1042" s="14">
        <v>0.205229177335499</v>
      </c>
      <c r="J1042" s="14">
        <v>0.32016417713041401</v>
      </c>
      <c r="K1042" t="s">
        <v>4502</v>
      </c>
      <c r="L1042" t="s">
        <v>24</v>
      </c>
      <c r="M1042" t="s">
        <v>24</v>
      </c>
      <c r="N1042" t="s">
        <v>24</v>
      </c>
      <c r="O1042" t="s">
        <v>24</v>
      </c>
      <c r="P1042" t="s">
        <v>24</v>
      </c>
      <c r="Q1042" t="s">
        <v>24</v>
      </c>
      <c r="R1042" t="s">
        <v>24</v>
      </c>
      <c r="S1042" t="s">
        <v>24</v>
      </c>
      <c r="T1042" t="s">
        <v>24</v>
      </c>
      <c r="U1042" t="s">
        <v>24</v>
      </c>
      <c r="V1042" t="s">
        <v>24</v>
      </c>
      <c r="W1042" t="s">
        <v>24</v>
      </c>
      <c r="X1042" t="s">
        <v>24</v>
      </c>
      <c r="Y1042">
        <v>2349</v>
      </c>
      <c r="Z1042">
        <v>2536</v>
      </c>
      <c r="AA1042">
        <v>855</v>
      </c>
      <c r="AB1042">
        <v>995</v>
      </c>
      <c r="AC1042" t="s">
        <v>4501</v>
      </c>
      <c r="AD1042" t="s">
        <v>4503</v>
      </c>
    </row>
    <row r="1043" spans="1:30" x14ac:dyDescent="0.25">
      <c r="A1043">
        <v>1042</v>
      </c>
      <c r="B1043" t="s">
        <v>4504</v>
      </c>
      <c r="C1043" s="2">
        <v>0.21800218886798001</v>
      </c>
      <c r="D1043" t="s">
        <v>4507</v>
      </c>
      <c r="E1043" t="s">
        <v>18293</v>
      </c>
      <c r="F1043">
        <v>24878.9316218924</v>
      </c>
      <c r="G1043" s="2">
        <v>0.14508263308266001</v>
      </c>
      <c r="H1043" s="12">
        <v>1.5026070607897899</v>
      </c>
      <c r="I1043" s="14">
        <v>0.13294040154158801</v>
      </c>
      <c r="J1043" s="14">
        <v>0.228491315149605</v>
      </c>
      <c r="K1043" t="s">
        <v>4506</v>
      </c>
      <c r="L1043" t="s">
        <v>24</v>
      </c>
      <c r="M1043" t="s">
        <v>24</v>
      </c>
      <c r="N1043" t="s">
        <v>24</v>
      </c>
      <c r="O1043" t="s">
        <v>24</v>
      </c>
      <c r="P1043" t="s">
        <v>24</v>
      </c>
      <c r="Q1043" t="s">
        <v>24</v>
      </c>
      <c r="R1043" t="s">
        <v>24</v>
      </c>
      <c r="S1043" t="s">
        <v>24</v>
      </c>
      <c r="T1043" t="s">
        <v>24</v>
      </c>
      <c r="U1043" t="s">
        <v>24</v>
      </c>
      <c r="V1043" t="s">
        <v>24</v>
      </c>
      <c r="W1043" t="s">
        <v>24</v>
      </c>
      <c r="X1043" t="s">
        <v>24</v>
      </c>
      <c r="Y1043">
        <v>37797</v>
      </c>
      <c r="Z1043">
        <v>43838</v>
      </c>
      <c r="AA1043">
        <v>14031</v>
      </c>
      <c r="AB1043">
        <v>16319</v>
      </c>
      <c r="AC1043" t="s">
        <v>4505</v>
      </c>
      <c r="AD1043" t="s">
        <v>4508</v>
      </c>
    </row>
    <row r="1044" spans="1:30" x14ac:dyDescent="0.25">
      <c r="A1044">
        <v>1043</v>
      </c>
      <c r="B1044" t="s">
        <v>16419</v>
      </c>
      <c r="C1044" s="2">
        <v>-0.86751374070307496</v>
      </c>
      <c r="D1044" t="s">
        <v>35</v>
      </c>
      <c r="F1044">
        <v>667.74932068317003</v>
      </c>
      <c r="G1044" s="2">
        <v>0.28869472560188703</v>
      </c>
      <c r="H1044" s="12">
        <v>-3.00495181854963</v>
      </c>
      <c r="I1044" s="14">
        <v>2.6562292274227598E-3</v>
      </c>
      <c r="J1044" s="14">
        <v>8.6294302271929108E-3</v>
      </c>
      <c r="K1044" t="s">
        <v>4510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1</v>
      </c>
      <c r="W1044">
        <v>0</v>
      </c>
      <c r="X1044">
        <v>0</v>
      </c>
      <c r="Y1044">
        <v>648</v>
      </c>
      <c r="Z1044">
        <v>795</v>
      </c>
      <c r="AA1044">
        <v>643</v>
      </c>
      <c r="AB1044">
        <v>474</v>
      </c>
      <c r="AC1044" t="s">
        <v>4509</v>
      </c>
      <c r="AD1044" t="s">
        <v>4511</v>
      </c>
    </row>
    <row r="1045" spans="1:30" x14ac:dyDescent="0.25">
      <c r="A1045">
        <v>1044</v>
      </c>
      <c r="B1045" t="s">
        <v>4512</v>
      </c>
      <c r="C1045" s="2">
        <v>-0.22440319995726801</v>
      </c>
      <c r="D1045" t="s">
        <v>4515</v>
      </c>
      <c r="E1045" t="s">
        <v>18289</v>
      </c>
      <c r="F1045">
        <v>1064.1875893609999</v>
      </c>
      <c r="G1045" s="2">
        <v>0.18975721410854801</v>
      </c>
      <c r="H1045" s="12">
        <v>-1.18258059916975</v>
      </c>
      <c r="I1045" s="14">
        <v>0.236975405166718</v>
      </c>
      <c r="J1045" s="14">
        <v>0.35770736651566798</v>
      </c>
      <c r="K1045" t="s">
        <v>4514</v>
      </c>
      <c r="L1045" t="s">
        <v>24</v>
      </c>
      <c r="M1045" t="s">
        <v>24</v>
      </c>
      <c r="N1045" t="s">
        <v>24</v>
      </c>
      <c r="O1045" t="s">
        <v>24</v>
      </c>
      <c r="P1045" t="s">
        <v>24</v>
      </c>
      <c r="Q1045" t="s">
        <v>24</v>
      </c>
      <c r="R1045" t="s">
        <v>24</v>
      </c>
      <c r="S1045" t="s">
        <v>24</v>
      </c>
      <c r="T1045" t="s">
        <v>24</v>
      </c>
      <c r="U1045" t="s">
        <v>24</v>
      </c>
      <c r="V1045" t="s">
        <v>24</v>
      </c>
      <c r="W1045" t="s">
        <v>24</v>
      </c>
      <c r="X1045" t="s">
        <v>24</v>
      </c>
      <c r="Y1045">
        <v>1328</v>
      </c>
      <c r="Z1045">
        <v>1670</v>
      </c>
      <c r="AA1045">
        <v>723</v>
      </c>
      <c r="AB1045">
        <v>786</v>
      </c>
      <c r="AC1045" t="s">
        <v>4513</v>
      </c>
      <c r="AD1045" t="s">
        <v>4516</v>
      </c>
    </row>
    <row r="1046" spans="1:30" x14ac:dyDescent="0.25">
      <c r="A1046">
        <v>1045</v>
      </c>
      <c r="B1046" t="s">
        <v>4517</v>
      </c>
      <c r="C1046" s="2">
        <v>-0.221153539148402</v>
      </c>
      <c r="D1046" t="s">
        <v>4520</v>
      </c>
      <c r="E1046" t="s">
        <v>18293</v>
      </c>
      <c r="F1046">
        <v>769.67390984099495</v>
      </c>
      <c r="G1046" s="2">
        <v>0.17429941356914999</v>
      </c>
      <c r="H1046" s="12">
        <v>-1.26881401732693</v>
      </c>
      <c r="I1046" s="14">
        <v>0.20450740449586999</v>
      </c>
      <c r="J1046" s="14">
        <v>0.31944056582254998</v>
      </c>
      <c r="K1046" t="s">
        <v>4519</v>
      </c>
      <c r="L1046" t="s">
        <v>24</v>
      </c>
      <c r="M1046" t="s">
        <v>24</v>
      </c>
      <c r="N1046" t="s">
        <v>24</v>
      </c>
      <c r="O1046" t="s">
        <v>24</v>
      </c>
      <c r="P1046" t="s">
        <v>24</v>
      </c>
      <c r="Q1046" t="s">
        <v>24</v>
      </c>
      <c r="R1046" t="s">
        <v>24</v>
      </c>
      <c r="S1046" t="s">
        <v>24</v>
      </c>
      <c r="T1046" t="s">
        <v>24</v>
      </c>
      <c r="U1046" t="s">
        <v>24</v>
      </c>
      <c r="V1046" t="s">
        <v>24</v>
      </c>
      <c r="W1046" t="s">
        <v>24</v>
      </c>
      <c r="X1046" t="s">
        <v>24</v>
      </c>
      <c r="Y1046">
        <v>1057</v>
      </c>
      <c r="Z1046">
        <v>1108</v>
      </c>
      <c r="AA1046">
        <v>524</v>
      </c>
      <c r="AB1046">
        <v>566</v>
      </c>
      <c r="AC1046" t="s">
        <v>4518</v>
      </c>
      <c r="AD1046" t="s">
        <v>4521</v>
      </c>
    </row>
    <row r="1047" spans="1:30" x14ac:dyDescent="0.25">
      <c r="A1047">
        <v>1046</v>
      </c>
      <c r="B1047" t="s">
        <v>4522</v>
      </c>
      <c r="C1047" s="2">
        <v>-0.21620220129367901</v>
      </c>
      <c r="D1047" t="s">
        <v>3172</v>
      </c>
      <c r="E1047" t="s">
        <v>18287</v>
      </c>
      <c r="F1047">
        <v>351.89352843345102</v>
      </c>
      <c r="G1047" s="2">
        <v>0.27881123942149599</v>
      </c>
      <c r="H1047" s="12">
        <v>-0.77544291880871097</v>
      </c>
      <c r="I1047" s="14">
        <v>0.43807798257446801</v>
      </c>
      <c r="J1047" s="14">
        <v>0.564213232834201</v>
      </c>
      <c r="K1047" t="s">
        <v>4524</v>
      </c>
      <c r="L1047" t="s">
        <v>24</v>
      </c>
      <c r="M1047" t="s">
        <v>24</v>
      </c>
      <c r="N1047" t="s">
        <v>24</v>
      </c>
      <c r="O1047" t="s">
        <v>24</v>
      </c>
      <c r="P1047" t="s">
        <v>24</v>
      </c>
      <c r="Q1047" t="s">
        <v>24</v>
      </c>
      <c r="R1047" t="s">
        <v>24</v>
      </c>
      <c r="S1047" t="s">
        <v>24</v>
      </c>
      <c r="T1047" t="s">
        <v>24</v>
      </c>
      <c r="U1047" t="s">
        <v>24</v>
      </c>
      <c r="V1047" t="s">
        <v>24</v>
      </c>
      <c r="W1047" t="s">
        <v>24</v>
      </c>
      <c r="X1047" t="s">
        <v>24</v>
      </c>
      <c r="Y1047">
        <v>560</v>
      </c>
      <c r="Z1047">
        <v>428</v>
      </c>
      <c r="AA1047">
        <v>202</v>
      </c>
      <c r="AB1047">
        <v>302</v>
      </c>
      <c r="AC1047" t="s">
        <v>4523</v>
      </c>
      <c r="AD1047" t="s">
        <v>4525</v>
      </c>
    </row>
    <row r="1048" spans="1:30" x14ac:dyDescent="0.25">
      <c r="A1048">
        <v>1047</v>
      </c>
      <c r="B1048" t="s">
        <v>4526</v>
      </c>
      <c r="C1048" s="2">
        <v>-0.12970818362803399</v>
      </c>
      <c r="D1048" t="s">
        <v>4529</v>
      </c>
      <c r="E1048" t="s">
        <v>18296</v>
      </c>
      <c r="F1048">
        <v>196.96506561088</v>
      </c>
      <c r="G1048" s="2">
        <v>0.25550224473456101</v>
      </c>
      <c r="H1048" s="12">
        <v>-0.50765966366670001</v>
      </c>
      <c r="I1048" s="14">
        <v>0.61169204079873896</v>
      </c>
      <c r="J1048" s="14">
        <v>0.71612610159930601</v>
      </c>
      <c r="K1048" t="s">
        <v>4528</v>
      </c>
      <c r="L1048" t="s">
        <v>24</v>
      </c>
      <c r="M1048" t="s">
        <v>24</v>
      </c>
      <c r="N1048" t="s">
        <v>24</v>
      </c>
      <c r="O1048" t="s">
        <v>24</v>
      </c>
      <c r="P1048" t="s">
        <v>24</v>
      </c>
      <c r="Q1048" t="s">
        <v>24</v>
      </c>
      <c r="R1048" t="s">
        <v>24</v>
      </c>
      <c r="S1048" t="s">
        <v>24</v>
      </c>
      <c r="T1048" t="s">
        <v>24</v>
      </c>
      <c r="U1048" t="s">
        <v>24</v>
      </c>
      <c r="V1048" t="s">
        <v>24</v>
      </c>
      <c r="W1048" t="s">
        <v>24</v>
      </c>
      <c r="X1048" t="s">
        <v>24</v>
      </c>
      <c r="Y1048">
        <v>291</v>
      </c>
      <c r="Z1048">
        <v>281</v>
      </c>
      <c r="AA1048">
        <v>135</v>
      </c>
      <c r="AB1048">
        <v>135</v>
      </c>
      <c r="AC1048" t="s">
        <v>4527</v>
      </c>
      <c r="AD1048" t="s">
        <v>4530</v>
      </c>
    </row>
    <row r="1049" spans="1:30" x14ac:dyDescent="0.25">
      <c r="A1049">
        <v>1048</v>
      </c>
      <c r="B1049" t="s">
        <v>4531</v>
      </c>
      <c r="C1049" s="2">
        <v>-2.13694684608233</v>
      </c>
      <c r="D1049" t="s">
        <v>4534</v>
      </c>
      <c r="E1049" t="s">
        <v>18297</v>
      </c>
      <c r="F1049">
        <v>202708.36757654301</v>
      </c>
      <c r="G1049" s="2">
        <v>0.17363238840836601</v>
      </c>
      <c r="H1049" s="12">
        <v>-12.3073054841384</v>
      </c>
      <c r="I1049" s="14">
        <v>8.2739608079550504E-35</v>
      </c>
      <c r="J1049" s="14">
        <v>5.8745121736480797E-33</v>
      </c>
      <c r="K1049" t="s">
        <v>4533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1</v>
      </c>
      <c r="Y1049">
        <v>102121</v>
      </c>
      <c r="Z1049">
        <v>127270</v>
      </c>
      <c r="AA1049">
        <v>188375</v>
      </c>
      <c r="AB1049">
        <v>249870</v>
      </c>
      <c r="AC1049" t="s">
        <v>4532</v>
      </c>
      <c r="AD1049" t="s">
        <v>4535</v>
      </c>
    </row>
    <row r="1050" spans="1:30" x14ac:dyDescent="0.25">
      <c r="A1050">
        <v>1049</v>
      </c>
      <c r="B1050" t="s">
        <v>4536</v>
      </c>
      <c r="C1050" s="2">
        <v>-1.70004937403393</v>
      </c>
      <c r="D1050" t="s">
        <v>4539</v>
      </c>
      <c r="E1050" t="s">
        <v>18297</v>
      </c>
      <c r="F1050">
        <v>9407.5896293858696</v>
      </c>
      <c r="G1050" s="2">
        <v>0.161812721899214</v>
      </c>
      <c r="H1050" s="12">
        <v>-10.506277591033999</v>
      </c>
      <c r="I1050" s="14">
        <v>8.0820925291864399E-26</v>
      </c>
      <c r="J1050" s="14">
        <v>4.0462270931375697E-24</v>
      </c>
      <c r="K1050" t="s">
        <v>4538</v>
      </c>
      <c r="L1050">
        <v>0</v>
      </c>
      <c r="M1050">
        <v>1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6066</v>
      </c>
      <c r="Z1050">
        <v>7456</v>
      </c>
      <c r="AA1050">
        <v>8822</v>
      </c>
      <c r="AB1050">
        <v>10152</v>
      </c>
      <c r="AC1050" t="s">
        <v>4537</v>
      </c>
      <c r="AD1050" t="s">
        <v>4540</v>
      </c>
    </row>
    <row r="1051" spans="1:30" x14ac:dyDescent="0.25">
      <c r="A1051">
        <v>1050</v>
      </c>
      <c r="B1051" t="s">
        <v>4541</v>
      </c>
      <c r="C1051" s="2">
        <v>-1.01477611245371</v>
      </c>
      <c r="D1051" t="s">
        <v>4544</v>
      </c>
      <c r="E1051" t="s">
        <v>18296</v>
      </c>
      <c r="F1051">
        <v>810.32181370880005</v>
      </c>
      <c r="G1051" s="2">
        <v>0.20922806850009301</v>
      </c>
      <c r="H1051" s="12">
        <v>-4.8500954949706703</v>
      </c>
      <c r="I1051" s="14">
        <v>1.23402048741376E-6</v>
      </c>
      <c r="J1051" s="14">
        <v>9.71542339385227E-6</v>
      </c>
      <c r="K1051" t="s">
        <v>4543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1</v>
      </c>
      <c r="W1051">
        <v>0</v>
      </c>
      <c r="X1051">
        <v>0</v>
      </c>
      <c r="Y1051">
        <v>788</v>
      </c>
      <c r="Z1051">
        <v>848</v>
      </c>
      <c r="AA1051">
        <v>575</v>
      </c>
      <c r="AB1051">
        <v>871</v>
      </c>
      <c r="AC1051" t="s">
        <v>4542</v>
      </c>
      <c r="AD1051" t="s">
        <v>4545</v>
      </c>
    </row>
    <row r="1052" spans="1:30" x14ac:dyDescent="0.25">
      <c r="A1052">
        <v>1051</v>
      </c>
      <c r="B1052" t="s">
        <v>4546</v>
      </c>
      <c r="C1052" s="2">
        <v>-0.40666394901456199</v>
      </c>
      <c r="D1052" t="s">
        <v>4549</v>
      </c>
      <c r="E1052" t="s">
        <v>18282</v>
      </c>
      <c r="F1052">
        <v>2798.1525971749902</v>
      </c>
      <c r="G1052" s="2">
        <v>0.14340982070521199</v>
      </c>
      <c r="H1052" s="12">
        <v>-2.8356771315577198</v>
      </c>
      <c r="I1052" s="14">
        <v>4.5728649187334004E-3</v>
      </c>
      <c r="J1052" s="14">
        <v>1.3793130485260501E-2</v>
      </c>
      <c r="K1052" t="s">
        <v>4548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</v>
      </c>
      <c r="W1052">
        <v>0</v>
      </c>
      <c r="X1052">
        <v>0</v>
      </c>
      <c r="Y1052">
        <v>3520</v>
      </c>
      <c r="Z1052">
        <v>3815</v>
      </c>
      <c r="AA1052">
        <v>1923</v>
      </c>
      <c r="AB1052">
        <v>2290</v>
      </c>
      <c r="AC1052" t="s">
        <v>4547</v>
      </c>
      <c r="AD1052" t="s">
        <v>4550</v>
      </c>
    </row>
    <row r="1053" spans="1:30" x14ac:dyDescent="0.25">
      <c r="A1053">
        <v>1052</v>
      </c>
      <c r="B1053" t="s">
        <v>4551</v>
      </c>
      <c r="C1053" s="2">
        <v>0.38952679680832503</v>
      </c>
      <c r="D1053" t="s">
        <v>4554</v>
      </c>
      <c r="E1053" t="s">
        <v>18287</v>
      </c>
      <c r="F1053">
        <v>4078.7747015238001</v>
      </c>
      <c r="G1053" s="2">
        <v>0.20272642311552699</v>
      </c>
      <c r="H1053" s="12">
        <v>1.9214406825811099</v>
      </c>
      <c r="I1053" s="14">
        <v>5.4676173807117499E-2</v>
      </c>
      <c r="J1053" s="14">
        <v>0.111551963801878</v>
      </c>
      <c r="K1053" t="s">
        <v>4553</v>
      </c>
      <c r="L1053" t="s">
        <v>24</v>
      </c>
      <c r="M1053" t="s">
        <v>24</v>
      </c>
      <c r="N1053" t="s">
        <v>24</v>
      </c>
      <c r="O1053" t="s">
        <v>24</v>
      </c>
      <c r="P1053" t="s">
        <v>24</v>
      </c>
      <c r="Q1053" t="s">
        <v>24</v>
      </c>
      <c r="R1053" t="s">
        <v>24</v>
      </c>
      <c r="S1053" t="s">
        <v>24</v>
      </c>
      <c r="T1053" t="s">
        <v>24</v>
      </c>
      <c r="U1053" t="s">
        <v>24</v>
      </c>
      <c r="V1053" t="s">
        <v>24</v>
      </c>
      <c r="W1053" t="s">
        <v>24</v>
      </c>
      <c r="X1053" t="s">
        <v>24</v>
      </c>
      <c r="Y1053">
        <v>6545</v>
      </c>
      <c r="Z1053">
        <v>7568</v>
      </c>
      <c r="AA1053">
        <v>2414</v>
      </c>
      <c r="AB1053">
        <v>2198</v>
      </c>
      <c r="AC1053" t="s">
        <v>4552</v>
      </c>
      <c r="AD1053" t="s">
        <v>4555</v>
      </c>
    </row>
    <row r="1054" spans="1:30" x14ac:dyDescent="0.25">
      <c r="A1054">
        <v>1053</v>
      </c>
      <c r="B1054" t="s">
        <v>4556</v>
      </c>
      <c r="C1054" s="2">
        <v>-6.5321227788313604E-2</v>
      </c>
      <c r="D1054" t="s">
        <v>4559</v>
      </c>
      <c r="E1054" t="s">
        <v>18289</v>
      </c>
      <c r="F1054">
        <v>4244.4599952604503</v>
      </c>
      <c r="G1054" s="2">
        <v>0.140741126475975</v>
      </c>
      <c r="H1054" s="12">
        <v>-0.46412324118681803</v>
      </c>
      <c r="I1054" s="14">
        <v>0.64255945134869497</v>
      </c>
      <c r="J1054" s="14">
        <v>0.741706963498863</v>
      </c>
      <c r="K1054" t="s">
        <v>4558</v>
      </c>
      <c r="L1054" t="s">
        <v>24</v>
      </c>
      <c r="M1054" t="s">
        <v>24</v>
      </c>
      <c r="N1054" t="s">
        <v>24</v>
      </c>
      <c r="O1054" t="s">
        <v>24</v>
      </c>
      <c r="P1054" t="s">
        <v>24</v>
      </c>
      <c r="Q1054" t="s">
        <v>24</v>
      </c>
      <c r="R1054" t="s">
        <v>24</v>
      </c>
      <c r="S1054" t="s">
        <v>24</v>
      </c>
      <c r="T1054" t="s">
        <v>24</v>
      </c>
      <c r="U1054" t="s">
        <v>24</v>
      </c>
      <c r="V1054" t="s">
        <v>24</v>
      </c>
      <c r="W1054" t="s">
        <v>24</v>
      </c>
      <c r="X1054" t="s">
        <v>24</v>
      </c>
      <c r="Y1054">
        <v>6127</v>
      </c>
      <c r="Z1054">
        <v>6514</v>
      </c>
      <c r="AA1054">
        <v>2664</v>
      </c>
      <c r="AB1054">
        <v>3060</v>
      </c>
      <c r="AC1054" t="s">
        <v>4557</v>
      </c>
      <c r="AD1054" t="s">
        <v>4560</v>
      </c>
    </row>
    <row r="1055" spans="1:30" x14ac:dyDescent="0.25">
      <c r="A1055">
        <v>1054</v>
      </c>
      <c r="B1055" t="s">
        <v>4561</v>
      </c>
      <c r="C1055" s="2">
        <v>0.86129643467639105</v>
      </c>
      <c r="D1055" t="s">
        <v>35</v>
      </c>
      <c r="F1055">
        <v>650.85766777484503</v>
      </c>
      <c r="G1055" s="2">
        <v>0.18674966652063599</v>
      </c>
      <c r="H1055" s="12">
        <v>4.61203733705847</v>
      </c>
      <c r="I1055" s="14">
        <v>3.9874134710141103E-6</v>
      </c>
      <c r="J1055" s="14">
        <v>2.8106226722581401E-5</v>
      </c>
      <c r="K1055" t="s">
        <v>24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0</v>
      </c>
      <c r="Y1055">
        <v>1285</v>
      </c>
      <c r="Z1055">
        <v>1270</v>
      </c>
      <c r="AA1055">
        <v>293</v>
      </c>
      <c r="AB1055">
        <v>315</v>
      </c>
      <c r="AC1055" t="s">
        <v>4562</v>
      </c>
      <c r="AD1055" t="s">
        <v>4563</v>
      </c>
    </row>
    <row r="1056" spans="1:30" x14ac:dyDescent="0.25">
      <c r="A1056">
        <v>1055</v>
      </c>
      <c r="B1056" t="s">
        <v>16420</v>
      </c>
      <c r="C1056" s="2">
        <v>-0.77159096619301304</v>
      </c>
      <c r="D1056" t="s">
        <v>35</v>
      </c>
      <c r="E1056" t="s">
        <v>18295</v>
      </c>
      <c r="F1056">
        <v>1670.64942575034</v>
      </c>
      <c r="G1056" s="2">
        <v>0.221381297776747</v>
      </c>
      <c r="H1056" s="12">
        <v>-3.4853484641287502</v>
      </c>
      <c r="I1056" s="14">
        <v>4.9149652201241605E-4</v>
      </c>
      <c r="J1056" s="14">
        <v>2.07267161820571E-3</v>
      </c>
      <c r="K1056" t="s">
        <v>4565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1</v>
      </c>
      <c r="W1056">
        <v>0</v>
      </c>
      <c r="X1056">
        <v>0</v>
      </c>
      <c r="Y1056">
        <v>1707</v>
      </c>
      <c r="Z1056">
        <v>2062</v>
      </c>
      <c r="AA1056">
        <v>1089</v>
      </c>
      <c r="AB1056">
        <v>1727</v>
      </c>
      <c r="AC1056" t="s">
        <v>4564</v>
      </c>
      <c r="AD1056" t="s">
        <v>4566</v>
      </c>
    </row>
    <row r="1057" spans="1:30" x14ac:dyDescent="0.25">
      <c r="A1057">
        <v>1056</v>
      </c>
      <c r="B1057" t="s">
        <v>4567</v>
      </c>
      <c r="C1057" s="2">
        <v>-0.367928483481266</v>
      </c>
      <c r="D1057" t="s">
        <v>4570</v>
      </c>
      <c r="E1057" t="s">
        <v>18287</v>
      </c>
      <c r="F1057">
        <v>13451.535034321199</v>
      </c>
      <c r="G1057" s="2">
        <v>0.13688590918122701</v>
      </c>
      <c r="H1057" s="12">
        <v>-2.6878477535197098</v>
      </c>
      <c r="I1057" s="14">
        <v>7.1914176937793502E-3</v>
      </c>
      <c r="J1057" s="14">
        <v>2.0483213781333599E-2</v>
      </c>
      <c r="K1057" t="s">
        <v>4569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1</v>
      </c>
      <c r="W1057">
        <v>0</v>
      </c>
      <c r="X1057">
        <v>0</v>
      </c>
      <c r="Y1057">
        <v>17193</v>
      </c>
      <c r="Z1057">
        <v>18608</v>
      </c>
      <c r="AA1057">
        <v>9316</v>
      </c>
      <c r="AB1057">
        <v>10670</v>
      </c>
      <c r="AC1057" t="s">
        <v>4568</v>
      </c>
      <c r="AD1057" t="s">
        <v>4571</v>
      </c>
    </row>
    <row r="1058" spans="1:30" x14ac:dyDescent="0.25">
      <c r="A1058">
        <v>1057</v>
      </c>
      <c r="B1058" t="s">
        <v>4572</v>
      </c>
      <c r="C1058" s="2">
        <v>-0.54699027721593596</v>
      </c>
      <c r="D1058" t="s">
        <v>4575</v>
      </c>
      <c r="E1058" t="s">
        <v>18285</v>
      </c>
      <c r="F1058">
        <v>12.150840831178799</v>
      </c>
      <c r="G1058" s="2">
        <v>0.790905153213461</v>
      </c>
      <c r="H1058" s="12">
        <v>-0.69160034549465998</v>
      </c>
      <c r="I1058" s="14">
        <v>0.48918834465394201</v>
      </c>
      <c r="J1058" s="14">
        <v>0.61325216239924396</v>
      </c>
      <c r="K1058" t="s">
        <v>4574</v>
      </c>
      <c r="L1058" t="s">
        <v>24</v>
      </c>
      <c r="M1058" t="s">
        <v>24</v>
      </c>
      <c r="N1058" t="s">
        <v>24</v>
      </c>
      <c r="O1058" t="s">
        <v>24</v>
      </c>
      <c r="P1058" t="s">
        <v>24</v>
      </c>
      <c r="Q1058" t="s">
        <v>24</v>
      </c>
      <c r="R1058" t="s">
        <v>24</v>
      </c>
      <c r="S1058" t="s">
        <v>24</v>
      </c>
      <c r="T1058" t="s">
        <v>24</v>
      </c>
      <c r="U1058" t="s">
        <v>24</v>
      </c>
      <c r="V1058" t="s">
        <v>24</v>
      </c>
      <c r="W1058" t="s">
        <v>24</v>
      </c>
      <c r="X1058" t="s">
        <v>24</v>
      </c>
      <c r="Y1058">
        <v>16</v>
      </c>
      <c r="Z1058">
        <v>14</v>
      </c>
      <c r="AA1058">
        <v>9</v>
      </c>
      <c r="AB1058">
        <v>10</v>
      </c>
      <c r="AC1058" t="s">
        <v>4573</v>
      </c>
      <c r="AD1058" t="s">
        <v>4576</v>
      </c>
    </row>
    <row r="1059" spans="1:30" x14ac:dyDescent="0.25">
      <c r="A1059">
        <v>1058</v>
      </c>
      <c r="B1059" t="s">
        <v>4577</v>
      </c>
      <c r="C1059" s="2">
        <v>0.13887224861713299</v>
      </c>
      <c r="D1059" t="s">
        <v>672</v>
      </c>
      <c r="E1059" t="s">
        <v>18297</v>
      </c>
      <c r="F1059">
        <v>1866.6990034057701</v>
      </c>
      <c r="G1059" s="2">
        <v>0.15965684408295899</v>
      </c>
      <c r="H1059" s="12">
        <v>0.86981707182545798</v>
      </c>
      <c r="I1059" s="14">
        <v>0.38440038037198898</v>
      </c>
      <c r="J1059" s="14">
        <v>0.51213698948982</v>
      </c>
      <c r="K1059" t="s">
        <v>4579</v>
      </c>
      <c r="L1059" t="s">
        <v>24</v>
      </c>
      <c r="M1059" t="s">
        <v>24</v>
      </c>
      <c r="N1059" t="s">
        <v>24</v>
      </c>
      <c r="O1059" t="s">
        <v>24</v>
      </c>
      <c r="P1059" t="s">
        <v>24</v>
      </c>
      <c r="Q1059" t="s">
        <v>24</v>
      </c>
      <c r="R1059" t="s">
        <v>24</v>
      </c>
      <c r="S1059" t="s">
        <v>24</v>
      </c>
      <c r="T1059" t="s">
        <v>24</v>
      </c>
      <c r="U1059" t="s">
        <v>24</v>
      </c>
      <c r="V1059" t="s">
        <v>24</v>
      </c>
      <c r="W1059" t="s">
        <v>24</v>
      </c>
      <c r="X1059" t="s">
        <v>24</v>
      </c>
      <c r="Y1059">
        <v>3036</v>
      </c>
      <c r="Z1059">
        <v>2917</v>
      </c>
      <c r="AA1059">
        <v>1081</v>
      </c>
      <c r="AB1059">
        <v>1264</v>
      </c>
      <c r="AC1059" t="s">
        <v>4578</v>
      </c>
      <c r="AD1059" t="s">
        <v>4580</v>
      </c>
    </row>
    <row r="1060" spans="1:30" x14ac:dyDescent="0.25">
      <c r="A1060">
        <v>1059</v>
      </c>
      <c r="B1060" t="s">
        <v>4581</v>
      </c>
      <c r="C1060" s="2">
        <v>9.6645171189425894E-3</v>
      </c>
      <c r="D1060" t="s">
        <v>4584</v>
      </c>
      <c r="E1060" t="s">
        <v>18290</v>
      </c>
      <c r="F1060">
        <v>3696.6533709933201</v>
      </c>
      <c r="G1060" s="2">
        <v>0.154540854378585</v>
      </c>
      <c r="H1060" s="12">
        <v>6.25369722317375E-2</v>
      </c>
      <c r="I1060" s="14">
        <v>0.95013521996277095</v>
      </c>
      <c r="J1060" s="14">
        <v>0.96546396928301403</v>
      </c>
      <c r="K1060" t="s">
        <v>4583</v>
      </c>
      <c r="L1060" t="s">
        <v>24</v>
      </c>
      <c r="M1060" t="s">
        <v>24</v>
      </c>
      <c r="N1060" t="s">
        <v>24</v>
      </c>
      <c r="O1060" t="s">
        <v>24</v>
      </c>
      <c r="P1060" t="s">
        <v>24</v>
      </c>
      <c r="Q1060" t="s">
        <v>24</v>
      </c>
      <c r="R1060" t="s">
        <v>24</v>
      </c>
      <c r="S1060" t="s">
        <v>24</v>
      </c>
      <c r="T1060" t="s">
        <v>24</v>
      </c>
      <c r="U1060" t="s">
        <v>24</v>
      </c>
      <c r="V1060" t="s">
        <v>24</v>
      </c>
      <c r="W1060" t="s">
        <v>24</v>
      </c>
      <c r="X1060" t="s">
        <v>24</v>
      </c>
      <c r="Y1060">
        <v>5454</v>
      </c>
      <c r="Z1060">
        <v>5849</v>
      </c>
      <c r="AA1060">
        <v>2347</v>
      </c>
      <c r="AB1060">
        <v>2496</v>
      </c>
      <c r="AC1060" t="s">
        <v>4582</v>
      </c>
      <c r="AD1060" t="s">
        <v>4585</v>
      </c>
    </row>
    <row r="1061" spans="1:30" x14ac:dyDescent="0.25">
      <c r="A1061">
        <v>1060</v>
      </c>
      <c r="B1061" t="s">
        <v>4586</v>
      </c>
      <c r="C1061" s="2">
        <v>-4.5694656641554601E-2</v>
      </c>
      <c r="D1061" t="s">
        <v>4589</v>
      </c>
      <c r="E1061" t="s">
        <v>18298</v>
      </c>
      <c r="F1061">
        <v>810.75484331089501</v>
      </c>
      <c r="G1061" s="2">
        <v>0.16756451739682099</v>
      </c>
      <c r="H1061" s="12">
        <v>-0.27269888250471302</v>
      </c>
      <c r="I1061" s="14">
        <v>0.78508469379078005</v>
      </c>
      <c r="J1061" s="14">
        <v>0.84853466073982697</v>
      </c>
      <c r="K1061" t="s">
        <v>4588</v>
      </c>
      <c r="L1061" t="s">
        <v>24</v>
      </c>
      <c r="M1061" t="s">
        <v>24</v>
      </c>
      <c r="N1061" t="s">
        <v>24</v>
      </c>
      <c r="O1061" t="s">
        <v>24</v>
      </c>
      <c r="P1061" t="s">
        <v>24</v>
      </c>
      <c r="Q1061" t="s">
        <v>24</v>
      </c>
      <c r="R1061" t="s">
        <v>24</v>
      </c>
      <c r="S1061" t="s">
        <v>24</v>
      </c>
      <c r="T1061" t="s">
        <v>24</v>
      </c>
      <c r="U1061" t="s">
        <v>24</v>
      </c>
      <c r="V1061" t="s">
        <v>24</v>
      </c>
      <c r="W1061" t="s">
        <v>24</v>
      </c>
      <c r="X1061" t="s">
        <v>24</v>
      </c>
      <c r="Y1061">
        <v>1154</v>
      </c>
      <c r="Z1061">
        <v>1279</v>
      </c>
      <c r="AA1061">
        <v>495</v>
      </c>
      <c r="AB1061">
        <v>593</v>
      </c>
      <c r="AC1061" t="s">
        <v>4587</v>
      </c>
      <c r="AD1061" t="s">
        <v>4590</v>
      </c>
    </row>
    <row r="1062" spans="1:30" x14ac:dyDescent="0.25">
      <c r="A1062">
        <v>1061</v>
      </c>
      <c r="B1062" t="s">
        <v>4591</v>
      </c>
      <c r="C1062" s="2">
        <v>-0.57824119049762202</v>
      </c>
      <c r="D1062" t="s">
        <v>4594</v>
      </c>
      <c r="E1062" t="s">
        <v>18298</v>
      </c>
      <c r="F1062">
        <v>848.07668044634499</v>
      </c>
      <c r="G1062" s="2">
        <v>0.385947489499746</v>
      </c>
      <c r="H1062" s="12">
        <v>-1.4982379889220701</v>
      </c>
      <c r="I1062" s="14">
        <v>0.13407142887614101</v>
      </c>
      <c r="J1062" s="14">
        <v>0.22992926208227099</v>
      </c>
      <c r="K1062" t="s">
        <v>4593</v>
      </c>
      <c r="L1062" t="s">
        <v>24</v>
      </c>
      <c r="M1062" t="s">
        <v>24</v>
      </c>
      <c r="N1062" t="s">
        <v>24</v>
      </c>
      <c r="O1062" t="s">
        <v>24</v>
      </c>
      <c r="P1062" t="s">
        <v>24</v>
      </c>
      <c r="Q1062" t="s">
        <v>24</v>
      </c>
      <c r="R1062" t="s">
        <v>24</v>
      </c>
      <c r="S1062" t="s">
        <v>24</v>
      </c>
      <c r="T1062" t="s">
        <v>24</v>
      </c>
      <c r="U1062" t="s">
        <v>24</v>
      </c>
      <c r="V1062" t="s">
        <v>24</v>
      </c>
      <c r="W1062" t="s">
        <v>24</v>
      </c>
      <c r="X1062" t="s">
        <v>24</v>
      </c>
      <c r="Y1062">
        <v>912</v>
      </c>
      <c r="Z1062">
        <v>1166</v>
      </c>
      <c r="AA1062">
        <v>850</v>
      </c>
      <c r="AB1062">
        <v>448</v>
      </c>
      <c r="AC1062" t="s">
        <v>4592</v>
      </c>
      <c r="AD1062" t="s">
        <v>4595</v>
      </c>
    </row>
    <row r="1063" spans="1:30" x14ac:dyDescent="0.25">
      <c r="A1063">
        <v>1062</v>
      </c>
      <c r="B1063" t="s">
        <v>4596</v>
      </c>
      <c r="C1063" s="2">
        <v>-0.93985051651829998</v>
      </c>
      <c r="D1063" t="s">
        <v>4599</v>
      </c>
      <c r="E1063" t="s">
        <v>18298</v>
      </c>
      <c r="F1063">
        <v>2024.1318653369401</v>
      </c>
      <c r="G1063" s="2">
        <v>0.32945564173708403</v>
      </c>
      <c r="H1063" s="12">
        <v>-2.8527376601076102</v>
      </c>
      <c r="I1063" s="14">
        <v>4.3344387803013196E-3</v>
      </c>
      <c r="J1063" s="14">
        <v>1.31719715463631E-2</v>
      </c>
      <c r="K1063" t="s">
        <v>4598</v>
      </c>
      <c r="L1063">
        <v>0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1791</v>
      </c>
      <c r="Z1063">
        <v>2451</v>
      </c>
      <c r="AA1063">
        <v>2090</v>
      </c>
      <c r="AB1063">
        <v>1335</v>
      </c>
      <c r="AC1063" t="s">
        <v>4597</v>
      </c>
      <c r="AD1063" t="s">
        <v>4600</v>
      </c>
    </row>
    <row r="1064" spans="1:30" x14ac:dyDescent="0.25">
      <c r="A1064">
        <v>1063</v>
      </c>
      <c r="B1064" t="s">
        <v>4601</v>
      </c>
      <c r="C1064" s="2">
        <v>0.71490110750517599</v>
      </c>
      <c r="D1064" t="s">
        <v>4604</v>
      </c>
      <c r="E1064" t="s">
        <v>18298</v>
      </c>
      <c r="F1064">
        <v>469.627670435884</v>
      </c>
      <c r="G1064" s="2">
        <v>0.18905001212169101</v>
      </c>
      <c r="H1064" s="12">
        <v>3.78154489112117</v>
      </c>
      <c r="I1064" s="14">
        <v>1.55858108717982E-4</v>
      </c>
      <c r="J1064" s="14">
        <v>7.4678026324382903E-4</v>
      </c>
      <c r="K1064" t="s">
        <v>4603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0</v>
      </c>
      <c r="Y1064">
        <v>858</v>
      </c>
      <c r="Z1064">
        <v>921</v>
      </c>
      <c r="AA1064">
        <v>212</v>
      </c>
      <c r="AB1064">
        <v>258</v>
      </c>
      <c r="AC1064" t="s">
        <v>4602</v>
      </c>
      <c r="AD1064" t="s">
        <v>4605</v>
      </c>
    </row>
    <row r="1065" spans="1:30" x14ac:dyDescent="0.25">
      <c r="A1065">
        <v>1064</v>
      </c>
      <c r="B1065" t="s">
        <v>4606</v>
      </c>
      <c r="C1065" s="2">
        <v>0.544572421904163</v>
      </c>
      <c r="D1065" t="s">
        <v>4609</v>
      </c>
      <c r="E1065" t="s">
        <v>18295</v>
      </c>
      <c r="F1065">
        <v>429.18613899114303</v>
      </c>
      <c r="G1065" s="2">
        <v>0.23474212176835299</v>
      </c>
      <c r="H1065" s="12">
        <v>2.3198751796303299</v>
      </c>
      <c r="I1065" s="14">
        <v>2.0347630622762201E-2</v>
      </c>
      <c r="J1065" s="14">
        <v>4.9545033127052503E-2</v>
      </c>
      <c r="K1065" t="s">
        <v>4608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0</v>
      </c>
      <c r="Y1065">
        <v>769</v>
      </c>
      <c r="Z1065">
        <v>783</v>
      </c>
      <c r="AA1065">
        <v>181</v>
      </c>
      <c r="AB1065">
        <v>285</v>
      </c>
      <c r="AC1065" t="s">
        <v>4607</v>
      </c>
      <c r="AD1065" t="s">
        <v>4610</v>
      </c>
    </row>
    <row r="1066" spans="1:30" x14ac:dyDescent="0.25">
      <c r="A1066">
        <v>1065</v>
      </c>
      <c r="B1066" t="s">
        <v>4611</v>
      </c>
      <c r="C1066" s="2">
        <v>0.66540670422716097</v>
      </c>
      <c r="D1066" t="s">
        <v>4351</v>
      </c>
      <c r="E1066" t="s">
        <v>18295</v>
      </c>
      <c r="F1066">
        <v>169.096201502296</v>
      </c>
      <c r="G1066" s="2">
        <v>0.262171183459596</v>
      </c>
      <c r="H1066" s="12">
        <v>2.5380619465743401</v>
      </c>
      <c r="I1066" s="14">
        <v>1.11468251973636E-2</v>
      </c>
      <c r="J1066" s="14">
        <v>2.94907536556267E-2</v>
      </c>
      <c r="K1066" t="s">
        <v>4613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0</v>
      </c>
      <c r="Y1066">
        <v>293</v>
      </c>
      <c r="Z1066">
        <v>340</v>
      </c>
      <c r="AA1066">
        <v>77</v>
      </c>
      <c r="AB1066">
        <v>96</v>
      </c>
      <c r="AC1066" t="s">
        <v>4612</v>
      </c>
      <c r="AD1066" t="s">
        <v>4614</v>
      </c>
    </row>
    <row r="1067" spans="1:30" x14ac:dyDescent="0.25">
      <c r="A1067">
        <v>1066</v>
      </c>
      <c r="B1067" t="s">
        <v>16421</v>
      </c>
      <c r="C1067" s="2">
        <v>-0.26315885721704801</v>
      </c>
      <c r="D1067" t="s">
        <v>4617</v>
      </c>
      <c r="E1067" t="s">
        <v>18283</v>
      </c>
      <c r="F1067">
        <v>2319.5699267561499</v>
      </c>
      <c r="G1067" s="2">
        <v>0.15788594717384799</v>
      </c>
      <c r="H1067" s="12">
        <v>-1.6667655477107399</v>
      </c>
      <c r="I1067" s="14">
        <v>9.5561033359938694E-2</v>
      </c>
      <c r="J1067" s="14">
        <v>0.17527751774098699</v>
      </c>
      <c r="K1067" t="s">
        <v>4616</v>
      </c>
      <c r="L1067" t="s">
        <v>24</v>
      </c>
      <c r="M1067" t="s">
        <v>24</v>
      </c>
      <c r="N1067" t="s">
        <v>24</v>
      </c>
      <c r="O1067" t="s">
        <v>24</v>
      </c>
      <c r="P1067" t="s">
        <v>24</v>
      </c>
      <c r="Q1067" t="s">
        <v>24</v>
      </c>
      <c r="R1067" t="s">
        <v>24</v>
      </c>
      <c r="S1067" t="s">
        <v>24</v>
      </c>
      <c r="T1067" t="s">
        <v>24</v>
      </c>
      <c r="U1067" t="s">
        <v>24</v>
      </c>
      <c r="V1067" t="s">
        <v>24</v>
      </c>
      <c r="W1067" t="s">
        <v>24</v>
      </c>
      <c r="X1067" t="s">
        <v>24</v>
      </c>
      <c r="Y1067">
        <v>3185</v>
      </c>
      <c r="Z1067">
        <v>3237</v>
      </c>
      <c r="AA1067">
        <v>1454</v>
      </c>
      <c r="AB1067">
        <v>1901</v>
      </c>
      <c r="AC1067" t="s">
        <v>4615</v>
      </c>
      <c r="AD1067" t="s">
        <v>4618</v>
      </c>
    </row>
    <row r="1068" spans="1:30" x14ac:dyDescent="0.25">
      <c r="A1068">
        <v>1067</v>
      </c>
      <c r="B1068" t="s">
        <v>4619</v>
      </c>
      <c r="C1068" s="2">
        <v>0.44945103377564799</v>
      </c>
      <c r="D1068" t="s">
        <v>4622</v>
      </c>
      <c r="E1068" t="s">
        <v>18289</v>
      </c>
      <c r="F1068">
        <v>328.67222921122499</v>
      </c>
      <c r="G1068" s="2">
        <v>0.23054771603487101</v>
      </c>
      <c r="H1068" s="12">
        <v>1.9494924586789999</v>
      </c>
      <c r="I1068" s="14">
        <v>5.1236642537644699E-2</v>
      </c>
      <c r="J1068" s="14">
        <v>0.105415747686777</v>
      </c>
      <c r="K1068" t="s">
        <v>4621</v>
      </c>
      <c r="L1068" t="s">
        <v>24</v>
      </c>
      <c r="M1068" t="s">
        <v>24</v>
      </c>
      <c r="N1068" t="s">
        <v>24</v>
      </c>
      <c r="O1068" t="s">
        <v>24</v>
      </c>
      <c r="P1068" t="s">
        <v>24</v>
      </c>
      <c r="Q1068" t="s">
        <v>24</v>
      </c>
      <c r="R1068" t="s">
        <v>24</v>
      </c>
      <c r="S1068" t="s">
        <v>24</v>
      </c>
      <c r="T1068" t="s">
        <v>24</v>
      </c>
      <c r="U1068" t="s">
        <v>24</v>
      </c>
      <c r="V1068" t="s">
        <v>24</v>
      </c>
      <c r="W1068" t="s">
        <v>24</v>
      </c>
      <c r="X1068" t="s">
        <v>24</v>
      </c>
      <c r="Y1068">
        <v>565</v>
      </c>
      <c r="Z1068">
        <v>592</v>
      </c>
      <c r="AA1068">
        <v>149</v>
      </c>
      <c r="AB1068">
        <v>221</v>
      </c>
      <c r="AC1068" t="s">
        <v>4620</v>
      </c>
      <c r="AD1068" t="s">
        <v>4623</v>
      </c>
    </row>
    <row r="1069" spans="1:30" x14ac:dyDescent="0.25">
      <c r="A1069">
        <v>1068</v>
      </c>
      <c r="B1069" t="s">
        <v>4624</v>
      </c>
      <c r="C1069" s="2">
        <v>-0.81069112322502201</v>
      </c>
      <c r="D1069" t="s">
        <v>35</v>
      </c>
      <c r="F1069">
        <v>11.590714550612599</v>
      </c>
      <c r="G1069" s="2">
        <v>0.91228990877781202</v>
      </c>
      <c r="H1069" s="12">
        <v>-0.88863322440023396</v>
      </c>
      <c r="I1069" s="14">
        <v>0.37420022911751699</v>
      </c>
      <c r="J1069" s="14" t="s">
        <v>24</v>
      </c>
      <c r="K1069" t="s">
        <v>4626</v>
      </c>
      <c r="L1069" t="s">
        <v>24</v>
      </c>
      <c r="M1069" t="s">
        <v>24</v>
      </c>
      <c r="N1069" t="s">
        <v>24</v>
      </c>
      <c r="O1069" t="s">
        <v>24</v>
      </c>
      <c r="P1069" t="s">
        <v>24</v>
      </c>
      <c r="Q1069" t="s">
        <v>24</v>
      </c>
      <c r="R1069" t="s">
        <v>24</v>
      </c>
      <c r="S1069" t="s">
        <v>24</v>
      </c>
      <c r="T1069" t="s">
        <v>24</v>
      </c>
      <c r="U1069" t="s">
        <v>24</v>
      </c>
      <c r="V1069" t="s">
        <v>24</v>
      </c>
      <c r="W1069" t="s">
        <v>24</v>
      </c>
      <c r="X1069" t="s">
        <v>24</v>
      </c>
      <c r="Y1069">
        <v>8</v>
      </c>
      <c r="Z1069">
        <v>18</v>
      </c>
      <c r="AA1069">
        <v>6</v>
      </c>
      <c r="AB1069">
        <v>14</v>
      </c>
      <c r="AC1069" t="s">
        <v>4625</v>
      </c>
      <c r="AD1069" t="s">
        <v>4627</v>
      </c>
    </row>
    <row r="1070" spans="1:30" x14ac:dyDescent="0.25">
      <c r="A1070">
        <v>1069</v>
      </c>
      <c r="B1070" t="s">
        <v>4628</v>
      </c>
      <c r="C1070" s="2">
        <v>-0.302623656529459</v>
      </c>
      <c r="D1070" t="s">
        <v>35</v>
      </c>
      <c r="F1070">
        <v>55.476909497293398</v>
      </c>
      <c r="G1070" s="2">
        <v>0.60234543921975503</v>
      </c>
      <c r="H1070" s="12">
        <v>-0.50240881199575604</v>
      </c>
      <c r="I1070" s="14">
        <v>0.615379981723571</v>
      </c>
      <c r="J1070" s="14">
        <v>0.71775950675942202</v>
      </c>
      <c r="K1070" t="s">
        <v>4630</v>
      </c>
      <c r="L1070" t="s">
        <v>24</v>
      </c>
      <c r="M1070" t="s">
        <v>24</v>
      </c>
      <c r="N1070" t="s">
        <v>24</v>
      </c>
      <c r="O1070" t="s">
        <v>24</v>
      </c>
      <c r="P1070" t="s">
        <v>24</v>
      </c>
      <c r="Q1070" t="s">
        <v>24</v>
      </c>
      <c r="R1070" t="s">
        <v>24</v>
      </c>
      <c r="S1070" t="s">
        <v>24</v>
      </c>
      <c r="T1070" t="s">
        <v>24</v>
      </c>
      <c r="U1070" t="s">
        <v>24</v>
      </c>
      <c r="V1070" t="s">
        <v>24</v>
      </c>
      <c r="W1070" t="s">
        <v>24</v>
      </c>
      <c r="X1070" t="s">
        <v>24</v>
      </c>
      <c r="Y1070">
        <v>55</v>
      </c>
      <c r="Z1070">
        <v>97</v>
      </c>
      <c r="AA1070">
        <v>54</v>
      </c>
      <c r="AB1070">
        <v>24</v>
      </c>
      <c r="AC1070" t="s">
        <v>4629</v>
      </c>
      <c r="AD1070" t="s">
        <v>4631</v>
      </c>
    </row>
    <row r="1071" spans="1:30" x14ac:dyDescent="0.25">
      <c r="A1071">
        <v>1070</v>
      </c>
      <c r="B1071" t="s">
        <v>4632</v>
      </c>
      <c r="C1071" s="2">
        <v>0.98232121357762803</v>
      </c>
      <c r="D1071" t="s">
        <v>4635</v>
      </c>
      <c r="E1071" t="s">
        <v>18292</v>
      </c>
      <c r="F1071">
        <v>532.96744582795304</v>
      </c>
      <c r="G1071" s="2">
        <v>0.22741284884609</v>
      </c>
      <c r="H1071" s="12">
        <v>4.3195501862009902</v>
      </c>
      <c r="I1071" s="14">
        <v>1.5634755173344701E-5</v>
      </c>
      <c r="J1071" s="14">
        <v>9.5247611469440001E-5</v>
      </c>
      <c r="K1071" t="s">
        <v>4634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0</v>
      </c>
      <c r="Y1071">
        <v>1065</v>
      </c>
      <c r="Z1071">
        <v>1089</v>
      </c>
      <c r="AA1071">
        <v>247</v>
      </c>
      <c r="AB1071">
        <v>221</v>
      </c>
      <c r="AC1071" t="s">
        <v>4633</v>
      </c>
      <c r="AD1071" t="s">
        <v>4636</v>
      </c>
    </row>
    <row r="1072" spans="1:30" x14ac:dyDescent="0.25">
      <c r="A1072">
        <v>1071</v>
      </c>
      <c r="B1072" t="s">
        <v>4637</v>
      </c>
      <c r="C1072" s="2">
        <v>6.6621275466354393E-2</v>
      </c>
      <c r="D1072" t="s">
        <v>4640</v>
      </c>
      <c r="E1072" t="s">
        <v>18291</v>
      </c>
      <c r="F1072">
        <v>1101.7592276816799</v>
      </c>
      <c r="G1072" s="2">
        <v>0.187742659791026</v>
      </c>
      <c r="H1072" s="12">
        <v>0.354854221946732</v>
      </c>
      <c r="I1072" s="14">
        <v>0.72269880501870498</v>
      </c>
      <c r="J1072" s="14">
        <v>0.80540491826428195</v>
      </c>
      <c r="K1072" t="s">
        <v>4639</v>
      </c>
      <c r="L1072" t="s">
        <v>24</v>
      </c>
      <c r="M1072" t="s">
        <v>24</v>
      </c>
      <c r="N1072" t="s">
        <v>24</v>
      </c>
      <c r="O1072" t="s">
        <v>24</v>
      </c>
      <c r="P1072" t="s">
        <v>24</v>
      </c>
      <c r="Q1072" t="s">
        <v>24</v>
      </c>
      <c r="R1072" t="s">
        <v>24</v>
      </c>
      <c r="S1072" t="s">
        <v>24</v>
      </c>
      <c r="T1072" t="s">
        <v>24</v>
      </c>
      <c r="U1072" t="s">
        <v>24</v>
      </c>
      <c r="V1072" t="s">
        <v>24</v>
      </c>
      <c r="W1072" t="s">
        <v>24</v>
      </c>
      <c r="X1072" t="s">
        <v>24</v>
      </c>
      <c r="Y1072">
        <v>1816</v>
      </c>
      <c r="Z1072">
        <v>1610</v>
      </c>
      <c r="AA1072">
        <v>640</v>
      </c>
      <c r="AB1072">
        <v>783</v>
      </c>
      <c r="AC1072" t="s">
        <v>4638</v>
      </c>
      <c r="AD1072" t="s">
        <v>4641</v>
      </c>
    </row>
    <row r="1073" spans="1:30" x14ac:dyDescent="0.25">
      <c r="A1073">
        <v>1072</v>
      </c>
      <c r="B1073" t="s">
        <v>4642</v>
      </c>
      <c r="C1073" s="2">
        <v>0.20424303702227101</v>
      </c>
      <c r="D1073" t="s">
        <v>4645</v>
      </c>
      <c r="E1073" t="s">
        <v>18287</v>
      </c>
      <c r="F1073">
        <v>2942.4921467462</v>
      </c>
      <c r="G1073" s="2">
        <v>0.159695497600636</v>
      </c>
      <c r="H1073" s="12">
        <v>1.2789530080117799</v>
      </c>
      <c r="I1073" s="14">
        <v>0.20091360438925299</v>
      </c>
      <c r="J1073" s="14">
        <v>0.314995467077889</v>
      </c>
      <c r="K1073" t="s">
        <v>4644</v>
      </c>
      <c r="L1073" t="s">
        <v>24</v>
      </c>
      <c r="M1073" t="s">
        <v>24</v>
      </c>
      <c r="N1073" t="s">
        <v>24</v>
      </c>
      <c r="O1073" t="s">
        <v>24</v>
      </c>
      <c r="P1073" t="s">
        <v>24</v>
      </c>
      <c r="Q1073" t="s">
        <v>24</v>
      </c>
      <c r="R1073" t="s">
        <v>24</v>
      </c>
      <c r="S1073" t="s">
        <v>24</v>
      </c>
      <c r="T1073" t="s">
        <v>24</v>
      </c>
      <c r="U1073" t="s">
        <v>24</v>
      </c>
      <c r="V1073" t="s">
        <v>24</v>
      </c>
      <c r="W1073" t="s">
        <v>24</v>
      </c>
      <c r="X1073" t="s">
        <v>24</v>
      </c>
      <c r="Y1073">
        <v>4542</v>
      </c>
      <c r="Z1073">
        <v>5064</v>
      </c>
      <c r="AA1073">
        <v>1746</v>
      </c>
      <c r="AB1073">
        <v>1848</v>
      </c>
      <c r="AC1073" t="s">
        <v>4643</v>
      </c>
      <c r="AD1073" t="s">
        <v>4646</v>
      </c>
    </row>
    <row r="1074" spans="1:30" x14ac:dyDescent="0.25">
      <c r="A1074">
        <v>1073</v>
      </c>
      <c r="B1074" t="s">
        <v>4647</v>
      </c>
      <c r="C1074" s="2">
        <v>0.455911145031897</v>
      </c>
      <c r="D1074" t="s">
        <v>4650</v>
      </c>
      <c r="E1074" t="s">
        <v>18289</v>
      </c>
      <c r="F1074">
        <v>3177.4182806560402</v>
      </c>
      <c r="G1074" s="2">
        <v>0.1571042350363</v>
      </c>
      <c r="H1074" s="12">
        <v>2.9019659777252702</v>
      </c>
      <c r="I1074" s="14">
        <v>3.7082881170115798E-3</v>
      </c>
      <c r="J1074" s="14">
        <v>1.15385379258408E-2</v>
      </c>
      <c r="K1074" t="s">
        <v>4649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0</v>
      </c>
      <c r="Y1074">
        <v>5660</v>
      </c>
      <c r="Z1074">
        <v>5525</v>
      </c>
      <c r="AA1074">
        <v>1681</v>
      </c>
      <c r="AB1074">
        <v>1846</v>
      </c>
      <c r="AC1074" t="s">
        <v>4648</v>
      </c>
      <c r="AD1074" t="s">
        <v>4651</v>
      </c>
    </row>
    <row r="1075" spans="1:30" x14ac:dyDescent="0.25">
      <c r="A1075">
        <v>1074</v>
      </c>
      <c r="B1075" t="s">
        <v>4652</v>
      </c>
      <c r="C1075" s="2">
        <v>-0.20047568466323001</v>
      </c>
      <c r="D1075" t="s">
        <v>4655</v>
      </c>
      <c r="E1075" t="s">
        <v>18297</v>
      </c>
      <c r="F1075">
        <v>7808.5314722969697</v>
      </c>
      <c r="G1075" s="2">
        <v>0.147841266840913</v>
      </c>
      <c r="H1075" s="12">
        <v>-1.3560197970905801</v>
      </c>
      <c r="I1075" s="14">
        <v>0.17509286923171699</v>
      </c>
      <c r="J1075" s="14">
        <v>0.28382634053543199</v>
      </c>
      <c r="K1075" t="s">
        <v>4654</v>
      </c>
      <c r="L1075" t="s">
        <v>24</v>
      </c>
      <c r="M1075" t="s">
        <v>24</v>
      </c>
      <c r="N1075" t="s">
        <v>24</v>
      </c>
      <c r="O1075" t="s">
        <v>24</v>
      </c>
      <c r="P1075" t="s">
        <v>24</v>
      </c>
      <c r="Q1075" t="s">
        <v>24</v>
      </c>
      <c r="R1075" t="s">
        <v>24</v>
      </c>
      <c r="S1075" t="s">
        <v>24</v>
      </c>
      <c r="T1075" t="s">
        <v>24</v>
      </c>
      <c r="U1075" t="s">
        <v>24</v>
      </c>
      <c r="V1075" t="s">
        <v>24</v>
      </c>
      <c r="W1075" t="s">
        <v>24</v>
      </c>
      <c r="X1075" t="s">
        <v>24</v>
      </c>
      <c r="Y1075">
        <v>10244</v>
      </c>
      <c r="Z1075">
        <v>11930</v>
      </c>
      <c r="AA1075">
        <v>5030</v>
      </c>
      <c r="AB1075">
        <v>5999</v>
      </c>
      <c r="AC1075" t="s">
        <v>4653</v>
      </c>
      <c r="AD1075" t="s">
        <v>4656</v>
      </c>
    </row>
    <row r="1076" spans="1:30" x14ac:dyDescent="0.25">
      <c r="A1076">
        <v>1075</v>
      </c>
      <c r="B1076" t="s">
        <v>4657</v>
      </c>
      <c r="C1076" s="2">
        <v>-0.24458366105052901</v>
      </c>
      <c r="D1076" t="s">
        <v>4660</v>
      </c>
      <c r="E1076" t="s">
        <v>18285</v>
      </c>
      <c r="F1076">
        <v>10084.4795376861</v>
      </c>
      <c r="G1076" s="2">
        <v>0.157093797807146</v>
      </c>
      <c r="H1076" s="12">
        <v>-1.55692754561061</v>
      </c>
      <c r="I1076" s="14">
        <v>0.11948768865331801</v>
      </c>
      <c r="J1076" s="14">
        <v>0.20980189936655</v>
      </c>
      <c r="K1076" t="s">
        <v>4659</v>
      </c>
      <c r="L1076" t="s">
        <v>24</v>
      </c>
      <c r="M1076" t="s">
        <v>24</v>
      </c>
      <c r="N1076" t="s">
        <v>24</v>
      </c>
      <c r="O1076" t="s">
        <v>24</v>
      </c>
      <c r="P1076" t="s">
        <v>24</v>
      </c>
      <c r="Q1076" t="s">
        <v>24</v>
      </c>
      <c r="R1076" t="s">
        <v>24</v>
      </c>
      <c r="S1076" t="s">
        <v>24</v>
      </c>
      <c r="T1076" t="s">
        <v>24</v>
      </c>
      <c r="U1076" t="s">
        <v>24</v>
      </c>
      <c r="V1076" t="s">
        <v>24</v>
      </c>
      <c r="W1076" t="s">
        <v>24</v>
      </c>
      <c r="X1076" t="s">
        <v>24</v>
      </c>
      <c r="Y1076">
        <v>13941</v>
      </c>
      <c r="Z1076">
        <v>14171</v>
      </c>
      <c r="AA1076">
        <v>7028</v>
      </c>
      <c r="AB1076">
        <v>7337</v>
      </c>
      <c r="AC1076" t="s">
        <v>4658</v>
      </c>
      <c r="AD1076" t="s">
        <v>4661</v>
      </c>
    </row>
    <row r="1077" spans="1:30" x14ac:dyDescent="0.25">
      <c r="A1077">
        <v>1076</v>
      </c>
      <c r="B1077" t="s">
        <v>4662</v>
      </c>
      <c r="C1077" s="2">
        <v>0.34867612943794901</v>
      </c>
      <c r="D1077" t="s">
        <v>4665</v>
      </c>
      <c r="E1077" t="s">
        <v>18297</v>
      </c>
      <c r="F1077">
        <v>886.98204326233304</v>
      </c>
      <c r="G1077" s="2">
        <v>0.18388023156828701</v>
      </c>
      <c r="H1077" s="12">
        <v>1.896213238716</v>
      </c>
      <c r="I1077" s="14">
        <v>5.7931853300862798E-2</v>
      </c>
      <c r="J1077" s="14">
        <v>0.116939187677783</v>
      </c>
      <c r="K1077" t="s">
        <v>4664</v>
      </c>
      <c r="L1077" t="s">
        <v>24</v>
      </c>
      <c r="M1077" t="s">
        <v>24</v>
      </c>
      <c r="N1077" t="s">
        <v>24</v>
      </c>
      <c r="O1077" t="s">
        <v>24</v>
      </c>
      <c r="P1077" t="s">
        <v>24</v>
      </c>
      <c r="Q1077" t="s">
        <v>24</v>
      </c>
      <c r="R1077" t="s">
        <v>24</v>
      </c>
      <c r="S1077" t="s">
        <v>24</v>
      </c>
      <c r="T1077" t="s">
        <v>24</v>
      </c>
      <c r="U1077" t="s">
        <v>24</v>
      </c>
      <c r="V1077" t="s">
        <v>24</v>
      </c>
      <c r="W1077" t="s">
        <v>24</v>
      </c>
      <c r="X1077" t="s">
        <v>24</v>
      </c>
      <c r="Y1077">
        <v>1415</v>
      </c>
      <c r="Z1077">
        <v>1617</v>
      </c>
      <c r="AA1077">
        <v>439</v>
      </c>
      <c r="AB1077">
        <v>597</v>
      </c>
      <c r="AC1077" t="s">
        <v>4663</v>
      </c>
      <c r="AD1077" t="s">
        <v>4666</v>
      </c>
    </row>
    <row r="1078" spans="1:30" x14ac:dyDescent="0.25">
      <c r="A1078">
        <v>1077</v>
      </c>
      <c r="B1078" t="s">
        <v>16422</v>
      </c>
      <c r="C1078" s="2">
        <v>-0.22028734312815099</v>
      </c>
      <c r="D1078" t="s">
        <v>4669</v>
      </c>
      <c r="E1078" t="s">
        <v>18292</v>
      </c>
      <c r="F1078">
        <v>2427.30281740689</v>
      </c>
      <c r="G1078" s="2">
        <v>0.15408117570135699</v>
      </c>
      <c r="H1078" s="12">
        <v>-1.42968368540435</v>
      </c>
      <c r="I1078" s="14">
        <v>0.152807824775236</v>
      </c>
      <c r="J1078" s="14">
        <v>0.25522436088421602</v>
      </c>
      <c r="K1078" t="s">
        <v>4668</v>
      </c>
      <c r="L1078" t="s">
        <v>24</v>
      </c>
      <c r="M1078" t="s">
        <v>24</v>
      </c>
      <c r="N1078" t="s">
        <v>24</v>
      </c>
      <c r="O1078" t="s">
        <v>24</v>
      </c>
      <c r="P1078" t="s">
        <v>24</v>
      </c>
      <c r="Q1078" t="s">
        <v>24</v>
      </c>
      <c r="R1078" t="s">
        <v>24</v>
      </c>
      <c r="S1078" t="s">
        <v>24</v>
      </c>
      <c r="T1078" t="s">
        <v>24</v>
      </c>
      <c r="U1078" t="s">
        <v>24</v>
      </c>
      <c r="V1078" t="s">
        <v>24</v>
      </c>
      <c r="W1078" t="s">
        <v>24</v>
      </c>
      <c r="X1078" t="s">
        <v>24</v>
      </c>
      <c r="Y1078">
        <v>3176</v>
      </c>
      <c r="Z1078">
        <v>3665</v>
      </c>
      <c r="AA1078">
        <v>1603</v>
      </c>
      <c r="AB1078">
        <v>1842</v>
      </c>
      <c r="AC1078" t="s">
        <v>4667</v>
      </c>
      <c r="AD1078" t="s">
        <v>4670</v>
      </c>
    </row>
    <row r="1079" spans="1:30" x14ac:dyDescent="0.25">
      <c r="A1079">
        <v>1078</v>
      </c>
      <c r="B1079" t="s">
        <v>4671</v>
      </c>
      <c r="C1079" s="2">
        <v>4.1937301407009499E-2</v>
      </c>
      <c r="D1079" t="s">
        <v>4674</v>
      </c>
      <c r="E1079" t="s">
        <v>18287</v>
      </c>
      <c r="F1079">
        <v>270.86928066481801</v>
      </c>
      <c r="G1079" s="2">
        <v>0.223818022238333</v>
      </c>
      <c r="H1079" s="12">
        <v>0.187372316972546</v>
      </c>
      <c r="I1079" s="14">
        <v>0.85136872605542901</v>
      </c>
      <c r="J1079" s="14">
        <v>0.89805372102821401</v>
      </c>
      <c r="K1079" t="s">
        <v>4673</v>
      </c>
      <c r="L1079" t="s">
        <v>24</v>
      </c>
      <c r="M1079" t="s">
        <v>24</v>
      </c>
      <c r="N1079" t="s">
        <v>24</v>
      </c>
      <c r="O1079" t="s">
        <v>24</v>
      </c>
      <c r="P1079" t="s">
        <v>24</v>
      </c>
      <c r="Q1079" t="s">
        <v>24</v>
      </c>
      <c r="R1079" t="s">
        <v>24</v>
      </c>
      <c r="S1079" t="s">
        <v>24</v>
      </c>
      <c r="T1079" t="s">
        <v>24</v>
      </c>
      <c r="U1079" t="s">
        <v>24</v>
      </c>
      <c r="V1079" t="s">
        <v>24</v>
      </c>
      <c r="W1079" t="s">
        <v>24</v>
      </c>
      <c r="X1079" t="s">
        <v>24</v>
      </c>
      <c r="Y1079">
        <v>428</v>
      </c>
      <c r="Z1079">
        <v>408</v>
      </c>
      <c r="AA1079">
        <v>164</v>
      </c>
      <c r="AB1079">
        <v>188</v>
      </c>
      <c r="AC1079" t="s">
        <v>4672</v>
      </c>
      <c r="AD1079" t="s">
        <v>4675</v>
      </c>
    </row>
    <row r="1080" spans="1:30" x14ac:dyDescent="0.25">
      <c r="A1080">
        <v>1079</v>
      </c>
      <c r="B1080" t="s">
        <v>4676</v>
      </c>
      <c r="C1080" s="2">
        <v>-0.361413273651849</v>
      </c>
      <c r="D1080" t="s">
        <v>4679</v>
      </c>
      <c r="E1080" t="s">
        <v>18282</v>
      </c>
      <c r="F1080">
        <v>1887.4523291922201</v>
      </c>
      <c r="G1080" s="2">
        <v>0.149361981733208</v>
      </c>
      <c r="H1080" s="12">
        <v>-2.41971396909697</v>
      </c>
      <c r="I1080" s="14">
        <v>1.55327195350532E-2</v>
      </c>
      <c r="J1080" s="14">
        <v>3.93354538160718E-2</v>
      </c>
      <c r="K1080" t="s">
        <v>4678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</v>
      </c>
      <c r="W1080">
        <v>0</v>
      </c>
      <c r="X1080">
        <v>0</v>
      </c>
      <c r="Y1080">
        <v>2468</v>
      </c>
      <c r="Z1080">
        <v>2565</v>
      </c>
      <c r="AA1080">
        <v>1304</v>
      </c>
      <c r="AB1080">
        <v>1495</v>
      </c>
      <c r="AC1080" t="s">
        <v>4677</v>
      </c>
      <c r="AD1080" t="s">
        <v>4680</v>
      </c>
    </row>
    <row r="1081" spans="1:30" x14ac:dyDescent="0.25">
      <c r="A1081">
        <v>1080</v>
      </c>
      <c r="B1081" t="s">
        <v>4681</v>
      </c>
      <c r="C1081" s="2">
        <v>-0.49469675615664799</v>
      </c>
      <c r="D1081" t="s">
        <v>4684</v>
      </c>
      <c r="E1081" t="s">
        <v>18283</v>
      </c>
      <c r="F1081">
        <v>1146.63675272762</v>
      </c>
      <c r="G1081" s="2">
        <v>0.17066917333272</v>
      </c>
      <c r="H1081" s="12">
        <v>-2.8985712328507902</v>
      </c>
      <c r="I1081" s="14">
        <v>3.74867144816253E-3</v>
      </c>
      <c r="J1081" s="14">
        <v>1.1645634053360899E-2</v>
      </c>
      <c r="K1081" t="s">
        <v>4683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</v>
      </c>
      <c r="W1081">
        <v>0</v>
      </c>
      <c r="X1081">
        <v>0</v>
      </c>
      <c r="Y1081">
        <v>1399</v>
      </c>
      <c r="Z1081">
        <v>1503</v>
      </c>
      <c r="AA1081">
        <v>761</v>
      </c>
      <c r="AB1081">
        <v>1019</v>
      </c>
      <c r="AC1081" t="s">
        <v>4682</v>
      </c>
      <c r="AD1081" t="s">
        <v>4685</v>
      </c>
    </row>
    <row r="1082" spans="1:30" x14ac:dyDescent="0.25">
      <c r="A1082">
        <v>1081</v>
      </c>
      <c r="B1082" t="s">
        <v>4686</v>
      </c>
      <c r="C1082" s="2">
        <v>-0.361816872401445</v>
      </c>
      <c r="D1082" t="s">
        <v>4689</v>
      </c>
      <c r="E1082" t="s">
        <v>18295</v>
      </c>
      <c r="F1082">
        <v>185.970874498434</v>
      </c>
      <c r="G1082" s="2">
        <v>0.29612645627226403</v>
      </c>
      <c r="H1082" s="12">
        <v>-1.2218323109529401</v>
      </c>
      <c r="I1082" s="14">
        <v>0.221771047061886</v>
      </c>
      <c r="J1082" s="14">
        <v>0.34001411023818801</v>
      </c>
      <c r="K1082" t="s">
        <v>4688</v>
      </c>
      <c r="L1082" t="s">
        <v>24</v>
      </c>
      <c r="M1082" t="s">
        <v>24</v>
      </c>
      <c r="N1082" t="s">
        <v>24</v>
      </c>
      <c r="O1082" t="s">
        <v>24</v>
      </c>
      <c r="P1082" t="s">
        <v>24</v>
      </c>
      <c r="Q1082" t="s">
        <v>24</v>
      </c>
      <c r="R1082" t="s">
        <v>24</v>
      </c>
      <c r="S1082" t="s">
        <v>24</v>
      </c>
      <c r="T1082" t="s">
        <v>24</v>
      </c>
      <c r="U1082" t="s">
        <v>24</v>
      </c>
      <c r="V1082" t="s">
        <v>24</v>
      </c>
      <c r="W1082" t="s">
        <v>24</v>
      </c>
      <c r="X1082" t="s">
        <v>24</v>
      </c>
      <c r="Y1082">
        <v>253</v>
      </c>
      <c r="Z1082">
        <v>243</v>
      </c>
      <c r="AA1082">
        <v>104</v>
      </c>
      <c r="AB1082">
        <v>176</v>
      </c>
      <c r="AC1082" t="s">
        <v>4687</v>
      </c>
      <c r="AD1082" t="s">
        <v>4690</v>
      </c>
    </row>
    <row r="1083" spans="1:30" x14ac:dyDescent="0.25">
      <c r="A1083">
        <v>1082</v>
      </c>
      <c r="B1083" t="s">
        <v>4691</v>
      </c>
      <c r="C1083" s="2">
        <v>-0.30996892747584598</v>
      </c>
      <c r="D1083" t="s">
        <v>4694</v>
      </c>
      <c r="E1083" t="s">
        <v>18289</v>
      </c>
      <c r="F1083">
        <v>226.40264977914501</v>
      </c>
      <c r="G1083" s="2">
        <v>0.23159724711021801</v>
      </c>
      <c r="H1083" s="12">
        <v>-1.33839642458414</v>
      </c>
      <c r="I1083" s="14">
        <v>0.18076724381093001</v>
      </c>
      <c r="J1083" s="14">
        <v>0.29037272195873398</v>
      </c>
      <c r="K1083" t="s">
        <v>4693</v>
      </c>
      <c r="L1083" t="s">
        <v>24</v>
      </c>
      <c r="M1083" t="s">
        <v>24</v>
      </c>
      <c r="N1083" t="s">
        <v>24</v>
      </c>
      <c r="O1083" t="s">
        <v>24</v>
      </c>
      <c r="P1083" t="s">
        <v>24</v>
      </c>
      <c r="Q1083" t="s">
        <v>24</v>
      </c>
      <c r="R1083" t="s">
        <v>24</v>
      </c>
      <c r="S1083" t="s">
        <v>24</v>
      </c>
      <c r="T1083" t="s">
        <v>24</v>
      </c>
      <c r="U1083" t="s">
        <v>24</v>
      </c>
      <c r="V1083" t="s">
        <v>24</v>
      </c>
      <c r="W1083" t="s">
        <v>24</v>
      </c>
      <c r="X1083" t="s">
        <v>24</v>
      </c>
      <c r="Y1083">
        <v>305</v>
      </c>
      <c r="Z1083">
        <v>311</v>
      </c>
      <c r="AA1083">
        <v>145</v>
      </c>
      <c r="AB1083">
        <v>187</v>
      </c>
      <c r="AC1083" t="s">
        <v>4692</v>
      </c>
      <c r="AD1083" t="s">
        <v>4695</v>
      </c>
    </row>
    <row r="1084" spans="1:30" x14ac:dyDescent="0.25">
      <c r="A1084">
        <v>1083</v>
      </c>
      <c r="B1084" t="s">
        <v>4696</v>
      </c>
      <c r="C1084" s="2">
        <v>-0.26976493227022402</v>
      </c>
      <c r="D1084" t="s">
        <v>4699</v>
      </c>
      <c r="E1084" t="s">
        <v>18291</v>
      </c>
      <c r="F1084">
        <v>237.56678476274999</v>
      </c>
      <c r="G1084" s="2">
        <v>0.26527227178136698</v>
      </c>
      <c r="H1084" s="12">
        <v>-1.0169360350355801</v>
      </c>
      <c r="I1084" s="14">
        <v>0.30918385950965599</v>
      </c>
      <c r="J1084" s="14">
        <v>0.43461590042664</v>
      </c>
      <c r="K1084" t="s">
        <v>4698</v>
      </c>
      <c r="L1084" t="s">
        <v>24</v>
      </c>
      <c r="M1084" t="s">
        <v>24</v>
      </c>
      <c r="N1084" t="s">
        <v>24</v>
      </c>
      <c r="O1084" t="s">
        <v>24</v>
      </c>
      <c r="P1084" t="s">
        <v>24</v>
      </c>
      <c r="Q1084" t="s">
        <v>24</v>
      </c>
      <c r="R1084" t="s">
        <v>24</v>
      </c>
      <c r="S1084" t="s">
        <v>24</v>
      </c>
      <c r="T1084" t="s">
        <v>24</v>
      </c>
      <c r="U1084" t="s">
        <v>24</v>
      </c>
      <c r="V1084" t="s">
        <v>24</v>
      </c>
      <c r="W1084" t="s">
        <v>24</v>
      </c>
      <c r="X1084" t="s">
        <v>24</v>
      </c>
      <c r="Y1084">
        <v>330</v>
      </c>
      <c r="Z1084">
        <v>325</v>
      </c>
      <c r="AA1084">
        <v>180</v>
      </c>
      <c r="AB1084">
        <v>159</v>
      </c>
      <c r="AC1084" t="s">
        <v>4697</v>
      </c>
      <c r="AD1084" t="s">
        <v>4700</v>
      </c>
    </row>
    <row r="1085" spans="1:30" x14ac:dyDescent="0.25">
      <c r="A1085">
        <v>1084</v>
      </c>
      <c r="B1085" t="s">
        <v>4701</v>
      </c>
      <c r="C1085" s="2">
        <v>-0.17380912426189499</v>
      </c>
      <c r="D1085" t="s">
        <v>4704</v>
      </c>
      <c r="E1085" t="s">
        <v>18289</v>
      </c>
      <c r="F1085">
        <v>407.37946346135698</v>
      </c>
      <c r="G1085" s="2">
        <v>0.207468191082194</v>
      </c>
      <c r="H1085" s="12">
        <v>-0.83776275946338097</v>
      </c>
      <c r="I1085" s="14">
        <v>0.40216395796650101</v>
      </c>
      <c r="J1085" s="14">
        <v>0.53073682185170201</v>
      </c>
      <c r="K1085" t="s">
        <v>4703</v>
      </c>
      <c r="L1085" t="s">
        <v>24</v>
      </c>
      <c r="M1085" t="s">
        <v>24</v>
      </c>
      <c r="N1085" t="s">
        <v>24</v>
      </c>
      <c r="O1085" t="s">
        <v>24</v>
      </c>
      <c r="P1085" t="s">
        <v>24</v>
      </c>
      <c r="Q1085" t="s">
        <v>24</v>
      </c>
      <c r="R1085" t="s">
        <v>24</v>
      </c>
      <c r="S1085" t="s">
        <v>24</v>
      </c>
      <c r="T1085" t="s">
        <v>24</v>
      </c>
      <c r="U1085" t="s">
        <v>24</v>
      </c>
      <c r="V1085" t="s">
        <v>24</v>
      </c>
      <c r="W1085" t="s">
        <v>24</v>
      </c>
      <c r="X1085" t="s">
        <v>24</v>
      </c>
      <c r="Y1085">
        <v>525</v>
      </c>
      <c r="Z1085">
        <v>644</v>
      </c>
      <c r="AA1085">
        <v>263</v>
      </c>
      <c r="AB1085">
        <v>307</v>
      </c>
      <c r="AC1085" t="s">
        <v>4702</v>
      </c>
      <c r="AD1085" t="s">
        <v>4705</v>
      </c>
    </row>
    <row r="1086" spans="1:30" x14ac:dyDescent="0.25">
      <c r="A1086">
        <v>1085</v>
      </c>
      <c r="B1086" t="s">
        <v>4706</v>
      </c>
      <c r="C1086" s="2">
        <v>-0.288572575420181</v>
      </c>
      <c r="D1086" t="s">
        <v>4709</v>
      </c>
      <c r="E1086" t="s">
        <v>18282</v>
      </c>
      <c r="F1086">
        <v>918.63930705719997</v>
      </c>
      <c r="G1086" s="2">
        <v>0.19391469467603201</v>
      </c>
      <c r="H1086" s="12">
        <v>-1.4881418651757801</v>
      </c>
      <c r="I1086" s="14">
        <v>0.136713484747499</v>
      </c>
      <c r="J1086" s="14">
        <v>0.23343513683383499</v>
      </c>
      <c r="K1086" t="s">
        <v>4708</v>
      </c>
      <c r="L1086" t="s">
        <v>24</v>
      </c>
      <c r="M1086" t="s">
        <v>24</v>
      </c>
      <c r="N1086" t="s">
        <v>24</v>
      </c>
      <c r="O1086" t="s">
        <v>24</v>
      </c>
      <c r="P1086" t="s">
        <v>24</v>
      </c>
      <c r="Q1086" t="s">
        <v>24</v>
      </c>
      <c r="R1086" t="s">
        <v>24</v>
      </c>
      <c r="S1086" t="s">
        <v>24</v>
      </c>
      <c r="T1086" t="s">
        <v>24</v>
      </c>
      <c r="U1086" t="s">
        <v>24</v>
      </c>
      <c r="V1086" t="s">
        <v>24</v>
      </c>
      <c r="W1086" t="s">
        <v>24</v>
      </c>
      <c r="X1086" t="s">
        <v>24</v>
      </c>
      <c r="Y1086">
        <v>1175</v>
      </c>
      <c r="Z1086">
        <v>1349</v>
      </c>
      <c r="AA1086">
        <v>554</v>
      </c>
      <c r="AB1086">
        <v>790</v>
      </c>
      <c r="AC1086" t="s">
        <v>4707</v>
      </c>
      <c r="AD1086" t="s">
        <v>4710</v>
      </c>
    </row>
    <row r="1087" spans="1:30" x14ac:dyDescent="0.25">
      <c r="A1087">
        <v>1086</v>
      </c>
      <c r="B1087" t="s">
        <v>4711</v>
      </c>
      <c r="C1087" s="2">
        <v>5.6396670115021801E-2</v>
      </c>
      <c r="D1087" t="s">
        <v>4714</v>
      </c>
      <c r="E1087" t="s">
        <v>18293</v>
      </c>
      <c r="F1087">
        <v>650.97188931754795</v>
      </c>
      <c r="G1087" s="2">
        <v>0.209066093898506</v>
      </c>
      <c r="H1087" s="12">
        <v>0.26975521981292899</v>
      </c>
      <c r="I1087" s="14">
        <v>0.78734857542151204</v>
      </c>
      <c r="J1087" s="14">
        <v>0.85027549419828596</v>
      </c>
      <c r="K1087" t="s">
        <v>4713</v>
      </c>
      <c r="L1087" t="s">
        <v>24</v>
      </c>
      <c r="M1087" t="s">
        <v>24</v>
      </c>
      <c r="N1087" t="s">
        <v>24</v>
      </c>
      <c r="O1087" t="s">
        <v>24</v>
      </c>
      <c r="P1087" t="s">
        <v>24</v>
      </c>
      <c r="Q1087" t="s">
        <v>24</v>
      </c>
      <c r="R1087" t="s">
        <v>24</v>
      </c>
      <c r="S1087" t="s">
        <v>24</v>
      </c>
      <c r="T1087" t="s">
        <v>24</v>
      </c>
      <c r="U1087" t="s">
        <v>24</v>
      </c>
      <c r="V1087" t="s">
        <v>24</v>
      </c>
      <c r="W1087" t="s">
        <v>24</v>
      </c>
      <c r="X1087" t="s">
        <v>24</v>
      </c>
      <c r="Y1087">
        <v>1022</v>
      </c>
      <c r="Z1087">
        <v>999</v>
      </c>
      <c r="AA1087">
        <v>344</v>
      </c>
      <c r="AB1087">
        <v>506</v>
      </c>
      <c r="AC1087" t="s">
        <v>4712</v>
      </c>
      <c r="AD1087" t="s">
        <v>4715</v>
      </c>
    </row>
    <row r="1088" spans="1:30" x14ac:dyDescent="0.25">
      <c r="A1088">
        <v>1087</v>
      </c>
      <c r="B1088" t="s">
        <v>4716</v>
      </c>
      <c r="C1088" s="2">
        <v>-0.91150316039768897</v>
      </c>
      <c r="D1088" t="s">
        <v>4718</v>
      </c>
      <c r="F1088">
        <v>66.287201101889096</v>
      </c>
      <c r="G1088" s="2">
        <v>0.36633710019007298</v>
      </c>
      <c r="H1088" s="12">
        <v>-2.4881541070362698</v>
      </c>
      <c r="I1088" s="14">
        <v>1.2840807772893301E-2</v>
      </c>
      <c r="J1088" s="14">
        <v>3.3229525747613099E-2</v>
      </c>
      <c r="K1088" t="s">
        <v>24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0</v>
      </c>
      <c r="Y1088">
        <v>71</v>
      </c>
      <c r="Z1088">
        <v>69</v>
      </c>
      <c r="AA1088">
        <v>54</v>
      </c>
      <c r="AB1088">
        <v>60</v>
      </c>
      <c r="AC1088" t="s">
        <v>4717</v>
      </c>
      <c r="AD1088" t="s">
        <v>4719</v>
      </c>
    </row>
    <row r="1089" spans="1:30" x14ac:dyDescent="0.25">
      <c r="A1089">
        <v>1088</v>
      </c>
      <c r="B1089" t="s">
        <v>4720</v>
      </c>
      <c r="C1089" s="2">
        <v>-0.39630746517175103</v>
      </c>
      <c r="D1089" t="s">
        <v>4723</v>
      </c>
      <c r="E1089" t="s">
        <v>18298</v>
      </c>
      <c r="F1089">
        <v>380.98338589795799</v>
      </c>
      <c r="G1089" s="2">
        <v>0.24385870828813</v>
      </c>
      <c r="H1089" s="12">
        <v>-1.6251519904858001</v>
      </c>
      <c r="I1089" s="14">
        <v>0.104130177223347</v>
      </c>
      <c r="J1089" s="14">
        <v>0.18730001937225699</v>
      </c>
      <c r="K1089" t="s">
        <v>4722</v>
      </c>
      <c r="L1089" t="s">
        <v>24</v>
      </c>
      <c r="M1089" t="s">
        <v>24</v>
      </c>
      <c r="N1089" t="s">
        <v>24</v>
      </c>
      <c r="O1089" t="s">
        <v>24</v>
      </c>
      <c r="P1089" t="s">
        <v>24</v>
      </c>
      <c r="Q1089" t="s">
        <v>24</v>
      </c>
      <c r="R1089" t="s">
        <v>24</v>
      </c>
      <c r="S1089" t="s">
        <v>24</v>
      </c>
      <c r="T1089" t="s">
        <v>24</v>
      </c>
      <c r="U1089" t="s">
        <v>24</v>
      </c>
      <c r="V1089" t="s">
        <v>24</v>
      </c>
      <c r="W1089" t="s">
        <v>24</v>
      </c>
      <c r="X1089" t="s">
        <v>24</v>
      </c>
      <c r="Y1089">
        <v>457</v>
      </c>
      <c r="Z1089">
        <v>548</v>
      </c>
      <c r="AA1089">
        <v>226</v>
      </c>
      <c r="AB1089">
        <v>352</v>
      </c>
      <c r="AC1089" t="s">
        <v>4721</v>
      </c>
      <c r="AD1089" t="e">
        <f>-AKFIQHTGLVVPLDAANVDTDAIIPKQFLQKVTRTGFGQHLFNDWRFLDDAGQVPNPEFVLNHPRYQGATILLARENFGCGSSREHAPWALTDYGFKVVIAPSFADIFYGNSFNNQLLPVTLSEADIDTLFQLVESQEGIEFVVDLEKQTVSAGGKSYAFEIDGFRRHCMMNGLDSIGLTLQHEANISAYEQQQPEFLR</f>
        <v>#NAME?</v>
      </c>
    </row>
    <row r="1090" spans="1:30" x14ac:dyDescent="0.25">
      <c r="A1090">
        <v>1089</v>
      </c>
      <c r="B1090" t="s">
        <v>16423</v>
      </c>
      <c r="C1090" s="2">
        <v>6.7844996379478703E-2</v>
      </c>
      <c r="D1090" t="s">
        <v>4726</v>
      </c>
      <c r="E1090" t="s">
        <v>18289</v>
      </c>
      <c r="F1090">
        <v>1128.3320224864101</v>
      </c>
      <c r="G1090" s="2">
        <v>0.15924791872000399</v>
      </c>
      <c r="H1090" s="12">
        <v>0.42603380266945101</v>
      </c>
      <c r="I1090" s="14">
        <v>0.67008321507329205</v>
      </c>
      <c r="J1090" s="14">
        <v>0.763776629367101</v>
      </c>
      <c r="K1090" t="s">
        <v>4725</v>
      </c>
      <c r="L1090" t="s">
        <v>24</v>
      </c>
      <c r="M1090" t="s">
        <v>24</v>
      </c>
      <c r="N1090" t="s">
        <v>24</v>
      </c>
      <c r="O1090" t="s">
        <v>24</v>
      </c>
      <c r="P1090" t="s">
        <v>24</v>
      </c>
      <c r="Q1090" t="s">
        <v>24</v>
      </c>
      <c r="R1090" t="s">
        <v>24</v>
      </c>
      <c r="S1090" t="s">
        <v>24</v>
      </c>
      <c r="T1090" t="s">
        <v>24</v>
      </c>
      <c r="U1090" t="s">
        <v>24</v>
      </c>
      <c r="V1090" t="s">
        <v>24</v>
      </c>
      <c r="W1090" t="s">
        <v>24</v>
      </c>
      <c r="X1090" t="s">
        <v>24</v>
      </c>
      <c r="Y1090">
        <v>1673</v>
      </c>
      <c r="Z1090">
        <v>1848</v>
      </c>
      <c r="AA1090">
        <v>671</v>
      </c>
      <c r="AB1090">
        <v>783</v>
      </c>
      <c r="AC1090" t="s">
        <v>4724</v>
      </c>
      <c r="AD1090" t="s">
        <v>4727</v>
      </c>
    </row>
    <row r="1091" spans="1:30" x14ac:dyDescent="0.25">
      <c r="A1091">
        <v>1090</v>
      </c>
      <c r="B1091" t="s">
        <v>4728</v>
      </c>
      <c r="C1091" s="2">
        <v>-0.42285238271471698</v>
      </c>
      <c r="D1091" t="s">
        <v>4731</v>
      </c>
      <c r="E1091" t="s">
        <v>18298</v>
      </c>
      <c r="F1091">
        <v>724.67384691950099</v>
      </c>
      <c r="G1091" s="2">
        <v>0.20763741591465601</v>
      </c>
      <c r="H1091" s="12">
        <v>-2.0364941494384601</v>
      </c>
      <c r="I1091" s="14">
        <v>4.1700759994491403E-2</v>
      </c>
      <c r="J1091" s="14">
        <v>8.9424199768527696E-2</v>
      </c>
      <c r="K1091" t="s">
        <v>4730</v>
      </c>
      <c r="L1091" t="s">
        <v>24</v>
      </c>
      <c r="M1091" t="s">
        <v>24</v>
      </c>
      <c r="N1091" t="s">
        <v>24</v>
      </c>
      <c r="O1091" t="s">
        <v>24</v>
      </c>
      <c r="P1091" t="s">
        <v>24</v>
      </c>
      <c r="Q1091" t="s">
        <v>24</v>
      </c>
      <c r="R1091" t="s">
        <v>24</v>
      </c>
      <c r="S1091" t="s">
        <v>24</v>
      </c>
      <c r="T1091" t="s">
        <v>24</v>
      </c>
      <c r="U1091" t="s">
        <v>24</v>
      </c>
      <c r="V1091" t="s">
        <v>24</v>
      </c>
      <c r="W1091" t="s">
        <v>24</v>
      </c>
      <c r="X1091" t="s">
        <v>24</v>
      </c>
      <c r="Y1091">
        <v>860</v>
      </c>
      <c r="Z1091">
        <v>1031</v>
      </c>
      <c r="AA1091">
        <v>452</v>
      </c>
      <c r="AB1091">
        <v>653</v>
      </c>
      <c r="AC1091" t="s">
        <v>4729</v>
      </c>
      <c r="AD1091" t="s">
        <v>4732</v>
      </c>
    </row>
    <row r="1092" spans="1:30" x14ac:dyDescent="0.25">
      <c r="A1092">
        <v>1091</v>
      </c>
      <c r="B1092" t="s">
        <v>4733</v>
      </c>
      <c r="C1092" s="2">
        <v>-0.37063050817084098</v>
      </c>
      <c r="D1092" t="s">
        <v>4736</v>
      </c>
      <c r="E1092" t="s">
        <v>18296</v>
      </c>
      <c r="F1092">
        <v>471.36344971703897</v>
      </c>
      <c r="G1092" s="2">
        <v>0.20680679184324099</v>
      </c>
      <c r="H1092" s="12">
        <v>-1.7921582984169</v>
      </c>
      <c r="I1092" s="14">
        <v>7.3107612510665096E-2</v>
      </c>
      <c r="J1092" s="14">
        <v>0.14118952861233799</v>
      </c>
      <c r="K1092" t="s">
        <v>4735</v>
      </c>
      <c r="L1092" t="s">
        <v>24</v>
      </c>
      <c r="M1092" t="s">
        <v>24</v>
      </c>
      <c r="N1092" t="s">
        <v>24</v>
      </c>
      <c r="O1092" t="s">
        <v>24</v>
      </c>
      <c r="P1092" t="s">
        <v>24</v>
      </c>
      <c r="Q1092" t="s">
        <v>24</v>
      </c>
      <c r="R1092" t="s">
        <v>24</v>
      </c>
      <c r="S1092" t="s">
        <v>24</v>
      </c>
      <c r="T1092" t="s">
        <v>24</v>
      </c>
      <c r="U1092" t="s">
        <v>24</v>
      </c>
      <c r="V1092" t="s">
        <v>24</v>
      </c>
      <c r="W1092" t="s">
        <v>24</v>
      </c>
      <c r="X1092" t="s">
        <v>24</v>
      </c>
      <c r="Y1092">
        <v>601</v>
      </c>
      <c r="Z1092">
        <v>653</v>
      </c>
      <c r="AA1092">
        <v>292</v>
      </c>
      <c r="AB1092">
        <v>415</v>
      </c>
      <c r="AC1092" t="s">
        <v>4734</v>
      </c>
      <c r="AD1092" t="s">
        <v>4737</v>
      </c>
    </row>
    <row r="1093" spans="1:30" x14ac:dyDescent="0.25">
      <c r="A1093">
        <v>1092</v>
      </c>
      <c r="B1093" t="s">
        <v>4738</v>
      </c>
      <c r="C1093" s="2">
        <v>-0.33953404970704099</v>
      </c>
      <c r="D1093" t="s">
        <v>4741</v>
      </c>
      <c r="E1093" t="s">
        <v>18298</v>
      </c>
      <c r="F1093">
        <v>357.32324481191102</v>
      </c>
      <c r="G1093" s="2">
        <v>0.203977209704648</v>
      </c>
      <c r="H1093" s="12">
        <v>-1.6645685574318501</v>
      </c>
      <c r="I1093" s="14">
        <v>9.5998862738082294E-2</v>
      </c>
      <c r="J1093" s="14">
        <v>0.17583281378621499</v>
      </c>
      <c r="K1093" t="s">
        <v>4740</v>
      </c>
      <c r="L1093" t="s">
        <v>24</v>
      </c>
      <c r="M1093" t="s">
        <v>24</v>
      </c>
      <c r="N1093" t="s">
        <v>24</v>
      </c>
      <c r="O1093" t="s">
        <v>24</v>
      </c>
      <c r="P1093" t="s">
        <v>24</v>
      </c>
      <c r="Q1093" t="s">
        <v>24</v>
      </c>
      <c r="R1093" t="s">
        <v>24</v>
      </c>
      <c r="S1093" t="s">
        <v>24</v>
      </c>
      <c r="T1093" t="s">
        <v>24</v>
      </c>
      <c r="U1093" t="s">
        <v>24</v>
      </c>
      <c r="V1093" t="s">
        <v>24</v>
      </c>
      <c r="W1093" t="s">
        <v>24</v>
      </c>
      <c r="X1093" t="s">
        <v>24</v>
      </c>
      <c r="Y1093">
        <v>461</v>
      </c>
      <c r="Z1093">
        <v>501</v>
      </c>
      <c r="AA1093">
        <v>230</v>
      </c>
      <c r="AB1093">
        <v>299</v>
      </c>
      <c r="AC1093" t="s">
        <v>4739</v>
      </c>
      <c r="AD1093" t="s">
        <v>4742</v>
      </c>
    </row>
    <row r="1094" spans="1:30" x14ac:dyDescent="0.25">
      <c r="A1094">
        <v>1093</v>
      </c>
      <c r="B1094" t="s">
        <v>4743</v>
      </c>
      <c r="C1094" s="2">
        <v>-0.97964001944657597</v>
      </c>
      <c r="D1094" t="s">
        <v>35</v>
      </c>
      <c r="F1094">
        <v>326.78084775342597</v>
      </c>
      <c r="G1094" s="2">
        <v>0.23178485573823099</v>
      </c>
      <c r="H1094" s="12">
        <v>-4.2265057237084802</v>
      </c>
      <c r="I1094" s="14">
        <v>2.3734823736362101E-5</v>
      </c>
      <c r="J1094" s="14">
        <v>1.4043104044014301E-4</v>
      </c>
      <c r="K1094" t="s">
        <v>24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1</v>
      </c>
      <c r="W1094">
        <v>0</v>
      </c>
      <c r="X1094">
        <v>0</v>
      </c>
      <c r="Y1094">
        <v>290</v>
      </c>
      <c r="Z1094">
        <v>382</v>
      </c>
      <c r="AA1094">
        <v>266</v>
      </c>
      <c r="AB1094">
        <v>306</v>
      </c>
      <c r="AC1094" t="s">
        <v>4744</v>
      </c>
      <c r="AD1094" t="s">
        <v>4745</v>
      </c>
    </row>
    <row r="1095" spans="1:30" x14ac:dyDescent="0.25">
      <c r="A1095">
        <v>1094</v>
      </c>
      <c r="B1095" t="s">
        <v>4746</v>
      </c>
      <c r="C1095" s="2">
        <v>-1.5626006684184499</v>
      </c>
      <c r="D1095" t="s">
        <v>4749</v>
      </c>
      <c r="E1095" t="s">
        <v>18282</v>
      </c>
      <c r="F1095">
        <v>1928.50093492172</v>
      </c>
      <c r="G1095" s="2">
        <v>0.18384358266325301</v>
      </c>
      <c r="H1095" s="12">
        <v>-8.4996204152563504</v>
      </c>
      <c r="I1095" s="14">
        <v>1.9021165333172499E-17</v>
      </c>
      <c r="J1095" s="14">
        <v>6.2418193803393899E-16</v>
      </c>
      <c r="K1095" t="s">
        <v>4748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1</v>
      </c>
      <c r="Y1095">
        <v>1301</v>
      </c>
      <c r="Z1095">
        <v>1680</v>
      </c>
      <c r="AA1095">
        <v>1714</v>
      </c>
      <c r="AB1095">
        <v>2096</v>
      </c>
      <c r="AC1095" t="s">
        <v>4747</v>
      </c>
      <c r="AD1095" t="s">
        <v>4750</v>
      </c>
    </row>
    <row r="1096" spans="1:30" x14ac:dyDescent="0.25">
      <c r="A1096">
        <v>1095</v>
      </c>
      <c r="B1096" t="s">
        <v>4751</v>
      </c>
      <c r="C1096" s="2">
        <v>-0.18983453777517001</v>
      </c>
      <c r="D1096" t="s">
        <v>4754</v>
      </c>
      <c r="E1096" t="s">
        <v>18290</v>
      </c>
      <c r="F1096">
        <v>2249.7135393295298</v>
      </c>
      <c r="G1096" s="2">
        <v>0.158409861811873</v>
      </c>
      <c r="H1096" s="12">
        <v>-1.1983757551699401</v>
      </c>
      <c r="I1096" s="14">
        <v>0.230770766712282</v>
      </c>
      <c r="J1096" s="14">
        <v>0.35050946869368299</v>
      </c>
      <c r="K1096" t="s">
        <v>4753</v>
      </c>
      <c r="L1096" t="s">
        <v>24</v>
      </c>
      <c r="M1096" t="s">
        <v>24</v>
      </c>
      <c r="N1096" t="s">
        <v>24</v>
      </c>
      <c r="O1096" t="s">
        <v>24</v>
      </c>
      <c r="P1096" t="s">
        <v>24</v>
      </c>
      <c r="Q1096" t="s">
        <v>24</v>
      </c>
      <c r="R1096" t="s">
        <v>24</v>
      </c>
      <c r="S1096" t="s">
        <v>24</v>
      </c>
      <c r="T1096" t="s">
        <v>24</v>
      </c>
      <c r="U1096" t="s">
        <v>24</v>
      </c>
      <c r="V1096" t="s">
        <v>24</v>
      </c>
      <c r="W1096" t="s">
        <v>24</v>
      </c>
      <c r="X1096" t="s">
        <v>24</v>
      </c>
      <c r="Y1096">
        <v>3104</v>
      </c>
      <c r="Z1096">
        <v>3302</v>
      </c>
      <c r="AA1096">
        <v>1370</v>
      </c>
      <c r="AB1096">
        <v>1810</v>
      </c>
      <c r="AC1096" t="s">
        <v>4752</v>
      </c>
      <c r="AD1096" t="s">
        <v>4755</v>
      </c>
    </row>
    <row r="1097" spans="1:30" x14ac:dyDescent="0.25">
      <c r="A1097">
        <v>1096</v>
      </c>
      <c r="B1097" t="s">
        <v>4756</v>
      </c>
      <c r="C1097" s="2">
        <v>-0.27053441823236202</v>
      </c>
      <c r="D1097" t="s">
        <v>4759</v>
      </c>
      <c r="E1097" t="s">
        <v>18298</v>
      </c>
      <c r="F1097">
        <v>5821.7329059930898</v>
      </c>
      <c r="G1097" s="2">
        <v>0.154818786894033</v>
      </c>
      <c r="H1097" s="12">
        <v>-1.74742628888788</v>
      </c>
      <c r="I1097" s="14">
        <v>8.0563420652273093E-2</v>
      </c>
      <c r="J1097" s="14">
        <v>0.15346349153518399</v>
      </c>
      <c r="K1097" t="s">
        <v>4758</v>
      </c>
      <c r="L1097" t="s">
        <v>24</v>
      </c>
      <c r="M1097" t="s">
        <v>24</v>
      </c>
      <c r="N1097" t="s">
        <v>24</v>
      </c>
      <c r="O1097" t="s">
        <v>24</v>
      </c>
      <c r="P1097" t="s">
        <v>24</v>
      </c>
      <c r="Q1097" t="s">
        <v>24</v>
      </c>
      <c r="R1097" t="s">
        <v>24</v>
      </c>
      <c r="S1097" t="s">
        <v>24</v>
      </c>
      <c r="T1097" t="s">
        <v>24</v>
      </c>
      <c r="U1097" t="s">
        <v>24</v>
      </c>
      <c r="V1097" t="s">
        <v>24</v>
      </c>
      <c r="W1097" t="s">
        <v>24</v>
      </c>
      <c r="X1097" t="s">
        <v>24</v>
      </c>
      <c r="Y1097">
        <v>7353</v>
      </c>
      <c r="Z1097">
        <v>8756</v>
      </c>
      <c r="AA1097">
        <v>3798</v>
      </c>
      <c r="AB1097">
        <v>4617</v>
      </c>
      <c r="AC1097" t="s">
        <v>4757</v>
      </c>
      <c r="AD1097" t="s">
        <v>4760</v>
      </c>
    </row>
    <row r="1098" spans="1:30" x14ac:dyDescent="0.25">
      <c r="A1098">
        <v>1097</v>
      </c>
      <c r="B1098" t="s">
        <v>4761</v>
      </c>
      <c r="C1098" s="2">
        <v>-1.04888889459316</v>
      </c>
      <c r="D1098" t="s">
        <v>4764</v>
      </c>
      <c r="E1098" t="s">
        <v>18298</v>
      </c>
      <c r="F1098">
        <v>9.5669236452652093</v>
      </c>
      <c r="G1098" s="2">
        <v>0.88414826771184496</v>
      </c>
      <c r="H1098" s="12">
        <v>-1.18632692377225</v>
      </c>
      <c r="I1098" s="14">
        <v>0.23549321804804199</v>
      </c>
      <c r="J1098" s="14" t="s">
        <v>24</v>
      </c>
      <c r="K1098" t="s">
        <v>4763</v>
      </c>
      <c r="L1098" t="s">
        <v>24</v>
      </c>
      <c r="M1098" t="s">
        <v>24</v>
      </c>
      <c r="N1098" t="s">
        <v>24</v>
      </c>
      <c r="O1098" t="s">
        <v>24</v>
      </c>
      <c r="P1098" t="s">
        <v>24</v>
      </c>
      <c r="Q1098" t="s">
        <v>24</v>
      </c>
      <c r="R1098" t="s">
        <v>24</v>
      </c>
      <c r="S1098" t="s">
        <v>24</v>
      </c>
      <c r="T1098" t="s">
        <v>24</v>
      </c>
      <c r="U1098" t="s">
        <v>24</v>
      </c>
      <c r="V1098" t="s">
        <v>24</v>
      </c>
      <c r="W1098" t="s">
        <v>24</v>
      </c>
      <c r="X1098" t="s">
        <v>24</v>
      </c>
      <c r="Y1098">
        <v>9</v>
      </c>
      <c r="Z1098">
        <v>10</v>
      </c>
      <c r="AA1098">
        <v>8</v>
      </c>
      <c r="AB1098">
        <v>9</v>
      </c>
      <c r="AC1098" t="s">
        <v>4762</v>
      </c>
      <c r="AD1098" t="s">
        <v>4765</v>
      </c>
    </row>
    <row r="1099" spans="1:30" x14ac:dyDescent="0.25">
      <c r="A1099">
        <v>1098</v>
      </c>
      <c r="B1099" t="s">
        <v>4766</v>
      </c>
      <c r="C1099" s="2">
        <v>0.14332890997249501</v>
      </c>
      <c r="D1099" t="s">
        <v>4769</v>
      </c>
      <c r="E1099" t="s">
        <v>18282</v>
      </c>
      <c r="F1099">
        <v>3565.3379370828502</v>
      </c>
      <c r="G1099" s="2">
        <v>0.151445293669701</v>
      </c>
      <c r="H1099" s="12">
        <v>0.94640715798730601</v>
      </c>
      <c r="I1099" s="14">
        <v>0.34394095587914097</v>
      </c>
      <c r="J1099" s="14">
        <v>0.47125945007299902</v>
      </c>
      <c r="K1099" t="s">
        <v>4768</v>
      </c>
      <c r="L1099" t="s">
        <v>24</v>
      </c>
      <c r="M1099" t="s">
        <v>24</v>
      </c>
      <c r="N1099" t="s">
        <v>24</v>
      </c>
      <c r="O1099" t="s">
        <v>24</v>
      </c>
      <c r="P1099" t="s">
        <v>24</v>
      </c>
      <c r="Q1099" t="s">
        <v>24</v>
      </c>
      <c r="R1099" t="s">
        <v>24</v>
      </c>
      <c r="S1099" t="s">
        <v>24</v>
      </c>
      <c r="T1099" t="s">
        <v>24</v>
      </c>
      <c r="U1099" t="s">
        <v>24</v>
      </c>
      <c r="V1099" t="s">
        <v>24</v>
      </c>
      <c r="W1099" t="s">
        <v>24</v>
      </c>
      <c r="X1099" t="s">
        <v>24</v>
      </c>
      <c r="Y1099">
        <v>5685</v>
      </c>
      <c r="Z1099">
        <v>5710</v>
      </c>
      <c r="AA1099">
        <v>1971</v>
      </c>
      <c r="AB1099">
        <v>2517</v>
      </c>
      <c r="AC1099" t="s">
        <v>4767</v>
      </c>
      <c r="AD1099" t="s">
        <v>4770</v>
      </c>
    </row>
    <row r="1100" spans="1:30" x14ac:dyDescent="0.25">
      <c r="A1100">
        <v>1099</v>
      </c>
      <c r="B1100" t="s">
        <v>4771</v>
      </c>
      <c r="C1100" s="2">
        <v>0.94407769224336902</v>
      </c>
      <c r="D1100" t="s">
        <v>306</v>
      </c>
      <c r="F1100">
        <v>633.060566899896</v>
      </c>
      <c r="G1100" s="2">
        <v>0.21370694346025801</v>
      </c>
      <c r="H1100" s="12">
        <v>4.4176276023475802</v>
      </c>
      <c r="I1100" s="14">
        <v>9.9790159294338403E-6</v>
      </c>
      <c r="J1100" s="14">
        <v>6.3882060990883794E-5</v>
      </c>
      <c r="K1100" t="s">
        <v>4773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0</v>
      </c>
      <c r="Y1100">
        <v>1265</v>
      </c>
      <c r="Z1100">
        <v>1273</v>
      </c>
      <c r="AA1100">
        <v>230</v>
      </c>
      <c r="AB1100">
        <v>347</v>
      </c>
      <c r="AC1100" t="s">
        <v>4772</v>
      </c>
      <c r="AD1100" t="s">
        <v>4774</v>
      </c>
    </row>
    <row r="1101" spans="1:30" x14ac:dyDescent="0.25">
      <c r="A1101">
        <v>1100</v>
      </c>
      <c r="B1101" t="s">
        <v>4775</v>
      </c>
      <c r="C1101" s="2">
        <v>-0.289993694767543</v>
      </c>
      <c r="D1101" t="s">
        <v>4778</v>
      </c>
      <c r="E1101" t="s">
        <v>18287</v>
      </c>
      <c r="F1101">
        <v>4369.6832191804097</v>
      </c>
      <c r="G1101" s="2">
        <v>0.20211434439329501</v>
      </c>
      <c r="H1101" s="12">
        <v>-1.4348001654115301</v>
      </c>
      <c r="I1101" s="14">
        <v>0.151344050775786</v>
      </c>
      <c r="J1101" s="14">
        <v>0.253321268015192</v>
      </c>
      <c r="K1101" t="s">
        <v>4777</v>
      </c>
      <c r="L1101" t="s">
        <v>24</v>
      </c>
      <c r="M1101" t="s">
        <v>24</v>
      </c>
      <c r="N1101" t="s">
        <v>24</v>
      </c>
      <c r="O1101" t="s">
        <v>24</v>
      </c>
      <c r="P1101" t="s">
        <v>24</v>
      </c>
      <c r="Q1101" t="s">
        <v>24</v>
      </c>
      <c r="R1101" t="s">
        <v>24</v>
      </c>
      <c r="S1101" t="s">
        <v>24</v>
      </c>
      <c r="T1101" t="s">
        <v>24</v>
      </c>
      <c r="U1101" t="s">
        <v>24</v>
      </c>
      <c r="V1101" t="s">
        <v>24</v>
      </c>
      <c r="W1101" t="s">
        <v>24</v>
      </c>
      <c r="X1101" t="s">
        <v>24</v>
      </c>
      <c r="Y1101">
        <v>6283</v>
      </c>
      <c r="Z1101">
        <v>5671</v>
      </c>
      <c r="AA1101">
        <v>2583</v>
      </c>
      <c r="AB1101">
        <v>3824</v>
      </c>
      <c r="AC1101" t="s">
        <v>4776</v>
      </c>
      <c r="AD1101" t="s">
        <v>4779</v>
      </c>
    </row>
    <row r="1102" spans="1:30" x14ac:dyDescent="0.25">
      <c r="A1102">
        <v>1101</v>
      </c>
      <c r="B1102" t="s">
        <v>16424</v>
      </c>
      <c r="C1102" s="2">
        <v>-0.75878371339818895</v>
      </c>
      <c r="D1102" t="s">
        <v>4782</v>
      </c>
      <c r="E1102" t="s">
        <v>18298</v>
      </c>
      <c r="F1102">
        <v>359.25572147863301</v>
      </c>
      <c r="G1102" s="2">
        <v>0.201436160201864</v>
      </c>
      <c r="H1102" s="12">
        <v>-3.7668694272060801</v>
      </c>
      <c r="I1102" s="14">
        <v>1.6530740162013101E-4</v>
      </c>
      <c r="J1102" s="14">
        <v>7.8799412023420495E-4</v>
      </c>
      <c r="K1102" t="s">
        <v>4781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</v>
      </c>
      <c r="W1102">
        <v>0</v>
      </c>
      <c r="X1102">
        <v>0</v>
      </c>
      <c r="Y1102">
        <v>381</v>
      </c>
      <c r="Z1102">
        <v>433</v>
      </c>
      <c r="AA1102">
        <v>275</v>
      </c>
      <c r="AB1102">
        <v>321</v>
      </c>
      <c r="AC1102" t="s">
        <v>4780</v>
      </c>
      <c r="AD1102" t="e">
        <f>-VLELEPPVTLASQQRIWGLADRLIHHPDVREAIPGMNNLTLLLENPQQTALDAIERLQRWWEESESLVLESRNIDIPVIYGGEFGPDLEDVARHTGLSPRQVVECHSSASYIVYFLGFQPGFSYLGGLPEQLATPRRGEPRLSVAPGSVGIGGSQTGIYPLATPGGWQLIGRTSLALFNPLEMPPTLLRPGDNVRFVPLKEGVC</f>
        <v>#NAME?</v>
      </c>
    </row>
    <row r="1103" spans="1:30" x14ac:dyDescent="0.25">
      <c r="A1103">
        <v>1102</v>
      </c>
      <c r="B1103" t="s">
        <v>4783</v>
      </c>
      <c r="C1103" s="2">
        <v>-0.32714836903739097</v>
      </c>
      <c r="D1103" t="s">
        <v>4786</v>
      </c>
      <c r="E1103" t="s">
        <v>18287</v>
      </c>
      <c r="F1103">
        <v>5277.5737103797201</v>
      </c>
      <c r="G1103" s="2">
        <v>0.18704806114897499</v>
      </c>
      <c r="H1103" s="12">
        <v>-1.7490070040171799</v>
      </c>
      <c r="I1103" s="14">
        <v>8.0289808725427403E-2</v>
      </c>
      <c r="J1103" s="14">
        <v>0.15306127961746899</v>
      </c>
      <c r="K1103" t="s">
        <v>4785</v>
      </c>
      <c r="L1103" t="s">
        <v>24</v>
      </c>
      <c r="M1103" t="s">
        <v>24</v>
      </c>
      <c r="N1103" t="s">
        <v>24</v>
      </c>
      <c r="O1103" t="s">
        <v>24</v>
      </c>
      <c r="P1103" t="s">
        <v>24</v>
      </c>
      <c r="Q1103" t="s">
        <v>24</v>
      </c>
      <c r="R1103" t="s">
        <v>24</v>
      </c>
      <c r="S1103" t="s">
        <v>24</v>
      </c>
      <c r="T1103" t="s">
        <v>24</v>
      </c>
      <c r="U1103" t="s">
        <v>24</v>
      </c>
      <c r="V1103" t="s">
        <v>24</v>
      </c>
      <c r="W1103" t="s">
        <v>24</v>
      </c>
      <c r="X1103" t="s">
        <v>24</v>
      </c>
      <c r="Y1103">
        <v>7450</v>
      </c>
      <c r="Z1103">
        <v>6785</v>
      </c>
      <c r="AA1103">
        <v>3247</v>
      </c>
      <c r="AB1103">
        <v>4564</v>
      </c>
      <c r="AC1103" t="s">
        <v>4784</v>
      </c>
      <c r="AD1103" t="s">
        <v>4787</v>
      </c>
    </row>
    <row r="1104" spans="1:30" x14ac:dyDescent="0.25">
      <c r="A1104">
        <v>1103</v>
      </c>
      <c r="B1104" t="s">
        <v>4788</v>
      </c>
      <c r="C1104" s="2">
        <v>-0.214032446436422</v>
      </c>
      <c r="D1104" t="s">
        <v>4791</v>
      </c>
      <c r="E1104" t="s">
        <v>18299</v>
      </c>
      <c r="F1104">
        <v>1160.43250045745</v>
      </c>
      <c r="G1104" s="2">
        <v>0.186766451455806</v>
      </c>
      <c r="H1104" s="12">
        <v>-1.1459897897512299</v>
      </c>
      <c r="I1104" s="14">
        <v>0.25179937676078501</v>
      </c>
      <c r="J1104" s="14">
        <v>0.37458154904794899</v>
      </c>
      <c r="K1104" t="s">
        <v>4790</v>
      </c>
      <c r="L1104" t="s">
        <v>24</v>
      </c>
      <c r="M1104" t="s">
        <v>24</v>
      </c>
      <c r="N1104" t="s">
        <v>24</v>
      </c>
      <c r="O1104" t="s">
        <v>24</v>
      </c>
      <c r="P1104" t="s">
        <v>24</v>
      </c>
      <c r="Q1104" t="s">
        <v>24</v>
      </c>
      <c r="R1104" t="s">
        <v>24</v>
      </c>
      <c r="S1104" t="s">
        <v>24</v>
      </c>
      <c r="T1104" t="s">
        <v>24</v>
      </c>
      <c r="U1104" t="s">
        <v>24</v>
      </c>
      <c r="V1104" t="s">
        <v>24</v>
      </c>
      <c r="W1104" t="s">
        <v>24</v>
      </c>
      <c r="X1104" t="s">
        <v>24</v>
      </c>
      <c r="Y1104">
        <v>1689</v>
      </c>
      <c r="Z1104">
        <v>1580</v>
      </c>
      <c r="AA1104">
        <v>701</v>
      </c>
      <c r="AB1104">
        <v>954</v>
      </c>
      <c r="AC1104" t="s">
        <v>4789</v>
      </c>
      <c r="AD1104" t="e">
        <f>-IGNERHGLVGVIGGDLLRNAKIPLILLVAVLISAVLVVTTAHRTRLLTAEREQLVLERDALDIEWRNLILEENALGDHSRVESIATDKLKMQHVDPAQENIVVKQ</f>
        <v>#NAME?</v>
      </c>
    </row>
    <row r="1105" spans="1:30" x14ac:dyDescent="0.25">
      <c r="A1105">
        <v>1104</v>
      </c>
      <c r="B1105" t="s">
        <v>4792</v>
      </c>
      <c r="C1105" s="2">
        <v>-0.31236139929295198</v>
      </c>
      <c r="D1105" t="s">
        <v>4795</v>
      </c>
      <c r="E1105" t="s">
        <v>18299</v>
      </c>
      <c r="F1105">
        <v>3859.7824900279302</v>
      </c>
      <c r="G1105" s="2">
        <v>0.18847924090864401</v>
      </c>
      <c r="H1105" s="12">
        <v>-1.65727216316811</v>
      </c>
      <c r="I1105" s="14">
        <v>9.7464462593748802E-2</v>
      </c>
      <c r="J1105" s="14">
        <v>0.17793301843318801</v>
      </c>
      <c r="K1105" t="s">
        <v>4794</v>
      </c>
      <c r="L1105" t="s">
        <v>24</v>
      </c>
      <c r="M1105" t="s">
        <v>24</v>
      </c>
      <c r="N1105" t="s">
        <v>24</v>
      </c>
      <c r="O1105" t="s">
        <v>24</v>
      </c>
      <c r="P1105" t="s">
        <v>24</v>
      </c>
      <c r="Q1105" t="s">
        <v>24</v>
      </c>
      <c r="R1105" t="s">
        <v>24</v>
      </c>
      <c r="S1105" t="s">
        <v>24</v>
      </c>
      <c r="T1105" t="s">
        <v>24</v>
      </c>
      <c r="U1105" t="s">
        <v>24</v>
      </c>
      <c r="V1105" t="s">
        <v>24</v>
      </c>
      <c r="W1105" t="s">
        <v>24</v>
      </c>
      <c r="X1105" t="s">
        <v>24</v>
      </c>
      <c r="Y1105">
        <v>5520</v>
      </c>
      <c r="Z1105">
        <v>4948</v>
      </c>
      <c r="AA1105">
        <v>2383</v>
      </c>
      <c r="AB1105">
        <v>3300</v>
      </c>
      <c r="AC1105" t="s">
        <v>4793</v>
      </c>
      <c r="AD1105" t="s">
        <v>4796</v>
      </c>
    </row>
    <row r="1106" spans="1:30" x14ac:dyDescent="0.25">
      <c r="A1106">
        <v>1105</v>
      </c>
      <c r="B1106" t="s">
        <v>4797</v>
      </c>
      <c r="C1106" s="2">
        <v>-3.3878401596067302E-2</v>
      </c>
      <c r="D1106" t="s">
        <v>4800</v>
      </c>
      <c r="E1106" t="s">
        <v>18285</v>
      </c>
      <c r="F1106">
        <v>4823.6463294340701</v>
      </c>
      <c r="G1106" s="2">
        <v>0.13859777064957399</v>
      </c>
      <c r="H1106" s="12">
        <v>-0.24443684366124599</v>
      </c>
      <c r="I1106" s="14">
        <v>0.80689250989699701</v>
      </c>
      <c r="J1106" s="14">
        <v>0.86563605800762999</v>
      </c>
      <c r="K1106" t="s">
        <v>4799</v>
      </c>
      <c r="L1106" t="s">
        <v>24</v>
      </c>
      <c r="M1106" t="s">
        <v>24</v>
      </c>
      <c r="N1106" t="s">
        <v>24</v>
      </c>
      <c r="O1106" t="s">
        <v>24</v>
      </c>
      <c r="P1106" t="s">
        <v>24</v>
      </c>
      <c r="Q1106" t="s">
        <v>24</v>
      </c>
      <c r="R1106" t="s">
        <v>24</v>
      </c>
      <c r="S1106" t="s">
        <v>24</v>
      </c>
      <c r="T1106" t="s">
        <v>24</v>
      </c>
      <c r="U1106" t="s">
        <v>24</v>
      </c>
      <c r="V1106" t="s">
        <v>24</v>
      </c>
      <c r="W1106" t="s">
        <v>24</v>
      </c>
      <c r="X1106" t="s">
        <v>24</v>
      </c>
      <c r="Y1106">
        <v>7048</v>
      </c>
      <c r="Z1106">
        <v>7478</v>
      </c>
      <c r="AA1106">
        <v>2950</v>
      </c>
      <c r="AB1106">
        <v>3494</v>
      </c>
      <c r="AC1106" t="s">
        <v>4798</v>
      </c>
      <c r="AD1106" t="s">
        <v>4801</v>
      </c>
    </row>
    <row r="1107" spans="1:30" x14ac:dyDescent="0.25">
      <c r="A1107">
        <v>1106</v>
      </c>
      <c r="B1107" t="s">
        <v>4802</v>
      </c>
      <c r="C1107" s="2">
        <v>-0.27324017125515798</v>
      </c>
      <c r="D1107" t="s">
        <v>4805</v>
      </c>
      <c r="E1107" t="s">
        <v>18285</v>
      </c>
      <c r="F1107">
        <v>4670.6953024096301</v>
      </c>
      <c r="G1107" s="2">
        <v>0.140259440916392</v>
      </c>
      <c r="H1107" s="12">
        <v>-1.94810537864638</v>
      </c>
      <c r="I1107" s="14">
        <v>5.1402355372456902E-2</v>
      </c>
      <c r="J1107" s="14">
        <v>0.10570099933093401</v>
      </c>
      <c r="K1107" t="s">
        <v>4804</v>
      </c>
      <c r="L1107" t="s">
        <v>24</v>
      </c>
      <c r="M1107" t="s">
        <v>24</v>
      </c>
      <c r="N1107" t="s">
        <v>24</v>
      </c>
      <c r="O1107" t="s">
        <v>24</v>
      </c>
      <c r="P1107" t="s">
        <v>24</v>
      </c>
      <c r="Q1107" t="s">
        <v>24</v>
      </c>
      <c r="R1107" t="s">
        <v>24</v>
      </c>
      <c r="S1107" t="s">
        <v>24</v>
      </c>
      <c r="T1107" t="s">
        <v>24</v>
      </c>
      <c r="U1107" t="s">
        <v>24</v>
      </c>
      <c r="V1107" t="s">
        <v>24</v>
      </c>
      <c r="W1107" t="s">
        <v>24</v>
      </c>
      <c r="X1107" t="s">
        <v>24</v>
      </c>
      <c r="Y1107">
        <v>6271</v>
      </c>
      <c r="Z1107">
        <v>6617</v>
      </c>
      <c r="AA1107">
        <v>3038</v>
      </c>
      <c r="AB1107">
        <v>3721</v>
      </c>
      <c r="AC1107" t="s">
        <v>4803</v>
      </c>
      <c r="AD1107" t="s">
        <v>4806</v>
      </c>
    </row>
    <row r="1108" spans="1:30" x14ac:dyDescent="0.25">
      <c r="A1108">
        <v>1107</v>
      </c>
      <c r="B1108" t="s">
        <v>4807</v>
      </c>
      <c r="C1108" s="2">
        <v>-8.7776407985792795E-2</v>
      </c>
      <c r="D1108" t="s">
        <v>4810</v>
      </c>
      <c r="E1108" t="s">
        <v>18285</v>
      </c>
      <c r="F1108">
        <v>2807.8179387461701</v>
      </c>
      <c r="G1108" s="2">
        <v>0.14574641381412501</v>
      </c>
      <c r="H1108" s="12">
        <v>-0.60225432440304705</v>
      </c>
      <c r="I1108" s="14">
        <v>0.547004859669599</v>
      </c>
      <c r="J1108" s="14">
        <v>0.66481605260186205</v>
      </c>
      <c r="K1108" t="s">
        <v>4809</v>
      </c>
      <c r="L1108" t="s">
        <v>24</v>
      </c>
      <c r="M1108" t="s">
        <v>24</v>
      </c>
      <c r="N1108" t="s">
        <v>24</v>
      </c>
      <c r="O1108" t="s">
        <v>24</v>
      </c>
      <c r="P1108" t="s">
        <v>24</v>
      </c>
      <c r="Q1108" t="s">
        <v>24</v>
      </c>
      <c r="R1108" t="s">
        <v>24</v>
      </c>
      <c r="S1108" t="s">
        <v>24</v>
      </c>
      <c r="T1108" t="s">
        <v>24</v>
      </c>
      <c r="U1108" t="s">
        <v>24</v>
      </c>
      <c r="V1108" t="s">
        <v>24</v>
      </c>
      <c r="W1108" t="s">
        <v>24</v>
      </c>
      <c r="X1108" t="s">
        <v>24</v>
      </c>
      <c r="Y1108">
        <v>4047</v>
      </c>
      <c r="Z1108">
        <v>4247</v>
      </c>
      <c r="AA1108">
        <v>1789</v>
      </c>
      <c r="AB1108">
        <v>2024</v>
      </c>
      <c r="AC1108" t="s">
        <v>4808</v>
      </c>
      <c r="AD1108" t="s">
        <v>4811</v>
      </c>
    </row>
    <row r="1109" spans="1:30" x14ac:dyDescent="0.25">
      <c r="A1109">
        <v>1108</v>
      </c>
      <c r="B1109" t="s">
        <v>4812</v>
      </c>
      <c r="C1109" s="2">
        <v>-0.270210543324376</v>
      </c>
      <c r="D1109" t="s">
        <v>4815</v>
      </c>
      <c r="E1109" t="s">
        <v>18285</v>
      </c>
      <c r="F1109">
        <v>3481.1287104442599</v>
      </c>
      <c r="G1109" s="2">
        <v>0.144018473844059</v>
      </c>
      <c r="H1109" s="12">
        <v>-1.8762214048800101</v>
      </c>
      <c r="I1109" s="14">
        <v>6.06248840471552E-2</v>
      </c>
      <c r="J1109" s="14">
        <v>0.121342989340923</v>
      </c>
      <c r="K1109" t="s">
        <v>4814</v>
      </c>
      <c r="L1109" t="s">
        <v>24</v>
      </c>
      <c r="M1109" t="s">
        <v>24</v>
      </c>
      <c r="N1109" t="s">
        <v>24</v>
      </c>
      <c r="O1109" t="s">
        <v>24</v>
      </c>
      <c r="P1109" t="s">
        <v>24</v>
      </c>
      <c r="Q1109" t="s">
        <v>24</v>
      </c>
      <c r="R1109" t="s">
        <v>24</v>
      </c>
      <c r="S1109" t="s">
        <v>24</v>
      </c>
      <c r="T1109" t="s">
        <v>24</v>
      </c>
      <c r="U1109" t="s">
        <v>24</v>
      </c>
      <c r="V1109" t="s">
        <v>24</v>
      </c>
      <c r="W1109" t="s">
        <v>24</v>
      </c>
      <c r="X1109" t="s">
        <v>24</v>
      </c>
      <c r="Y1109">
        <v>4554</v>
      </c>
      <c r="Z1109">
        <v>5070</v>
      </c>
      <c r="AA1109">
        <v>2294</v>
      </c>
      <c r="AB1109">
        <v>2733</v>
      </c>
      <c r="AC1109" t="s">
        <v>4813</v>
      </c>
      <c r="AD1109" t="s">
        <v>4816</v>
      </c>
    </row>
    <row r="1110" spans="1:30" x14ac:dyDescent="0.25">
      <c r="A1110">
        <v>1109</v>
      </c>
      <c r="B1110" t="s">
        <v>4817</v>
      </c>
      <c r="C1110" s="2">
        <v>0.19719652777963101</v>
      </c>
      <c r="D1110" t="s">
        <v>4820</v>
      </c>
      <c r="E1110" t="s">
        <v>18299</v>
      </c>
      <c r="F1110">
        <v>45.712934176207597</v>
      </c>
      <c r="G1110" s="2">
        <v>0.63731035791706803</v>
      </c>
      <c r="H1110" s="12">
        <v>0.30941993226680298</v>
      </c>
      <c r="I1110" s="14">
        <v>0.75700211007379004</v>
      </c>
      <c r="J1110" s="14">
        <v>0.83129731154053699</v>
      </c>
      <c r="K1110" t="s">
        <v>4819</v>
      </c>
      <c r="L1110" t="s">
        <v>24</v>
      </c>
      <c r="M1110" t="s">
        <v>24</v>
      </c>
      <c r="N1110" t="s">
        <v>24</v>
      </c>
      <c r="O1110" t="s">
        <v>24</v>
      </c>
      <c r="P1110" t="s">
        <v>24</v>
      </c>
      <c r="Q1110" t="s">
        <v>24</v>
      </c>
      <c r="R1110" t="s">
        <v>24</v>
      </c>
      <c r="S1110" t="s">
        <v>24</v>
      </c>
      <c r="T1110" t="s">
        <v>24</v>
      </c>
      <c r="U1110" t="s">
        <v>24</v>
      </c>
      <c r="V1110" t="s">
        <v>24</v>
      </c>
      <c r="W1110" t="s">
        <v>24</v>
      </c>
      <c r="X1110" t="s">
        <v>24</v>
      </c>
      <c r="Y1110">
        <v>106</v>
      </c>
      <c r="Z1110">
        <v>41</v>
      </c>
      <c r="AA1110">
        <v>21</v>
      </c>
      <c r="AB1110">
        <v>36</v>
      </c>
      <c r="AC1110" t="s">
        <v>4818</v>
      </c>
      <c r="AD1110" t="s">
        <v>4821</v>
      </c>
    </row>
    <row r="1111" spans="1:30" x14ac:dyDescent="0.25">
      <c r="A1111">
        <v>1110</v>
      </c>
      <c r="B1111" t="s">
        <v>4822</v>
      </c>
      <c r="C1111" s="2">
        <v>-0.27602052436956198</v>
      </c>
      <c r="D1111" t="s">
        <v>4825</v>
      </c>
      <c r="E1111" t="s">
        <v>18285</v>
      </c>
      <c r="F1111">
        <v>2508.5385336701402</v>
      </c>
      <c r="G1111" s="2">
        <v>0.154927838796179</v>
      </c>
      <c r="H1111" s="12">
        <v>-1.78160701468696</v>
      </c>
      <c r="I1111" s="14">
        <v>7.4813339725406602E-2</v>
      </c>
      <c r="J1111" s="14">
        <v>0.14384347199788899</v>
      </c>
      <c r="K1111" t="s">
        <v>4824</v>
      </c>
      <c r="L1111" t="s">
        <v>24</v>
      </c>
      <c r="M1111" t="s">
        <v>24</v>
      </c>
      <c r="N1111" t="s">
        <v>24</v>
      </c>
      <c r="O1111" t="s">
        <v>24</v>
      </c>
      <c r="P1111" t="s">
        <v>24</v>
      </c>
      <c r="Q1111" t="s">
        <v>24</v>
      </c>
      <c r="R1111" t="s">
        <v>24</v>
      </c>
      <c r="S1111" t="s">
        <v>24</v>
      </c>
      <c r="T1111" t="s">
        <v>24</v>
      </c>
      <c r="U1111" t="s">
        <v>24</v>
      </c>
      <c r="V1111" t="s">
        <v>24</v>
      </c>
      <c r="W1111" t="s">
        <v>24</v>
      </c>
      <c r="X1111" t="s">
        <v>24</v>
      </c>
      <c r="Y1111">
        <v>3499</v>
      </c>
      <c r="Z1111">
        <v>3407</v>
      </c>
      <c r="AA1111">
        <v>1695</v>
      </c>
      <c r="AB1111">
        <v>1927</v>
      </c>
      <c r="AC1111" t="s">
        <v>4823</v>
      </c>
      <c r="AD1111" t="s">
        <v>4826</v>
      </c>
    </row>
    <row r="1112" spans="1:30" x14ac:dyDescent="0.25">
      <c r="A1112">
        <v>1111</v>
      </c>
      <c r="B1112" t="s">
        <v>4827</v>
      </c>
      <c r="C1112" s="2">
        <v>-0.21773215973833199</v>
      </c>
      <c r="D1112" t="s">
        <v>4830</v>
      </c>
      <c r="E1112" t="s">
        <v>18285</v>
      </c>
      <c r="F1112">
        <v>4879.05753696585</v>
      </c>
      <c r="G1112" s="2">
        <v>0.15205481589244199</v>
      </c>
      <c r="H1112" s="12">
        <v>-1.4319320204389201</v>
      </c>
      <c r="I1112" s="14">
        <v>0.152163277256954</v>
      </c>
      <c r="J1112" s="14">
        <v>0.25436540996935098</v>
      </c>
      <c r="K1112" t="s">
        <v>4829</v>
      </c>
      <c r="L1112" t="s">
        <v>24</v>
      </c>
      <c r="M1112" t="s">
        <v>24</v>
      </c>
      <c r="N1112" t="s">
        <v>24</v>
      </c>
      <c r="O1112" t="s">
        <v>24</v>
      </c>
      <c r="P1112" t="s">
        <v>24</v>
      </c>
      <c r="Q1112" t="s">
        <v>24</v>
      </c>
      <c r="R1112" t="s">
        <v>24</v>
      </c>
      <c r="S1112" t="s">
        <v>24</v>
      </c>
      <c r="T1112" t="s">
        <v>24</v>
      </c>
      <c r="U1112" t="s">
        <v>24</v>
      </c>
      <c r="V1112" t="s">
        <v>24</v>
      </c>
      <c r="W1112" t="s">
        <v>24</v>
      </c>
      <c r="X1112" t="s">
        <v>24</v>
      </c>
      <c r="Y1112">
        <v>6971</v>
      </c>
      <c r="Z1112">
        <v>6758</v>
      </c>
      <c r="AA1112">
        <v>3251</v>
      </c>
      <c r="AB1112">
        <v>3662</v>
      </c>
      <c r="AC1112" t="s">
        <v>4828</v>
      </c>
      <c r="AD1112" t="s">
        <v>4831</v>
      </c>
    </row>
    <row r="1113" spans="1:30" x14ac:dyDescent="0.25">
      <c r="A1113">
        <v>1112</v>
      </c>
      <c r="B1113" t="s">
        <v>16425</v>
      </c>
      <c r="C1113" s="2">
        <v>-0.96915600794560997</v>
      </c>
      <c r="D1113" t="s">
        <v>35</v>
      </c>
      <c r="E1113" t="s">
        <v>18298</v>
      </c>
      <c r="F1113">
        <v>513.26335959144001</v>
      </c>
      <c r="G1113" s="2">
        <v>0.201855330114564</v>
      </c>
      <c r="H1113" s="12">
        <v>-4.8012406082889303</v>
      </c>
      <c r="I1113" s="14">
        <v>1.57685667246271E-6</v>
      </c>
      <c r="J1113" s="14">
        <v>1.2097495689522401E-5</v>
      </c>
      <c r="K1113" t="s">
        <v>4833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</v>
      </c>
      <c r="W1113">
        <v>0</v>
      </c>
      <c r="X1113">
        <v>0</v>
      </c>
      <c r="Y1113">
        <v>498</v>
      </c>
      <c r="Z1113">
        <v>561</v>
      </c>
      <c r="AA1113">
        <v>378</v>
      </c>
      <c r="AB1113">
        <v>525</v>
      </c>
      <c r="AC1113" t="s">
        <v>4832</v>
      </c>
      <c r="AD1113" t="s">
        <v>4834</v>
      </c>
    </row>
    <row r="1114" spans="1:30" x14ac:dyDescent="0.25">
      <c r="A1114">
        <v>1113</v>
      </c>
      <c r="B1114" t="s">
        <v>4835</v>
      </c>
      <c r="C1114" s="2">
        <v>-0.59643782308124604</v>
      </c>
      <c r="D1114" t="s">
        <v>4838</v>
      </c>
      <c r="E1114" t="s">
        <v>18285</v>
      </c>
      <c r="F1114">
        <v>4013.9917176459198</v>
      </c>
      <c r="G1114" s="2">
        <v>0.14468778870653601</v>
      </c>
      <c r="H1114" s="12">
        <v>-4.1222402278258201</v>
      </c>
      <c r="I1114" s="14">
        <v>3.7520561702767002E-5</v>
      </c>
      <c r="J1114" s="14">
        <v>2.11120739840497E-4</v>
      </c>
      <c r="K1114" t="s">
        <v>4837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</v>
      </c>
      <c r="W1114">
        <v>0</v>
      </c>
      <c r="X1114">
        <v>0</v>
      </c>
      <c r="Y1114">
        <v>4657</v>
      </c>
      <c r="Z1114">
        <v>5086</v>
      </c>
      <c r="AA1114">
        <v>2841</v>
      </c>
      <c r="AB1114">
        <v>3554</v>
      </c>
      <c r="AC1114" t="s">
        <v>4836</v>
      </c>
      <c r="AD1114" t="s">
        <v>4839</v>
      </c>
    </row>
    <row r="1115" spans="1:30" x14ac:dyDescent="0.25">
      <c r="A1115">
        <v>1114</v>
      </c>
      <c r="B1115" t="s">
        <v>4840</v>
      </c>
      <c r="C1115" s="2">
        <v>-9.74342494608917E-2</v>
      </c>
      <c r="D1115" t="s">
        <v>4843</v>
      </c>
      <c r="E1115" t="s">
        <v>18299</v>
      </c>
      <c r="F1115">
        <v>2829.3603981266201</v>
      </c>
      <c r="G1115" s="2">
        <v>0.15585255443709201</v>
      </c>
      <c r="H1115" s="12">
        <v>-0.62516940972064705</v>
      </c>
      <c r="I1115" s="14">
        <v>0.53185987666802204</v>
      </c>
      <c r="J1115" s="14">
        <v>0.65168271678337897</v>
      </c>
      <c r="K1115" t="s">
        <v>4842</v>
      </c>
      <c r="L1115" t="s">
        <v>24</v>
      </c>
      <c r="M1115" t="s">
        <v>24</v>
      </c>
      <c r="N1115" t="s">
        <v>24</v>
      </c>
      <c r="O1115" t="s">
        <v>24</v>
      </c>
      <c r="P1115" t="s">
        <v>24</v>
      </c>
      <c r="Q1115" t="s">
        <v>24</v>
      </c>
      <c r="R1115" t="s">
        <v>24</v>
      </c>
      <c r="S1115" t="s">
        <v>24</v>
      </c>
      <c r="T1115" t="s">
        <v>24</v>
      </c>
      <c r="U1115" t="s">
        <v>24</v>
      </c>
      <c r="V1115" t="s">
        <v>24</v>
      </c>
      <c r="W1115" t="s">
        <v>24</v>
      </c>
      <c r="X1115" t="s">
        <v>24</v>
      </c>
      <c r="Y1115">
        <v>4138</v>
      </c>
      <c r="Z1115">
        <v>4186</v>
      </c>
      <c r="AA1115">
        <v>1851</v>
      </c>
      <c r="AB1115">
        <v>1996</v>
      </c>
      <c r="AC1115" t="s">
        <v>4841</v>
      </c>
      <c r="AD1115" t="s">
        <v>4844</v>
      </c>
    </row>
    <row r="1116" spans="1:30" x14ac:dyDescent="0.25">
      <c r="A1116">
        <v>1115</v>
      </c>
      <c r="B1116" t="s">
        <v>4845</v>
      </c>
      <c r="C1116" s="2">
        <v>-0.20459123463908899</v>
      </c>
      <c r="D1116" t="s">
        <v>4848</v>
      </c>
      <c r="E1116" t="s">
        <v>18299</v>
      </c>
      <c r="F1116">
        <v>6039.8088592436698</v>
      </c>
      <c r="G1116" s="2">
        <v>0.15180755580146699</v>
      </c>
      <c r="H1116" s="12">
        <v>-1.3477012626871601</v>
      </c>
      <c r="I1116" s="14">
        <v>0.17775448580643599</v>
      </c>
      <c r="J1116" s="14">
        <v>0.28730598802737201</v>
      </c>
      <c r="K1116" t="s">
        <v>4847</v>
      </c>
      <c r="L1116" t="s">
        <v>24</v>
      </c>
      <c r="M1116" t="s">
        <v>24</v>
      </c>
      <c r="N1116" t="s">
        <v>24</v>
      </c>
      <c r="O1116" t="s">
        <v>24</v>
      </c>
      <c r="P1116" t="s">
        <v>24</v>
      </c>
      <c r="Q1116" t="s">
        <v>24</v>
      </c>
      <c r="R1116" t="s">
        <v>24</v>
      </c>
      <c r="S1116" t="s">
        <v>24</v>
      </c>
      <c r="T1116" t="s">
        <v>24</v>
      </c>
      <c r="U1116" t="s">
        <v>24</v>
      </c>
      <c r="V1116" t="s">
        <v>24</v>
      </c>
      <c r="W1116" t="s">
        <v>24</v>
      </c>
      <c r="X1116" t="s">
        <v>24</v>
      </c>
      <c r="Y1116">
        <v>8426</v>
      </c>
      <c r="Z1116">
        <v>8667</v>
      </c>
      <c r="AA1116">
        <v>4109</v>
      </c>
      <c r="AB1116">
        <v>4394</v>
      </c>
      <c r="AC1116" t="s">
        <v>4846</v>
      </c>
      <c r="AD1116" t="s">
        <v>4849</v>
      </c>
    </row>
    <row r="1117" spans="1:30" x14ac:dyDescent="0.25">
      <c r="A1117">
        <v>1116</v>
      </c>
      <c r="B1117" t="s">
        <v>4850</v>
      </c>
      <c r="C1117" s="2">
        <v>-0.29358240593057999</v>
      </c>
      <c r="D1117" t="s">
        <v>4853</v>
      </c>
      <c r="E1117" t="s">
        <v>18299</v>
      </c>
      <c r="F1117">
        <v>24584.555947623001</v>
      </c>
      <c r="G1117" s="2">
        <v>0.16192528184372701</v>
      </c>
      <c r="H1117" s="12">
        <v>-1.8130733050933601</v>
      </c>
      <c r="I1117" s="14">
        <v>6.9820515837758598E-2</v>
      </c>
      <c r="J1117" s="14">
        <v>0.135916806752965</v>
      </c>
      <c r="K1117" t="s">
        <v>4852</v>
      </c>
      <c r="L1117" t="s">
        <v>24</v>
      </c>
      <c r="M1117" t="s">
        <v>24</v>
      </c>
      <c r="N1117" t="s">
        <v>24</v>
      </c>
      <c r="O1117" t="s">
        <v>24</v>
      </c>
      <c r="P1117" t="s">
        <v>24</v>
      </c>
      <c r="Q1117" t="s">
        <v>24</v>
      </c>
      <c r="R1117" t="s">
        <v>24</v>
      </c>
      <c r="S1117" t="s">
        <v>24</v>
      </c>
      <c r="T1117" t="s">
        <v>24</v>
      </c>
      <c r="U1117" t="s">
        <v>24</v>
      </c>
      <c r="V1117" t="s">
        <v>24</v>
      </c>
      <c r="W1117" t="s">
        <v>24</v>
      </c>
      <c r="X1117" t="s">
        <v>24</v>
      </c>
      <c r="Y1117">
        <v>30179</v>
      </c>
      <c r="Z1117">
        <v>37290</v>
      </c>
      <c r="AA1117">
        <v>16603</v>
      </c>
      <c r="AB1117">
        <v>19107</v>
      </c>
      <c r="AC1117" t="s">
        <v>4851</v>
      </c>
      <c r="AD1117" t="s">
        <v>4854</v>
      </c>
    </row>
    <row r="1118" spans="1:30" x14ac:dyDescent="0.25">
      <c r="A1118">
        <v>1117</v>
      </c>
      <c r="B1118" t="s">
        <v>4855</v>
      </c>
      <c r="C1118" s="2">
        <v>-0.53248309687409401</v>
      </c>
      <c r="D1118" t="s">
        <v>4858</v>
      </c>
      <c r="E1118" t="s">
        <v>18285</v>
      </c>
      <c r="F1118">
        <v>24190.8001162002</v>
      </c>
      <c r="G1118" s="2">
        <v>0.17168463659205699</v>
      </c>
      <c r="H1118" s="12">
        <v>-3.1015186183451902</v>
      </c>
      <c r="I1118" s="14">
        <v>1.92530764615696E-3</v>
      </c>
      <c r="J1118" s="14">
        <v>6.5583117023336E-3</v>
      </c>
      <c r="K1118" t="s">
        <v>4857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0</v>
      </c>
      <c r="X1118">
        <v>0</v>
      </c>
      <c r="Y1118">
        <v>27216</v>
      </c>
      <c r="Z1118">
        <v>33171</v>
      </c>
      <c r="AA1118">
        <v>16191</v>
      </c>
      <c r="AB1118">
        <v>21783</v>
      </c>
      <c r="AC1118" t="s">
        <v>4856</v>
      </c>
      <c r="AD1118" t="s">
        <v>4859</v>
      </c>
    </row>
    <row r="1119" spans="1:30" x14ac:dyDescent="0.25">
      <c r="A1119">
        <v>1118</v>
      </c>
      <c r="B1119" t="s">
        <v>4860</v>
      </c>
      <c r="C1119" s="2">
        <v>-0.16011769874591</v>
      </c>
      <c r="D1119" t="s">
        <v>35</v>
      </c>
      <c r="E1119" t="s">
        <v>18295</v>
      </c>
      <c r="F1119">
        <v>1083.4240407248001</v>
      </c>
      <c r="G1119" s="2">
        <v>0.16719095731094399</v>
      </c>
      <c r="H1119" s="12">
        <v>-0.95769353391596101</v>
      </c>
      <c r="I1119" s="14">
        <v>0.33821731827399898</v>
      </c>
      <c r="J1119" s="14">
        <v>0.46439473553444599</v>
      </c>
      <c r="K1119" t="s">
        <v>4862</v>
      </c>
      <c r="L1119" t="s">
        <v>24</v>
      </c>
      <c r="M1119" t="s">
        <v>24</v>
      </c>
      <c r="N1119" t="s">
        <v>24</v>
      </c>
      <c r="O1119" t="s">
        <v>24</v>
      </c>
      <c r="P1119" t="s">
        <v>24</v>
      </c>
      <c r="Q1119" t="s">
        <v>24</v>
      </c>
      <c r="R1119" t="s">
        <v>24</v>
      </c>
      <c r="S1119" t="s">
        <v>24</v>
      </c>
      <c r="T1119" t="s">
        <v>24</v>
      </c>
      <c r="U1119" t="s">
        <v>24</v>
      </c>
      <c r="V1119" t="s">
        <v>24</v>
      </c>
      <c r="W1119" t="s">
        <v>24</v>
      </c>
      <c r="X1119" t="s">
        <v>24</v>
      </c>
      <c r="Y1119">
        <v>1460</v>
      </c>
      <c r="Z1119">
        <v>1662</v>
      </c>
      <c r="AA1119">
        <v>668</v>
      </c>
      <c r="AB1119">
        <v>846</v>
      </c>
      <c r="AC1119" t="s">
        <v>4861</v>
      </c>
      <c r="AD1119" t="s">
        <v>4863</v>
      </c>
    </row>
    <row r="1120" spans="1:30" x14ac:dyDescent="0.25">
      <c r="A1120">
        <v>1119</v>
      </c>
      <c r="B1120" t="s">
        <v>4864</v>
      </c>
      <c r="C1120" s="2">
        <v>0.47189830259504401</v>
      </c>
      <c r="D1120" t="s">
        <v>4867</v>
      </c>
      <c r="F1120">
        <v>875.68587175488801</v>
      </c>
      <c r="G1120" s="2">
        <v>0.181033250279165</v>
      </c>
      <c r="H1120" s="12">
        <v>2.6066940844698201</v>
      </c>
      <c r="I1120" s="14">
        <v>9.1420996843955098E-3</v>
      </c>
      <c r="J1120" s="14">
        <v>2.5017448680844101E-2</v>
      </c>
      <c r="K1120" t="s">
        <v>4866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0</v>
      </c>
      <c r="Y1120">
        <v>1598</v>
      </c>
      <c r="Z1120">
        <v>1497</v>
      </c>
      <c r="AA1120">
        <v>454</v>
      </c>
      <c r="AB1120">
        <v>513</v>
      </c>
      <c r="AC1120" t="s">
        <v>4865</v>
      </c>
      <c r="AD1120" t="e">
        <f>-IGILNRWRQFGRRYFWPHLLLGMVAASLGVPSNLSSGPDQTALPSTSSSQSRQNHGATNFNSLALLQETHRRPSFSVDYWQQHALRTVIRHLSFALAPQVAYSRVQEAETLEQVEPTQIQQLALLDTLNALLTHESRPPTIIRYTKRAPQPVLSLHQPGLWLAQVQGIRAGPVRYS</f>
        <v>#NAME?</v>
      </c>
    </row>
    <row r="1121" spans="1:30" x14ac:dyDescent="0.25">
      <c r="A1121">
        <v>1120</v>
      </c>
      <c r="B1121" t="s">
        <v>4868</v>
      </c>
      <c r="C1121" s="2">
        <v>-1.9652951320809401E-3</v>
      </c>
      <c r="D1121" t="s">
        <v>4871</v>
      </c>
      <c r="E1121" t="s">
        <v>18288</v>
      </c>
      <c r="F1121">
        <v>9939.4751503684893</v>
      </c>
      <c r="G1121" s="2">
        <v>0.16262008719869001</v>
      </c>
      <c r="H1121" s="12">
        <v>-1.2085192954543999E-2</v>
      </c>
      <c r="I1121" s="14">
        <v>0.99035764584182295</v>
      </c>
      <c r="J1121" s="14">
        <v>0.99137313689113604</v>
      </c>
      <c r="K1121" t="s">
        <v>4870</v>
      </c>
      <c r="L1121" t="s">
        <v>24</v>
      </c>
      <c r="M1121" t="s">
        <v>24</v>
      </c>
      <c r="N1121" t="s">
        <v>24</v>
      </c>
      <c r="O1121" t="s">
        <v>24</v>
      </c>
      <c r="P1121" t="s">
        <v>24</v>
      </c>
      <c r="Q1121" t="s">
        <v>24</v>
      </c>
      <c r="R1121" t="s">
        <v>24</v>
      </c>
      <c r="S1121" t="s">
        <v>24</v>
      </c>
      <c r="T1121" t="s">
        <v>24</v>
      </c>
      <c r="U1121" t="s">
        <v>24</v>
      </c>
      <c r="V1121" t="s">
        <v>24</v>
      </c>
      <c r="W1121" t="s">
        <v>24</v>
      </c>
      <c r="X1121" t="s">
        <v>24</v>
      </c>
      <c r="Y1121">
        <v>13849</v>
      </c>
      <c r="Z1121">
        <v>16468</v>
      </c>
      <c r="AA1121">
        <v>6318</v>
      </c>
      <c r="AB1121">
        <v>6759</v>
      </c>
      <c r="AC1121" t="s">
        <v>4869</v>
      </c>
      <c r="AD1121" t="s">
        <v>4872</v>
      </c>
    </row>
    <row r="1122" spans="1:30" x14ac:dyDescent="0.25">
      <c r="A1122">
        <v>1121</v>
      </c>
      <c r="B1122" t="s">
        <v>4873</v>
      </c>
      <c r="C1122" s="2">
        <v>1.01385052629515</v>
      </c>
      <c r="D1122" t="s">
        <v>4876</v>
      </c>
      <c r="E1122" t="s">
        <v>18284</v>
      </c>
      <c r="F1122">
        <v>465.88255677733702</v>
      </c>
      <c r="G1122" s="2">
        <v>0.31681117224377398</v>
      </c>
      <c r="H1122" s="12">
        <v>3.2001728951497701</v>
      </c>
      <c r="I1122" s="14">
        <v>1.37345170927455E-3</v>
      </c>
      <c r="J1122" s="14">
        <v>4.9204852520340703E-3</v>
      </c>
      <c r="K1122" t="s">
        <v>4875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0</v>
      </c>
      <c r="Y1122">
        <v>830</v>
      </c>
      <c r="Z1122">
        <v>1073</v>
      </c>
      <c r="AA1122">
        <v>236</v>
      </c>
      <c r="AB1122">
        <v>163</v>
      </c>
      <c r="AC1122" t="s">
        <v>4874</v>
      </c>
      <c r="AD1122" t="s">
        <v>4877</v>
      </c>
    </row>
    <row r="1123" spans="1:30" x14ac:dyDescent="0.25">
      <c r="A1123">
        <v>1122</v>
      </c>
      <c r="B1123" t="s">
        <v>4878</v>
      </c>
      <c r="C1123" s="2">
        <v>0.65193634946247603</v>
      </c>
      <c r="D1123" t="s">
        <v>4881</v>
      </c>
      <c r="E1123" t="s">
        <v>18283</v>
      </c>
      <c r="F1123">
        <v>414.58684724098299</v>
      </c>
      <c r="G1123" s="2">
        <v>0.24626485284673699</v>
      </c>
      <c r="H1123" s="12">
        <v>2.6472975819582798</v>
      </c>
      <c r="I1123" s="14">
        <v>8.1137918211804105E-3</v>
      </c>
      <c r="J1123" s="14">
        <v>2.26927392596653E-2</v>
      </c>
      <c r="K1123" t="s">
        <v>4880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0</v>
      </c>
      <c r="Y1123">
        <v>662</v>
      </c>
      <c r="Z1123">
        <v>888</v>
      </c>
      <c r="AA1123">
        <v>176</v>
      </c>
      <c r="AB1123">
        <v>253</v>
      </c>
      <c r="AC1123" t="s">
        <v>4879</v>
      </c>
      <c r="AD1123" t="s">
        <v>4882</v>
      </c>
    </row>
    <row r="1124" spans="1:30" x14ac:dyDescent="0.25">
      <c r="A1124">
        <v>1123</v>
      </c>
      <c r="B1124" t="s">
        <v>16426</v>
      </c>
      <c r="C1124" s="2">
        <v>-0.52552556984816401</v>
      </c>
      <c r="D1124" t="s">
        <v>4885</v>
      </c>
      <c r="E1124" t="s">
        <v>18294</v>
      </c>
      <c r="F1124">
        <v>218.16107664824301</v>
      </c>
      <c r="G1124" s="2">
        <v>0.312022878386777</v>
      </c>
      <c r="H1124" s="12">
        <v>-1.68425332323463</v>
      </c>
      <c r="I1124" s="14">
        <v>9.2132721955435606E-2</v>
      </c>
      <c r="J1124" s="14">
        <v>0.170672807986706</v>
      </c>
      <c r="K1124" t="s">
        <v>4884</v>
      </c>
      <c r="L1124" t="s">
        <v>24</v>
      </c>
      <c r="M1124" t="s">
        <v>24</v>
      </c>
      <c r="N1124" t="s">
        <v>24</v>
      </c>
      <c r="O1124" t="s">
        <v>24</v>
      </c>
      <c r="P1124" t="s">
        <v>24</v>
      </c>
      <c r="Q1124" t="s">
        <v>24</v>
      </c>
      <c r="R1124" t="s">
        <v>24</v>
      </c>
      <c r="S1124" t="s">
        <v>24</v>
      </c>
      <c r="T1124" t="s">
        <v>24</v>
      </c>
      <c r="U1124" t="s">
        <v>24</v>
      </c>
      <c r="V1124" t="s">
        <v>24</v>
      </c>
      <c r="W1124" t="s">
        <v>24</v>
      </c>
      <c r="X1124" t="s">
        <v>24</v>
      </c>
      <c r="Y1124">
        <v>278</v>
      </c>
      <c r="Z1124">
        <v>267</v>
      </c>
      <c r="AA1124">
        <v>121</v>
      </c>
      <c r="AB1124">
        <v>225</v>
      </c>
      <c r="AC1124" t="s">
        <v>4883</v>
      </c>
      <c r="AD1124" t="s">
        <v>4886</v>
      </c>
    </row>
    <row r="1125" spans="1:30" x14ac:dyDescent="0.25">
      <c r="A1125">
        <v>1124</v>
      </c>
      <c r="B1125" t="s">
        <v>4887</v>
      </c>
      <c r="C1125" s="2">
        <v>0.69118468956057799</v>
      </c>
      <c r="D1125" t="s">
        <v>4890</v>
      </c>
      <c r="E1125" t="s">
        <v>18299</v>
      </c>
      <c r="F1125">
        <v>941.06715533780903</v>
      </c>
      <c r="G1125" s="2">
        <v>0.16849874294870901</v>
      </c>
      <c r="H1125" s="12">
        <v>4.10201689024455</v>
      </c>
      <c r="I1125" s="14">
        <v>4.0956436762548199E-5</v>
      </c>
      <c r="J1125" s="14">
        <v>2.27827472304488E-4</v>
      </c>
      <c r="K1125" t="s">
        <v>4889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0</v>
      </c>
      <c r="Y1125">
        <v>1778</v>
      </c>
      <c r="Z1125">
        <v>1760</v>
      </c>
      <c r="AA1125">
        <v>438</v>
      </c>
      <c r="AB1125">
        <v>512</v>
      </c>
      <c r="AC1125" t="s">
        <v>4888</v>
      </c>
      <c r="AD1125" t="s">
        <v>4891</v>
      </c>
    </row>
    <row r="1126" spans="1:30" x14ac:dyDescent="0.25">
      <c r="A1126">
        <v>1125</v>
      </c>
      <c r="B1126" t="s">
        <v>4892</v>
      </c>
      <c r="C1126" s="2">
        <v>0.90290803466818503</v>
      </c>
      <c r="D1126" t="s">
        <v>4895</v>
      </c>
      <c r="E1126" t="s">
        <v>18289</v>
      </c>
      <c r="F1126">
        <v>720.29356395961895</v>
      </c>
      <c r="G1126" s="2">
        <v>0.19455082175956601</v>
      </c>
      <c r="H1126" s="12">
        <v>4.6409880282286204</v>
      </c>
      <c r="I1126" s="14">
        <v>3.4674721647159301E-6</v>
      </c>
      <c r="J1126" s="14">
        <v>2.4708902925576099E-5</v>
      </c>
      <c r="K1126" t="s">
        <v>4894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0</v>
      </c>
      <c r="Y1126">
        <v>1495</v>
      </c>
      <c r="Z1126">
        <v>1359</v>
      </c>
      <c r="AA1126">
        <v>296</v>
      </c>
      <c r="AB1126">
        <v>368</v>
      </c>
      <c r="AC1126" t="s">
        <v>4893</v>
      </c>
      <c r="AD1126" t="s">
        <v>4896</v>
      </c>
    </row>
    <row r="1127" spans="1:30" x14ac:dyDescent="0.25">
      <c r="A1127">
        <v>1126</v>
      </c>
      <c r="B1127" t="s">
        <v>4897</v>
      </c>
      <c r="C1127" s="2">
        <v>0.75858083841664903</v>
      </c>
      <c r="D1127" t="s">
        <v>4900</v>
      </c>
      <c r="E1127" t="s">
        <v>18286</v>
      </c>
      <c r="F1127">
        <v>1560.2537288977001</v>
      </c>
      <c r="G1127" s="2">
        <v>0.17980129185584001</v>
      </c>
      <c r="H1127" s="12">
        <v>4.2189954843308897</v>
      </c>
      <c r="I1127" s="14">
        <v>2.4539318751109098E-5</v>
      </c>
      <c r="J1127" s="14">
        <v>1.4453399656573301E-4</v>
      </c>
      <c r="K1127" t="s">
        <v>4899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0</v>
      </c>
      <c r="Y1127">
        <v>2849</v>
      </c>
      <c r="Z1127">
        <v>3129</v>
      </c>
      <c r="AA1127">
        <v>762</v>
      </c>
      <c r="AB1127">
        <v>758</v>
      </c>
      <c r="AC1127" t="s">
        <v>4898</v>
      </c>
      <c r="AD1127" t="s">
        <v>4901</v>
      </c>
    </row>
    <row r="1128" spans="1:30" x14ac:dyDescent="0.25">
      <c r="A1128">
        <v>1127</v>
      </c>
      <c r="B1128" t="s">
        <v>4902</v>
      </c>
      <c r="C1128" s="2">
        <v>1.2240975068148101</v>
      </c>
      <c r="D1128" t="s">
        <v>4905</v>
      </c>
      <c r="E1128" t="s">
        <v>18301</v>
      </c>
      <c r="F1128">
        <v>1342.1863913928601</v>
      </c>
      <c r="G1128" s="2">
        <v>0.17217595545887401</v>
      </c>
      <c r="H1128" s="12">
        <v>7.1095728991449798</v>
      </c>
      <c r="I1128" s="14">
        <v>1.16402605442881E-12</v>
      </c>
      <c r="J1128" s="14">
        <v>2.3191437461961701E-11</v>
      </c>
      <c r="K1128" t="s">
        <v>4904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0</v>
      </c>
      <c r="Y1128">
        <v>2806</v>
      </c>
      <c r="Z1128">
        <v>2919</v>
      </c>
      <c r="AA1128">
        <v>519</v>
      </c>
      <c r="AB1128">
        <v>538</v>
      </c>
      <c r="AC1128" t="s">
        <v>4903</v>
      </c>
      <c r="AD1128" t="s">
        <v>4906</v>
      </c>
    </row>
    <row r="1129" spans="1:30" x14ac:dyDescent="0.25">
      <c r="A1129">
        <v>1128</v>
      </c>
      <c r="B1129" t="s">
        <v>4907</v>
      </c>
      <c r="C1129" s="2">
        <v>1.5338024898378899</v>
      </c>
      <c r="D1129" t="s">
        <v>4910</v>
      </c>
      <c r="E1129" t="s">
        <v>18301</v>
      </c>
      <c r="F1129">
        <v>439.10708711002798</v>
      </c>
      <c r="G1129" s="2">
        <v>0.38130080735758598</v>
      </c>
      <c r="H1129" s="12">
        <v>4.0225524316802197</v>
      </c>
      <c r="I1129" s="14">
        <v>5.7570832810231502E-5</v>
      </c>
      <c r="J1129" s="14">
        <v>3.0586952669925703E-4</v>
      </c>
      <c r="K1129" t="s">
        <v>4909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1</v>
      </c>
      <c r="U1129">
        <v>0</v>
      </c>
      <c r="V1129">
        <v>0</v>
      </c>
      <c r="W1129">
        <v>0</v>
      </c>
      <c r="X1129">
        <v>0</v>
      </c>
      <c r="Y1129">
        <v>876</v>
      </c>
      <c r="Z1129">
        <v>1117</v>
      </c>
      <c r="AA1129">
        <v>187</v>
      </c>
      <c r="AB1129">
        <v>102</v>
      </c>
      <c r="AC1129" t="s">
        <v>4908</v>
      </c>
      <c r="AD1129" t="s">
        <v>4911</v>
      </c>
    </row>
    <row r="1130" spans="1:30" x14ac:dyDescent="0.25">
      <c r="A1130">
        <v>1129</v>
      </c>
      <c r="B1130" t="s">
        <v>4912</v>
      </c>
      <c r="C1130" s="2">
        <v>0.64634473367119405</v>
      </c>
      <c r="D1130" t="s">
        <v>4915</v>
      </c>
      <c r="E1130" t="s">
        <v>18289</v>
      </c>
      <c r="F1130">
        <v>1754.5133807345901</v>
      </c>
      <c r="G1130" s="2">
        <v>0.151389288748007</v>
      </c>
      <c r="H1130" s="12">
        <v>4.2694218264480996</v>
      </c>
      <c r="I1130" s="14">
        <v>1.95980320808773E-5</v>
      </c>
      <c r="J1130" s="14">
        <v>1.18284876778711E-4</v>
      </c>
      <c r="K1130" t="s">
        <v>4914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0</v>
      </c>
      <c r="Y1130">
        <v>3161</v>
      </c>
      <c r="Z1130">
        <v>3364</v>
      </c>
      <c r="AA1130">
        <v>811</v>
      </c>
      <c r="AB1130">
        <v>998</v>
      </c>
      <c r="AC1130" t="s">
        <v>4913</v>
      </c>
      <c r="AD1130" t="s">
        <v>4916</v>
      </c>
    </row>
    <row r="1131" spans="1:30" x14ac:dyDescent="0.25">
      <c r="A1131">
        <v>1130</v>
      </c>
      <c r="B1131" t="s">
        <v>4917</v>
      </c>
      <c r="C1131" s="2">
        <v>0.48594656958350302</v>
      </c>
      <c r="D1131" t="s">
        <v>4920</v>
      </c>
      <c r="E1131" t="s">
        <v>18285</v>
      </c>
      <c r="F1131">
        <v>1082.26096420985</v>
      </c>
      <c r="G1131" s="2">
        <v>0.16151295916955899</v>
      </c>
      <c r="H1131" s="12">
        <v>3.0087156602297802</v>
      </c>
      <c r="I1131" s="14">
        <v>2.6235452731057998E-3</v>
      </c>
      <c r="J1131" s="14">
        <v>8.5517064202655594E-3</v>
      </c>
      <c r="K1131" t="s">
        <v>4919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0</v>
      </c>
      <c r="Y1131">
        <v>1876</v>
      </c>
      <c r="Z1131">
        <v>1972</v>
      </c>
      <c r="AA1131">
        <v>531</v>
      </c>
      <c r="AB1131">
        <v>662</v>
      </c>
      <c r="AC1131" t="s">
        <v>4918</v>
      </c>
      <c r="AD1131" t="s">
        <v>4921</v>
      </c>
    </row>
    <row r="1132" spans="1:30" x14ac:dyDescent="0.25">
      <c r="A1132">
        <v>1131</v>
      </c>
      <c r="B1132" t="s">
        <v>4922</v>
      </c>
      <c r="C1132" s="2">
        <v>0.57411451832319504</v>
      </c>
      <c r="D1132" t="s">
        <v>4925</v>
      </c>
      <c r="E1132" t="s">
        <v>18284</v>
      </c>
      <c r="F1132">
        <v>1874.6920121185101</v>
      </c>
      <c r="G1132" s="2">
        <v>0.148919819472242</v>
      </c>
      <c r="H1132" s="12">
        <v>3.85519214539613</v>
      </c>
      <c r="I1132" s="14">
        <v>1.15638767931211E-4</v>
      </c>
      <c r="J1132" s="14">
        <v>5.6729822709972102E-4</v>
      </c>
      <c r="K1132" t="s">
        <v>4924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0</v>
      </c>
      <c r="Y1132">
        <v>3339</v>
      </c>
      <c r="Z1132">
        <v>3494</v>
      </c>
      <c r="AA1132">
        <v>912</v>
      </c>
      <c r="AB1132">
        <v>1077</v>
      </c>
      <c r="AC1132" t="s">
        <v>4923</v>
      </c>
      <c r="AD1132" t="s">
        <v>4926</v>
      </c>
    </row>
    <row r="1133" spans="1:30" x14ac:dyDescent="0.25">
      <c r="A1133">
        <v>1132</v>
      </c>
      <c r="B1133" t="s">
        <v>4927</v>
      </c>
      <c r="C1133" s="2">
        <v>0.13279540130749501</v>
      </c>
      <c r="D1133" t="s">
        <v>4930</v>
      </c>
      <c r="E1133" t="s">
        <v>18298</v>
      </c>
      <c r="F1133">
        <v>495.53046731993999</v>
      </c>
      <c r="G1133" s="2">
        <v>0.202886830279699</v>
      </c>
      <c r="H1133" s="12">
        <v>0.654529429655066</v>
      </c>
      <c r="I1133" s="14">
        <v>0.51277077311232699</v>
      </c>
      <c r="J1133" s="14">
        <v>0.63545630878206405</v>
      </c>
      <c r="K1133" t="s">
        <v>4929</v>
      </c>
      <c r="L1133" t="s">
        <v>24</v>
      </c>
      <c r="M1133" t="s">
        <v>24</v>
      </c>
      <c r="N1133" t="s">
        <v>24</v>
      </c>
      <c r="O1133" t="s">
        <v>24</v>
      </c>
      <c r="P1133" t="s">
        <v>24</v>
      </c>
      <c r="Q1133" t="s">
        <v>24</v>
      </c>
      <c r="R1133" t="s">
        <v>24</v>
      </c>
      <c r="S1133" t="s">
        <v>24</v>
      </c>
      <c r="T1133" t="s">
        <v>24</v>
      </c>
      <c r="U1133" t="s">
        <v>24</v>
      </c>
      <c r="V1133" t="s">
        <v>24</v>
      </c>
      <c r="W1133" t="s">
        <v>24</v>
      </c>
      <c r="X1133" t="s">
        <v>24</v>
      </c>
      <c r="Y1133">
        <v>728</v>
      </c>
      <c r="Z1133">
        <v>853</v>
      </c>
      <c r="AA1133">
        <v>305</v>
      </c>
      <c r="AB1133">
        <v>316</v>
      </c>
      <c r="AC1133" t="s">
        <v>4928</v>
      </c>
      <c r="AD1133" t="s">
        <v>4931</v>
      </c>
    </row>
    <row r="1134" spans="1:30" x14ac:dyDescent="0.25">
      <c r="A1134">
        <v>1133</v>
      </c>
      <c r="B1134" t="s">
        <v>16427</v>
      </c>
      <c r="C1134" s="2">
        <v>-5.6024343996151499E-2</v>
      </c>
      <c r="D1134" t="s">
        <v>306</v>
      </c>
      <c r="E1134" t="s">
        <v>18295</v>
      </c>
      <c r="F1134">
        <v>338.84571934105901</v>
      </c>
      <c r="G1134" s="2">
        <v>0.25558283711603202</v>
      </c>
      <c r="H1134" s="12">
        <v>-0.21920229319121701</v>
      </c>
      <c r="I1134" s="14">
        <v>0.82649246921460895</v>
      </c>
      <c r="J1134" s="14">
        <v>0.88061475914953602</v>
      </c>
      <c r="K1134" t="s">
        <v>4933</v>
      </c>
      <c r="L1134" t="s">
        <v>24</v>
      </c>
      <c r="M1134" t="s">
        <v>24</v>
      </c>
      <c r="N1134" t="s">
        <v>24</v>
      </c>
      <c r="O1134" t="s">
        <v>24</v>
      </c>
      <c r="P1134" t="s">
        <v>24</v>
      </c>
      <c r="Q1134" t="s">
        <v>24</v>
      </c>
      <c r="R1134" t="s">
        <v>24</v>
      </c>
      <c r="S1134" t="s">
        <v>24</v>
      </c>
      <c r="T1134" t="s">
        <v>24</v>
      </c>
      <c r="U1134" t="s">
        <v>24</v>
      </c>
      <c r="V1134" t="s">
        <v>24</v>
      </c>
      <c r="W1134" t="s">
        <v>24</v>
      </c>
      <c r="X1134" t="s">
        <v>24</v>
      </c>
      <c r="Y1134">
        <v>417</v>
      </c>
      <c r="Z1134">
        <v>600</v>
      </c>
      <c r="AA1134">
        <v>204</v>
      </c>
      <c r="AB1134">
        <v>253</v>
      </c>
      <c r="AC1134" t="s">
        <v>4932</v>
      </c>
      <c r="AD1134" t="s">
        <v>4934</v>
      </c>
    </row>
    <row r="1135" spans="1:30" x14ac:dyDescent="0.25">
      <c r="A1135">
        <v>1134</v>
      </c>
      <c r="B1135" t="s">
        <v>4935</v>
      </c>
      <c r="C1135" s="2">
        <v>0.53891250899864696</v>
      </c>
      <c r="D1135" t="s">
        <v>4938</v>
      </c>
      <c r="E1135" t="s">
        <v>18282</v>
      </c>
      <c r="F1135">
        <v>1600.41131371706</v>
      </c>
      <c r="G1135" s="2">
        <v>0.15782755665685</v>
      </c>
      <c r="H1135" s="12">
        <v>3.4145653675064902</v>
      </c>
      <c r="I1135" s="14">
        <v>6.3883862381941602E-4</v>
      </c>
      <c r="J1135" s="14">
        <v>2.6067553040907201E-3</v>
      </c>
      <c r="K1135" t="s">
        <v>4937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0</v>
      </c>
      <c r="Y1135">
        <v>2713</v>
      </c>
      <c r="Z1135">
        <v>3070</v>
      </c>
      <c r="AA1135">
        <v>772</v>
      </c>
      <c r="AB1135">
        <v>954</v>
      </c>
      <c r="AC1135" t="s">
        <v>4936</v>
      </c>
      <c r="AD1135" t="s">
        <v>4939</v>
      </c>
    </row>
    <row r="1136" spans="1:30" x14ac:dyDescent="0.25">
      <c r="A1136">
        <v>1135</v>
      </c>
      <c r="B1136" t="s">
        <v>4940</v>
      </c>
      <c r="C1136" s="2">
        <v>2.2774633879633601E-2</v>
      </c>
      <c r="D1136" t="s">
        <v>4943</v>
      </c>
      <c r="E1136" t="s">
        <v>18296</v>
      </c>
      <c r="F1136">
        <v>18306.792847667999</v>
      </c>
      <c r="G1136" s="2">
        <v>0.223631744241789</v>
      </c>
      <c r="H1136" s="12">
        <v>0.101839897358265</v>
      </c>
      <c r="I1136" s="14">
        <v>0.91888375675206302</v>
      </c>
      <c r="J1136" s="14">
        <v>0.94278535736122104</v>
      </c>
      <c r="K1136" t="s">
        <v>4942</v>
      </c>
      <c r="L1136" t="s">
        <v>24</v>
      </c>
      <c r="M1136" t="s">
        <v>24</v>
      </c>
      <c r="N1136" t="s">
        <v>24</v>
      </c>
      <c r="O1136" t="s">
        <v>24</v>
      </c>
      <c r="P1136" t="s">
        <v>24</v>
      </c>
      <c r="Q1136" t="s">
        <v>24</v>
      </c>
      <c r="R1136" t="s">
        <v>24</v>
      </c>
      <c r="S1136" t="s">
        <v>24</v>
      </c>
      <c r="T1136" t="s">
        <v>24</v>
      </c>
      <c r="U1136" t="s">
        <v>24</v>
      </c>
      <c r="V1136" t="s">
        <v>24</v>
      </c>
      <c r="W1136" t="s">
        <v>24</v>
      </c>
      <c r="X1136" t="s">
        <v>24</v>
      </c>
      <c r="Y1136">
        <v>24828</v>
      </c>
      <c r="Z1136">
        <v>31545</v>
      </c>
      <c r="AA1136">
        <v>12612</v>
      </c>
      <c r="AB1136">
        <v>11068</v>
      </c>
      <c r="AC1136" t="s">
        <v>4941</v>
      </c>
      <c r="AD1136" t="s">
        <v>4944</v>
      </c>
    </row>
    <row r="1137" spans="1:30" x14ac:dyDescent="0.25">
      <c r="A1137">
        <v>1136</v>
      </c>
      <c r="B1137" t="s">
        <v>4945</v>
      </c>
      <c r="C1137" s="2">
        <v>-7.2795480873864199E-2</v>
      </c>
      <c r="D1137" t="s">
        <v>4948</v>
      </c>
      <c r="E1137" t="s">
        <v>18296</v>
      </c>
      <c r="F1137">
        <v>9829.5275288111607</v>
      </c>
      <c r="G1137" s="2">
        <v>0.197048139143297</v>
      </c>
      <c r="H1137" s="12">
        <v>-0.36942993316433198</v>
      </c>
      <c r="I1137" s="14">
        <v>0.71180729005778898</v>
      </c>
      <c r="J1137" s="14">
        <v>0.79782074273124803</v>
      </c>
      <c r="K1137" t="s">
        <v>4947</v>
      </c>
      <c r="L1137" t="s">
        <v>24</v>
      </c>
      <c r="M1137" t="s">
        <v>24</v>
      </c>
      <c r="N1137" t="s">
        <v>24</v>
      </c>
      <c r="O1137" t="s">
        <v>24</v>
      </c>
      <c r="P1137" t="s">
        <v>24</v>
      </c>
      <c r="Q1137" t="s">
        <v>24</v>
      </c>
      <c r="R1137" t="s">
        <v>24</v>
      </c>
      <c r="S1137" t="s">
        <v>24</v>
      </c>
      <c r="T1137" t="s">
        <v>24</v>
      </c>
      <c r="U1137" t="s">
        <v>24</v>
      </c>
      <c r="V1137" t="s">
        <v>24</v>
      </c>
      <c r="W1137" t="s">
        <v>24</v>
      </c>
      <c r="X1137" t="s">
        <v>24</v>
      </c>
      <c r="Y1137">
        <v>12918</v>
      </c>
      <c r="Z1137">
        <v>16354</v>
      </c>
      <c r="AA1137">
        <v>6691</v>
      </c>
      <c r="AB1137">
        <v>6505</v>
      </c>
      <c r="AC1137" t="s">
        <v>4946</v>
      </c>
      <c r="AD1137" t="s">
        <v>4949</v>
      </c>
    </row>
    <row r="1138" spans="1:30" x14ac:dyDescent="0.25">
      <c r="A1138">
        <v>1137</v>
      </c>
      <c r="B1138" t="s">
        <v>4950</v>
      </c>
      <c r="C1138" s="2">
        <v>-0.16364698878897399</v>
      </c>
      <c r="D1138" t="s">
        <v>4953</v>
      </c>
      <c r="E1138" t="s">
        <v>18296</v>
      </c>
      <c r="F1138">
        <v>43864.207011058803</v>
      </c>
      <c r="G1138" s="2">
        <v>0.183675925596467</v>
      </c>
      <c r="H1138" s="12">
        <v>-0.89095502449517305</v>
      </c>
      <c r="I1138" s="14">
        <v>0.37295329903517199</v>
      </c>
      <c r="J1138" s="14">
        <v>0.50150917105108395</v>
      </c>
      <c r="K1138" t="s">
        <v>4952</v>
      </c>
      <c r="L1138" t="s">
        <v>24</v>
      </c>
      <c r="M1138" t="s">
        <v>24</v>
      </c>
      <c r="N1138" t="s">
        <v>24</v>
      </c>
      <c r="O1138" t="s">
        <v>24</v>
      </c>
      <c r="P1138" t="s">
        <v>24</v>
      </c>
      <c r="Q1138" t="s">
        <v>24</v>
      </c>
      <c r="R1138" t="s">
        <v>24</v>
      </c>
      <c r="S1138" t="s">
        <v>24</v>
      </c>
      <c r="T1138" t="s">
        <v>24</v>
      </c>
      <c r="U1138" t="s">
        <v>24</v>
      </c>
      <c r="V1138" t="s">
        <v>24</v>
      </c>
      <c r="W1138" t="s">
        <v>24</v>
      </c>
      <c r="X1138" t="s">
        <v>24</v>
      </c>
      <c r="Y1138">
        <v>54249</v>
      </c>
      <c r="Z1138">
        <v>72264</v>
      </c>
      <c r="AA1138">
        <v>28052</v>
      </c>
      <c r="AB1138">
        <v>33142</v>
      </c>
      <c r="AC1138" t="s">
        <v>4951</v>
      </c>
      <c r="AD1138" t="s">
        <v>4954</v>
      </c>
    </row>
    <row r="1139" spans="1:30" x14ac:dyDescent="0.25">
      <c r="A1139">
        <v>1138</v>
      </c>
      <c r="B1139" t="s">
        <v>4955</v>
      </c>
      <c r="C1139" s="2">
        <v>-0.232194519797221</v>
      </c>
      <c r="D1139" t="s">
        <v>35</v>
      </c>
      <c r="F1139">
        <v>107.50013351688401</v>
      </c>
      <c r="G1139" s="2">
        <v>0.390303589614028</v>
      </c>
      <c r="H1139" s="12">
        <v>-0.59490746684353801</v>
      </c>
      <c r="I1139" s="14">
        <v>0.55190532584651597</v>
      </c>
      <c r="J1139" s="14">
        <v>0.66920074097229698</v>
      </c>
      <c r="K1139" t="s">
        <v>4957</v>
      </c>
      <c r="L1139" t="s">
        <v>24</v>
      </c>
      <c r="M1139" t="s">
        <v>24</v>
      </c>
      <c r="N1139" t="s">
        <v>24</v>
      </c>
      <c r="O1139" t="s">
        <v>24</v>
      </c>
      <c r="P1139" t="s">
        <v>24</v>
      </c>
      <c r="Q1139" t="s">
        <v>24</v>
      </c>
      <c r="R1139" t="s">
        <v>24</v>
      </c>
      <c r="S1139" t="s">
        <v>24</v>
      </c>
      <c r="T1139" t="s">
        <v>24</v>
      </c>
      <c r="U1139" t="s">
        <v>24</v>
      </c>
      <c r="V1139" t="s">
        <v>24</v>
      </c>
      <c r="W1139" t="s">
        <v>24</v>
      </c>
      <c r="X1139" t="s">
        <v>24</v>
      </c>
      <c r="Y1139">
        <v>139</v>
      </c>
      <c r="Z1139">
        <v>162</v>
      </c>
      <c r="AA1139">
        <v>90</v>
      </c>
      <c r="AB1139">
        <v>60</v>
      </c>
      <c r="AC1139" t="s">
        <v>4956</v>
      </c>
      <c r="AD1139" t="s">
        <v>4958</v>
      </c>
    </row>
    <row r="1140" spans="1:30" x14ac:dyDescent="0.25">
      <c r="A1140">
        <v>1139</v>
      </c>
      <c r="B1140" t="s">
        <v>4959</v>
      </c>
      <c r="C1140" s="2">
        <v>-0.18482804571196901</v>
      </c>
      <c r="D1140" t="s">
        <v>4962</v>
      </c>
      <c r="E1140" t="s">
        <v>18282</v>
      </c>
      <c r="F1140">
        <v>138.802172549109</v>
      </c>
      <c r="G1140" s="2">
        <v>0.334915315150208</v>
      </c>
      <c r="H1140" s="12">
        <v>-0.55186501587446002</v>
      </c>
      <c r="I1140" s="14">
        <v>0.58104083869700995</v>
      </c>
      <c r="J1140" s="14">
        <v>0.69344880046204904</v>
      </c>
      <c r="K1140" t="s">
        <v>4961</v>
      </c>
      <c r="L1140" t="s">
        <v>24</v>
      </c>
      <c r="M1140" t="s">
        <v>24</v>
      </c>
      <c r="N1140" t="s">
        <v>24</v>
      </c>
      <c r="O1140" t="s">
        <v>24</v>
      </c>
      <c r="P1140" t="s">
        <v>24</v>
      </c>
      <c r="Q1140" t="s">
        <v>24</v>
      </c>
      <c r="R1140" t="s">
        <v>24</v>
      </c>
      <c r="S1140" t="s">
        <v>24</v>
      </c>
      <c r="T1140" t="s">
        <v>24</v>
      </c>
      <c r="U1140" t="s">
        <v>24</v>
      </c>
      <c r="V1140" t="s">
        <v>24</v>
      </c>
      <c r="W1140" t="s">
        <v>24</v>
      </c>
      <c r="X1140" t="s">
        <v>24</v>
      </c>
      <c r="Y1140">
        <v>229</v>
      </c>
      <c r="Z1140">
        <v>165</v>
      </c>
      <c r="AA1140">
        <v>83</v>
      </c>
      <c r="AB1140">
        <v>113</v>
      </c>
      <c r="AC1140" t="s">
        <v>4960</v>
      </c>
      <c r="AD1140" t="s">
        <v>4963</v>
      </c>
    </row>
    <row r="1141" spans="1:30" x14ac:dyDescent="0.25">
      <c r="A1141">
        <v>1140</v>
      </c>
      <c r="B1141" t="s">
        <v>4964</v>
      </c>
      <c r="C1141" s="2">
        <v>-0.16875843630892901</v>
      </c>
      <c r="D1141" t="s">
        <v>4304</v>
      </c>
      <c r="E1141" t="s">
        <v>18291</v>
      </c>
      <c r="F1141">
        <v>313.90647214026598</v>
      </c>
      <c r="G1141" s="2">
        <v>0.25938787235371702</v>
      </c>
      <c r="H1141" s="12">
        <v>-0.65060264682999203</v>
      </c>
      <c r="I1141" s="14">
        <v>0.51530302133166195</v>
      </c>
      <c r="J1141" s="14">
        <v>0.63759768640688796</v>
      </c>
      <c r="K1141" t="s">
        <v>4966</v>
      </c>
      <c r="L1141" t="s">
        <v>24</v>
      </c>
      <c r="M1141" t="s">
        <v>24</v>
      </c>
      <c r="N1141" t="s">
        <v>24</v>
      </c>
      <c r="O1141" t="s">
        <v>24</v>
      </c>
      <c r="P1141" t="s">
        <v>24</v>
      </c>
      <c r="Q1141" t="s">
        <v>24</v>
      </c>
      <c r="R1141" t="s">
        <v>24</v>
      </c>
      <c r="S1141" t="s">
        <v>24</v>
      </c>
      <c r="T1141" t="s">
        <v>24</v>
      </c>
      <c r="U1141" t="s">
        <v>24</v>
      </c>
      <c r="V1141" t="s">
        <v>24</v>
      </c>
      <c r="W1141" t="s">
        <v>24</v>
      </c>
      <c r="X1141" t="s">
        <v>24</v>
      </c>
      <c r="Y1141">
        <v>489</v>
      </c>
      <c r="Z1141">
        <v>408</v>
      </c>
      <c r="AA1141">
        <v>222</v>
      </c>
      <c r="AB1141">
        <v>213</v>
      </c>
      <c r="AC1141" t="s">
        <v>4965</v>
      </c>
      <c r="AD1141" t="s">
        <v>4967</v>
      </c>
    </row>
    <row r="1142" spans="1:30" x14ac:dyDescent="0.25">
      <c r="A1142">
        <v>1141</v>
      </c>
      <c r="B1142" t="s">
        <v>4968</v>
      </c>
      <c r="C1142" s="2">
        <v>-0.21306626196667899</v>
      </c>
      <c r="D1142" t="s">
        <v>4971</v>
      </c>
      <c r="E1142" t="s">
        <v>18296</v>
      </c>
      <c r="F1142">
        <v>79721.911025381502</v>
      </c>
      <c r="G1142" s="2">
        <v>0.18132901038723701</v>
      </c>
      <c r="H1142" s="12">
        <v>-1.1750257805503199</v>
      </c>
      <c r="I1142" s="14">
        <v>0.239984401806796</v>
      </c>
      <c r="J1142" s="14">
        <v>0.360993485768698</v>
      </c>
      <c r="K1142" t="s">
        <v>4970</v>
      </c>
      <c r="L1142" t="s">
        <v>24</v>
      </c>
      <c r="M1142" t="s">
        <v>24</v>
      </c>
      <c r="N1142" t="s">
        <v>24</v>
      </c>
      <c r="O1142" t="s">
        <v>24</v>
      </c>
      <c r="P1142" t="s">
        <v>24</v>
      </c>
      <c r="Q1142" t="s">
        <v>24</v>
      </c>
      <c r="R1142" t="s">
        <v>24</v>
      </c>
      <c r="S1142" t="s">
        <v>24</v>
      </c>
      <c r="T1142" t="s">
        <v>24</v>
      </c>
      <c r="U1142" t="s">
        <v>24</v>
      </c>
      <c r="V1142" t="s">
        <v>24</v>
      </c>
      <c r="W1142" t="s">
        <v>24</v>
      </c>
      <c r="X1142" t="s">
        <v>24</v>
      </c>
      <c r="Y1142">
        <v>99365</v>
      </c>
      <c r="Z1142">
        <v>126257</v>
      </c>
      <c r="AA1142">
        <v>48441</v>
      </c>
      <c r="AB1142">
        <v>65195</v>
      </c>
      <c r="AC1142" t="s">
        <v>4969</v>
      </c>
      <c r="AD1142" t="s">
        <v>4972</v>
      </c>
    </row>
    <row r="1143" spans="1:30" x14ac:dyDescent="0.25">
      <c r="A1143">
        <v>1142</v>
      </c>
      <c r="B1143" t="s">
        <v>4973</v>
      </c>
      <c r="C1143" s="2">
        <v>-0.92753970372083605</v>
      </c>
      <c r="D1143" t="s">
        <v>4976</v>
      </c>
      <c r="E1143" t="s">
        <v>18290</v>
      </c>
      <c r="F1143">
        <v>935.40517627653105</v>
      </c>
      <c r="G1143" s="2">
        <v>0.17483433791420699</v>
      </c>
      <c r="H1143" s="12">
        <v>-5.3052490419587404</v>
      </c>
      <c r="I1143" s="14">
        <v>1.12519270828828E-7</v>
      </c>
      <c r="J1143" s="14">
        <v>1.1012224375603399E-6</v>
      </c>
      <c r="K1143" t="s">
        <v>4975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</v>
      </c>
      <c r="W1143">
        <v>0</v>
      </c>
      <c r="X1143">
        <v>0</v>
      </c>
      <c r="Y1143">
        <v>950</v>
      </c>
      <c r="Z1143">
        <v>1014</v>
      </c>
      <c r="AA1143">
        <v>786</v>
      </c>
      <c r="AB1143">
        <v>825</v>
      </c>
      <c r="AC1143" t="s">
        <v>4974</v>
      </c>
      <c r="AD1143" t="s">
        <v>4977</v>
      </c>
    </row>
    <row r="1144" spans="1:30" x14ac:dyDescent="0.25">
      <c r="A1144">
        <v>1143</v>
      </c>
      <c r="B1144" t="s">
        <v>4978</v>
      </c>
      <c r="C1144" s="2">
        <v>0.31322254178399001</v>
      </c>
      <c r="D1144" t="s">
        <v>4981</v>
      </c>
      <c r="E1144" t="s">
        <v>18295</v>
      </c>
      <c r="F1144">
        <v>171.808001521444</v>
      </c>
      <c r="G1144" s="2">
        <v>0.271363013184788</v>
      </c>
      <c r="H1144" s="12">
        <v>1.15425657353936</v>
      </c>
      <c r="I1144" s="14">
        <v>0.24839499473702201</v>
      </c>
      <c r="J1144" s="14">
        <v>0.37036354736446497</v>
      </c>
      <c r="K1144" t="s">
        <v>4980</v>
      </c>
      <c r="L1144" t="s">
        <v>24</v>
      </c>
      <c r="M1144" t="s">
        <v>24</v>
      </c>
      <c r="N1144" t="s">
        <v>24</v>
      </c>
      <c r="O1144" t="s">
        <v>24</v>
      </c>
      <c r="P1144" t="s">
        <v>24</v>
      </c>
      <c r="Q1144" t="s">
        <v>24</v>
      </c>
      <c r="R1144" t="s">
        <v>24</v>
      </c>
      <c r="S1144" t="s">
        <v>24</v>
      </c>
      <c r="T1144" t="s">
        <v>24</v>
      </c>
      <c r="U1144" t="s">
        <v>24</v>
      </c>
      <c r="V1144" t="s">
        <v>24</v>
      </c>
      <c r="W1144" t="s">
        <v>24</v>
      </c>
      <c r="X1144" t="s">
        <v>24</v>
      </c>
      <c r="Y1144">
        <v>278</v>
      </c>
      <c r="Z1144">
        <v>303</v>
      </c>
      <c r="AA1144">
        <v>82</v>
      </c>
      <c r="AB1144">
        <v>122</v>
      </c>
      <c r="AC1144" t="s">
        <v>4979</v>
      </c>
      <c r="AD1144" t="s">
        <v>4982</v>
      </c>
    </row>
    <row r="1145" spans="1:30" x14ac:dyDescent="0.25">
      <c r="A1145">
        <v>1144</v>
      </c>
      <c r="B1145" t="s">
        <v>16428</v>
      </c>
      <c r="C1145" s="2">
        <v>-0.21571821997812901</v>
      </c>
      <c r="D1145" t="s">
        <v>35</v>
      </c>
      <c r="E1145" t="s">
        <v>18295</v>
      </c>
      <c r="F1145">
        <v>816.49333520687003</v>
      </c>
      <c r="G1145" s="2">
        <v>0.18692675204071399</v>
      </c>
      <c r="H1145" s="12">
        <v>-1.15402540098244</v>
      </c>
      <c r="I1145" s="14">
        <v>0.248489755209961</v>
      </c>
      <c r="J1145" s="14">
        <v>0.37036354736446497</v>
      </c>
      <c r="K1145" t="s">
        <v>4984</v>
      </c>
      <c r="L1145" t="s">
        <v>24</v>
      </c>
      <c r="M1145" t="s">
        <v>24</v>
      </c>
      <c r="N1145" t="s">
        <v>24</v>
      </c>
      <c r="O1145" t="s">
        <v>24</v>
      </c>
      <c r="P1145" t="s">
        <v>24</v>
      </c>
      <c r="Q1145" t="s">
        <v>24</v>
      </c>
      <c r="R1145" t="s">
        <v>24</v>
      </c>
      <c r="S1145" t="s">
        <v>24</v>
      </c>
      <c r="T1145" t="s">
        <v>24</v>
      </c>
      <c r="U1145" t="s">
        <v>24</v>
      </c>
      <c r="V1145" t="s">
        <v>24</v>
      </c>
      <c r="W1145" t="s">
        <v>24</v>
      </c>
      <c r="X1145" t="s">
        <v>24</v>
      </c>
      <c r="Y1145">
        <v>1068</v>
      </c>
      <c r="Z1145">
        <v>1238</v>
      </c>
      <c r="AA1145">
        <v>494</v>
      </c>
      <c r="AB1145">
        <v>671</v>
      </c>
      <c r="AC1145" t="s">
        <v>4983</v>
      </c>
      <c r="AD1145" t="s">
        <v>4985</v>
      </c>
    </row>
    <row r="1146" spans="1:30" x14ac:dyDescent="0.25">
      <c r="A1146">
        <v>1145</v>
      </c>
      <c r="B1146" t="s">
        <v>4986</v>
      </c>
      <c r="C1146" s="2">
        <v>-5.5040680409464797E-2</v>
      </c>
      <c r="D1146" t="s">
        <v>4989</v>
      </c>
      <c r="E1146" t="s">
        <v>18293</v>
      </c>
      <c r="F1146">
        <v>405.90538694729401</v>
      </c>
      <c r="G1146" s="2">
        <v>0.200604906141716</v>
      </c>
      <c r="H1146" s="12">
        <v>-0.27437355081725501</v>
      </c>
      <c r="I1146" s="14">
        <v>0.78379756675372103</v>
      </c>
      <c r="J1146" s="14">
        <v>0.84761271065446697</v>
      </c>
      <c r="K1146" t="s">
        <v>4988</v>
      </c>
      <c r="L1146" t="s">
        <v>24</v>
      </c>
      <c r="M1146" t="s">
        <v>24</v>
      </c>
      <c r="N1146" t="s">
        <v>24</v>
      </c>
      <c r="O1146" t="s">
        <v>24</v>
      </c>
      <c r="P1146" t="s">
        <v>24</v>
      </c>
      <c r="Q1146" t="s">
        <v>24</v>
      </c>
      <c r="R1146" t="s">
        <v>24</v>
      </c>
      <c r="S1146" t="s">
        <v>24</v>
      </c>
      <c r="T1146" t="s">
        <v>24</v>
      </c>
      <c r="U1146" t="s">
        <v>24</v>
      </c>
      <c r="V1146" t="s">
        <v>24</v>
      </c>
      <c r="W1146" t="s">
        <v>24</v>
      </c>
      <c r="X1146" t="s">
        <v>24</v>
      </c>
      <c r="Y1146">
        <v>602</v>
      </c>
      <c r="Z1146">
        <v>610</v>
      </c>
      <c r="AA1146">
        <v>263</v>
      </c>
      <c r="AB1146">
        <v>281</v>
      </c>
      <c r="AC1146" t="s">
        <v>4987</v>
      </c>
      <c r="AD1146" t="s">
        <v>4990</v>
      </c>
    </row>
    <row r="1147" spans="1:30" x14ac:dyDescent="0.25">
      <c r="A1147">
        <v>1146</v>
      </c>
      <c r="B1147" t="s">
        <v>4991</v>
      </c>
      <c r="C1147" s="2">
        <v>-6.2017442238295299E-2</v>
      </c>
      <c r="D1147" t="s">
        <v>4994</v>
      </c>
      <c r="E1147" t="s">
        <v>18298</v>
      </c>
      <c r="F1147">
        <v>1581.0753946827999</v>
      </c>
      <c r="G1147" s="2">
        <v>0.16847968521458101</v>
      </c>
      <c r="H1147" s="12">
        <v>-0.368100416138052</v>
      </c>
      <c r="I1147" s="14">
        <v>0.71279836060909696</v>
      </c>
      <c r="J1147" s="14">
        <v>0.79844309149478299</v>
      </c>
      <c r="K1147" t="s">
        <v>4993</v>
      </c>
      <c r="L1147" t="s">
        <v>24</v>
      </c>
      <c r="M1147" t="s">
        <v>24</v>
      </c>
      <c r="N1147" t="s">
        <v>24</v>
      </c>
      <c r="O1147" t="s">
        <v>24</v>
      </c>
      <c r="P1147" t="s">
        <v>24</v>
      </c>
      <c r="Q1147" t="s">
        <v>24</v>
      </c>
      <c r="R1147" t="s">
        <v>24</v>
      </c>
      <c r="S1147" t="s">
        <v>24</v>
      </c>
      <c r="T1147" t="s">
        <v>24</v>
      </c>
      <c r="U1147" t="s">
        <v>24</v>
      </c>
      <c r="V1147" t="s">
        <v>24</v>
      </c>
      <c r="W1147" t="s">
        <v>24</v>
      </c>
      <c r="X1147" t="s">
        <v>24</v>
      </c>
      <c r="Y1147">
        <v>2260</v>
      </c>
      <c r="Z1147">
        <v>2455</v>
      </c>
      <c r="AA1147">
        <v>1041</v>
      </c>
      <c r="AB1147">
        <v>1080</v>
      </c>
      <c r="AC1147" t="s">
        <v>4992</v>
      </c>
      <c r="AD1147" t="s">
        <v>4995</v>
      </c>
    </row>
    <row r="1148" spans="1:30" x14ac:dyDescent="0.25">
      <c r="A1148">
        <v>1147</v>
      </c>
      <c r="B1148" t="s">
        <v>4996</v>
      </c>
      <c r="C1148" s="2">
        <v>-1.34283560796286E-2</v>
      </c>
      <c r="D1148" t="s">
        <v>4999</v>
      </c>
      <c r="E1148" t="s">
        <v>18298</v>
      </c>
      <c r="F1148">
        <v>1571.5895422578801</v>
      </c>
      <c r="G1148" s="2">
        <v>0.199796273845773</v>
      </c>
      <c r="H1148" s="12">
        <v>-6.7210242819614394E-2</v>
      </c>
      <c r="I1148" s="14">
        <v>0.94641433097365102</v>
      </c>
      <c r="J1148" s="14">
        <v>0.96318685495233503</v>
      </c>
      <c r="K1148" t="s">
        <v>4998</v>
      </c>
      <c r="L1148" t="s">
        <v>24</v>
      </c>
      <c r="M1148" t="s">
        <v>24</v>
      </c>
      <c r="N1148" t="s">
        <v>24</v>
      </c>
      <c r="O1148" t="s">
        <v>24</v>
      </c>
      <c r="P1148" t="s">
        <v>24</v>
      </c>
      <c r="Q1148" t="s">
        <v>24</v>
      </c>
      <c r="R1148" t="s">
        <v>24</v>
      </c>
      <c r="S1148" t="s">
        <v>24</v>
      </c>
      <c r="T1148" t="s">
        <v>24</v>
      </c>
      <c r="U1148" t="s">
        <v>24</v>
      </c>
      <c r="V1148" t="s">
        <v>24</v>
      </c>
      <c r="W1148" t="s">
        <v>24</v>
      </c>
      <c r="X1148" t="s">
        <v>24</v>
      </c>
      <c r="Y1148">
        <v>2253</v>
      </c>
      <c r="Z1148">
        <v>2516</v>
      </c>
      <c r="AA1148">
        <v>1070</v>
      </c>
      <c r="AB1148">
        <v>994</v>
      </c>
      <c r="AC1148" t="s">
        <v>4997</v>
      </c>
      <c r="AD1148" t="s">
        <v>5000</v>
      </c>
    </row>
    <row r="1149" spans="1:30" x14ac:dyDescent="0.25">
      <c r="A1149">
        <v>1148</v>
      </c>
      <c r="B1149" t="s">
        <v>5001</v>
      </c>
      <c r="C1149" s="2">
        <v>0.29208306777204401</v>
      </c>
      <c r="D1149" t="s">
        <v>5004</v>
      </c>
      <c r="F1149">
        <v>688.72785855917698</v>
      </c>
      <c r="G1149" s="2">
        <v>0.19878583935792399</v>
      </c>
      <c r="H1149" s="12">
        <v>1.46933538483158</v>
      </c>
      <c r="I1149" s="14">
        <v>0.14174184372381601</v>
      </c>
      <c r="J1149" s="14">
        <v>0.24033951356556699</v>
      </c>
      <c r="K1149" t="s">
        <v>5003</v>
      </c>
      <c r="L1149" t="s">
        <v>24</v>
      </c>
      <c r="M1149" t="s">
        <v>24</v>
      </c>
      <c r="N1149" t="s">
        <v>24</v>
      </c>
      <c r="O1149" t="s">
        <v>24</v>
      </c>
      <c r="P1149" t="s">
        <v>24</v>
      </c>
      <c r="Q1149" t="s">
        <v>24</v>
      </c>
      <c r="R1149" t="s">
        <v>24</v>
      </c>
      <c r="S1149" t="s">
        <v>24</v>
      </c>
      <c r="T1149" t="s">
        <v>24</v>
      </c>
      <c r="U1149" t="s">
        <v>24</v>
      </c>
      <c r="V1149" t="s">
        <v>24</v>
      </c>
      <c r="W1149" t="s">
        <v>24</v>
      </c>
      <c r="X1149" t="s">
        <v>24</v>
      </c>
      <c r="Y1149">
        <v>1177</v>
      </c>
      <c r="Z1149">
        <v>1131</v>
      </c>
      <c r="AA1149">
        <v>343</v>
      </c>
      <c r="AB1149">
        <v>480</v>
      </c>
      <c r="AC1149" t="s">
        <v>5002</v>
      </c>
      <c r="AD1149" t="s">
        <v>5005</v>
      </c>
    </row>
    <row r="1150" spans="1:30" x14ac:dyDescent="0.25">
      <c r="A1150">
        <v>1149</v>
      </c>
      <c r="B1150" t="s">
        <v>5006</v>
      </c>
      <c r="C1150" s="2">
        <v>0.44419917429428302</v>
      </c>
      <c r="D1150" t="s">
        <v>5009</v>
      </c>
      <c r="E1150" t="s">
        <v>18299</v>
      </c>
      <c r="F1150">
        <v>4051.4388208114201</v>
      </c>
      <c r="G1150" s="2">
        <v>0.143393402844986</v>
      </c>
      <c r="H1150" s="12">
        <v>3.0977657652387198</v>
      </c>
      <c r="I1150" s="14">
        <v>1.94985476523403E-3</v>
      </c>
      <c r="J1150" s="14">
        <v>6.6152761583309298E-3</v>
      </c>
      <c r="K1150" t="s">
        <v>5008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0</v>
      </c>
      <c r="Y1150">
        <v>6918</v>
      </c>
      <c r="Z1150">
        <v>7313</v>
      </c>
      <c r="AA1150">
        <v>2022</v>
      </c>
      <c r="AB1150">
        <v>2520</v>
      </c>
      <c r="AC1150" t="s">
        <v>5007</v>
      </c>
      <c r="AD1150" t="s">
        <v>5010</v>
      </c>
    </row>
    <row r="1151" spans="1:30" x14ac:dyDescent="0.25">
      <c r="A1151">
        <v>1150</v>
      </c>
      <c r="B1151" t="s">
        <v>5011</v>
      </c>
      <c r="C1151" s="2">
        <v>-0.54570528631857296</v>
      </c>
      <c r="D1151" t="s">
        <v>5014</v>
      </c>
      <c r="E1151" t="s">
        <v>18286</v>
      </c>
      <c r="F1151">
        <v>387.54204293690799</v>
      </c>
      <c r="G1151" s="2">
        <v>0.19609281130140399</v>
      </c>
      <c r="H1151" s="12">
        <v>-2.7828928694372101</v>
      </c>
      <c r="I1151" s="14">
        <v>5.3876592762366502E-3</v>
      </c>
      <c r="J1151" s="14">
        <v>1.59384920255334E-2</v>
      </c>
      <c r="K1151" t="s">
        <v>5013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</v>
      </c>
      <c r="W1151">
        <v>0</v>
      </c>
      <c r="X1151">
        <v>0</v>
      </c>
      <c r="Y1151">
        <v>465</v>
      </c>
      <c r="Z1151">
        <v>495</v>
      </c>
      <c r="AA1151">
        <v>286</v>
      </c>
      <c r="AB1151">
        <v>320</v>
      </c>
      <c r="AC1151" t="s">
        <v>5012</v>
      </c>
      <c r="AD1151" t="s">
        <v>5015</v>
      </c>
    </row>
    <row r="1152" spans="1:30" x14ac:dyDescent="0.25">
      <c r="A1152">
        <v>1151</v>
      </c>
      <c r="B1152" t="s">
        <v>5016</v>
      </c>
      <c r="C1152" s="2">
        <v>-5.4478602291670501E-2</v>
      </c>
      <c r="D1152" t="s">
        <v>1614</v>
      </c>
      <c r="E1152" t="s">
        <v>18291</v>
      </c>
      <c r="F1152">
        <v>3210.50276424614</v>
      </c>
      <c r="G1152" s="2">
        <v>0.18918310816332701</v>
      </c>
      <c r="H1152" s="12">
        <v>-0.28796758241564402</v>
      </c>
      <c r="I1152" s="14">
        <v>0.773371553518446</v>
      </c>
      <c r="J1152" s="14">
        <v>0.84076166940131702</v>
      </c>
      <c r="K1152" t="s">
        <v>5018</v>
      </c>
      <c r="L1152" t="s">
        <v>24</v>
      </c>
      <c r="M1152" t="s">
        <v>24</v>
      </c>
      <c r="N1152" t="s">
        <v>24</v>
      </c>
      <c r="O1152" t="s">
        <v>24</v>
      </c>
      <c r="P1152" t="s">
        <v>24</v>
      </c>
      <c r="Q1152" t="s">
        <v>24</v>
      </c>
      <c r="R1152" t="s">
        <v>24</v>
      </c>
      <c r="S1152" t="s">
        <v>24</v>
      </c>
      <c r="T1152" t="s">
        <v>24</v>
      </c>
      <c r="U1152" t="s">
        <v>24</v>
      </c>
      <c r="V1152" t="s">
        <v>24</v>
      </c>
      <c r="W1152" t="s">
        <v>24</v>
      </c>
      <c r="X1152" t="s">
        <v>24</v>
      </c>
      <c r="Y1152">
        <v>4552</v>
      </c>
      <c r="Z1152">
        <v>5054</v>
      </c>
      <c r="AA1152">
        <v>1754</v>
      </c>
      <c r="AB1152">
        <v>2606</v>
      </c>
      <c r="AC1152" t="s">
        <v>5017</v>
      </c>
      <c r="AD1152" t="s">
        <v>5019</v>
      </c>
    </row>
    <row r="1153" spans="1:30" x14ac:dyDescent="0.25">
      <c r="A1153">
        <v>1152</v>
      </c>
      <c r="B1153" t="s">
        <v>5020</v>
      </c>
      <c r="C1153" s="2">
        <v>-0.33819167795506999</v>
      </c>
      <c r="D1153" t="s">
        <v>5023</v>
      </c>
      <c r="E1153" t="s">
        <v>18284</v>
      </c>
      <c r="F1153">
        <v>1051.96084215527</v>
      </c>
      <c r="G1153" s="2">
        <v>0.162815370136666</v>
      </c>
      <c r="H1153" s="12">
        <v>-2.0771483532002799</v>
      </c>
      <c r="I1153" s="14">
        <v>3.7787868941907603E-2</v>
      </c>
      <c r="J1153" s="14">
        <v>8.2760307469517305E-2</v>
      </c>
      <c r="K1153" t="s">
        <v>5022</v>
      </c>
      <c r="L1153" t="s">
        <v>24</v>
      </c>
      <c r="M1153" t="s">
        <v>24</v>
      </c>
      <c r="N1153" t="s">
        <v>24</v>
      </c>
      <c r="O1153" t="s">
        <v>24</v>
      </c>
      <c r="P1153" t="s">
        <v>24</v>
      </c>
      <c r="Q1153" t="s">
        <v>24</v>
      </c>
      <c r="R1153" t="s">
        <v>24</v>
      </c>
      <c r="S1153" t="s">
        <v>24</v>
      </c>
      <c r="T1153" t="s">
        <v>24</v>
      </c>
      <c r="U1153" t="s">
        <v>24</v>
      </c>
      <c r="V1153" t="s">
        <v>24</v>
      </c>
      <c r="W1153" t="s">
        <v>24</v>
      </c>
      <c r="X1153" t="s">
        <v>24</v>
      </c>
      <c r="Y1153">
        <v>1356</v>
      </c>
      <c r="Z1153">
        <v>1477</v>
      </c>
      <c r="AA1153">
        <v>688</v>
      </c>
      <c r="AB1153">
        <v>867</v>
      </c>
      <c r="AC1153" t="s">
        <v>5021</v>
      </c>
      <c r="AD1153" t="s">
        <v>5024</v>
      </c>
    </row>
    <row r="1154" spans="1:30" x14ac:dyDescent="0.25">
      <c r="A1154">
        <v>1153</v>
      </c>
      <c r="B1154" t="s">
        <v>5025</v>
      </c>
      <c r="C1154" s="2">
        <v>-0.26612753762892799</v>
      </c>
      <c r="D1154" t="s">
        <v>1280</v>
      </c>
      <c r="E1154" t="s">
        <v>18284</v>
      </c>
      <c r="F1154">
        <v>927.77347252217601</v>
      </c>
      <c r="G1154" s="2">
        <v>0.167411654101946</v>
      </c>
      <c r="H1154" s="12">
        <v>-1.5896595673492899</v>
      </c>
      <c r="I1154" s="14">
        <v>0.111911562193025</v>
      </c>
      <c r="J1154" s="14">
        <v>0.19873335623636301</v>
      </c>
      <c r="K1154" t="s">
        <v>5027</v>
      </c>
      <c r="L1154" t="s">
        <v>24</v>
      </c>
      <c r="M1154" t="s">
        <v>24</v>
      </c>
      <c r="N1154" t="s">
        <v>24</v>
      </c>
      <c r="O1154" t="s">
        <v>24</v>
      </c>
      <c r="P1154" t="s">
        <v>24</v>
      </c>
      <c r="Q1154" t="s">
        <v>24</v>
      </c>
      <c r="R1154" t="s">
        <v>24</v>
      </c>
      <c r="S1154" t="s">
        <v>24</v>
      </c>
      <c r="T1154" t="s">
        <v>24</v>
      </c>
      <c r="U1154" t="s">
        <v>24</v>
      </c>
      <c r="V1154" t="s">
        <v>24</v>
      </c>
      <c r="W1154" t="s">
        <v>24</v>
      </c>
      <c r="X1154" t="s">
        <v>24</v>
      </c>
      <c r="Y1154">
        <v>1239</v>
      </c>
      <c r="Z1154">
        <v>1329</v>
      </c>
      <c r="AA1154">
        <v>588</v>
      </c>
      <c r="AB1154">
        <v>754</v>
      </c>
      <c r="AC1154" t="s">
        <v>5026</v>
      </c>
      <c r="AD1154" t="s">
        <v>5028</v>
      </c>
    </row>
    <row r="1155" spans="1:30" x14ac:dyDescent="0.25">
      <c r="A1155">
        <v>1154</v>
      </c>
      <c r="B1155" t="s">
        <v>5029</v>
      </c>
      <c r="C1155" s="2">
        <v>0.99302689506322395</v>
      </c>
      <c r="D1155" t="s">
        <v>5032</v>
      </c>
      <c r="E1155" t="s">
        <v>18293</v>
      </c>
      <c r="F1155">
        <v>646.20631624562702</v>
      </c>
      <c r="G1155" s="2">
        <v>0.227757834164101</v>
      </c>
      <c r="H1155" s="12">
        <v>4.3600120220134402</v>
      </c>
      <c r="I1155" s="14">
        <v>1.3005529866671999E-5</v>
      </c>
      <c r="J1155" s="14">
        <v>8.0741803067335997E-5</v>
      </c>
      <c r="K1155" t="s">
        <v>5031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0</v>
      </c>
      <c r="Y1155">
        <v>1443</v>
      </c>
      <c r="Z1155">
        <v>1168</v>
      </c>
      <c r="AA1155">
        <v>259</v>
      </c>
      <c r="AB1155">
        <v>312</v>
      </c>
      <c r="AC1155" t="s">
        <v>5030</v>
      </c>
      <c r="AD1155" t="s">
        <v>5033</v>
      </c>
    </row>
    <row r="1156" spans="1:30" x14ac:dyDescent="0.25">
      <c r="A1156">
        <v>1155</v>
      </c>
      <c r="B1156" t="s">
        <v>16429</v>
      </c>
      <c r="C1156" s="2">
        <v>-5.2472891679938797E-3</v>
      </c>
      <c r="D1156" t="s">
        <v>5036</v>
      </c>
      <c r="E1156" t="s">
        <v>18297</v>
      </c>
      <c r="F1156">
        <v>771.56115451345795</v>
      </c>
      <c r="G1156" s="2">
        <v>0.18406821236238299</v>
      </c>
      <c r="H1156" s="12">
        <v>-2.8507307702121398E-2</v>
      </c>
      <c r="I1156" s="14">
        <v>0.97725753969575302</v>
      </c>
      <c r="J1156" s="14">
        <v>0.981278141556163</v>
      </c>
      <c r="K1156" t="s">
        <v>5035</v>
      </c>
      <c r="L1156" t="s">
        <v>24</v>
      </c>
      <c r="M1156" t="s">
        <v>24</v>
      </c>
      <c r="N1156" t="s">
        <v>24</v>
      </c>
      <c r="O1156" t="s">
        <v>24</v>
      </c>
      <c r="P1156" t="s">
        <v>24</v>
      </c>
      <c r="Q1156" t="s">
        <v>24</v>
      </c>
      <c r="R1156" t="s">
        <v>24</v>
      </c>
      <c r="S1156" t="s">
        <v>24</v>
      </c>
      <c r="T1156" t="s">
        <v>24</v>
      </c>
      <c r="U1156" t="s">
        <v>24</v>
      </c>
      <c r="V1156" t="s">
        <v>24</v>
      </c>
      <c r="W1156" t="s">
        <v>24</v>
      </c>
      <c r="X1156" t="s">
        <v>24</v>
      </c>
      <c r="Y1156">
        <v>1064</v>
      </c>
      <c r="Z1156">
        <v>1287</v>
      </c>
      <c r="AA1156">
        <v>477</v>
      </c>
      <c r="AB1156">
        <v>542</v>
      </c>
      <c r="AC1156" t="s">
        <v>5034</v>
      </c>
      <c r="AD1156" t="s">
        <v>5037</v>
      </c>
    </row>
    <row r="1157" spans="1:30" x14ac:dyDescent="0.25">
      <c r="A1157">
        <v>1156</v>
      </c>
      <c r="B1157" t="s">
        <v>5038</v>
      </c>
      <c r="C1157" s="2">
        <v>0.74912268049369202</v>
      </c>
      <c r="D1157" t="s">
        <v>5041</v>
      </c>
      <c r="E1157" t="s">
        <v>18289</v>
      </c>
      <c r="F1157">
        <v>1260.94630531691</v>
      </c>
      <c r="G1157" s="2">
        <v>0.16677156456518599</v>
      </c>
      <c r="H1157" s="12">
        <v>4.4919089321182302</v>
      </c>
      <c r="I1157" s="14">
        <v>7.0587608071487202E-6</v>
      </c>
      <c r="J1157" s="14">
        <v>4.6640373861109599E-5</v>
      </c>
      <c r="K1157" t="s">
        <v>5040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0</v>
      </c>
      <c r="Y1157">
        <v>2429</v>
      </c>
      <c r="Z1157">
        <v>2383</v>
      </c>
      <c r="AA1157">
        <v>587</v>
      </c>
      <c r="AB1157">
        <v>652</v>
      </c>
      <c r="AC1157" t="s">
        <v>5039</v>
      </c>
      <c r="AD1157" t="s">
        <v>5042</v>
      </c>
    </row>
    <row r="1158" spans="1:30" x14ac:dyDescent="0.25">
      <c r="A1158">
        <v>1157</v>
      </c>
      <c r="B1158" t="s">
        <v>5043</v>
      </c>
      <c r="C1158" s="2">
        <v>0.25365843754704598</v>
      </c>
      <c r="D1158" t="s">
        <v>5046</v>
      </c>
      <c r="E1158" t="s">
        <v>18289</v>
      </c>
      <c r="F1158">
        <v>2451.3887775368598</v>
      </c>
      <c r="G1158" s="2">
        <v>0.212042348059967</v>
      </c>
      <c r="H1158" s="12">
        <v>1.1962631043649401</v>
      </c>
      <c r="I1158" s="14">
        <v>0.23159390199376201</v>
      </c>
      <c r="J1158" s="14">
        <v>0.35134972311019402</v>
      </c>
      <c r="K1158" t="s">
        <v>5045</v>
      </c>
      <c r="L1158" t="s">
        <v>24</v>
      </c>
      <c r="M1158" t="s">
        <v>24</v>
      </c>
      <c r="N1158" t="s">
        <v>24</v>
      </c>
      <c r="O1158" t="s">
        <v>24</v>
      </c>
      <c r="P1158" t="s">
        <v>24</v>
      </c>
      <c r="Q1158" t="s">
        <v>24</v>
      </c>
      <c r="R1158" t="s">
        <v>24</v>
      </c>
      <c r="S1158" t="s">
        <v>24</v>
      </c>
      <c r="T1158" t="s">
        <v>24</v>
      </c>
      <c r="U1158" t="s">
        <v>24</v>
      </c>
      <c r="V1158" t="s">
        <v>24</v>
      </c>
      <c r="W1158" t="s">
        <v>24</v>
      </c>
      <c r="X1158" t="s">
        <v>24</v>
      </c>
      <c r="Y1158">
        <v>3404</v>
      </c>
      <c r="Z1158">
        <v>4753</v>
      </c>
      <c r="AA1158">
        <v>1424</v>
      </c>
      <c r="AB1158">
        <v>1516</v>
      </c>
      <c r="AC1158" t="s">
        <v>5044</v>
      </c>
      <c r="AD1158" t="s">
        <v>5047</v>
      </c>
    </row>
    <row r="1159" spans="1:30" x14ac:dyDescent="0.25">
      <c r="A1159">
        <v>1158</v>
      </c>
      <c r="B1159" t="s">
        <v>5048</v>
      </c>
      <c r="C1159" s="2">
        <v>-2.8405229988694301E-2</v>
      </c>
      <c r="D1159" t="s">
        <v>5051</v>
      </c>
      <c r="E1159" t="s">
        <v>18289</v>
      </c>
      <c r="F1159">
        <v>3172.5261937834998</v>
      </c>
      <c r="G1159" s="2">
        <v>0.16931974737882499</v>
      </c>
      <c r="H1159" s="12">
        <v>-0.167760880986565</v>
      </c>
      <c r="I1159" s="14">
        <v>0.86677139871368403</v>
      </c>
      <c r="J1159" s="14">
        <v>0.90865565422199601</v>
      </c>
      <c r="K1159" t="s">
        <v>5050</v>
      </c>
      <c r="L1159" t="s">
        <v>24</v>
      </c>
      <c r="M1159" t="s">
        <v>24</v>
      </c>
      <c r="N1159" t="s">
        <v>24</v>
      </c>
      <c r="O1159" t="s">
        <v>24</v>
      </c>
      <c r="P1159" t="s">
        <v>24</v>
      </c>
      <c r="Q1159" t="s">
        <v>24</v>
      </c>
      <c r="R1159" t="s">
        <v>24</v>
      </c>
      <c r="S1159" t="s">
        <v>24</v>
      </c>
      <c r="T1159" t="s">
        <v>24</v>
      </c>
      <c r="U1159" t="s">
        <v>24</v>
      </c>
      <c r="V1159" t="s">
        <v>24</v>
      </c>
      <c r="W1159" t="s">
        <v>24</v>
      </c>
      <c r="X1159" t="s">
        <v>24</v>
      </c>
      <c r="Y1159">
        <v>4362</v>
      </c>
      <c r="Z1159">
        <v>5228</v>
      </c>
      <c r="AA1159">
        <v>1834</v>
      </c>
      <c r="AB1159">
        <v>2415</v>
      </c>
      <c r="AC1159" t="s">
        <v>5049</v>
      </c>
      <c r="AD1159" t="s">
        <v>5052</v>
      </c>
    </row>
    <row r="1160" spans="1:30" x14ac:dyDescent="0.25">
      <c r="A1160">
        <v>1159</v>
      </c>
      <c r="B1160" t="s">
        <v>5053</v>
      </c>
      <c r="C1160" s="2">
        <v>0.145736270453655</v>
      </c>
      <c r="D1160" t="s">
        <v>5056</v>
      </c>
      <c r="E1160" t="s">
        <v>18289</v>
      </c>
      <c r="F1160">
        <v>487.331263749904</v>
      </c>
      <c r="G1160" s="2">
        <v>0.202658677588338</v>
      </c>
      <c r="H1160" s="12">
        <v>0.71912178737142496</v>
      </c>
      <c r="I1160" s="14">
        <v>0.47206588420578599</v>
      </c>
      <c r="J1160" s="14">
        <v>0.59764036058636205</v>
      </c>
      <c r="K1160" t="s">
        <v>5055</v>
      </c>
      <c r="L1160" t="s">
        <v>24</v>
      </c>
      <c r="M1160" t="s">
        <v>24</v>
      </c>
      <c r="N1160" t="s">
        <v>24</v>
      </c>
      <c r="O1160" t="s">
        <v>24</v>
      </c>
      <c r="P1160" t="s">
        <v>24</v>
      </c>
      <c r="Q1160" t="s">
        <v>24</v>
      </c>
      <c r="R1160" t="s">
        <v>24</v>
      </c>
      <c r="S1160" t="s">
        <v>24</v>
      </c>
      <c r="T1160" t="s">
        <v>24</v>
      </c>
      <c r="U1160" t="s">
        <v>24</v>
      </c>
      <c r="V1160" t="s">
        <v>24</v>
      </c>
      <c r="W1160" t="s">
        <v>24</v>
      </c>
      <c r="X1160" t="s">
        <v>24</v>
      </c>
      <c r="Y1160">
        <v>701</v>
      </c>
      <c r="Z1160">
        <v>862</v>
      </c>
      <c r="AA1160">
        <v>286</v>
      </c>
      <c r="AB1160">
        <v>324</v>
      </c>
      <c r="AC1160" t="s">
        <v>5054</v>
      </c>
      <c r="AD1160" t="s">
        <v>5057</v>
      </c>
    </row>
    <row r="1161" spans="1:30" x14ac:dyDescent="0.25">
      <c r="A1161">
        <v>1160</v>
      </c>
      <c r="B1161" t="s">
        <v>5058</v>
      </c>
      <c r="C1161" s="2">
        <v>-0.104290527204264</v>
      </c>
      <c r="D1161" t="s">
        <v>5061</v>
      </c>
      <c r="E1161" t="s">
        <v>18287</v>
      </c>
      <c r="F1161">
        <v>3002.9079771854299</v>
      </c>
      <c r="G1161" s="2">
        <v>0.14343294004510401</v>
      </c>
      <c r="H1161" s="12">
        <v>-0.72710304321635599</v>
      </c>
      <c r="I1161" s="14">
        <v>0.46716283464156599</v>
      </c>
      <c r="J1161" s="14">
        <v>0.59268059430647002</v>
      </c>
      <c r="K1161" t="s">
        <v>5060</v>
      </c>
      <c r="L1161" t="s">
        <v>24</v>
      </c>
      <c r="M1161" t="s">
        <v>24</v>
      </c>
      <c r="N1161" t="s">
        <v>24</v>
      </c>
      <c r="O1161" t="s">
        <v>24</v>
      </c>
      <c r="P1161" t="s">
        <v>24</v>
      </c>
      <c r="Q1161" t="s">
        <v>24</v>
      </c>
      <c r="R1161" t="s">
        <v>24</v>
      </c>
      <c r="S1161" t="s">
        <v>24</v>
      </c>
      <c r="T1161" t="s">
        <v>24</v>
      </c>
      <c r="U1161" t="s">
        <v>24</v>
      </c>
      <c r="V1161" t="s">
        <v>24</v>
      </c>
      <c r="W1161" t="s">
        <v>24</v>
      </c>
      <c r="X1161" t="s">
        <v>24</v>
      </c>
      <c r="Y1161">
        <v>4248</v>
      </c>
      <c r="Z1161">
        <v>4574</v>
      </c>
      <c r="AA1161">
        <v>1855</v>
      </c>
      <c r="AB1161">
        <v>2258</v>
      </c>
      <c r="AC1161" t="s">
        <v>5059</v>
      </c>
      <c r="AD1161" t="s">
        <v>5062</v>
      </c>
    </row>
    <row r="1162" spans="1:30" x14ac:dyDescent="0.25">
      <c r="A1162">
        <v>1161</v>
      </c>
      <c r="B1162" t="s">
        <v>5063</v>
      </c>
      <c r="C1162" s="2">
        <v>-0.238187873623144</v>
      </c>
      <c r="D1162" t="s">
        <v>5066</v>
      </c>
      <c r="E1162" t="s">
        <v>18287</v>
      </c>
      <c r="F1162">
        <v>1013.02006239309</v>
      </c>
      <c r="G1162" s="2">
        <v>0.16767947444248099</v>
      </c>
      <c r="H1162" s="12">
        <v>-1.4204951107766599</v>
      </c>
      <c r="I1162" s="14">
        <v>0.155463590977752</v>
      </c>
      <c r="J1162" s="14">
        <v>0.258444156137982</v>
      </c>
      <c r="K1162" t="s">
        <v>5065</v>
      </c>
      <c r="L1162" t="s">
        <v>24</v>
      </c>
      <c r="M1162" t="s">
        <v>24</v>
      </c>
      <c r="N1162" t="s">
        <v>24</v>
      </c>
      <c r="O1162" t="s">
        <v>24</v>
      </c>
      <c r="P1162" t="s">
        <v>24</v>
      </c>
      <c r="Q1162" t="s">
        <v>24</v>
      </c>
      <c r="R1162" t="s">
        <v>24</v>
      </c>
      <c r="S1162" t="s">
        <v>24</v>
      </c>
      <c r="T1162" t="s">
        <v>24</v>
      </c>
      <c r="U1162" t="s">
        <v>24</v>
      </c>
      <c r="V1162" t="s">
        <v>24</v>
      </c>
      <c r="W1162" t="s">
        <v>24</v>
      </c>
      <c r="X1162" t="s">
        <v>24</v>
      </c>
      <c r="Y1162">
        <v>1395</v>
      </c>
      <c r="Z1162">
        <v>1437</v>
      </c>
      <c r="AA1162">
        <v>633</v>
      </c>
      <c r="AB1162">
        <v>820</v>
      </c>
      <c r="AC1162" t="s">
        <v>5064</v>
      </c>
      <c r="AD1162" t="s">
        <v>5067</v>
      </c>
    </row>
    <row r="1163" spans="1:30" x14ac:dyDescent="0.25">
      <c r="A1163">
        <v>1162</v>
      </c>
      <c r="B1163" t="s">
        <v>5068</v>
      </c>
      <c r="C1163" s="2">
        <v>-1.0749556110488101</v>
      </c>
      <c r="D1163" t="s">
        <v>5071</v>
      </c>
      <c r="E1163" t="s">
        <v>18287</v>
      </c>
      <c r="F1163">
        <v>12026.4723273698</v>
      </c>
      <c r="G1163" s="2">
        <v>0.13760627208097401</v>
      </c>
      <c r="H1163" s="12">
        <v>-7.81182132756462</v>
      </c>
      <c r="I1163" s="14">
        <v>5.6367430445355601E-15</v>
      </c>
      <c r="J1163" s="14">
        <v>1.4386589273798299E-13</v>
      </c>
      <c r="K1163" t="s">
        <v>5070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</v>
      </c>
      <c r="W1163">
        <v>0</v>
      </c>
      <c r="X1163">
        <v>0</v>
      </c>
      <c r="Y1163">
        <v>11312</v>
      </c>
      <c r="Z1163">
        <v>12289</v>
      </c>
      <c r="AA1163">
        <v>9679</v>
      </c>
      <c r="AB1163">
        <v>11891</v>
      </c>
      <c r="AC1163" t="s">
        <v>5069</v>
      </c>
      <c r="AD1163" t="s">
        <v>5072</v>
      </c>
    </row>
    <row r="1164" spans="1:30" x14ac:dyDescent="0.25">
      <c r="A1164">
        <v>1163</v>
      </c>
      <c r="B1164" t="s">
        <v>5073</v>
      </c>
      <c r="C1164" s="2">
        <v>-0.75118923069620203</v>
      </c>
      <c r="D1164" t="s">
        <v>5076</v>
      </c>
      <c r="E1164" t="s">
        <v>18293</v>
      </c>
      <c r="F1164">
        <v>3505.3369302971701</v>
      </c>
      <c r="G1164" s="2">
        <v>0.19021939396587201</v>
      </c>
      <c r="H1164" s="12">
        <v>-3.9490675216375402</v>
      </c>
      <c r="I1164" s="14">
        <v>7.8456220696277899E-5</v>
      </c>
      <c r="J1164" s="14">
        <v>4.02590725123476E-4</v>
      </c>
      <c r="K1164" t="s">
        <v>5075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</v>
      </c>
      <c r="W1164">
        <v>0</v>
      </c>
      <c r="X1164">
        <v>0</v>
      </c>
      <c r="Y1164">
        <v>3693</v>
      </c>
      <c r="Z1164">
        <v>4280</v>
      </c>
      <c r="AA1164">
        <v>2370</v>
      </c>
      <c r="AB1164">
        <v>3490</v>
      </c>
      <c r="AC1164" t="s">
        <v>5074</v>
      </c>
      <c r="AD1164" t="s">
        <v>5077</v>
      </c>
    </row>
    <row r="1165" spans="1:30" x14ac:dyDescent="0.25">
      <c r="A1165">
        <v>1164</v>
      </c>
      <c r="B1165" t="s">
        <v>5078</v>
      </c>
      <c r="C1165" s="2">
        <v>-5.70980091727755E-2</v>
      </c>
      <c r="D1165" t="s">
        <v>5081</v>
      </c>
      <c r="E1165" t="s">
        <v>18287</v>
      </c>
      <c r="F1165">
        <v>746.013091451636</v>
      </c>
      <c r="G1165" s="2">
        <v>0.168209903114933</v>
      </c>
      <c r="H1165" s="12">
        <v>-0.339444991736082</v>
      </c>
      <c r="I1165" s="14">
        <v>0.73427452981728902</v>
      </c>
      <c r="J1165" s="14">
        <v>0.81436583362901305</v>
      </c>
      <c r="K1165" t="s">
        <v>5080</v>
      </c>
      <c r="L1165" t="s">
        <v>24</v>
      </c>
      <c r="M1165" t="s">
        <v>24</v>
      </c>
      <c r="N1165" t="s">
        <v>24</v>
      </c>
      <c r="O1165" t="s">
        <v>24</v>
      </c>
      <c r="P1165" t="s">
        <v>24</v>
      </c>
      <c r="Q1165" t="s">
        <v>24</v>
      </c>
      <c r="R1165" t="s">
        <v>24</v>
      </c>
      <c r="S1165" t="s">
        <v>24</v>
      </c>
      <c r="T1165" t="s">
        <v>24</v>
      </c>
      <c r="U1165" t="s">
        <v>24</v>
      </c>
      <c r="V1165" t="s">
        <v>24</v>
      </c>
      <c r="W1165" t="s">
        <v>24</v>
      </c>
      <c r="X1165" t="s">
        <v>24</v>
      </c>
      <c r="Y1165">
        <v>1084</v>
      </c>
      <c r="Z1165">
        <v>1144</v>
      </c>
      <c r="AA1165">
        <v>463</v>
      </c>
      <c r="AB1165">
        <v>541</v>
      </c>
      <c r="AC1165" t="s">
        <v>5079</v>
      </c>
      <c r="AD1165" t="s">
        <v>5082</v>
      </c>
    </row>
    <row r="1166" spans="1:30" x14ac:dyDescent="0.25">
      <c r="A1166">
        <v>1165</v>
      </c>
      <c r="B1166" t="s">
        <v>5083</v>
      </c>
      <c r="C1166" s="2">
        <v>-0.22809154636308901</v>
      </c>
      <c r="D1166" t="s">
        <v>5086</v>
      </c>
      <c r="E1166" t="s">
        <v>18287</v>
      </c>
      <c r="F1166">
        <v>2146.3120545043098</v>
      </c>
      <c r="G1166" s="2">
        <v>0.186297640208203</v>
      </c>
      <c r="H1166" s="12">
        <v>-1.2243394286056299</v>
      </c>
      <c r="I1166" s="14">
        <v>0.22082420880669601</v>
      </c>
      <c r="J1166" s="14">
        <v>0.33873054237814199</v>
      </c>
      <c r="K1166" t="s">
        <v>5085</v>
      </c>
      <c r="L1166" t="s">
        <v>24</v>
      </c>
      <c r="M1166" t="s">
        <v>24</v>
      </c>
      <c r="N1166" t="s">
        <v>24</v>
      </c>
      <c r="O1166" t="s">
        <v>24</v>
      </c>
      <c r="P1166" t="s">
        <v>24</v>
      </c>
      <c r="Q1166" t="s">
        <v>24</v>
      </c>
      <c r="R1166" t="s">
        <v>24</v>
      </c>
      <c r="S1166" t="s">
        <v>24</v>
      </c>
      <c r="T1166" t="s">
        <v>24</v>
      </c>
      <c r="U1166" t="s">
        <v>24</v>
      </c>
      <c r="V1166" t="s">
        <v>24</v>
      </c>
      <c r="W1166" t="s">
        <v>24</v>
      </c>
      <c r="X1166" t="s">
        <v>24</v>
      </c>
      <c r="Y1166">
        <v>3093</v>
      </c>
      <c r="Z1166">
        <v>2922</v>
      </c>
      <c r="AA1166">
        <v>1276</v>
      </c>
      <c r="AB1166">
        <v>1804</v>
      </c>
      <c r="AC1166" t="s">
        <v>5084</v>
      </c>
      <c r="AD1166" t="s">
        <v>5087</v>
      </c>
    </row>
    <row r="1167" spans="1:30" x14ac:dyDescent="0.25">
      <c r="A1167">
        <v>1166</v>
      </c>
      <c r="B1167" t="s">
        <v>16430</v>
      </c>
      <c r="C1167" s="2">
        <v>0.524041418130062</v>
      </c>
      <c r="D1167" t="s">
        <v>5090</v>
      </c>
      <c r="E1167" t="s">
        <v>18283</v>
      </c>
      <c r="F1167">
        <v>177.20129554946001</v>
      </c>
      <c r="G1167" s="2">
        <v>0.26167338067859403</v>
      </c>
      <c r="H1167" s="12">
        <v>2.0026546711441302</v>
      </c>
      <c r="I1167" s="14">
        <v>4.5214367343835403E-2</v>
      </c>
      <c r="J1167" s="14">
        <v>9.5490591929517199E-2</v>
      </c>
      <c r="K1167" t="s">
        <v>5089</v>
      </c>
      <c r="L1167" t="s">
        <v>24</v>
      </c>
      <c r="M1167" t="s">
        <v>24</v>
      </c>
      <c r="N1167" t="s">
        <v>24</v>
      </c>
      <c r="O1167" t="s">
        <v>24</v>
      </c>
      <c r="P1167" t="s">
        <v>24</v>
      </c>
      <c r="Q1167" t="s">
        <v>24</v>
      </c>
      <c r="R1167" t="s">
        <v>24</v>
      </c>
      <c r="S1167" t="s">
        <v>24</v>
      </c>
      <c r="T1167" t="s">
        <v>24</v>
      </c>
      <c r="U1167" t="s">
        <v>24</v>
      </c>
      <c r="V1167" t="s">
        <v>24</v>
      </c>
      <c r="W1167" t="s">
        <v>24</v>
      </c>
      <c r="X1167" t="s">
        <v>24</v>
      </c>
      <c r="Y1167">
        <v>300</v>
      </c>
      <c r="Z1167">
        <v>338</v>
      </c>
      <c r="AA1167">
        <v>81</v>
      </c>
      <c r="AB1167">
        <v>112</v>
      </c>
      <c r="AC1167" t="s">
        <v>5088</v>
      </c>
      <c r="AD1167" t="s">
        <v>5091</v>
      </c>
    </row>
    <row r="1168" spans="1:30" x14ac:dyDescent="0.25">
      <c r="A1168">
        <v>1167</v>
      </c>
      <c r="B1168" t="s">
        <v>5092</v>
      </c>
      <c r="C1168" s="2">
        <v>-0.20018195224961299</v>
      </c>
      <c r="D1168" t="s">
        <v>5095</v>
      </c>
      <c r="E1168" t="s">
        <v>18285</v>
      </c>
      <c r="F1168">
        <v>3130.0803351536001</v>
      </c>
      <c r="G1168" s="2">
        <v>0.20162811964330901</v>
      </c>
      <c r="H1168" s="12">
        <v>-0.99282755105659803</v>
      </c>
      <c r="I1168" s="14">
        <v>0.32079400103857802</v>
      </c>
      <c r="J1168" s="14">
        <v>0.44675484096135798</v>
      </c>
      <c r="K1168" t="s">
        <v>5094</v>
      </c>
      <c r="L1168" t="s">
        <v>24</v>
      </c>
      <c r="M1168" t="s">
        <v>24</v>
      </c>
      <c r="N1168" t="s">
        <v>24</v>
      </c>
      <c r="O1168" t="s">
        <v>24</v>
      </c>
      <c r="P1168" t="s">
        <v>24</v>
      </c>
      <c r="Q1168" t="s">
        <v>24</v>
      </c>
      <c r="R1168" t="s">
        <v>24</v>
      </c>
      <c r="S1168" t="s">
        <v>24</v>
      </c>
      <c r="T1168" t="s">
        <v>24</v>
      </c>
      <c r="U1168" t="s">
        <v>24</v>
      </c>
      <c r="V1168" t="s">
        <v>24</v>
      </c>
      <c r="W1168" t="s">
        <v>24</v>
      </c>
      <c r="X1168" t="s">
        <v>24</v>
      </c>
      <c r="Y1168">
        <v>4051</v>
      </c>
      <c r="Z1168">
        <v>4843</v>
      </c>
      <c r="AA1168">
        <v>1779</v>
      </c>
      <c r="AB1168">
        <v>2685</v>
      </c>
      <c r="AC1168" t="s">
        <v>5093</v>
      </c>
      <c r="AD1168" t="s">
        <v>5096</v>
      </c>
    </row>
    <row r="1169" spans="1:30" x14ac:dyDescent="0.25">
      <c r="A1169">
        <v>1168</v>
      </c>
      <c r="B1169" t="s">
        <v>5097</v>
      </c>
      <c r="C1169" s="2">
        <v>-0.73872174227605802</v>
      </c>
      <c r="D1169" t="s">
        <v>5100</v>
      </c>
      <c r="E1169" t="s">
        <v>18291</v>
      </c>
      <c r="F1169">
        <v>344.67660056300798</v>
      </c>
      <c r="G1169" s="2">
        <v>0.23214007268075701</v>
      </c>
      <c r="H1169" s="12">
        <v>-3.1822241362522501</v>
      </c>
      <c r="I1169" s="14">
        <v>1.4614866847381799E-3</v>
      </c>
      <c r="J1169" s="14">
        <v>5.1788616187863701E-3</v>
      </c>
      <c r="K1169" t="s">
        <v>5099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</v>
      </c>
      <c r="W1169">
        <v>0</v>
      </c>
      <c r="X1169">
        <v>0</v>
      </c>
      <c r="Y1169">
        <v>410</v>
      </c>
      <c r="Z1169">
        <v>375</v>
      </c>
      <c r="AA1169">
        <v>284</v>
      </c>
      <c r="AB1169">
        <v>281</v>
      </c>
      <c r="AC1169" t="s">
        <v>5098</v>
      </c>
      <c r="AD1169" t="s">
        <v>5101</v>
      </c>
    </row>
    <row r="1170" spans="1:30" x14ac:dyDescent="0.25">
      <c r="A1170">
        <v>1169</v>
      </c>
      <c r="B1170" t="s">
        <v>5102</v>
      </c>
      <c r="C1170" s="2">
        <v>-1.0122005759424699</v>
      </c>
      <c r="D1170" t="s">
        <v>5105</v>
      </c>
      <c r="E1170" t="s">
        <v>18291</v>
      </c>
      <c r="F1170">
        <v>20.433352858688298</v>
      </c>
      <c r="G1170" s="2">
        <v>0.76942297265332205</v>
      </c>
      <c r="H1170" s="12">
        <v>-1.3155320440354701</v>
      </c>
      <c r="I1170" s="14">
        <v>0.18833115526834501</v>
      </c>
      <c r="J1170" s="14">
        <v>0.30017680053995399</v>
      </c>
      <c r="K1170" t="s">
        <v>5104</v>
      </c>
      <c r="L1170" t="s">
        <v>24</v>
      </c>
      <c r="M1170" t="s">
        <v>24</v>
      </c>
      <c r="N1170" t="s">
        <v>24</v>
      </c>
      <c r="O1170" t="s">
        <v>24</v>
      </c>
      <c r="P1170" t="s">
        <v>24</v>
      </c>
      <c r="Q1170" t="s">
        <v>24</v>
      </c>
      <c r="R1170" t="s">
        <v>24</v>
      </c>
      <c r="S1170" t="s">
        <v>24</v>
      </c>
      <c r="T1170" t="s">
        <v>24</v>
      </c>
      <c r="U1170" t="s">
        <v>24</v>
      </c>
      <c r="V1170" t="s">
        <v>24</v>
      </c>
      <c r="W1170" t="s">
        <v>24</v>
      </c>
      <c r="X1170" t="s">
        <v>24</v>
      </c>
      <c r="Y1170">
        <v>28</v>
      </c>
      <c r="Z1170">
        <v>13</v>
      </c>
      <c r="AA1170">
        <v>11</v>
      </c>
      <c r="AB1170">
        <v>26</v>
      </c>
      <c r="AC1170" t="s">
        <v>5103</v>
      </c>
      <c r="AD1170" t="s">
        <v>5106</v>
      </c>
    </row>
    <row r="1171" spans="1:30" x14ac:dyDescent="0.25">
      <c r="A1171">
        <v>1170</v>
      </c>
      <c r="B1171" t="s">
        <v>5107</v>
      </c>
      <c r="C1171" s="2">
        <v>-0.41604603183627098</v>
      </c>
      <c r="D1171" t="s">
        <v>5110</v>
      </c>
      <c r="E1171" t="s">
        <v>18291</v>
      </c>
      <c r="F1171">
        <v>306.34486893627297</v>
      </c>
      <c r="G1171" s="2">
        <v>0.27575205438335398</v>
      </c>
      <c r="H1171" s="12">
        <v>-1.5087685666264501</v>
      </c>
      <c r="I1171" s="14">
        <v>0.13135793622619801</v>
      </c>
      <c r="J1171" s="14">
        <v>0.22616963887270899</v>
      </c>
      <c r="K1171" t="s">
        <v>5109</v>
      </c>
      <c r="L1171" t="s">
        <v>24</v>
      </c>
      <c r="M1171" t="s">
        <v>24</v>
      </c>
      <c r="N1171" t="s">
        <v>24</v>
      </c>
      <c r="O1171" t="s">
        <v>24</v>
      </c>
      <c r="P1171" t="s">
        <v>24</v>
      </c>
      <c r="Q1171" t="s">
        <v>24</v>
      </c>
      <c r="R1171" t="s">
        <v>24</v>
      </c>
      <c r="S1171" t="s">
        <v>24</v>
      </c>
      <c r="T1171" t="s">
        <v>24</v>
      </c>
      <c r="U1171" t="s">
        <v>24</v>
      </c>
      <c r="V1171" t="s">
        <v>24</v>
      </c>
      <c r="W1171" t="s">
        <v>24</v>
      </c>
      <c r="X1171" t="s">
        <v>24</v>
      </c>
      <c r="Y1171">
        <v>416</v>
      </c>
      <c r="Z1171">
        <v>383</v>
      </c>
      <c r="AA1171">
        <v>174</v>
      </c>
      <c r="AB1171">
        <v>295</v>
      </c>
      <c r="AC1171" t="s">
        <v>5108</v>
      </c>
      <c r="AD1171" t="s">
        <v>5111</v>
      </c>
    </row>
    <row r="1172" spans="1:30" x14ac:dyDescent="0.25">
      <c r="A1172">
        <v>1171</v>
      </c>
      <c r="B1172" t="s">
        <v>5112</v>
      </c>
      <c r="C1172" s="2">
        <v>-0.80568073216876401</v>
      </c>
      <c r="D1172" t="s">
        <v>4304</v>
      </c>
      <c r="E1172" t="s">
        <v>18289</v>
      </c>
      <c r="F1172">
        <v>225.80119779305701</v>
      </c>
      <c r="G1172" s="2">
        <v>0.26082391042827202</v>
      </c>
      <c r="H1172" s="12">
        <v>-3.0889834097105502</v>
      </c>
      <c r="I1172" s="14">
        <v>2.00842654170332E-3</v>
      </c>
      <c r="J1172" s="14">
        <v>6.7786565646944501E-3</v>
      </c>
      <c r="K1172" t="s">
        <v>5114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</v>
      </c>
      <c r="W1172">
        <v>0</v>
      </c>
      <c r="X1172">
        <v>0</v>
      </c>
      <c r="Y1172">
        <v>274</v>
      </c>
      <c r="Z1172">
        <v>225</v>
      </c>
      <c r="AA1172">
        <v>175</v>
      </c>
      <c r="AB1172">
        <v>204</v>
      </c>
      <c r="AC1172" t="s">
        <v>5113</v>
      </c>
      <c r="AD1172" t="s">
        <v>5115</v>
      </c>
    </row>
    <row r="1173" spans="1:30" x14ac:dyDescent="0.25">
      <c r="A1173">
        <v>1172</v>
      </c>
      <c r="B1173" t="s">
        <v>5116</v>
      </c>
      <c r="C1173" s="2">
        <v>-0.25453854106728202</v>
      </c>
      <c r="D1173" t="s">
        <v>5119</v>
      </c>
      <c r="E1173" t="s">
        <v>18289</v>
      </c>
      <c r="F1173">
        <v>2026.16022121999</v>
      </c>
      <c r="G1173" s="2">
        <v>0.18563177704690401</v>
      </c>
      <c r="H1173" s="12">
        <v>-1.3712013380282799</v>
      </c>
      <c r="I1173" s="14">
        <v>0.170312201218423</v>
      </c>
      <c r="J1173" s="14">
        <v>0.277227655588971</v>
      </c>
      <c r="K1173" t="s">
        <v>5118</v>
      </c>
      <c r="L1173" t="s">
        <v>24</v>
      </c>
      <c r="M1173" t="s">
        <v>24</v>
      </c>
      <c r="N1173" t="s">
        <v>24</v>
      </c>
      <c r="O1173" t="s">
        <v>24</v>
      </c>
      <c r="P1173" t="s">
        <v>24</v>
      </c>
      <c r="Q1173" t="s">
        <v>24</v>
      </c>
      <c r="R1173" t="s">
        <v>24</v>
      </c>
      <c r="S1173" t="s">
        <v>24</v>
      </c>
      <c r="T1173" t="s">
        <v>24</v>
      </c>
      <c r="U1173" t="s">
        <v>24</v>
      </c>
      <c r="V1173" t="s">
        <v>24</v>
      </c>
      <c r="W1173" t="s">
        <v>24</v>
      </c>
      <c r="X1173" t="s">
        <v>24</v>
      </c>
      <c r="Y1173">
        <v>2509</v>
      </c>
      <c r="Z1173">
        <v>3136</v>
      </c>
      <c r="AA1173">
        <v>1249</v>
      </c>
      <c r="AB1173">
        <v>1677</v>
      </c>
      <c r="AC1173" t="s">
        <v>5117</v>
      </c>
      <c r="AD1173" t="s">
        <v>5120</v>
      </c>
    </row>
    <row r="1174" spans="1:30" x14ac:dyDescent="0.25">
      <c r="A1174">
        <v>1173</v>
      </c>
      <c r="B1174" t="s">
        <v>5121</v>
      </c>
      <c r="C1174" s="2">
        <v>-8.0926550455857296E-2</v>
      </c>
      <c r="D1174" t="s">
        <v>5124</v>
      </c>
      <c r="E1174" t="s">
        <v>18291</v>
      </c>
      <c r="F1174">
        <v>890.80186321964698</v>
      </c>
      <c r="G1174" s="2">
        <v>0.17780214423966501</v>
      </c>
      <c r="H1174" s="12">
        <v>-0.45514946291521602</v>
      </c>
      <c r="I1174" s="14">
        <v>0.64900171522664696</v>
      </c>
      <c r="J1174" s="14">
        <v>0.74742878786917399</v>
      </c>
      <c r="K1174" t="s">
        <v>5123</v>
      </c>
      <c r="L1174" t="s">
        <v>24</v>
      </c>
      <c r="M1174" t="s">
        <v>24</v>
      </c>
      <c r="N1174" t="s">
        <v>24</v>
      </c>
      <c r="O1174" t="s">
        <v>24</v>
      </c>
      <c r="P1174" t="s">
        <v>24</v>
      </c>
      <c r="Q1174" t="s">
        <v>24</v>
      </c>
      <c r="R1174" t="s">
        <v>24</v>
      </c>
      <c r="S1174" t="s">
        <v>24</v>
      </c>
      <c r="T1174" t="s">
        <v>24</v>
      </c>
      <c r="U1174" t="s">
        <v>24</v>
      </c>
      <c r="V1174" t="s">
        <v>24</v>
      </c>
      <c r="W1174" t="s">
        <v>24</v>
      </c>
      <c r="X1174" t="s">
        <v>24</v>
      </c>
      <c r="Y1174">
        <v>1357</v>
      </c>
      <c r="Z1174">
        <v>1277</v>
      </c>
      <c r="AA1174">
        <v>543</v>
      </c>
      <c r="AB1174">
        <v>668</v>
      </c>
      <c r="AC1174" t="s">
        <v>5122</v>
      </c>
      <c r="AD1174" t="s">
        <v>5125</v>
      </c>
    </row>
    <row r="1175" spans="1:30" x14ac:dyDescent="0.25">
      <c r="A1175">
        <v>1174</v>
      </c>
      <c r="B1175" t="s">
        <v>5126</v>
      </c>
      <c r="C1175" s="2">
        <v>-0.34791639706709498</v>
      </c>
      <c r="D1175" t="s">
        <v>5129</v>
      </c>
      <c r="E1175" t="s">
        <v>18297</v>
      </c>
      <c r="F1175">
        <v>838.99251576132303</v>
      </c>
      <c r="G1175" s="2">
        <v>0.178621663253382</v>
      </c>
      <c r="H1175" s="12">
        <v>-1.9477838842736701</v>
      </c>
      <c r="I1175" s="14">
        <v>5.1440827905378697E-2</v>
      </c>
      <c r="J1175" s="14">
        <v>0.105724438405528</v>
      </c>
      <c r="K1175" t="s">
        <v>5128</v>
      </c>
      <c r="L1175" t="s">
        <v>24</v>
      </c>
      <c r="M1175" t="s">
        <v>24</v>
      </c>
      <c r="N1175" t="s">
        <v>24</v>
      </c>
      <c r="O1175" t="s">
        <v>24</v>
      </c>
      <c r="P1175" t="s">
        <v>24</v>
      </c>
      <c r="Q1175" t="s">
        <v>24</v>
      </c>
      <c r="R1175" t="s">
        <v>24</v>
      </c>
      <c r="S1175" t="s">
        <v>24</v>
      </c>
      <c r="T1175" t="s">
        <v>24</v>
      </c>
      <c r="U1175" t="s">
        <v>24</v>
      </c>
      <c r="V1175" t="s">
        <v>24</v>
      </c>
      <c r="W1175" t="s">
        <v>24</v>
      </c>
      <c r="X1175" t="s">
        <v>24</v>
      </c>
      <c r="Y1175">
        <v>1132</v>
      </c>
      <c r="Z1175">
        <v>1116</v>
      </c>
      <c r="AA1175">
        <v>538</v>
      </c>
      <c r="AB1175">
        <v>708</v>
      </c>
      <c r="AC1175" t="s">
        <v>5127</v>
      </c>
      <c r="AD1175" t="s">
        <v>5130</v>
      </c>
    </row>
    <row r="1176" spans="1:30" x14ac:dyDescent="0.25">
      <c r="A1176">
        <v>1175</v>
      </c>
      <c r="B1176" t="s">
        <v>5131</v>
      </c>
      <c r="C1176" s="2">
        <v>0.35838513456646698</v>
      </c>
      <c r="D1176" t="s">
        <v>35</v>
      </c>
      <c r="F1176">
        <v>32.673422841164999</v>
      </c>
      <c r="G1176" s="2">
        <v>0.507033519264244</v>
      </c>
      <c r="H1176" s="12">
        <v>0.70682730223934498</v>
      </c>
      <c r="I1176" s="14">
        <v>0.47967380564110301</v>
      </c>
      <c r="J1176" s="14">
        <v>0.60442923879590404</v>
      </c>
      <c r="K1176" t="s">
        <v>5133</v>
      </c>
      <c r="L1176" t="s">
        <v>24</v>
      </c>
      <c r="M1176" t="s">
        <v>24</v>
      </c>
      <c r="N1176" t="s">
        <v>24</v>
      </c>
      <c r="O1176" t="s">
        <v>24</v>
      </c>
      <c r="P1176" t="s">
        <v>24</v>
      </c>
      <c r="Q1176" t="s">
        <v>24</v>
      </c>
      <c r="R1176" t="s">
        <v>24</v>
      </c>
      <c r="S1176" t="s">
        <v>24</v>
      </c>
      <c r="T1176" t="s">
        <v>24</v>
      </c>
      <c r="U1176" t="s">
        <v>24</v>
      </c>
      <c r="V1176" t="s">
        <v>24</v>
      </c>
      <c r="W1176" t="s">
        <v>24</v>
      </c>
      <c r="X1176" t="s">
        <v>24</v>
      </c>
      <c r="Y1176">
        <v>54</v>
      </c>
      <c r="Z1176">
        <v>58</v>
      </c>
      <c r="AA1176">
        <v>16</v>
      </c>
      <c r="AB1176">
        <v>22</v>
      </c>
      <c r="AC1176" t="s">
        <v>5132</v>
      </c>
      <c r="AD1176" t="s">
        <v>5134</v>
      </c>
    </row>
    <row r="1177" spans="1:30" x14ac:dyDescent="0.25">
      <c r="A1177">
        <v>1176</v>
      </c>
      <c r="B1177" t="s">
        <v>5135</v>
      </c>
      <c r="C1177" s="2">
        <v>-0.15046216357676701</v>
      </c>
      <c r="D1177" t="s">
        <v>5138</v>
      </c>
      <c r="F1177">
        <v>2769.2586990231798</v>
      </c>
      <c r="G1177" s="2">
        <v>0.14839144841172999</v>
      </c>
      <c r="H1177" s="12">
        <v>-1.0139544103599001</v>
      </c>
      <c r="I1177" s="14">
        <v>0.31060450665487999</v>
      </c>
      <c r="J1177" s="14">
        <v>0.43606771265932098</v>
      </c>
      <c r="K1177" t="s">
        <v>5137</v>
      </c>
      <c r="L1177" t="s">
        <v>24</v>
      </c>
      <c r="M1177" t="s">
        <v>24</v>
      </c>
      <c r="N1177" t="s">
        <v>24</v>
      </c>
      <c r="O1177" t="s">
        <v>24</v>
      </c>
      <c r="P1177" t="s">
        <v>24</v>
      </c>
      <c r="Q1177" t="s">
        <v>24</v>
      </c>
      <c r="R1177" t="s">
        <v>24</v>
      </c>
      <c r="S1177" t="s">
        <v>24</v>
      </c>
      <c r="T1177" t="s">
        <v>24</v>
      </c>
      <c r="U1177" t="s">
        <v>24</v>
      </c>
      <c r="V1177" t="s">
        <v>24</v>
      </c>
      <c r="W1177" t="s">
        <v>24</v>
      </c>
      <c r="X1177" t="s">
        <v>24</v>
      </c>
      <c r="Y1177">
        <v>3785</v>
      </c>
      <c r="Z1177">
        <v>4220</v>
      </c>
      <c r="AA1177">
        <v>1723</v>
      </c>
      <c r="AB1177">
        <v>2131</v>
      </c>
      <c r="AC1177" t="s">
        <v>5136</v>
      </c>
      <c r="AD1177" t="s">
        <v>5139</v>
      </c>
    </row>
    <row r="1178" spans="1:30" x14ac:dyDescent="0.25">
      <c r="A1178">
        <v>1177</v>
      </c>
      <c r="B1178" t="s">
        <v>16431</v>
      </c>
      <c r="C1178" s="2">
        <v>-1.13563273786635</v>
      </c>
      <c r="D1178" t="s">
        <v>5142</v>
      </c>
      <c r="E1178" t="s">
        <v>18296</v>
      </c>
      <c r="F1178">
        <v>49947.5724596379</v>
      </c>
      <c r="G1178" s="2">
        <v>0.38061480861282698</v>
      </c>
      <c r="H1178" s="12">
        <v>-2.9836798573477101</v>
      </c>
      <c r="I1178" s="14">
        <v>2.8480459352367002E-3</v>
      </c>
      <c r="J1178" s="14">
        <v>9.1535961951434604E-3</v>
      </c>
      <c r="K1178" t="s">
        <v>5141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</v>
      </c>
      <c r="Y1178">
        <v>43009</v>
      </c>
      <c r="Z1178">
        <v>52396</v>
      </c>
      <c r="AA1178">
        <v>24804</v>
      </c>
      <c r="AB1178">
        <v>68933</v>
      </c>
      <c r="AC1178" t="s">
        <v>5140</v>
      </c>
      <c r="AD1178" t="s">
        <v>5143</v>
      </c>
    </row>
    <row r="1179" spans="1:30" x14ac:dyDescent="0.25">
      <c r="A1179">
        <v>1178</v>
      </c>
      <c r="B1179" t="s">
        <v>5144</v>
      </c>
      <c r="C1179" s="2">
        <v>0.360201154201578</v>
      </c>
      <c r="D1179" t="s">
        <v>35</v>
      </c>
      <c r="E1179" t="s">
        <v>18295</v>
      </c>
      <c r="F1179">
        <v>205.83128458012601</v>
      </c>
      <c r="G1179" s="2">
        <v>0.244585898521371</v>
      </c>
      <c r="H1179" s="12">
        <v>1.47269796165335</v>
      </c>
      <c r="I1179" s="14">
        <v>0.140832496469221</v>
      </c>
      <c r="J1179" s="14">
        <v>0.23900517110487099</v>
      </c>
      <c r="K1179" t="s">
        <v>5146</v>
      </c>
      <c r="L1179" t="s">
        <v>24</v>
      </c>
      <c r="M1179" t="s">
        <v>24</v>
      </c>
      <c r="N1179" t="s">
        <v>24</v>
      </c>
      <c r="O1179" t="s">
        <v>24</v>
      </c>
      <c r="P1179" t="s">
        <v>24</v>
      </c>
      <c r="Q1179" t="s">
        <v>24</v>
      </c>
      <c r="R1179" t="s">
        <v>24</v>
      </c>
      <c r="S1179" t="s">
        <v>24</v>
      </c>
      <c r="T1179" t="s">
        <v>24</v>
      </c>
      <c r="U1179" t="s">
        <v>24</v>
      </c>
      <c r="V1179" t="s">
        <v>24</v>
      </c>
      <c r="W1179" t="s">
        <v>24</v>
      </c>
      <c r="X1179" t="s">
        <v>24</v>
      </c>
      <c r="Y1179">
        <v>361</v>
      </c>
      <c r="Z1179">
        <v>343</v>
      </c>
      <c r="AA1179">
        <v>109</v>
      </c>
      <c r="AB1179">
        <v>129</v>
      </c>
      <c r="AC1179" t="s">
        <v>5145</v>
      </c>
      <c r="AD1179" t="s">
        <v>5147</v>
      </c>
    </row>
    <row r="1180" spans="1:30" x14ac:dyDescent="0.25">
      <c r="A1180">
        <v>1179</v>
      </c>
      <c r="B1180" t="s">
        <v>5148</v>
      </c>
      <c r="C1180" s="2">
        <v>1.12553980545229</v>
      </c>
      <c r="D1180" t="s">
        <v>5151</v>
      </c>
      <c r="E1180" t="s">
        <v>18291</v>
      </c>
      <c r="F1180">
        <v>349.46466662752101</v>
      </c>
      <c r="G1180" s="2">
        <v>0.210694407389723</v>
      </c>
      <c r="H1180" s="12">
        <v>5.3420487966269103</v>
      </c>
      <c r="I1180" s="14">
        <v>9.1901906522296703E-8</v>
      </c>
      <c r="J1180" s="14">
        <v>9.0854922777106004E-7</v>
      </c>
      <c r="K1180" t="s">
        <v>5150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0</v>
      </c>
      <c r="Y1180">
        <v>732</v>
      </c>
      <c r="Z1180">
        <v>727</v>
      </c>
      <c r="AA1180">
        <v>133</v>
      </c>
      <c r="AB1180">
        <v>157</v>
      </c>
      <c r="AC1180" t="s">
        <v>5149</v>
      </c>
      <c r="AD1180" t="s">
        <v>5152</v>
      </c>
    </row>
    <row r="1181" spans="1:30" x14ac:dyDescent="0.25">
      <c r="A1181">
        <v>1180</v>
      </c>
      <c r="B1181" t="s">
        <v>5153</v>
      </c>
      <c r="C1181" s="2">
        <v>0.36773126265006101</v>
      </c>
      <c r="D1181" t="s">
        <v>5156</v>
      </c>
      <c r="E1181" t="s">
        <v>18286</v>
      </c>
      <c r="F1181">
        <v>3106.1689975997401</v>
      </c>
      <c r="G1181" s="2">
        <v>0.16450931836036201</v>
      </c>
      <c r="H1181" s="12">
        <v>2.2353217818612299</v>
      </c>
      <c r="I1181" s="14">
        <v>2.5396231068441199E-2</v>
      </c>
      <c r="J1181" s="14">
        <v>5.9860461041756803E-2</v>
      </c>
      <c r="K1181" t="s">
        <v>5155</v>
      </c>
      <c r="L1181" t="s">
        <v>24</v>
      </c>
      <c r="M1181" t="s">
        <v>24</v>
      </c>
      <c r="N1181" t="s">
        <v>24</v>
      </c>
      <c r="O1181" t="s">
        <v>24</v>
      </c>
      <c r="P1181" t="s">
        <v>24</v>
      </c>
      <c r="Q1181" t="s">
        <v>24</v>
      </c>
      <c r="R1181" t="s">
        <v>24</v>
      </c>
      <c r="S1181" t="s">
        <v>24</v>
      </c>
      <c r="T1181" t="s">
        <v>24</v>
      </c>
      <c r="U1181" t="s">
        <v>24</v>
      </c>
      <c r="V1181" t="s">
        <v>24</v>
      </c>
      <c r="W1181" t="s">
        <v>24</v>
      </c>
      <c r="X1181" t="s">
        <v>24</v>
      </c>
      <c r="Y1181">
        <v>4927</v>
      </c>
      <c r="Z1181">
        <v>5752</v>
      </c>
      <c r="AA1181">
        <v>1726</v>
      </c>
      <c r="AB1181">
        <v>1840</v>
      </c>
      <c r="AC1181" t="s">
        <v>5154</v>
      </c>
      <c r="AD1181" t="s">
        <v>5157</v>
      </c>
    </row>
    <row r="1182" spans="1:30" x14ac:dyDescent="0.25">
      <c r="A1182">
        <v>1181</v>
      </c>
      <c r="B1182" t="s">
        <v>5158</v>
      </c>
      <c r="C1182" s="2">
        <v>-7.2988210913300794E-2</v>
      </c>
      <c r="D1182" t="s">
        <v>5161</v>
      </c>
      <c r="E1182" t="s">
        <v>18286</v>
      </c>
      <c r="F1182">
        <v>2661.9614551087702</v>
      </c>
      <c r="G1182" s="2">
        <v>0.165150180650317</v>
      </c>
      <c r="H1182" s="12">
        <v>-0.44195053632937398</v>
      </c>
      <c r="I1182" s="14">
        <v>0.65852499977566503</v>
      </c>
      <c r="J1182" s="14">
        <v>0.75611294446456101</v>
      </c>
      <c r="K1182" t="s">
        <v>5160</v>
      </c>
      <c r="L1182" t="s">
        <v>24</v>
      </c>
      <c r="M1182" t="s">
        <v>24</v>
      </c>
      <c r="N1182" t="s">
        <v>24</v>
      </c>
      <c r="O1182" t="s">
        <v>24</v>
      </c>
      <c r="P1182" t="s">
        <v>24</v>
      </c>
      <c r="Q1182" t="s">
        <v>24</v>
      </c>
      <c r="R1182" t="s">
        <v>24</v>
      </c>
      <c r="S1182" t="s">
        <v>24</v>
      </c>
      <c r="T1182" t="s">
        <v>24</v>
      </c>
      <c r="U1182" t="s">
        <v>24</v>
      </c>
      <c r="V1182" t="s">
        <v>24</v>
      </c>
      <c r="W1182" t="s">
        <v>24</v>
      </c>
      <c r="X1182" t="s">
        <v>24</v>
      </c>
      <c r="Y1182">
        <v>3925</v>
      </c>
      <c r="Z1182">
        <v>3977</v>
      </c>
      <c r="AA1182">
        <v>1538</v>
      </c>
      <c r="AB1182">
        <v>2086</v>
      </c>
      <c r="AC1182" t="s">
        <v>5159</v>
      </c>
      <c r="AD1182" t="s">
        <v>5162</v>
      </c>
    </row>
    <row r="1183" spans="1:30" x14ac:dyDescent="0.25">
      <c r="A1183">
        <v>1182</v>
      </c>
      <c r="B1183" t="s">
        <v>5163</v>
      </c>
      <c r="C1183" s="2">
        <v>-0.182285540447263</v>
      </c>
      <c r="D1183" t="s">
        <v>5166</v>
      </c>
      <c r="E1183" t="s">
        <v>18297</v>
      </c>
      <c r="F1183">
        <v>9963.9331800953496</v>
      </c>
      <c r="G1183" s="2">
        <v>0.15927393028529199</v>
      </c>
      <c r="H1183" s="12">
        <v>-1.1444781962795401</v>
      </c>
      <c r="I1183" s="14">
        <v>0.25242537520154501</v>
      </c>
      <c r="J1183" s="14">
        <v>0.37508412867657198</v>
      </c>
      <c r="K1183" t="s">
        <v>5165</v>
      </c>
      <c r="L1183" t="s">
        <v>24</v>
      </c>
      <c r="M1183" t="s">
        <v>24</v>
      </c>
      <c r="N1183" t="s">
        <v>24</v>
      </c>
      <c r="O1183" t="s">
        <v>24</v>
      </c>
      <c r="P1183" t="s">
        <v>24</v>
      </c>
      <c r="Q1183" t="s">
        <v>24</v>
      </c>
      <c r="R1183" t="s">
        <v>24</v>
      </c>
      <c r="S1183" t="s">
        <v>24</v>
      </c>
      <c r="T1183" t="s">
        <v>24</v>
      </c>
      <c r="U1183" t="s">
        <v>24</v>
      </c>
      <c r="V1183" t="s">
        <v>24</v>
      </c>
      <c r="W1183" t="s">
        <v>24</v>
      </c>
      <c r="X1183" t="s">
        <v>24</v>
      </c>
      <c r="Y1183">
        <v>13032</v>
      </c>
      <c r="Z1183">
        <v>15462</v>
      </c>
      <c r="AA1183">
        <v>6124</v>
      </c>
      <c r="AB1183">
        <v>7914</v>
      </c>
      <c r="AC1183" t="s">
        <v>5164</v>
      </c>
      <c r="AD1183" t="s">
        <v>5167</v>
      </c>
    </row>
    <row r="1184" spans="1:30" x14ac:dyDescent="0.25">
      <c r="A1184">
        <v>1183</v>
      </c>
      <c r="B1184" t="s">
        <v>5168</v>
      </c>
      <c r="C1184" s="2">
        <v>0.32938295099569898</v>
      </c>
      <c r="D1184" t="s">
        <v>5171</v>
      </c>
      <c r="E1184" t="s">
        <v>18292</v>
      </c>
      <c r="F1184">
        <v>1395.35287547847</v>
      </c>
      <c r="G1184" s="2">
        <v>0.155650582475339</v>
      </c>
      <c r="H1184" s="12">
        <v>2.1161690869218899</v>
      </c>
      <c r="I1184" s="14">
        <v>3.4330429349999303E-2</v>
      </c>
      <c r="J1184" s="14">
        <v>7.6553597880460802E-2</v>
      </c>
      <c r="K1184" t="s">
        <v>5170</v>
      </c>
      <c r="L1184" t="s">
        <v>24</v>
      </c>
      <c r="M1184" t="s">
        <v>24</v>
      </c>
      <c r="N1184" t="s">
        <v>24</v>
      </c>
      <c r="O1184" t="s">
        <v>24</v>
      </c>
      <c r="P1184" t="s">
        <v>24</v>
      </c>
      <c r="Q1184" t="s">
        <v>24</v>
      </c>
      <c r="R1184" t="s">
        <v>24</v>
      </c>
      <c r="S1184" t="s">
        <v>24</v>
      </c>
      <c r="T1184" t="s">
        <v>24</v>
      </c>
      <c r="U1184" t="s">
        <v>24</v>
      </c>
      <c r="V1184" t="s">
        <v>24</v>
      </c>
      <c r="W1184" t="s">
        <v>24</v>
      </c>
      <c r="X1184" t="s">
        <v>24</v>
      </c>
      <c r="Y1184">
        <v>2310</v>
      </c>
      <c r="Z1184">
        <v>2424</v>
      </c>
      <c r="AA1184">
        <v>765</v>
      </c>
      <c r="AB1184">
        <v>865</v>
      </c>
      <c r="AC1184" t="s">
        <v>5169</v>
      </c>
      <c r="AD1184" t="s">
        <v>5172</v>
      </c>
    </row>
    <row r="1185" spans="1:30" x14ac:dyDescent="0.25">
      <c r="A1185">
        <v>1184</v>
      </c>
      <c r="B1185" t="s">
        <v>5173</v>
      </c>
      <c r="C1185" s="2">
        <v>0.50520833525269604</v>
      </c>
      <c r="D1185" t="s">
        <v>5176</v>
      </c>
      <c r="E1185" t="s">
        <v>18287</v>
      </c>
      <c r="F1185">
        <v>1841.83282312963</v>
      </c>
      <c r="G1185" s="2">
        <v>0.15918887944882701</v>
      </c>
      <c r="H1185" s="12">
        <v>3.17364087869655</v>
      </c>
      <c r="I1185" s="14">
        <v>1.50539825552383E-3</v>
      </c>
      <c r="J1185" s="14">
        <v>5.3151719600547601E-3</v>
      </c>
      <c r="K1185" t="s">
        <v>5175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0</v>
      </c>
      <c r="Y1185">
        <v>3285</v>
      </c>
      <c r="Z1185">
        <v>3294</v>
      </c>
      <c r="AA1185">
        <v>957</v>
      </c>
      <c r="AB1185">
        <v>1047</v>
      </c>
      <c r="AC1185" t="s">
        <v>5174</v>
      </c>
      <c r="AD1185" t="s">
        <v>5177</v>
      </c>
    </row>
    <row r="1186" spans="1:30" x14ac:dyDescent="0.25">
      <c r="A1186">
        <v>1185</v>
      </c>
      <c r="B1186" t="s">
        <v>5178</v>
      </c>
      <c r="C1186" s="2">
        <v>-0.15415983969915001</v>
      </c>
      <c r="D1186" t="s">
        <v>5181</v>
      </c>
      <c r="E1186" t="s">
        <v>18292</v>
      </c>
      <c r="F1186">
        <v>7941.6651697263596</v>
      </c>
      <c r="G1186" s="2">
        <v>0.13788083577684601</v>
      </c>
      <c r="H1186" s="12">
        <v>-1.11806574735775</v>
      </c>
      <c r="I1186" s="14">
        <v>0.26353891415821101</v>
      </c>
      <c r="J1186" s="14">
        <v>0.38656709794649402</v>
      </c>
      <c r="K1186" t="s">
        <v>5180</v>
      </c>
      <c r="L1186" t="s">
        <v>24</v>
      </c>
      <c r="M1186" t="s">
        <v>24</v>
      </c>
      <c r="N1186" t="s">
        <v>24</v>
      </c>
      <c r="O1186" t="s">
        <v>24</v>
      </c>
      <c r="P1186" t="s">
        <v>24</v>
      </c>
      <c r="Q1186" t="s">
        <v>24</v>
      </c>
      <c r="R1186" t="s">
        <v>24</v>
      </c>
      <c r="S1186" t="s">
        <v>24</v>
      </c>
      <c r="T1186" t="s">
        <v>24</v>
      </c>
      <c r="U1186" t="s">
        <v>24</v>
      </c>
      <c r="V1186" t="s">
        <v>24</v>
      </c>
      <c r="W1186" t="s">
        <v>24</v>
      </c>
      <c r="X1186" t="s">
        <v>24</v>
      </c>
      <c r="Y1186">
        <v>10972</v>
      </c>
      <c r="Z1186">
        <v>11945</v>
      </c>
      <c r="AA1186">
        <v>4997</v>
      </c>
      <c r="AB1186">
        <v>6060</v>
      </c>
      <c r="AC1186" t="s">
        <v>5179</v>
      </c>
      <c r="AD1186" t="s">
        <v>5182</v>
      </c>
    </row>
    <row r="1187" spans="1:30" x14ac:dyDescent="0.25">
      <c r="A1187">
        <v>1186</v>
      </c>
      <c r="B1187" t="s">
        <v>5183</v>
      </c>
      <c r="C1187" s="2">
        <v>0.622309027466878</v>
      </c>
      <c r="D1187" t="s">
        <v>5186</v>
      </c>
      <c r="E1187" t="s">
        <v>18294</v>
      </c>
      <c r="F1187">
        <v>913.52452638536897</v>
      </c>
      <c r="G1187" s="2">
        <v>0.19179288540176401</v>
      </c>
      <c r="H1187" s="12">
        <v>3.2446929726474401</v>
      </c>
      <c r="I1187" s="14">
        <v>1.1757732102879101E-3</v>
      </c>
      <c r="J1187" s="14">
        <v>4.3602985623687604E-3</v>
      </c>
      <c r="K1187" t="s">
        <v>5185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0</v>
      </c>
      <c r="Y1187">
        <v>1718</v>
      </c>
      <c r="Z1187">
        <v>1651</v>
      </c>
      <c r="AA1187">
        <v>470</v>
      </c>
      <c r="AB1187">
        <v>474</v>
      </c>
      <c r="AC1187" t="s">
        <v>5184</v>
      </c>
      <c r="AD1187" t="s">
        <v>5187</v>
      </c>
    </row>
    <row r="1188" spans="1:30" x14ac:dyDescent="0.25">
      <c r="A1188">
        <v>1187</v>
      </c>
      <c r="B1188" t="s">
        <v>5188</v>
      </c>
      <c r="C1188" s="2">
        <v>-0.16911991039486499</v>
      </c>
      <c r="D1188" t="s">
        <v>5191</v>
      </c>
      <c r="E1188" t="s">
        <v>18286</v>
      </c>
      <c r="F1188">
        <v>5048.4746155317698</v>
      </c>
      <c r="G1188" s="2">
        <v>0.14025370126730299</v>
      </c>
      <c r="H1188" s="12">
        <v>-1.20581424138353</v>
      </c>
      <c r="I1188" s="14">
        <v>0.227889123062337</v>
      </c>
      <c r="J1188" s="14">
        <v>0.34711811799476699</v>
      </c>
      <c r="K1188" t="s">
        <v>5190</v>
      </c>
      <c r="L1188" t="s">
        <v>24</v>
      </c>
      <c r="M1188" t="s">
        <v>24</v>
      </c>
      <c r="N1188" t="s">
        <v>24</v>
      </c>
      <c r="O1188" t="s">
        <v>24</v>
      </c>
      <c r="P1188" t="s">
        <v>24</v>
      </c>
      <c r="Q1188" t="s">
        <v>24</v>
      </c>
      <c r="R1188" t="s">
        <v>24</v>
      </c>
      <c r="S1188" t="s">
        <v>24</v>
      </c>
      <c r="T1188" t="s">
        <v>24</v>
      </c>
      <c r="U1188" t="s">
        <v>24</v>
      </c>
      <c r="V1188" t="s">
        <v>24</v>
      </c>
      <c r="W1188" t="s">
        <v>24</v>
      </c>
      <c r="X1188" t="s">
        <v>24</v>
      </c>
      <c r="Y1188">
        <v>6984</v>
      </c>
      <c r="Z1188">
        <v>7502</v>
      </c>
      <c r="AA1188">
        <v>3172</v>
      </c>
      <c r="AB1188">
        <v>3895</v>
      </c>
      <c r="AC1188" t="s">
        <v>5189</v>
      </c>
      <c r="AD1188" t="s">
        <v>5192</v>
      </c>
    </row>
    <row r="1189" spans="1:30" x14ac:dyDescent="0.25">
      <c r="A1189">
        <v>1188</v>
      </c>
      <c r="B1189" t="s">
        <v>16432</v>
      </c>
      <c r="C1189" s="2">
        <v>-0.466028128149785</v>
      </c>
      <c r="D1189" t="s">
        <v>5195</v>
      </c>
      <c r="E1189" t="s">
        <v>18296</v>
      </c>
      <c r="F1189">
        <v>9616.5332367237497</v>
      </c>
      <c r="G1189" s="2">
        <v>0.20307602629207999</v>
      </c>
      <c r="H1189" s="12">
        <v>-2.2948456135314799</v>
      </c>
      <c r="I1189" s="14">
        <v>2.1741973543055099E-2</v>
      </c>
      <c r="J1189" s="14">
        <v>5.2501874133019301E-2</v>
      </c>
      <c r="K1189" t="s">
        <v>5194</v>
      </c>
      <c r="L1189" t="s">
        <v>24</v>
      </c>
      <c r="M1189" t="s">
        <v>24</v>
      </c>
      <c r="N1189" t="s">
        <v>24</v>
      </c>
      <c r="O1189" t="s">
        <v>24</v>
      </c>
      <c r="P1189" t="s">
        <v>24</v>
      </c>
      <c r="Q1189" t="s">
        <v>24</v>
      </c>
      <c r="R1189" t="s">
        <v>24</v>
      </c>
      <c r="S1189" t="s">
        <v>24</v>
      </c>
      <c r="T1189" t="s">
        <v>24</v>
      </c>
      <c r="U1189" t="s">
        <v>24</v>
      </c>
      <c r="V1189" t="s">
        <v>24</v>
      </c>
      <c r="W1189" t="s">
        <v>24</v>
      </c>
      <c r="X1189" t="s">
        <v>24</v>
      </c>
      <c r="Y1189">
        <v>11489</v>
      </c>
      <c r="Z1189">
        <v>13151</v>
      </c>
      <c r="AA1189">
        <v>5823</v>
      </c>
      <c r="AB1189">
        <v>9078</v>
      </c>
      <c r="AC1189" t="s">
        <v>5193</v>
      </c>
      <c r="AD1189" t="e">
        <f>-GKTVKKQRPVNLDLQTIRFPVTAIASILHRVSGVITFVAVGILLWLLGLSLSSYEGFLQASAIMNSFIVKFIFWGILTALAYHIVVGIRHVLMDFGYLEESLAAGTRSAQVAMGITLVLSVLAGVLVW</f>
        <v>#NAME?</v>
      </c>
    </row>
    <row r="1190" spans="1:30" x14ac:dyDescent="0.25">
      <c r="A1190">
        <v>1189</v>
      </c>
      <c r="B1190" t="s">
        <v>5196</v>
      </c>
      <c r="C1190" s="2">
        <v>-0.39784888494559101</v>
      </c>
      <c r="D1190" t="s">
        <v>5199</v>
      </c>
      <c r="E1190" t="s">
        <v>18293</v>
      </c>
      <c r="F1190">
        <v>39703.762334385603</v>
      </c>
      <c r="G1190" s="2">
        <v>0.16179854380683401</v>
      </c>
      <c r="H1190" s="12">
        <v>-2.4589151149627799</v>
      </c>
      <c r="I1190" s="14">
        <v>1.39357563322747E-2</v>
      </c>
      <c r="J1190" s="14">
        <v>3.55448259160892E-2</v>
      </c>
      <c r="K1190" t="s">
        <v>5198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1</v>
      </c>
      <c r="W1190">
        <v>0</v>
      </c>
      <c r="X1190">
        <v>0</v>
      </c>
      <c r="Y1190">
        <v>47063</v>
      </c>
      <c r="Z1190">
        <v>57564</v>
      </c>
      <c r="AA1190">
        <v>28152</v>
      </c>
      <c r="AB1190">
        <v>31297</v>
      </c>
      <c r="AC1190" t="s">
        <v>5197</v>
      </c>
      <c r="AD1190" t="s">
        <v>5200</v>
      </c>
    </row>
    <row r="1191" spans="1:30" x14ac:dyDescent="0.25">
      <c r="A1191">
        <v>1190</v>
      </c>
      <c r="B1191" t="s">
        <v>5201</v>
      </c>
      <c r="C1191" s="2">
        <v>-0.20168777641414801</v>
      </c>
      <c r="D1191" t="s">
        <v>5204</v>
      </c>
      <c r="E1191" t="s">
        <v>18290</v>
      </c>
      <c r="F1191">
        <v>44.397010335119298</v>
      </c>
      <c r="G1191" s="2">
        <v>0.48271402274262099</v>
      </c>
      <c r="H1191" s="12">
        <v>-0.41782042143342901</v>
      </c>
      <c r="I1191" s="14">
        <v>0.67607841882758901</v>
      </c>
      <c r="J1191" s="14">
        <v>0.76769009174810499</v>
      </c>
      <c r="K1191" t="s">
        <v>5203</v>
      </c>
      <c r="L1191" t="s">
        <v>24</v>
      </c>
      <c r="M1191" t="s">
        <v>24</v>
      </c>
      <c r="N1191" t="s">
        <v>24</v>
      </c>
      <c r="O1191" t="s">
        <v>24</v>
      </c>
      <c r="P1191" t="s">
        <v>24</v>
      </c>
      <c r="Q1191" t="s">
        <v>24</v>
      </c>
      <c r="R1191" t="s">
        <v>24</v>
      </c>
      <c r="S1191" t="s">
        <v>24</v>
      </c>
      <c r="T1191" t="s">
        <v>24</v>
      </c>
      <c r="U1191" t="s">
        <v>24</v>
      </c>
      <c r="V1191" t="s">
        <v>24</v>
      </c>
      <c r="W1191" t="s">
        <v>24</v>
      </c>
      <c r="X1191" t="s">
        <v>24</v>
      </c>
      <c r="Y1191">
        <v>72</v>
      </c>
      <c r="Z1191">
        <v>53</v>
      </c>
      <c r="AA1191">
        <v>33</v>
      </c>
      <c r="AB1191">
        <v>29</v>
      </c>
      <c r="AC1191" t="s">
        <v>5202</v>
      </c>
      <c r="AD1191" t="s">
        <v>5205</v>
      </c>
    </row>
    <row r="1192" spans="1:30" x14ac:dyDescent="0.25">
      <c r="A1192">
        <v>1191</v>
      </c>
      <c r="B1192" t="s">
        <v>5206</v>
      </c>
      <c r="C1192" s="2">
        <v>-0.33944425286137198</v>
      </c>
      <c r="D1192" t="s">
        <v>3081</v>
      </c>
      <c r="E1192" t="s">
        <v>18291</v>
      </c>
      <c r="F1192">
        <v>4558.4588841689101</v>
      </c>
      <c r="G1192" s="2">
        <v>0.185625070519672</v>
      </c>
      <c r="H1192" s="12">
        <v>-1.8286552129573399</v>
      </c>
      <c r="I1192" s="14">
        <v>6.7451275819955595E-2</v>
      </c>
      <c r="J1192" s="14">
        <v>0.13216118016905501</v>
      </c>
      <c r="K1192" t="s">
        <v>5208</v>
      </c>
      <c r="L1192" t="s">
        <v>24</v>
      </c>
      <c r="M1192" t="s">
        <v>24</v>
      </c>
      <c r="N1192" t="s">
        <v>24</v>
      </c>
      <c r="O1192" t="s">
        <v>24</v>
      </c>
      <c r="P1192" t="s">
        <v>24</v>
      </c>
      <c r="Q1192" t="s">
        <v>24</v>
      </c>
      <c r="R1192" t="s">
        <v>24</v>
      </c>
      <c r="S1192" t="s">
        <v>24</v>
      </c>
      <c r="T1192" t="s">
        <v>24</v>
      </c>
      <c r="U1192" t="s">
        <v>24</v>
      </c>
      <c r="V1192" t="s">
        <v>24</v>
      </c>
      <c r="W1192" t="s">
        <v>24</v>
      </c>
      <c r="X1192" t="s">
        <v>24</v>
      </c>
      <c r="Y1192">
        <v>5651</v>
      </c>
      <c r="Z1192">
        <v>6630</v>
      </c>
      <c r="AA1192">
        <v>3383</v>
      </c>
      <c r="AB1192">
        <v>3285</v>
      </c>
      <c r="AC1192" t="s">
        <v>5207</v>
      </c>
      <c r="AD1192" t="s">
        <v>5209</v>
      </c>
    </row>
    <row r="1193" spans="1:30" x14ac:dyDescent="0.25">
      <c r="A1193">
        <v>1192</v>
      </c>
      <c r="B1193" t="s">
        <v>5210</v>
      </c>
      <c r="C1193" s="2">
        <v>-0.211605588707412</v>
      </c>
      <c r="D1193" t="s">
        <v>5212</v>
      </c>
      <c r="E1193" t="s">
        <v>18290</v>
      </c>
      <c r="F1193">
        <v>1.4197115389289601</v>
      </c>
      <c r="G1193" s="2">
        <v>2.12292996640674</v>
      </c>
      <c r="H1193" s="12">
        <v>-9.9676198487872902E-2</v>
      </c>
      <c r="I1193" s="14">
        <v>0.92060139727367096</v>
      </c>
      <c r="J1193" s="14" t="s">
        <v>24</v>
      </c>
      <c r="K1193" t="s">
        <v>24</v>
      </c>
      <c r="L1193" t="s">
        <v>24</v>
      </c>
      <c r="M1193" t="s">
        <v>24</v>
      </c>
      <c r="N1193" t="s">
        <v>24</v>
      </c>
      <c r="O1193" t="s">
        <v>24</v>
      </c>
      <c r="P1193" t="s">
        <v>24</v>
      </c>
      <c r="Q1193" t="s">
        <v>24</v>
      </c>
      <c r="R1193" t="s">
        <v>24</v>
      </c>
      <c r="S1193" t="s">
        <v>24</v>
      </c>
      <c r="T1193" t="s">
        <v>24</v>
      </c>
      <c r="U1193" t="s">
        <v>24</v>
      </c>
      <c r="V1193" t="s">
        <v>24</v>
      </c>
      <c r="W1193" t="s">
        <v>24</v>
      </c>
      <c r="X1193" t="s">
        <v>24</v>
      </c>
      <c r="Y1193">
        <v>2</v>
      </c>
      <c r="Z1193">
        <v>2</v>
      </c>
      <c r="AA1193">
        <v>1</v>
      </c>
      <c r="AB1193">
        <v>1</v>
      </c>
      <c r="AC1193" t="s">
        <v>5211</v>
      </c>
      <c r="AD1193" t="s">
        <v>5213</v>
      </c>
    </row>
    <row r="1194" spans="1:30" x14ac:dyDescent="0.25">
      <c r="A1194">
        <v>1193</v>
      </c>
      <c r="B1194" t="s">
        <v>5214</v>
      </c>
      <c r="C1194" s="2">
        <v>0.30385482291327198</v>
      </c>
      <c r="D1194" t="s">
        <v>5212</v>
      </c>
      <c r="E1194" t="s">
        <v>18290</v>
      </c>
      <c r="F1194">
        <v>20.357690345007899</v>
      </c>
      <c r="G1194" s="2">
        <v>0.76961111306202501</v>
      </c>
      <c r="H1194" s="12">
        <v>0.39481605418135801</v>
      </c>
      <c r="I1194" s="14">
        <v>0.69297864594986303</v>
      </c>
      <c r="J1194" s="14">
        <v>0.78210451226422395</v>
      </c>
      <c r="K1194" t="s">
        <v>24</v>
      </c>
      <c r="L1194" t="s">
        <v>24</v>
      </c>
      <c r="M1194" t="s">
        <v>24</v>
      </c>
      <c r="N1194" t="s">
        <v>24</v>
      </c>
      <c r="O1194" t="s">
        <v>24</v>
      </c>
      <c r="P1194" t="s">
        <v>24</v>
      </c>
      <c r="Q1194" t="s">
        <v>24</v>
      </c>
      <c r="R1194" t="s">
        <v>24</v>
      </c>
      <c r="S1194" t="s">
        <v>24</v>
      </c>
      <c r="T1194" t="s">
        <v>24</v>
      </c>
      <c r="U1194" t="s">
        <v>24</v>
      </c>
      <c r="V1194" t="s">
        <v>24</v>
      </c>
      <c r="W1194" t="s">
        <v>24</v>
      </c>
      <c r="X1194" t="s">
        <v>24</v>
      </c>
      <c r="Y1194">
        <v>32</v>
      </c>
      <c r="Z1194">
        <v>37</v>
      </c>
      <c r="AA1194">
        <v>5</v>
      </c>
      <c r="AB1194">
        <v>20</v>
      </c>
      <c r="AC1194" t="s">
        <v>5215</v>
      </c>
      <c r="AD1194" t="s">
        <v>5216</v>
      </c>
    </row>
    <row r="1195" spans="1:30" x14ac:dyDescent="0.25">
      <c r="A1195">
        <v>1194</v>
      </c>
      <c r="B1195" t="s">
        <v>5217</v>
      </c>
      <c r="C1195" s="2">
        <v>0.22696724127733101</v>
      </c>
      <c r="D1195" t="s">
        <v>5220</v>
      </c>
      <c r="E1195" t="s">
        <v>18294</v>
      </c>
      <c r="F1195">
        <v>838.11392441812495</v>
      </c>
      <c r="G1195" s="2">
        <v>0.17317598192059899</v>
      </c>
      <c r="H1195" s="12">
        <v>1.3106161648986301</v>
      </c>
      <c r="I1195" s="14">
        <v>0.189987475113198</v>
      </c>
      <c r="J1195" s="14">
        <v>0.30220003678901702</v>
      </c>
      <c r="K1195" t="s">
        <v>5219</v>
      </c>
      <c r="L1195" t="s">
        <v>24</v>
      </c>
      <c r="M1195" t="s">
        <v>24</v>
      </c>
      <c r="N1195" t="s">
        <v>24</v>
      </c>
      <c r="O1195" t="s">
        <v>24</v>
      </c>
      <c r="P1195" t="s">
        <v>24</v>
      </c>
      <c r="Q1195" t="s">
        <v>24</v>
      </c>
      <c r="R1195" t="s">
        <v>24</v>
      </c>
      <c r="S1195" t="s">
        <v>24</v>
      </c>
      <c r="T1195" t="s">
        <v>24</v>
      </c>
      <c r="U1195" t="s">
        <v>24</v>
      </c>
      <c r="V1195" t="s">
        <v>24</v>
      </c>
      <c r="W1195" t="s">
        <v>24</v>
      </c>
      <c r="X1195" t="s">
        <v>24</v>
      </c>
      <c r="Y1195">
        <v>1279</v>
      </c>
      <c r="Z1195">
        <v>1479</v>
      </c>
      <c r="AA1195">
        <v>460</v>
      </c>
      <c r="AB1195">
        <v>561</v>
      </c>
      <c r="AC1195" t="s">
        <v>5218</v>
      </c>
      <c r="AD1195" t="s">
        <v>5221</v>
      </c>
    </row>
    <row r="1196" spans="1:30" x14ac:dyDescent="0.25">
      <c r="A1196">
        <v>1195</v>
      </c>
      <c r="B1196" t="s">
        <v>5222</v>
      </c>
      <c r="C1196" s="2">
        <v>0.18967945070318201</v>
      </c>
      <c r="D1196" t="s">
        <v>5225</v>
      </c>
      <c r="E1196" t="s">
        <v>18289</v>
      </c>
      <c r="F1196">
        <v>232.912694654625</v>
      </c>
      <c r="G1196" s="2">
        <v>0.24960988877811499</v>
      </c>
      <c r="H1196" s="12">
        <v>0.75990359048552503</v>
      </c>
      <c r="I1196" s="14">
        <v>0.44731221527347098</v>
      </c>
      <c r="J1196" s="14">
        <v>0.57383092915714495</v>
      </c>
      <c r="K1196" t="s">
        <v>5224</v>
      </c>
      <c r="L1196" t="s">
        <v>24</v>
      </c>
      <c r="M1196" t="s">
        <v>24</v>
      </c>
      <c r="N1196" t="s">
        <v>24</v>
      </c>
      <c r="O1196" t="s">
        <v>24</v>
      </c>
      <c r="P1196" t="s">
        <v>24</v>
      </c>
      <c r="Q1196" t="s">
        <v>24</v>
      </c>
      <c r="R1196" t="s">
        <v>24</v>
      </c>
      <c r="S1196" t="s">
        <v>24</v>
      </c>
      <c r="T1196" t="s">
        <v>24</v>
      </c>
      <c r="U1196" t="s">
        <v>24</v>
      </c>
      <c r="V1196" t="s">
        <v>24</v>
      </c>
      <c r="W1196" t="s">
        <v>24</v>
      </c>
      <c r="X1196" t="s">
        <v>24</v>
      </c>
      <c r="Y1196">
        <v>377</v>
      </c>
      <c r="Z1196">
        <v>378</v>
      </c>
      <c r="AA1196">
        <v>146</v>
      </c>
      <c r="AB1196">
        <v>139</v>
      </c>
      <c r="AC1196" t="s">
        <v>5223</v>
      </c>
      <c r="AD1196" t="s">
        <v>5226</v>
      </c>
    </row>
    <row r="1197" spans="1:30" x14ac:dyDescent="0.25">
      <c r="A1197">
        <v>1196</v>
      </c>
      <c r="B1197" t="s">
        <v>5227</v>
      </c>
      <c r="C1197" s="2">
        <v>-1.0942992290189599</v>
      </c>
      <c r="D1197" t="s">
        <v>5230</v>
      </c>
      <c r="E1197" t="s">
        <v>18291</v>
      </c>
      <c r="F1197">
        <v>1886.8383739204401</v>
      </c>
      <c r="G1197" s="2">
        <v>0.99391710664160504</v>
      </c>
      <c r="H1197" s="12">
        <v>-1.1009964731531201</v>
      </c>
      <c r="I1197" s="14">
        <v>0.27089819213616501</v>
      </c>
      <c r="J1197" s="14">
        <v>0.39428156552058302</v>
      </c>
      <c r="K1197" t="s">
        <v>5229</v>
      </c>
      <c r="L1197" t="s">
        <v>24</v>
      </c>
      <c r="M1197" t="s">
        <v>24</v>
      </c>
      <c r="N1197" t="s">
        <v>24</v>
      </c>
      <c r="O1197" t="s">
        <v>24</v>
      </c>
      <c r="P1197" t="s">
        <v>24</v>
      </c>
      <c r="Q1197" t="s">
        <v>24</v>
      </c>
      <c r="R1197" t="s">
        <v>24</v>
      </c>
      <c r="S1197" t="s">
        <v>24</v>
      </c>
      <c r="T1197" t="s">
        <v>24</v>
      </c>
      <c r="U1197" t="s">
        <v>24</v>
      </c>
      <c r="V1197" t="s">
        <v>24</v>
      </c>
      <c r="W1197" t="s">
        <v>24</v>
      </c>
      <c r="X1197" t="s">
        <v>24</v>
      </c>
      <c r="Y1197">
        <v>1840</v>
      </c>
      <c r="Z1197">
        <v>1824</v>
      </c>
      <c r="AA1197">
        <v>2561</v>
      </c>
      <c r="AB1197">
        <v>646</v>
      </c>
      <c r="AC1197" t="s">
        <v>5228</v>
      </c>
      <c r="AD1197" t="s">
        <v>5231</v>
      </c>
    </row>
    <row r="1198" spans="1:30" x14ac:dyDescent="0.25">
      <c r="A1198">
        <v>1197</v>
      </c>
      <c r="B1198" t="s">
        <v>5232</v>
      </c>
      <c r="C1198" s="2">
        <v>-2.0885145502004399</v>
      </c>
      <c r="D1198" t="s">
        <v>5235</v>
      </c>
      <c r="E1198" t="s">
        <v>18291</v>
      </c>
      <c r="F1198">
        <v>1856.33857500576</v>
      </c>
      <c r="G1198" s="2">
        <v>1.98067184278627</v>
      </c>
      <c r="H1198" s="12">
        <v>-1.05444753900397</v>
      </c>
      <c r="I1198" s="14">
        <v>0.29167806703964899</v>
      </c>
      <c r="J1198" s="14">
        <v>0.416454424786044</v>
      </c>
      <c r="K1198" t="s">
        <v>5234</v>
      </c>
      <c r="L1198" t="s">
        <v>24</v>
      </c>
      <c r="M1198" t="s">
        <v>24</v>
      </c>
      <c r="N1198" t="s">
        <v>24</v>
      </c>
      <c r="O1198" t="s">
        <v>24</v>
      </c>
      <c r="P1198" t="s">
        <v>24</v>
      </c>
      <c r="Q1198" t="s">
        <v>24</v>
      </c>
      <c r="R1198" t="s">
        <v>24</v>
      </c>
      <c r="S1198" t="s">
        <v>24</v>
      </c>
      <c r="T1198" t="s">
        <v>24</v>
      </c>
      <c r="U1198" t="s">
        <v>24</v>
      </c>
      <c r="V1198" t="s">
        <v>24</v>
      </c>
      <c r="W1198" t="s">
        <v>24</v>
      </c>
      <c r="X1198" t="s">
        <v>24</v>
      </c>
      <c r="Y1198">
        <v>55</v>
      </c>
      <c r="Z1198">
        <v>2159</v>
      </c>
      <c r="AA1198">
        <v>3022</v>
      </c>
      <c r="AB1198">
        <v>724</v>
      </c>
      <c r="AC1198" t="s">
        <v>5233</v>
      </c>
      <c r="AD1198" t="s">
        <v>5236</v>
      </c>
    </row>
    <row r="1199" spans="1:30" x14ac:dyDescent="0.25">
      <c r="A1199">
        <v>1198</v>
      </c>
      <c r="B1199" t="s">
        <v>5237</v>
      </c>
      <c r="C1199" s="2">
        <v>-0.91773519432081097</v>
      </c>
      <c r="D1199" t="s">
        <v>5240</v>
      </c>
      <c r="E1199" t="s">
        <v>18298</v>
      </c>
      <c r="F1199">
        <v>704.56975423563301</v>
      </c>
      <c r="G1199" s="2">
        <v>0.890329482960034</v>
      </c>
      <c r="H1199" s="12">
        <v>-1.0307815386160899</v>
      </c>
      <c r="I1199" s="14">
        <v>0.30264327749866499</v>
      </c>
      <c r="J1199" s="14">
        <v>0.42804128889253401</v>
      </c>
      <c r="K1199" t="s">
        <v>5239</v>
      </c>
      <c r="L1199" t="s">
        <v>24</v>
      </c>
      <c r="M1199" t="s">
        <v>24</v>
      </c>
      <c r="N1199" t="s">
        <v>24</v>
      </c>
      <c r="O1199" t="s">
        <v>24</v>
      </c>
      <c r="P1199" t="s">
        <v>24</v>
      </c>
      <c r="Q1199" t="s">
        <v>24</v>
      </c>
      <c r="R1199" t="s">
        <v>24</v>
      </c>
      <c r="S1199" t="s">
        <v>24</v>
      </c>
      <c r="T1199" t="s">
        <v>24</v>
      </c>
      <c r="U1199" t="s">
        <v>24</v>
      </c>
      <c r="V1199" t="s">
        <v>24</v>
      </c>
      <c r="W1199" t="s">
        <v>24</v>
      </c>
      <c r="X1199" t="s">
        <v>24</v>
      </c>
      <c r="Y1199">
        <v>754</v>
      </c>
      <c r="Z1199">
        <v>730</v>
      </c>
      <c r="AA1199">
        <v>885</v>
      </c>
      <c r="AB1199">
        <v>271</v>
      </c>
      <c r="AC1199" t="s">
        <v>5238</v>
      </c>
      <c r="AD1199" t="e">
        <f>-SQFNLNELNALPKAEQAAALALVNGQLEVLSAQDRVSWALENLPGEYVLSSSFGIQAAVCLHLVTRQRPDIPVILTDTGYLFPETYRFIDELAEKLQLNLQVFRAEHSPAWQEARYGKLWEQGVEGIERYNELNKVEPMNRALETLGAQTWFAGLRREQSGSRAKLPVLALQRGVFKLLPIIDWDNRRIYQYLTEHGLNYHPLWEQGYLSVGDTHTTRKWEPGMSEEETRFFGLKRECGLHES</f>
        <v>#NAME?</v>
      </c>
    </row>
    <row r="1200" spans="1:30" x14ac:dyDescent="0.25">
      <c r="A1200">
        <v>1199</v>
      </c>
      <c r="B1200" t="s">
        <v>5241</v>
      </c>
      <c r="C1200" s="2">
        <v>-0.55490168778957405</v>
      </c>
      <c r="D1200" t="s">
        <v>35</v>
      </c>
      <c r="E1200" t="s">
        <v>18284</v>
      </c>
      <c r="F1200">
        <v>21.3691060230781</v>
      </c>
      <c r="G1200" s="2">
        <v>0.69110069339172497</v>
      </c>
      <c r="H1200" s="12">
        <v>-0.80292451316504299</v>
      </c>
      <c r="I1200" s="14">
        <v>0.422018366647129</v>
      </c>
      <c r="J1200" s="14">
        <v>0.55018696202792805</v>
      </c>
      <c r="K1200" t="s">
        <v>5243</v>
      </c>
      <c r="L1200" t="s">
        <v>24</v>
      </c>
      <c r="M1200" t="s">
        <v>24</v>
      </c>
      <c r="N1200" t="s">
        <v>24</v>
      </c>
      <c r="O1200" t="s">
        <v>24</v>
      </c>
      <c r="P1200" t="s">
        <v>24</v>
      </c>
      <c r="Q1200" t="s">
        <v>24</v>
      </c>
      <c r="R1200" t="s">
        <v>24</v>
      </c>
      <c r="S1200" t="s">
        <v>24</v>
      </c>
      <c r="T1200" t="s">
        <v>24</v>
      </c>
      <c r="U1200" t="s">
        <v>24</v>
      </c>
      <c r="V1200" t="s">
        <v>24</v>
      </c>
      <c r="W1200" t="s">
        <v>24</v>
      </c>
      <c r="X1200" t="s">
        <v>24</v>
      </c>
      <c r="Y1200">
        <v>18</v>
      </c>
      <c r="Z1200">
        <v>35</v>
      </c>
      <c r="AA1200">
        <v>19</v>
      </c>
      <c r="AB1200">
        <v>14</v>
      </c>
      <c r="AC1200" t="s">
        <v>5242</v>
      </c>
      <c r="AD1200" t="e">
        <f>-LIMSALFVFPAYKFVLGIPSKERLFRGMTTANAEKTFAIQVEALMDDGFPLPTPPKNPQRYIKDSRLT</f>
        <v>#NAME?</v>
      </c>
    </row>
    <row r="1201" spans="1:30" x14ac:dyDescent="0.25">
      <c r="A1201">
        <v>1200</v>
      </c>
      <c r="B1201" t="s">
        <v>16433</v>
      </c>
      <c r="C1201" s="2">
        <v>-4.9915072509599201E-2</v>
      </c>
      <c r="D1201" t="s">
        <v>5246</v>
      </c>
      <c r="E1201" t="s">
        <v>18296</v>
      </c>
      <c r="F1201">
        <v>7342.2047955073303</v>
      </c>
      <c r="G1201" s="2">
        <v>0.15521596699718701</v>
      </c>
      <c r="H1201" s="12">
        <v>-0.32158465056951102</v>
      </c>
      <c r="I1201" s="14">
        <v>0.74776737369903601</v>
      </c>
      <c r="J1201" s="14">
        <v>0.82463473433909495</v>
      </c>
      <c r="K1201" t="s">
        <v>5245</v>
      </c>
      <c r="L1201" t="s">
        <v>24</v>
      </c>
      <c r="M1201" t="s">
        <v>24</v>
      </c>
      <c r="N1201" t="s">
        <v>24</v>
      </c>
      <c r="O1201" t="s">
        <v>24</v>
      </c>
      <c r="P1201" t="s">
        <v>24</v>
      </c>
      <c r="Q1201" t="s">
        <v>24</v>
      </c>
      <c r="R1201" t="s">
        <v>24</v>
      </c>
      <c r="S1201" t="s">
        <v>24</v>
      </c>
      <c r="T1201" t="s">
        <v>24</v>
      </c>
      <c r="U1201" t="s">
        <v>24</v>
      </c>
      <c r="V1201" t="s">
        <v>24</v>
      </c>
      <c r="W1201" t="s">
        <v>24</v>
      </c>
      <c r="X1201" t="s">
        <v>24</v>
      </c>
      <c r="Y1201">
        <v>10205</v>
      </c>
      <c r="Z1201">
        <v>11810</v>
      </c>
      <c r="AA1201">
        <v>4316</v>
      </c>
      <c r="AB1201">
        <v>5583</v>
      </c>
      <c r="AC1201" t="s">
        <v>5244</v>
      </c>
      <c r="AD1201" t="s">
        <v>5247</v>
      </c>
    </row>
    <row r="1202" spans="1:30" x14ac:dyDescent="0.25">
      <c r="A1202">
        <v>1201</v>
      </c>
      <c r="B1202" t="s">
        <v>5248</v>
      </c>
      <c r="C1202" s="2">
        <v>0.68201130581332603</v>
      </c>
      <c r="D1202" t="s">
        <v>5251</v>
      </c>
      <c r="E1202" t="s">
        <v>18297</v>
      </c>
      <c r="F1202">
        <v>548.94977686399704</v>
      </c>
      <c r="G1202" s="2">
        <v>0.26136888096670202</v>
      </c>
      <c r="H1202" s="12">
        <v>2.6093822007074099</v>
      </c>
      <c r="I1202" s="14">
        <v>9.0705869983300196E-3</v>
      </c>
      <c r="J1202" s="14">
        <v>2.4856591037528901E-2</v>
      </c>
      <c r="K1202" t="s">
        <v>5250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0</v>
      </c>
      <c r="Y1202">
        <v>1094</v>
      </c>
      <c r="Z1202">
        <v>960</v>
      </c>
      <c r="AA1202">
        <v>299</v>
      </c>
      <c r="AB1202">
        <v>250</v>
      </c>
      <c r="AC1202" t="s">
        <v>5249</v>
      </c>
      <c r="AD1202" t="s">
        <v>5252</v>
      </c>
    </row>
    <row r="1203" spans="1:30" x14ac:dyDescent="0.25">
      <c r="A1203">
        <v>1202</v>
      </c>
      <c r="B1203" t="s">
        <v>5253</v>
      </c>
      <c r="C1203" s="2">
        <v>-2.7506115614261</v>
      </c>
      <c r="D1203" t="s">
        <v>5256</v>
      </c>
      <c r="E1203" t="s">
        <v>18289</v>
      </c>
      <c r="F1203">
        <v>797.75426803304504</v>
      </c>
      <c r="G1203" s="2">
        <v>1.49287078529508</v>
      </c>
      <c r="H1203" s="12">
        <v>-1.84249808390645</v>
      </c>
      <c r="I1203" s="14">
        <v>6.5402326539065705E-2</v>
      </c>
      <c r="J1203" s="14">
        <v>0.128792781207792</v>
      </c>
      <c r="K1203" t="s">
        <v>5255</v>
      </c>
      <c r="L1203" t="s">
        <v>24</v>
      </c>
      <c r="M1203" t="s">
        <v>24</v>
      </c>
      <c r="N1203" t="s">
        <v>24</v>
      </c>
      <c r="O1203" t="s">
        <v>24</v>
      </c>
      <c r="P1203" t="s">
        <v>24</v>
      </c>
      <c r="Q1203" t="s">
        <v>24</v>
      </c>
      <c r="R1203" t="s">
        <v>24</v>
      </c>
      <c r="S1203" t="s">
        <v>24</v>
      </c>
      <c r="T1203" t="s">
        <v>24</v>
      </c>
      <c r="U1203" t="s">
        <v>24</v>
      </c>
      <c r="V1203" t="s">
        <v>24</v>
      </c>
      <c r="W1203" t="s">
        <v>24</v>
      </c>
      <c r="X1203" t="s">
        <v>24</v>
      </c>
      <c r="Y1203">
        <v>320</v>
      </c>
      <c r="Z1203">
        <v>308</v>
      </c>
      <c r="AA1203">
        <v>1570</v>
      </c>
      <c r="AB1203">
        <v>129</v>
      </c>
      <c r="AC1203" t="s">
        <v>5254</v>
      </c>
      <c r="AD1203" t="s">
        <v>5257</v>
      </c>
    </row>
    <row r="1204" spans="1:30" x14ac:dyDescent="0.25">
      <c r="A1204">
        <v>1203</v>
      </c>
      <c r="B1204" t="s">
        <v>5258</v>
      </c>
      <c r="C1204" s="2">
        <v>-2.5725432932676502</v>
      </c>
      <c r="D1204" t="s">
        <v>5261</v>
      </c>
      <c r="E1204" t="s">
        <v>18298</v>
      </c>
      <c r="F1204">
        <v>1001.53367055883</v>
      </c>
      <c r="G1204" s="2">
        <v>1.3511023174372501</v>
      </c>
      <c r="H1204" s="12">
        <v>-1.90403292190869</v>
      </c>
      <c r="I1204" s="14">
        <v>5.6905896666221902E-2</v>
      </c>
      <c r="J1204" s="14">
        <v>0.115317865325167</v>
      </c>
      <c r="K1204" t="s">
        <v>5260</v>
      </c>
      <c r="L1204" t="s">
        <v>24</v>
      </c>
      <c r="M1204" t="s">
        <v>24</v>
      </c>
      <c r="N1204" t="s">
        <v>24</v>
      </c>
      <c r="O1204" t="s">
        <v>24</v>
      </c>
      <c r="P1204" t="s">
        <v>24</v>
      </c>
      <c r="Q1204" t="s">
        <v>24</v>
      </c>
      <c r="R1204" t="s">
        <v>24</v>
      </c>
      <c r="S1204" t="s">
        <v>24</v>
      </c>
      <c r="T1204" t="s">
        <v>24</v>
      </c>
      <c r="U1204" t="s">
        <v>24</v>
      </c>
      <c r="V1204" t="s">
        <v>24</v>
      </c>
      <c r="W1204" t="s">
        <v>24</v>
      </c>
      <c r="X1204" t="s">
        <v>24</v>
      </c>
      <c r="Y1204">
        <v>432</v>
      </c>
      <c r="Z1204">
        <v>446</v>
      </c>
      <c r="AA1204">
        <v>1886</v>
      </c>
      <c r="AB1204">
        <v>221</v>
      </c>
      <c r="AC1204" t="s">
        <v>5259</v>
      </c>
      <c r="AD1204" t="s">
        <v>5262</v>
      </c>
    </row>
    <row r="1205" spans="1:30" x14ac:dyDescent="0.25">
      <c r="A1205">
        <v>1204</v>
      </c>
      <c r="B1205" t="s">
        <v>5263</v>
      </c>
      <c r="C1205" s="2">
        <v>-2.3037439328504998</v>
      </c>
      <c r="D1205" t="s">
        <v>5266</v>
      </c>
      <c r="E1205" t="s">
        <v>18291</v>
      </c>
      <c r="F1205">
        <v>2083.1815669468601</v>
      </c>
      <c r="G1205" s="2">
        <v>1.1372653026366299</v>
      </c>
      <c r="H1205" s="12">
        <v>-2.02568734622389</v>
      </c>
      <c r="I1205" s="14">
        <v>4.2796834214886302E-2</v>
      </c>
      <c r="J1205" s="14">
        <v>9.1573500059797905E-2</v>
      </c>
      <c r="K1205" t="s">
        <v>5265</v>
      </c>
      <c r="L1205" t="s">
        <v>24</v>
      </c>
      <c r="M1205" t="s">
        <v>24</v>
      </c>
      <c r="N1205" t="s">
        <v>24</v>
      </c>
      <c r="O1205" t="s">
        <v>24</v>
      </c>
      <c r="P1205" t="s">
        <v>24</v>
      </c>
      <c r="Q1205" t="s">
        <v>24</v>
      </c>
      <c r="R1205" t="s">
        <v>24</v>
      </c>
      <c r="S1205" t="s">
        <v>24</v>
      </c>
      <c r="T1205" t="s">
        <v>24</v>
      </c>
      <c r="U1205" t="s">
        <v>24</v>
      </c>
      <c r="V1205" t="s">
        <v>24</v>
      </c>
      <c r="W1205" t="s">
        <v>24</v>
      </c>
      <c r="X1205" t="s">
        <v>24</v>
      </c>
      <c r="Y1205">
        <v>1024</v>
      </c>
      <c r="Z1205">
        <v>1115</v>
      </c>
      <c r="AA1205">
        <v>3611</v>
      </c>
      <c r="AB1205">
        <v>683</v>
      </c>
      <c r="AC1205" t="s">
        <v>5264</v>
      </c>
      <c r="AD1205" t="s">
        <v>5267</v>
      </c>
    </row>
    <row r="1206" spans="1:30" x14ac:dyDescent="0.25">
      <c r="A1206">
        <v>1205</v>
      </c>
      <c r="B1206" t="s">
        <v>5268</v>
      </c>
      <c r="C1206" s="2">
        <v>-2.1135858961840999</v>
      </c>
      <c r="D1206" t="s">
        <v>5271</v>
      </c>
      <c r="E1206" t="s">
        <v>18291</v>
      </c>
      <c r="F1206">
        <v>613.03440914523901</v>
      </c>
      <c r="G1206" s="2">
        <v>1.1444753900234399</v>
      </c>
      <c r="H1206" s="12">
        <v>-1.84677269132087</v>
      </c>
      <c r="I1206" s="14">
        <v>6.4780091334113402E-2</v>
      </c>
      <c r="J1206" s="14">
        <v>0.127825293915974</v>
      </c>
      <c r="K1206" t="s">
        <v>5270</v>
      </c>
      <c r="L1206" t="s">
        <v>24</v>
      </c>
      <c r="M1206" t="s">
        <v>24</v>
      </c>
      <c r="N1206" t="s">
        <v>24</v>
      </c>
      <c r="O1206" t="s">
        <v>24</v>
      </c>
      <c r="P1206" t="s">
        <v>24</v>
      </c>
      <c r="Q1206" t="s">
        <v>24</v>
      </c>
      <c r="R1206" t="s">
        <v>24</v>
      </c>
      <c r="S1206" t="s">
        <v>24</v>
      </c>
      <c r="T1206" t="s">
        <v>24</v>
      </c>
      <c r="U1206" t="s">
        <v>24</v>
      </c>
      <c r="V1206" t="s">
        <v>24</v>
      </c>
      <c r="W1206" t="s">
        <v>24</v>
      </c>
      <c r="X1206" t="s">
        <v>24</v>
      </c>
      <c r="Y1206">
        <v>343</v>
      </c>
      <c r="Z1206">
        <v>358</v>
      </c>
      <c r="AA1206">
        <v>1040</v>
      </c>
      <c r="AB1206">
        <v>194</v>
      </c>
      <c r="AC1206" t="s">
        <v>5269</v>
      </c>
      <c r="AD1206" t="s">
        <v>5272</v>
      </c>
    </row>
    <row r="1207" spans="1:30" x14ac:dyDescent="0.25">
      <c r="A1207">
        <v>1206</v>
      </c>
      <c r="B1207" t="s">
        <v>5273</v>
      </c>
      <c r="C1207" s="2">
        <v>-0.54572556844818398</v>
      </c>
      <c r="D1207" t="s">
        <v>5276</v>
      </c>
      <c r="E1207" t="s">
        <v>18282</v>
      </c>
      <c r="F1207">
        <v>382.56564743801601</v>
      </c>
      <c r="G1207" s="2">
        <v>0.201611780470834</v>
      </c>
      <c r="H1207" s="12">
        <v>-2.70681389338323</v>
      </c>
      <c r="I1207" s="14">
        <v>6.7932327925802798E-3</v>
      </c>
      <c r="J1207" s="14">
        <v>1.9476926618961801E-2</v>
      </c>
      <c r="K1207" t="s">
        <v>5275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</v>
      </c>
      <c r="W1207">
        <v>0</v>
      </c>
      <c r="X1207">
        <v>0</v>
      </c>
      <c r="Y1207">
        <v>438</v>
      </c>
      <c r="Z1207">
        <v>511</v>
      </c>
      <c r="AA1207">
        <v>278</v>
      </c>
      <c r="AB1207">
        <v>321</v>
      </c>
      <c r="AC1207" t="s">
        <v>5274</v>
      </c>
      <c r="AD1207" t="s">
        <v>5277</v>
      </c>
    </row>
    <row r="1208" spans="1:30" x14ac:dyDescent="0.25">
      <c r="A1208">
        <v>1207</v>
      </c>
      <c r="B1208" t="s">
        <v>5278</v>
      </c>
      <c r="C1208" s="2">
        <v>-0.376716120623238</v>
      </c>
      <c r="D1208" t="s">
        <v>5281</v>
      </c>
      <c r="E1208" t="s">
        <v>18293</v>
      </c>
      <c r="F1208">
        <v>277.13094085007702</v>
      </c>
      <c r="G1208" s="2">
        <v>0.25291185017107098</v>
      </c>
      <c r="H1208" s="12">
        <v>-1.4895154986546699</v>
      </c>
      <c r="I1208" s="14">
        <v>0.13635167518485899</v>
      </c>
      <c r="J1208" s="14">
        <v>0.233021134178063</v>
      </c>
      <c r="K1208" t="s">
        <v>5280</v>
      </c>
      <c r="L1208" t="s">
        <v>24</v>
      </c>
      <c r="M1208" t="s">
        <v>24</v>
      </c>
      <c r="N1208" t="s">
        <v>24</v>
      </c>
      <c r="O1208" t="s">
        <v>24</v>
      </c>
      <c r="P1208" t="s">
        <v>24</v>
      </c>
      <c r="Q1208" t="s">
        <v>24</v>
      </c>
      <c r="R1208" t="s">
        <v>24</v>
      </c>
      <c r="S1208" t="s">
        <v>24</v>
      </c>
      <c r="T1208" t="s">
        <v>24</v>
      </c>
      <c r="U1208" t="s">
        <v>24</v>
      </c>
      <c r="V1208" t="s">
        <v>24</v>
      </c>
      <c r="W1208" t="s">
        <v>24</v>
      </c>
      <c r="X1208" t="s">
        <v>24</v>
      </c>
      <c r="Y1208">
        <v>396</v>
      </c>
      <c r="Z1208">
        <v>337</v>
      </c>
      <c r="AA1208">
        <v>174</v>
      </c>
      <c r="AB1208">
        <v>242</v>
      </c>
      <c r="AC1208" t="s">
        <v>5279</v>
      </c>
      <c r="AD1208" t="s">
        <v>5282</v>
      </c>
    </row>
    <row r="1209" spans="1:30" x14ac:dyDescent="0.25">
      <c r="A1209">
        <v>1208</v>
      </c>
      <c r="B1209" t="s">
        <v>5283</v>
      </c>
      <c r="C1209" s="2">
        <v>0.73179259894984705</v>
      </c>
      <c r="D1209" t="s">
        <v>35</v>
      </c>
      <c r="F1209">
        <v>620.19083289145499</v>
      </c>
      <c r="G1209" s="2">
        <v>0.21938886462735299</v>
      </c>
      <c r="H1209" s="12">
        <v>3.3355959072619701</v>
      </c>
      <c r="I1209" s="14">
        <v>8.5116788344045805E-4</v>
      </c>
      <c r="J1209" s="14">
        <v>3.3204900947402501E-3</v>
      </c>
      <c r="K1209" t="s">
        <v>5285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0</v>
      </c>
      <c r="Y1209">
        <v>1272</v>
      </c>
      <c r="Z1209">
        <v>1080</v>
      </c>
      <c r="AA1209">
        <v>267</v>
      </c>
      <c r="AB1209">
        <v>351</v>
      </c>
      <c r="AC1209" t="s">
        <v>5284</v>
      </c>
      <c r="AD1209" t="s">
        <v>5286</v>
      </c>
    </row>
    <row r="1210" spans="1:30" x14ac:dyDescent="0.25">
      <c r="A1210">
        <v>1209</v>
      </c>
      <c r="B1210" t="s">
        <v>5287</v>
      </c>
      <c r="C1210" s="2">
        <v>0.21643653700114901</v>
      </c>
      <c r="D1210" t="s">
        <v>5290</v>
      </c>
      <c r="E1210" t="s">
        <v>18299</v>
      </c>
      <c r="F1210">
        <v>1646.02468369396</v>
      </c>
      <c r="G1210" s="2">
        <v>0.17184188980677301</v>
      </c>
      <c r="H1210" s="12">
        <v>1.2595097577460299</v>
      </c>
      <c r="I1210" s="14">
        <v>0.20784626799892</v>
      </c>
      <c r="J1210" s="14">
        <v>0.32297639336879502</v>
      </c>
      <c r="K1210" t="s">
        <v>5289</v>
      </c>
      <c r="L1210" t="s">
        <v>24</v>
      </c>
      <c r="M1210" t="s">
        <v>24</v>
      </c>
      <c r="N1210" t="s">
        <v>24</v>
      </c>
      <c r="O1210" t="s">
        <v>24</v>
      </c>
      <c r="P1210" t="s">
        <v>24</v>
      </c>
      <c r="Q1210" t="s">
        <v>24</v>
      </c>
      <c r="R1210" t="s">
        <v>24</v>
      </c>
      <c r="S1210" t="s">
        <v>24</v>
      </c>
      <c r="T1210" t="s">
        <v>24</v>
      </c>
      <c r="U1210" t="s">
        <v>24</v>
      </c>
      <c r="V1210" t="s">
        <v>24</v>
      </c>
      <c r="W1210" t="s">
        <v>24</v>
      </c>
      <c r="X1210" t="s">
        <v>24</v>
      </c>
      <c r="Y1210">
        <v>2793</v>
      </c>
      <c r="Z1210">
        <v>2588</v>
      </c>
      <c r="AA1210">
        <v>896</v>
      </c>
      <c r="AB1210">
        <v>1119</v>
      </c>
      <c r="AC1210" t="s">
        <v>5288</v>
      </c>
      <c r="AD1210" t="s">
        <v>5291</v>
      </c>
    </row>
    <row r="1211" spans="1:30" x14ac:dyDescent="0.25">
      <c r="A1211">
        <v>1210</v>
      </c>
      <c r="B1211" t="s">
        <v>5292</v>
      </c>
      <c r="C1211" s="2">
        <v>0.75775686415314802</v>
      </c>
      <c r="D1211" t="s">
        <v>5295</v>
      </c>
      <c r="E1211" t="s">
        <v>18290</v>
      </c>
      <c r="F1211">
        <v>906.48893485489805</v>
      </c>
      <c r="G1211" s="2">
        <v>0.16848099717121701</v>
      </c>
      <c r="H1211" s="12">
        <v>4.4975805988558202</v>
      </c>
      <c r="I1211" s="14">
        <v>6.8731108924034397E-6</v>
      </c>
      <c r="J1211" s="14">
        <v>4.5723165306363598E-5</v>
      </c>
      <c r="K1211" t="s">
        <v>5294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0</v>
      </c>
      <c r="Y1211">
        <v>1685</v>
      </c>
      <c r="Z1211">
        <v>1787</v>
      </c>
      <c r="AA1211">
        <v>393</v>
      </c>
      <c r="AB1211">
        <v>499</v>
      </c>
      <c r="AC1211" t="s">
        <v>5293</v>
      </c>
      <c r="AD1211" t="s">
        <v>5296</v>
      </c>
    </row>
    <row r="1212" spans="1:30" x14ac:dyDescent="0.25">
      <c r="A1212">
        <v>1211</v>
      </c>
      <c r="B1212" t="s">
        <v>16434</v>
      </c>
      <c r="C1212" s="2">
        <v>-0.32301249176241698</v>
      </c>
      <c r="D1212" t="s">
        <v>5299</v>
      </c>
      <c r="E1212" t="s">
        <v>18296</v>
      </c>
      <c r="F1212">
        <v>35351.698665062802</v>
      </c>
      <c r="G1212" s="2">
        <v>0.17323652457268399</v>
      </c>
      <c r="H1212" s="12">
        <v>-1.8645749939810901</v>
      </c>
      <c r="I1212" s="14">
        <v>6.2241000645815898E-2</v>
      </c>
      <c r="J1212" s="14">
        <v>0.12406896759668801</v>
      </c>
      <c r="K1212" t="s">
        <v>5298</v>
      </c>
      <c r="L1212" t="s">
        <v>24</v>
      </c>
      <c r="M1212" t="s">
        <v>24</v>
      </c>
      <c r="N1212" t="s">
        <v>24</v>
      </c>
      <c r="O1212" t="s">
        <v>24</v>
      </c>
      <c r="P1212" t="s">
        <v>24</v>
      </c>
      <c r="Q1212" t="s">
        <v>24</v>
      </c>
      <c r="R1212" t="s">
        <v>24</v>
      </c>
      <c r="S1212" t="s">
        <v>24</v>
      </c>
      <c r="T1212" t="s">
        <v>24</v>
      </c>
      <c r="U1212" t="s">
        <v>24</v>
      </c>
      <c r="V1212" t="s">
        <v>24</v>
      </c>
      <c r="W1212" t="s">
        <v>24</v>
      </c>
      <c r="X1212" t="s">
        <v>24</v>
      </c>
      <c r="Y1212">
        <v>42817</v>
      </c>
      <c r="Z1212">
        <v>53119</v>
      </c>
      <c r="AA1212">
        <v>22388</v>
      </c>
      <c r="AB1212">
        <v>29747</v>
      </c>
      <c r="AC1212" t="s">
        <v>5297</v>
      </c>
      <c r="AD1212" t="s">
        <v>5300</v>
      </c>
    </row>
    <row r="1213" spans="1:30" x14ac:dyDescent="0.25">
      <c r="A1213">
        <v>1212</v>
      </c>
      <c r="B1213" t="s">
        <v>5301</v>
      </c>
      <c r="C1213" s="2">
        <v>0.42661648919388301</v>
      </c>
      <c r="D1213" t="s">
        <v>5304</v>
      </c>
      <c r="E1213" t="s">
        <v>18290</v>
      </c>
      <c r="F1213">
        <v>356.73743594284599</v>
      </c>
      <c r="G1213" s="2">
        <v>0.21249836255541199</v>
      </c>
      <c r="H1213" s="12">
        <v>2.0076224779503198</v>
      </c>
      <c r="I1213" s="14">
        <v>4.4683424096310403E-2</v>
      </c>
      <c r="J1213" s="14">
        <v>9.4471451595068798E-2</v>
      </c>
      <c r="K1213" t="s">
        <v>5303</v>
      </c>
      <c r="L1213" t="s">
        <v>24</v>
      </c>
      <c r="M1213" t="s">
        <v>24</v>
      </c>
      <c r="N1213" t="s">
        <v>24</v>
      </c>
      <c r="O1213" t="s">
        <v>24</v>
      </c>
      <c r="P1213" t="s">
        <v>24</v>
      </c>
      <c r="Q1213" t="s">
        <v>24</v>
      </c>
      <c r="R1213" t="s">
        <v>24</v>
      </c>
      <c r="S1213" t="s">
        <v>24</v>
      </c>
      <c r="T1213" t="s">
        <v>24</v>
      </c>
      <c r="U1213" t="s">
        <v>24</v>
      </c>
      <c r="V1213" t="s">
        <v>24</v>
      </c>
      <c r="W1213" t="s">
        <v>24</v>
      </c>
      <c r="X1213" t="s">
        <v>24</v>
      </c>
      <c r="Y1213">
        <v>593</v>
      </c>
      <c r="Z1213">
        <v>655</v>
      </c>
      <c r="AA1213">
        <v>171</v>
      </c>
      <c r="AB1213">
        <v>233</v>
      </c>
      <c r="AC1213" t="s">
        <v>5302</v>
      </c>
      <c r="AD1213" t="s">
        <v>5305</v>
      </c>
    </row>
    <row r="1214" spans="1:30" x14ac:dyDescent="0.25">
      <c r="A1214">
        <v>1213</v>
      </c>
      <c r="B1214" t="s">
        <v>5306</v>
      </c>
      <c r="C1214" s="2">
        <v>0.31566312878288999</v>
      </c>
      <c r="D1214" t="s">
        <v>5309</v>
      </c>
      <c r="E1214" t="s">
        <v>18287</v>
      </c>
      <c r="F1214">
        <v>2179.3836463245698</v>
      </c>
      <c r="G1214" s="2">
        <v>0.149645033387446</v>
      </c>
      <c r="H1214" s="12">
        <v>2.1094126656753498</v>
      </c>
      <c r="I1214" s="14">
        <v>3.4908977178395299E-2</v>
      </c>
      <c r="J1214" s="14">
        <v>7.7454293114564601E-2</v>
      </c>
      <c r="K1214" t="s">
        <v>5308</v>
      </c>
      <c r="L1214" t="s">
        <v>24</v>
      </c>
      <c r="M1214" t="s">
        <v>24</v>
      </c>
      <c r="N1214" t="s">
        <v>24</v>
      </c>
      <c r="O1214" t="s">
        <v>24</v>
      </c>
      <c r="P1214" t="s">
        <v>24</v>
      </c>
      <c r="Q1214" t="s">
        <v>24</v>
      </c>
      <c r="R1214" t="s">
        <v>24</v>
      </c>
      <c r="S1214" t="s">
        <v>24</v>
      </c>
      <c r="T1214" t="s">
        <v>24</v>
      </c>
      <c r="U1214" t="s">
        <v>24</v>
      </c>
      <c r="V1214" t="s">
        <v>24</v>
      </c>
      <c r="W1214" t="s">
        <v>24</v>
      </c>
      <c r="X1214" t="s">
        <v>24</v>
      </c>
      <c r="Y1214">
        <v>3665</v>
      </c>
      <c r="Z1214">
        <v>3694</v>
      </c>
      <c r="AA1214">
        <v>1180</v>
      </c>
      <c r="AB1214">
        <v>1383</v>
      </c>
      <c r="AC1214" t="s">
        <v>5307</v>
      </c>
      <c r="AD1214" t="s">
        <v>5310</v>
      </c>
    </row>
    <row r="1215" spans="1:30" x14ac:dyDescent="0.25">
      <c r="A1215">
        <v>1214</v>
      </c>
      <c r="B1215" t="s">
        <v>5311</v>
      </c>
      <c r="C1215" s="2">
        <v>0.77415716877236596</v>
      </c>
      <c r="D1215" t="s">
        <v>5314</v>
      </c>
      <c r="E1215" t="s">
        <v>18283</v>
      </c>
      <c r="F1215">
        <v>1459.67496586321</v>
      </c>
      <c r="G1215" s="2">
        <v>0.17461841545582199</v>
      </c>
      <c r="H1215" s="12">
        <v>4.43342225246698</v>
      </c>
      <c r="I1215" s="14">
        <v>9.2748963327468295E-6</v>
      </c>
      <c r="J1215" s="14">
        <v>5.99643546016165E-5</v>
      </c>
      <c r="K1215" t="s">
        <v>5313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0</v>
      </c>
      <c r="Y1215">
        <v>2905</v>
      </c>
      <c r="Z1215">
        <v>2697</v>
      </c>
      <c r="AA1215">
        <v>670</v>
      </c>
      <c r="AB1215">
        <v>749</v>
      </c>
      <c r="AC1215" t="s">
        <v>5312</v>
      </c>
      <c r="AD1215" t="s">
        <v>5315</v>
      </c>
    </row>
    <row r="1216" spans="1:30" x14ac:dyDescent="0.25">
      <c r="A1216">
        <v>1215</v>
      </c>
      <c r="B1216" t="s">
        <v>5316</v>
      </c>
      <c r="C1216" s="2">
        <v>0.75149364174188804</v>
      </c>
      <c r="D1216" t="s">
        <v>5319</v>
      </c>
      <c r="E1216" t="s">
        <v>18297</v>
      </c>
      <c r="F1216">
        <v>1269.58221088952</v>
      </c>
      <c r="G1216" s="2">
        <v>0.21066151598820301</v>
      </c>
      <c r="H1216" s="12">
        <v>3.5673038723597301</v>
      </c>
      <c r="I1216" s="14">
        <v>3.6067314429578397E-4</v>
      </c>
      <c r="J1216" s="14">
        <v>1.58072797808646E-3</v>
      </c>
      <c r="K1216" t="s">
        <v>5318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0</v>
      </c>
      <c r="Y1216">
        <v>2586</v>
      </c>
      <c r="Z1216">
        <v>2253</v>
      </c>
      <c r="AA1216">
        <v>625</v>
      </c>
      <c r="AB1216">
        <v>615</v>
      </c>
      <c r="AC1216" t="s">
        <v>5317</v>
      </c>
      <c r="AD1216" t="s">
        <v>5320</v>
      </c>
    </row>
    <row r="1217" spans="1:30" x14ac:dyDescent="0.25">
      <c r="A1217">
        <v>1216</v>
      </c>
      <c r="B1217" t="s">
        <v>5321</v>
      </c>
      <c r="C1217" s="2">
        <v>-1.3921297852302601</v>
      </c>
      <c r="D1217" t="s">
        <v>2806</v>
      </c>
      <c r="E1217" t="s">
        <v>18299</v>
      </c>
      <c r="F1217">
        <v>31961.291050801799</v>
      </c>
      <c r="G1217" s="2">
        <v>0.217357604820761</v>
      </c>
      <c r="H1217" s="12">
        <v>-6.4047898686510099</v>
      </c>
      <c r="I1217" s="14">
        <v>1.50576618804096E-10</v>
      </c>
      <c r="J1217" s="14">
        <v>2.2357478951710801E-9</v>
      </c>
      <c r="K1217" t="s">
        <v>5323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1</v>
      </c>
      <c r="Y1217">
        <v>25623</v>
      </c>
      <c r="Z1217">
        <v>28144</v>
      </c>
      <c r="AA1217">
        <v>23393</v>
      </c>
      <c r="AB1217">
        <v>38574</v>
      </c>
      <c r="AC1217" t="s">
        <v>5322</v>
      </c>
      <c r="AD1217" t="s">
        <v>5324</v>
      </c>
    </row>
    <row r="1218" spans="1:30" x14ac:dyDescent="0.25">
      <c r="A1218">
        <v>1217</v>
      </c>
      <c r="B1218" t="s">
        <v>5325</v>
      </c>
      <c r="C1218" s="2">
        <v>-2.0895278889489899</v>
      </c>
      <c r="D1218" t="s">
        <v>5328</v>
      </c>
      <c r="E1218" t="s">
        <v>18282</v>
      </c>
      <c r="F1218">
        <v>47070.642625034103</v>
      </c>
      <c r="G1218" s="2">
        <v>0.301072307018591</v>
      </c>
      <c r="H1218" s="12">
        <v>-6.9402859055381896</v>
      </c>
      <c r="I1218" s="14">
        <v>3.9130718711915703E-12</v>
      </c>
      <c r="J1218" s="14">
        <v>7.17396509718455E-11</v>
      </c>
      <c r="K1218" t="s">
        <v>5327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1</v>
      </c>
      <c r="Y1218">
        <v>26243</v>
      </c>
      <c r="Z1218">
        <v>28350</v>
      </c>
      <c r="AA1218">
        <v>32709</v>
      </c>
      <c r="AB1218">
        <v>70422</v>
      </c>
      <c r="AC1218" t="s">
        <v>5326</v>
      </c>
      <c r="AD1218" t="s">
        <v>5329</v>
      </c>
    </row>
    <row r="1219" spans="1:30" x14ac:dyDescent="0.25">
      <c r="A1219">
        <v>1218</v>
      </c>
      <c r="B1219" t="s">
        <v>5330</v>
      </c>
      <c r="C1219" s="2">
        <v>0.14473761945205299</v>
      </c>
      <c r="D1219" t="s">
        <v>5333</v>
      </c>
      <c r="E1219" t="s">
        <v>18283</v>
      </c>
      <c r="F1219">
        <v>4929.47648533765</v>
      </c>
      <c r="G1219" s="2">
        <v>0.13940912407049599</v>
      </c>
      <c r="H1219" s="12">
        <v>1.0382219988618699</v>
      </c>
      <c r="I1219" s="14">
        <v>0.299166713106783</v>
      </c>
      <c r="J1219" s="14">
        <v>0.42435380119214899</v>
      </c>
      <c r="K1219" t="s">
        <v>5332</v>
      </c>
      <c r="L1219" t="s">
        <v>24</v>
      </c>
      <c r="M1219" t="s">
        <v>24</v>
      </c>
      <c r="N1219" t="s">
        <v>24</v>
      </c>
      <c r="O1219" t="s">
        <v>24</v>
      </c>
      <c r="P1219" t="s">
        <v>24</v>
      </c>
      <c r="Q1219" t="s">
        <v>24</v>
      </c>
      <c r="R1219" t="s">
        <v>24</v>
      </c>
      <c r="S1219" t="s">
        <v>24</v>
      </c>
      <c r="T1219" t="s">
        <v>24</v>
      </c>
      <c r="U1219" t="s">
        <v>24</v>
      </c>
      <c r="V1219" t="s">
        <v>24</v>
      </c>
      <c r="W1219" t="s">
        <v>24</v>
      </c>
      <c r="X1219" t="s">
        <v>24</v>
      </c>
      <c r="Y1219">
        <v>7615</v>
      </c>
      <c r="Z1219">
        <v>8161</v>
      </c>
      <c r="AA1219">
        <v>2862</v>
      </c>
      <c r="AB1219">
        <v>3315</v>
      </c>
      <c r="AC1219" t="s">
        <v>5331</v>
      </c>
      <c r="AD1219" t="s">
        <v>5334</v>
      </c>
    </row>
    <row r="1220" spans="1:30" x14ac:dyDescent="0.25">
      <c r="A1220">
        <v>1219</v>
      </c>
      <c r="B1220" t="s">
        <v>5335</v>
      </c>
      <c r="C1220" s="2">
        <v>1.02882649625672</v>
      </c>
      <c r="D1220" t="s">
        <v>5338</v>
      </c>
      <c r="F1220">
        <v>6.1791653079831503</v>
      </c>
      <c r="G1220" s="2">
        <v>1.49441057849071</v>
      </c>
      <c r="H1220" s="12">
        <v>0.68844968783330596</v>
      </c>
      <c r="I1220" s="14">
        <v>0.49116964304191402</v>
      </c>
      <c r="J1220" s="14" t="s">
        <v>24</v>
      </c>
      <c r="K1220" t="s">
        <v>5337</v>
      </c>
      <c r="L1220" t="s">
        <v>24</v>
      </c>
      <c r="M1220" t="s">
        <v>24</v>
      </c>
      <c r="N1220" t="s">
        <v>24</v>
      </c>
      <c r="O1220" t="s">
        <v>24</v>
      </c>
      <c r="P1220" t="s">
        <v>24</v>
      </c>
      <c r="Q1220" t="s">
        <v>24</v>
      </c>
      <c r="R1220" t="s">
        <v>24</v>
      </c>
      <c r="S1220" t="s">
        <v>24</v>
      </c>
      <c r="T1220" t="s">
        <v>24</v>
      </c>
      <c r="U1220" t="s">
        <v>24</v>
      </c>
      <c r="V1220" t="s">
        <v>24</v>
      </c>
      <c r="W1220" t="s">
        <v>24</v>
      </c>
      <c r="X1220" t="s">
        <v>24</v>
      </c>
      <c r="Y1220">
        <v>13</v>
      </c>
      <c r="Z1220">
        <v>12</v>
      </c>
      <c r="AA1220">
        <v>5</v>
      </c>
      <c r="AB1220">
        <v>0</v>
      </c>
      <c r="AC1220" t="s">
        <v>5336</v>
      </c>
      <c r="AD1220" t="s">
        <v>5339</v>
      </c>
    </row>
    <row r="1221" spans="1:30" x14ac:dyDescent="0.25">
      <c r="A1221">
        <v>1220</v>
      </c>
      <c r="B1221" t="s">
        <v>5340</v>
      </c>
      <c r="C1221" s="2">
        <v>0.42817434066562299</v>
      </c>
      <c r="D1221" t="s">
        <v>5343</v>
      </c>
      <c r="E1221" t="s">
        <v>18282</v>
      </c>
      <c r="F1221">
        <v>25.020606270424199</v>
      </c>
      <c r="G1221" s="2">
        <v>0.59551720508536998</v>
      </c>
      <c r="H1221" s="12">
        <v>0.71899575194345799</v>
      </c>
      <c r="I1221" s="14">
        <v>0.47214353710856</v>
      </c>
      <c r="J1221" s="14">
        <v>0.59764036058636205</v>
      </c>
      <c r="K1221" t="s">
        <v>5342</v>
      </c>
      <c r="L1221" t="s">
        <v>24</v>
      </c>
      <c r="M1221" t="s">
        <v>24</v>
      </c>
      <c r="N1221" t="s">
        <v>24</v>
      </c>
      <c r="O1221" t="s">
        <v>24</v>
      </c>
      <c r="P1221" t="s">
        <v>24</v>
      </c>
      <c r="Q1221" t="s">
        <v>24</v>
      </c>
      <c r="R1221" t="s">
        <v>24</v>
      </c>
      <c r="S1221" t="s">
        <v>24</v>
      </c>
      <c r="T1221" t="s">
        <v>24</v>
      </c>
      <c r="U1221" t="s">
        <v>24</v>
      </c>
      <c r="V1221" t="s">
        <v>24</v>
      </c>
      <c r="W1221" t="s">
        <v>24</v>
      </c>
      <c r="X1221" t="s">
        <v>24</v>
      </c>
      <c r="Y1221">
        <v>49</v>
      </c>
      <c r="Z1221">
        <v>38</v>
      </c>
      <c r="AA1221">
        <v>14</v>
      </c>
      <c r="AB1221">
        <v>14</v>
      </c>
      <c r="AC1221" t="s">
        <v>5341</v>
      </c>
      <c r="AD1221" t="s">
        <v>5344</v>
      </c>
    </row>
    <row r="1222" spans="1:30" x14ac:dyDescent="0.25">
      <c r="A1222">
        <v>1221</v>
      </c>
      <c r="B1222" t="s">
        <v>5345</v>
      </c>
      <c r="C1222" s="2">
        <v>-0.788005440780985</v>
      </c>
      <c r="D1222" t="s">
        <v>5348</v>
      </c>
      <c r="E1222" t="s">
        <v>18285</v>
      </c>
      <c r="F1222">
        <v>5.0015597831611398</v>
      </c>
      <c r="G1222" s="2">
        <v>1.32218915923987</v>
      </c>
      <c r="H1222" s="12">
        <v>-0.59598540441369996</v>
      </c>
      <c r="I1222" s="14">
        <v>0.551184977273248</v>
      </c>
      <c r="J1222" s="14" t="s">
        <v>24</v>
      </c>
      <c r="K1222" t="s">
        <v>5347</v>
      </c>
      <c r="L1222" t="s">
        <v>24</v>
      </c>
      <c r="M1222" t="s">
        <v>24</v>
      </c>
      <c r="N1222" t="s">
        <v>24</v>
      </c>
      <c r="O1222" t="s">
        <v>24</v>
      </c>
      <c r="P1222" t="s">
        <v>24</v>
      </c>
      <c r="Q1222" t="s">
        <v>24</v>
      </c>
      <c r="R1222" t="s">
        <v>24</v>
      </c>
      <c r="S1222" t="s">
        <v>24</v>
      </c>
      <c r="T1222" t="s">
        <v>24</v>
      </c>
      <c r="U1222" t="s">
        <v>24</v>
      </c>
      <c r="V1222" t="s">
        <v>24</v>
      </c>
      <c r="W1222" t="s">
        <v>24</v>
      </c>
      <c r="X1222" t="s">
        <v>24</v>
      </c>
      <c r="Y1222">
        <v>7</v>
      </c>
      <c r="Z1222">
        <v>4</v>
      </c>
      <c r="AA1222">
        <v>6</v>
      </c>
      <c r="AB1222">
        <v>2</v>
      </c>
      <c r="AC1222" t="s">
        <v>5346</v>
      </c>
      <c r="AD1222" t="s">
        <v>5349</v>
      </c>
    </row>
    <row r="1223" spans="1:30" x14ac:dyDescent="0.25">
      <c r="A1223">
        <v>1222</v>
      </c>
      <c r="B1223" t="s">
        <v>16435</v>
      </c>
      <c r="C1223" s="2">
        <v>-0.31577866458815701</v>
      </c>
      <c r="D1223" t="s">
        <v>5352</v>
      </c>
      <c r="E1223" t="s">
        <v>18296</v>
      </c>
      <c r="F1223">
        <v>13358.098776298601</v>
      </c>
      <c r="G1223" s="2">
        <v>0.17094231788625699</v>
      </c>
      <c r="H1223" s="12">
        <v>-1.84728198665395</v>
      </c>
      <c r="I1223" s="14">
        <v>6.4706282254917202E-2</v>
      </c>
      <c r="J1223" s="14">
        <v>0.127744202328338</v>
      </c>
      <c r="K1223" t="s">
        <v>5351</v>
      </c>
      <c r="L1223" t="s">
        <v>24</v>
      </c>
      <c r="M1223" t="s">
        <v>24</v>
      </c>
      <c r="N1223" t="s">
        <v>24</v>
      </c>
      <c r="O1223" t="s">
        <v>24</v>
      </c>
      <c r="P1223" t="s">
        <v>24</v>
      </c>
      <c r="Q1223" t="s">
        <v>24</v>
      </c>
      <c r="R1223" t="s">
        <v>24</v>
      </c>
      <c r="S1223" t="s">
        <v>24</v>
      </c>
      <c r="T1223" t="s">
        <v>24</v>
      </c>
      <c r="U1223" t="s">
        <v>24</v>
      </c>
      <c r="V1223" t="s">
        <v>24</v>
      </c>
      <c r="W1223" t="s">
        <v>24</v>
      </c>
      <c r="X1223" t="s">
        <v>24</v>
      </c>
      <c r="Y1223">
        <v>16423</v>
      </c>
      <c r="Z1223">
        <v>19917</v>
      </c>
      <c r="AA1223">
        <v>8391</v>
      </c>
      <c r="AB1223">
        <v>11274</v>
      </c>
      <c r="AC1223" t="s">
        <v>5350</v>
      </c>
      <c r="AD1223" t="s">
        <v>5353</v>
      </c>
    </row>
    <row r="1224" spans="1:30" x14ac:dyDescent="0.25">
      <c r="A1224">
        <v>1223</v>
      </c>
      <c r="B1224" t="s">
        <v>5354</v>
      </c>
      <c r="C1224" s="2">
        <v>-1.7617604053882601</v>
      </c>
      <c r="D1224" t="s">
        <v>35</v>
      </c>
      <c r="F1224">
        <v>7.8101771052867699</v>
      </c>
      <c r="G1224" s="2">
        <v>1.13025711658295</v>
      </c>
      <c r="H1224" s="12">
        <v>-1.5587253373944701</v>
      </c>
      <c r="I1224" s="14">
        <v>0.119061402163048</v>
      </c>
      <c r="J1224" s="14" t="s">
        <v>24</v>
      </c>
      <c r="K1224" t="s">
        <v>5356</v>
      </c>
      <c r="L1224" t="s">
        <v>24</v>
      </c>
      <c r="M1224" t="s">
        <v>24</v>
      </c>
      <c r="N1224" t="s">
        <v>24</v>
      </c>
      <c r="O1224" t="s">
        <v>24</v>
      </c>
      <c r="P1224" t="s">
        <v>24</v>
      </c>
      <c r="Q1224" t="s">
        <v>24</v>
      </c>
      <c r="R1224" t="s">
        <v>24</v>
      </c>
      <c r="S1224" t="s">
        <v>24</v>
      </c>
      <c r="T1224" t="s">
        <v>24</v>
      </c>
      <c r="U1224" t="s">
        <v>24</v>
      </c>
      <c r="V1224" t="s">
        <v>24</v>
      </c>
      <c r="W1224" t="s">
        <v>24</v>
      </c>
      <c r="X1224" t="s">
        <v>24</v>
      </c>
      <c r="Y1224">
        <v>2</v>
      </c>
      <c r="Z1224">
        <v>9</v>
      </c>
      <c r="AA1224">
        <v>7</v>
      </c>
      <c r="AB1224">
        <v>9</v>
      </c>
      <c r="AC1224" t="s">
        <v>5355</v>
      </c>
      <c r="AD1224" t="s">
        <v>5357</v>
      </c>
    </row>
    <row r="1225" spans="1:30" x14ac:dyDescent="0.25">
      <c r="A1225">
        <v>1224</v>
      </c>
      <c r="B1225" t="s">
        <v>5358</v>
      </c>
      <c r="C1225" s="2">
        <v>-0.22683676526107899</v>
      </c>
      <c r="D1225" t="s">
        <v>5361</v>
      </c>
      <c r="F1225">
        <v>8.1747458133008095</v>
      </c>
      <c r="G1225" s="2">
        <v>1.0237854176624901</v>
      </c>
      <c r="H1225" s="12">
        <v>-0.22156670855792601</v>
      </c>
      <c r="I1225" s="14">
        <v>0.82465120105616296</v>
      </c>
      <c r="J1225" s="14" t="s">
        <v>24</v>
      </c>
      <c r="K1225" t="s">
        <v>5360</v>
      </c>
      <c r="L1225" t="s">
        <v>24</v>
      </c>
      <c r="M1225" t="s">
        <v>24</v>
      </c>
      <c r="N1225" t="s">
        <v>24</v>
      </c>
      <c r="O1225" t="s">
        <v>24</v>
      </c>
      <c r="P1225" t="s">
        <v>24</v>
      </c>
      <c r="Q1225" t="s">
        <v>24</v>
      </c>
      <c r="R1225" t="s">
        <v>24</v>
      </c>
      <c r="S1225" t="s">
        <v>24</v>
      </c>
      <c r="T1225" t="s">
        <v>24</v>
      </c>
      <c r="U1225" t="s">
        <v>24</v>
      </c>
      <c r="V1225" t="s">
        <v>24</v>
      </c>
      <c r="W1225" t="s">
        <v>24</v>
      </c>
      <c r="X1225" t="s">
        <v>24</v>
      </c>
      <c r="Y1225">
        <v>13</v>
      </c>
      <c r="Z1225">
        <v>10</v>
      </c>
      <c r="AA1225">
        <v>3</v>
      </c>
      <c r="AB1225">
        <v>9</v>
      </c>
      <c r="AC1225" t="s">
        <v>5359</v>
      </c>
      <c r="AD1225" t="s">
        <v>5362</v>
      </c>
    </row>
    <row r="1226" spans="1:30" x14ac:dyDescent="0.25">
      <c r="A1226">
        <v>1225</v>
      </c>
      <c r="B1226" t="s">
        <v>5363</v>
      </c>
      <c r="C1226" s="2">
        <v>-0.121571981138529</v>
      </c>
      <c r="D1226" t="s">
        <v>5366</v>
      </c>
      <c r="F1226">
        <v>39.068797270630697</v>
      </c>
      <c r="G1226" s="2">
        <v>0.463764720805522</v>
      </c>
      <c r="H1226" s="12">
        <v>-0.26214150340579601</v>
      </c>
      <c r="I1226" s="14">
        <v>0.79321235015296099</v>
      </c>
      <c r="J1226" s="14">
        <v>0.85495286429680195</v>
      </c>
      <c r="K1226" t="s">
        <v>5365</v>
      </c>
      <c r="L1226" t="s">
        <v>24</v>
      </c>
      <c r="M1226" t="s">
        <v>24</v>
      </c>
      <c r="N1226" t="s">
        <v>24</v>
      </c>
      <c r="O1226" t="s">
        <v>24</v>
      </c>
      <c r="P1226" t="s">
        <v>24</v>
      </c>
      <c r="Q1226" t="s">
        <v>24</v>
      </c>
      <c r="R1226" t="s">
        <v>24</v>
      </c>
      <c r="S1226" t="s">
        <v>24</v>
      </c>
      <c r="T1226" t="s">
        <v>24</v>
      </c>
      <c r="U1226" t="s">
        <v>24</v>
      </c>
      <c r="V1226" t="s">
        <v>24</v>
      </c>
      <c r="W1226" t="s">
        <v>24</v>
      </c>
      <c r="X1226" t="s">
        <v>24</v>
      </c>
      <c r="Y1226">
        <v>58</v>
      </c>
      <c r="Z1226">
        <v>56</v>
      </c>
      <c r="AA1226">
        <v>23</v>
      </c>
      <c r="AB1226">
        <v>31</v>
      </c>
      <c r="AC1226" t="s">
        <v>5364</v>
      </c>
      <c r="AD1226" t="s">
        <v>5367</v>
      </c>
    </row>
    <row r="1227" spans="1:30" x14ac:dyDescent="0.25">
      <c r="A1227">
        <v>1226</v>
      </c>
      <c r="B1227" t="s">
        <v>5368</v>
      </c>
      <c r="C1227" s="2">
        <v>-0.86102676268223199</v>
      </c>
      <c r="D1227" t="s">
        <v>5371</v>
      </c>
      <c r="E1227" t="s">
        <v>18288</v>
      </c>
      <c r="F1227">
        <v>53.143197418295699</v>
      </c>
      <c r="G1227" s="2">
        <v>0.49347496412736802</v>
      </c>
      <c r="H1227" s="12">
        <v>-1.74482359850782</v>
      </c>
      <c r="I1227" s="14">
        <v>8.1015579710536204E-2</v>
      </c>
      <c r="J1227" s="14">
        <v>0.154249555714112</v>
      </c>
      <c r="K1227" t="s">
        <v>5370</v>
      </c>
      <c r="L1227" t="s">
        <v>24</v>
      </c>
      <c r="M1227" t="s">
        <v>24</v>
      </c>
      <c r="N1227" t="s">
        <v>24</v>
      </c>
      <c r="O1227" t="s">
        <v>24</v>
      </c>
      <c r="P1227" t="s">
        <v>24</v>
      </c>
      <c r="Q1227" t="s">
        <v>24</v>
      </c>
      <c r="R1227" t="s">
        <v>24</v>
      </c>
      <c r="S1227" t="s">
        <v>24</v>
      </c>
      <c r="T1227" t="s">
        <v>24</v>
      </c>
      <c r="U1227" t="s">
        <v>24</v>
      </c>
      <c r="V1227" t="s">
        <v>24</v>
      </c>
      <c r="W1227" t="s">
        <v>24</v>
      </c>
      <c r="X1227" t="s">
        <v>24</v>
      </c>
      <c r="Y1227">
        <v>42</v>
      </c>
      <c r="Z1227">
        <v>74</v>
      </c>
      <c r="AA1227">
        <v>33</v>
      </c>
      <c r="AB1227">
        <v>59</v>
      </c>
      <c r="AC1227" t="s">
        <v>5369</v>
      </c>
      <c r="AD1227" t="s">
        <v>5372</v>
      </c>
    </row>
    <row r="1228" spans="1:30" x14ac:dyDescent="0.25">
      <c r="A1228">
        <v>1227</v>
      </c>
      <c r="B1228" t="s">
        <v>5373</v>
      </c>
      <c r="C1228" s="2">
        <v>-0.68109030593646802</v>
      </c>
      <c r="D1228" t="s">
        <v>35</v>
      </c>
      <c r="F1228">
        <v>2.9547774437457202</v>
      </c>
      <c r="G1228" s="2">
        <v>1.5930915290497101</v>
      </c>
      <c r="H1228" s="12">
        <v>-0.427527416671873</v>
      </c>
      <c r="I1228" s="14">
        <v>0.66899522022316105</v>
      </c>
      <c r="J1228" s="14" t="s">
        <v>24</v>
      </c>
      <c r="K1228" t="s">
        <v>5375</v>
      </c>
      <c r="L1228" t="s">
        <v>24</v>
      </c>
      <c r="M1228" t="s">
        <v>24</v>
      </c>
      <c r="N1228" t="s">
        <v>24</v>
      </c>
      <c r="O1228" t="s">
        <v>24</v>
      </c>
      <c r="P1228" t="s">
        <v>24</v>
      </c>
      <c r="Q1228" t="s">
        <v>24</v>
      </c>
      <c r="R1228" t="s">
        <v>24</v>
      </c>
      <c r="S1228" t="s">
        <v>24</v>
      </c>
      <c r="T1228" t="s">
        <v>24</v>
      </c>
      <c r="U1228" t="s">
        <v>24</v>
      </c>
      <c r="V1228" t="s">
        <v>24</v>
      </c>
      <c r="W1228" t="s">
        <v>24</v>
      </c>
      <c r="X1228" t="s">
        <v>24</v>
      </c>
      <c r="Y1228">
        <v>3</v>
      </c>
      <c r="Z1228">
        <v>4</v>
      </c>
      <c r="AA1228">
        <v>1</v>
      </c>
      <c r="AB1228">
        <v>4</v>
      </c>
      <c r="AC1228" t="s">
        <v>5374</v>
      </c>
      <c r="AD1228" t="s">
        <v>5376</v>
      </c>
    </row>
    <row r="1229" spans="1:30" x14ac:dyDescent="0.25">
      <c r="A1229">
        <v>1228</v>
      </c>
      <c r="B1229" t="s">
        <v>5377</v>
      </c>
      <c r="C1229" s="2">
        <v>-0.32384842735994801</v>
      </c>
      <c r="D1229" t="s">
        <v>5380</v>
      </c>
      <c r="F1229">
        <v>25.9537094468226</v>
      </c>
      <c r="G1229" s="2">
        <v>0.56271971775184604</v>
      </c>
      <c r="H1229" s="12">
        <v>-0.57550573961362905</v>
      </c>
      <c r="I1229" s="14">
        <v>0.56494931002082505</v>
      </c>
      <c r="J1229" s="14">
        <v>0.67964481073053595</v>
      </c>
      <c r="K1229" t="s">
        <v>5379</v>
      </c>
      <c r="L1229" t="s">
        <v>24</v>
      </c>
      <c r="M1229" t="s">
        <v>24</v>
      </c>
      <c r="N1229" t="s">
        <v>24</v>
      </c>
      <c r="O1229" t="s">
        <v>24</v>
      </c>
      <c r="P1229" t="s">
        <v>24</v>
      </c>
      <c r="Q1229" t="s">
        <v>24</v>
      </c>
      <c r="R1229" t="s">
        <v>24</v>
      </c>
      <c r="S1229" t="s">
        <v>24</v>
      </c>
      <c r="T1229" t="s">
        <v>24</v>
      </c>
      <c r="U1229" t="s">
        <v>24</v>
      </c>
      <c r="V1229" t="s">
        <v>24</v>
      </c>
      <c r="W1229" t="s">
        <v>24</v>
      </c>
      <c r="X1229" t="s">
        <v>24</v>
      </c>
      <c r="Y1229">
        <v>38</v>
      </c>
      <c r="Z1229">
        <v>32</v>
      </c>
      <c r="AA1229">
        <v>18</v>
      </c>
      <c r="AB1229">
        <v>20</v>
      </c>
      <c r="AC1229" t="s">
        <v>5378</v>
      </c>
      <c r="AD1229" t="s">
        <v>5381</v>
      </c>
    </row>
    <row r="1230" spans="1:30" x14ac:dyDescent="0.25">
      <c r="A1230">
        <v>1229</v>
      </c>
      <c r="B1230" t="s">
        <v>5382</v>
      </c>
      <c r="C1230" s="2">
        <v>1.9115910187196699E-2</v>
      </c>
      <c r="D1230" t="s">
        <v>5385</v>
      </c>
      <c r="F1230">
        <v>12.015739359323501</v>
      </c>
      <c r="G1230" s="2">
        <v>1.38902115855321</v>
      </c>
      <c r="H1230" s="12">
        <v>1.37621447085137E-2</v>
      </c>
      <c r="I1230" s="14">
        <v>0.98901974381854996</v>
      </c>
      <c r="J1230" s="14" t="s">
        <v>24</v>
      </c>
      <c r="K1230" t="s">
        <v>5384</v>
      </c>
      <c r="L1230" t="s">
        <v>24</v>
      </c>
      <c r="M1230" t="s">
        <v>24</v>
      </c>
      <c r="N1230" t="s">
        <v>24</v>
      </c>
      <c r="O1230" t="s">
        <v>24</v>
      </c>
      <c r="P1230" t="s">
        <v>24</v>
      </c>
      <c r="Q1230" t="s">
        <v>24</v>
      </c>
      <c r="R1230" t="s">
        <v>24</v>
      </c>
      <c r="S1230" t="s">
        <v>24</v>
      </c>
      <c r="T1230" t="s">
        <v>24</v>
      </c>
      <c r="U1230" t="s">
        <v>24</v>
      </c>
      <c r="V1230" t="s">
        <v>24</v>
      </c>
      <c r="W1230" t="s">
        <v>24</v>
      </c>
      <c r="X1230" t="s">
        <v>24</v>
      </c>
      <c r="Y1230">
        <v>19</v>
      </c>
      <c r="Z1230">
        <v>18</v>
      </c>
      <c r="AA1230">
        <v>0</v>
      </c>
      <c r="AB1230">
        <v>17</v>
      </c>
      <c r="AC1230" t="s">
        <v>5383</v>
      </c>
      <c r="AD1230" t="s">
        <v>5386</v>
      </c>
    </row>
    <row r="1231" spans="1:30" x14ac:dyDescent="0.25">
      <c r="A1231">
        <v>1230</v>
      </c>
      <c r="B1231" t="s">
        <v>5387</v>
      </c>
      <c r="C1231" s="2">
        <v>0.115270451517027</v>
      </c>
      <c r="D1231" t="s">
        <v>5390</v>
      </c>
      <c r="E1231" t="s">
        <v>18282</v>
      </c>
      <c r="F1231">
        <v>21.1541109135228</v>
      </c>
      <c r="G1231" s="2">
        <v>0.62053596138617495</v>
      </c>
      <c r="H1231" s="12">
        <v>0.185759502575051</v>
      </c>
      <c r="I1231" s="14">
        <v>0.85263336397203404</v>
      </c>
      <c r="J1231" s="14">
        <v>0.89862541015026598</v>
      </c>
      <c r="K1231" t="s">
        <v>5389</v>
      </c>
      <c r="L1231" t="s">
        <v>24</v>
      </c>
      <c r="M1231" t="s">
        <v>24</v>
      </c>
      <c r="N1231" t="s">
        <v>24</v>
      </c>
      <c r="O1231" t="s">
        <v>24</v>
      </c>
      <c r="P1231" t="s">
        <v>24</v>
      </c>
      <c r="Q1231" t="s">
        <v>24</v>
      </c>
      <c r="R1231" t="s">
        <v>24</v>
      </c>
      <c r="S1231" t="s">
        <v>24</v>
      </c>
      <c r="T1231" t="s">
        <v>24</v>
      </c>
      <c r="U1231" t="s">
        <v>24</v>
      </c>
      <c r="V1231" t="s">
        <v>24</v>
      </c>
      <c r="W1231" t="s">
        <v>24</v>
      </c>
      <c r="X1231" t="s">
        <v>24</v>
      </c>
      <c r="Y1231">
        <v>35</v>
      </c>
      <c r="Z1231">
        <v>32</v>
      </c>
      <c r="AA1231">
        <v>11</v>
      </c>
      <c r="AB1231">
        <v>16</v>
      </c>
      <c r="AC1231" t="s">
        <v>5388</v>
      </c>
      <c r="AD1231" t="s">
        <v>5391</v>
      </c>
    </row>
    <row r="1232" spans="1:30" x14ac:dyDescent="0.25">
      <c r="A1232">
        <v>1231</v>
      </c>
      <c r="B1232" t="s">
        <v>5392</v>
      </c>
      <c r="C1232" s="2">
        <v>2.1255286865021499</v>
      </c>
      <c r="D1232" t="s">
        <v>5395</v>
      </c>
      <c r="E1232" t="s">
        <v>18288</v>
      </c>
      <c r="F1232">
        <v>47.931460229010099</v>
      </c>
      <c r="G1232" s="2">
        <v>0.96448317903872904</v>
      </c>
      <c r="H1232" s="12">
        <v>2.2038006807133699</v>
      </c>
      <c r="I1232" s="14">
        <v>2.7538364695522798E-2</v>
      </c>
      <c r="J1232" s="14">
        <v>6.3921266058658902E-2</v>
      </c>
      <c r="K1232" t="s">
        <v>5394</v>
      </c>
      <c r="L1232" t="s">
        <v>24</v>
      </c>
      <c r="M1232" t="s">
        <v>24</v>
      </c>
      <c r="N1232" t="s">
        <v>24</v>
      </c>
      <c r="O1232" t="s">
        <v>24</v>
      </c>
      <c r="P1232" t="s">
        <v>24</v>
      </c>
      <c r="Q1232" t="s">
        <v>24</v>
      </c>
      <c r="R1232" t="s">
        <v>24</v>
      </c>
      <c r="S1232" t="s">
        <v>24</v>
      </c>
      <c r="T1232" t="s">
        <v>24</v>
      </c>
      <c r="U1232" t="s">
        <v>24</v>
      </c>
      <c r="V1232" t="s">
        <v>24</v>
      </c>
      <c r="W1232" t="s">
        <v>24</v>
      </c>
      <c r="X1232" t="s">
        <v>24</v>
      </c>
      <c r="Y1232">
        <v>132</v>
      </c>
      <c r="Z1232">
        <v>104</v>
      </c>
      <c r="AA1232">
        <v>21</v>
      </c>
      <c r="AB1232">
        <v>1</v>
      </c>
      <c r="AC1232" t="s">
        <v>5393</v>
      </c>
      <c r="AD1232" t="s">
        <v>5396</v>
      </c>
    </row>
    <row r="1233" spans="1:30" x14ac:dyDescent="0.25">
      <c r="A1233">
        <v>1232</v>
      </c>
      <c r="B1233" t="s">
        <v>5397</v>
      </c>
      <c r="C1233" s="2">
        <v>0.292788647237049</v>
      </c>
      <c r="D1233" t="s">
        <v>5400</v>
      </c>
      <c r="F1233">
        <v>46.457107810457899</v>
      </c>
      <c r="G1233" s="2">
        <v>0.46936652908404602</v>
      </c>
      <c r="H1233" s="12">
        <v>0.62379532645503599</v>
      </c>
      <c r="I1233" s="14">
        <v>0.53276200930524098</v>
      </c>
      <c r="J1233" s="14">
        <v>0.65252980940691296</v>
      </c>
      <c r="K1233" t="s">
        <v>5399</v>
      </c>
      <c r="L1233" t="s">
        <v>24</v>
      </c>
      <c r="M1233" t="s">
        <v>24</v>
      </c>
      <c r="N1233" t="s">
        <v>24</v>
      </c>
      <c r="O1233" t="s">
        <v>24</v>
      </c>
      <c r="P1233" t="s">
        <v>24</v>
      </c>
      <c r="Q1233" t="s">
        <v>24</v>
      </c>
      <c r="R1233" t="s">
        <v>24</v>
      </c>
      <c r="S1233" t="s">
        <v>24</v>
      </c>
      <c r="T1233" t="s">
        <v>24</v>
      </c>
      <c r="U1233" t="s">
        <v>24</v>
      </c>
      <c r="V1233" t="s">
        <v>24</v>
      </c>
      <c r="W1233" t="s">
        <v>24</v>
      </c>
      <c r="X1233" t="s">
        <v>24</v>
      </c>
      <c r="Y1233">
        <v>90</v>
      </c>
      <c r="Z1233">
        <v>65</v>
      </c>
      <c r="AA1233">
        <v>26</v>
      </c>
      <c r="AB1233">
        <v>29</v>
      </c>
      <c r="AC1233" t="s">
        <v>5398</v>
      </c>
      <c r="AD1233" t="s">
        <v>5401</v>
      </c>
    </row>
    <row r="1234" spans="1:30" x14ac:dyDescent="0.25">
      <c r="A1234">
        <v>1233</v>
      </c>
      <c r="B1234" t="s">
        <v>16436</v>
      </c>
      <c r="C1234" s="2">
        <v>0.19146594823990801</v>
      </c>
      <c r="D1234" t="s">
        <v>5404</v>
      </c>
      <c r="E1234" t="s">
        <v>18296</v>
      </c>
      <c r="F1234">
        <v>104872.268900043</v>
      </c>
      <c r="G1234" s="2">
        <v>0.17011662471629199</v>
      </c>
      <c r="H1234" s="12">
        <v>1.12549816080128</v>
      </c>
      <c r="I1234" s="14">
        <v>0.26037799614475299</v>
      </c>
      <c r="J1234" s="14">
        <v>0.383255211061162</v>
      </c>
      <c r="K1234" t="s">
        <v>5403</v>
      </c>
      <c r="L1234" t="s">
        <v>24</v>
      </c>
      <c r="M1234" t="s">
        <v>24</v>
      </c>
      <c r="N1234" t="s">
        <v>24</v>
      </c>
      <c r="O1234" t="s">
        <v>24</v>
      </c>
      <c r="P1234" t="s">
        <v>24</v>
      </c>
      <c r="Q1234" t="s">
        <v>24</v>
      </c>
      <c r="R1234" t="s">
        <v>24</v>
      </c>
      <c r="S1234" t="s">
        <v>24</v>
      </c>
      <c r="T1234" t="s">
        <v>24</v>
      </c>
      <c r="U1234" t="s">
        <v>24</v>
      </c>
      <c r="V1234" t="s">
        <v>24</v>
      </c>
      <c r="W1234" t="s">
        <v>24</v>
      </c>
      <c r="X1234" t="s">
        <v>24</v>
      </c>
      <c r="Y1234">
        <v>155080</v>
      </c>
      <c r="Z1234">
        <v>186285</v>
      </c>
      <c r="AA1234">
        <v>63217</v>
      </c>
      <c r="AB1234">
        <v>65338</v>
      </c>
      <c r="AC1234" t="s">
        <v>5402</v>
      </c>
      <c r="AD1234" t="s">
        <v>5405</v>
      </c>
    </row>
    <row r="1235" spans="1:30" x14ac:dyDescent="0.25">
      <c r="A1235">
        <v>1234</v>
      </c>
      <c r="B1235" t="s">
        <v>5406</v>
      </c>
      <c r="C1235" s="2">
        <v>0.310415680756642</v>
      </c>
      <c r="D1235" t="s">
        <v>5409</v>
      </c>
      <c r="E1235" t="s">
        <v>18288</v>
      </c>
      <c r="F1235">
        <v>74.858418959411495</v>
      </c>
      <c r="G1235" s="2">
        <v>0.355858241631827</v>
      </c>
      <c r="H1235" s="12">
        <v>0.87230150785098304</v>
      </c>
      <c r="I1235" s="14">
        <v>0.38304391527255299</v>
      </c>
      <c r="J1235" s="14">
        <v>0.51053774225697901</v>
      </c>
      <c r="K1235" t="s">
        <v>5408</v>
      </c>
      <c r="L1235" t="s">
        <v>24</v>
      </c>
      <c r="M1235" t="s">
        <v>24</v>
      </c>
      <c r="N1235" t="s">
        <v>24</v>
      </c>
      <c r="O1235" t="s">
        <v>24</v>
      </c>
      <c r="P1235" t="s">
        <v>24</v>
      </c>
      <c r="Q1235" t="s">
        <v>24</v>
      </c>
      <c r="R1235" t="s">
        <v>24</v>
      </c>
      <c r="S1235" t="s">
        <v>24</v>
      </c>
      <c r="T1235" t="s">
        <v>24</v>
      </c>
      <c r="U1235" t="s">
        <v>24</v>
      </c>
      <c r="V1235" t="s">
        <v>24</v>
      </c>
      <c r="W1235" t="s">
        <v>24</v>
      </c>
      <c r="X1235" t="s">
        <v>24</v>
      </c>
      <c r="Y1235">
        <v>130</v>
      </c>
      <c r="Z1235">
        <v>122</v>
      </c>
      <c r="AA1235">
        <v>42</v>
      </c>
      <c r="AB1235">
        <v>46</v>
      </c>
      <c r="AC1235" t="s">
        <v>5407</v>
      </c>
      <c r="AD1235" t="s">
        <v>5410</v>
      </c>
    </row>
    <row r="1236" spans="1:30" x14ac:dyDescent="0.25">
      <c r="A1236">
        <v>1235</v>
      </c>
      <c r="B1236" t="s">
        <v>5411</v>
      </c>
      <c r="C1236" s="2">
        <v>-1.3826136754760701</v>
      </c>
      <c r="D1236" t="s">
        <v>5414</v>
      </c>
      <c r="F1236">
        <v>62.354524476936902</v>
      </c>
      <c r="G1236" s="2">
        <v>0.46073619546599698</v>
      </c>
      <c r="H1236" s="12">
        <v>-3.0008792213029198</v>
      </c>
      <c r="I1236" s="14">
        <v>2.6920131820181601E-3</v>
      </c>
      <c r="J1236" s="14">
        <v>8.7311557107815005E-3</v>
      </c>
      <c r="K1236" t="s">
        <v>5413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</v>
      </c>
      <c r="Y1236">
        <v>62</v>
      </c>
      <c r="Z1236">
        <v>43</v>
      </c>
      <c r="AA1236">
        <v>43</v>
      </c>
      <c r="AB1236">
        <v>78</v>
      </c>
      <c r="AC1236" t="s">
        <v>5412</v>
      </c>
      <c r="AD1236" t="s">
        <v>5415</v>
      </c>
    </row>
    <row r="1237" spans="1:30" x14ac:dyDescent="0.25">
      <c r="A1237">
        <v>1236</v>
      </c>
      <c r="B1237" t="s">
        <v>5416</v>
      </c>
      <c r="C1237" s="2">
        <v>0.78322608244490299</v>
      </c>
      <c r="D1237" t="s">
        <v>5419</v>
      </c>
      <c r="E1237" t="s">
        <v>18301</v>
      </c>
      <c r="F1237">
        <v>186.97161290397901</v>
      </c>
      <c r="G1237" s="2">
        <v>0.56989915417517001</v>
      </c>
      <c r="H1237" s="12">
        <v>1.3743239952312001</v>
      </c>
      <c r="I1237" s="14">
        <v>0.16934112018031899</v>
      </c>
      <c r="J1237" s="14">
        <v>0.275992101128608</v>
      </c>
      <c r="K1237" t="s">
        <v>5418</v>
      </c>
      <c r="L1237" t="s">
        <v>24</v>
      </c>
      <c r="M1237" t="s">
        <v>24</v>
      </c>
      <c r="N1237" t="s">
        <v>24</v>
      </c>
      <c r="O1237" t="s">
        <v>24</v>
      </c>
      <c r="P1237" t="s">
        <v>24</v>
      </c>
      <c r="Q1237" t="s">
        <v>24</v>
      </c>
      <c r="R1237" t="s">
        <v>24</v>
      </c>
      <c r="S1237" t="s">
        <v>24</v>
      </c>
      <c r="T1237" t="s">
        <v>24</v>
      </c>
      <c r="U1237" t="s">
        <v>24</v>
      </c>
      <c r="V1237" t="s">
        <v>24</v>
      </c>
      <c r="W1237" t="s">
        <v>24</v>
      </c>
      <c r="X1237" t="s">
        <v>24</v>
      </c>
      <c r="Y1237">
        <v>412</v>
      </c>
      <c r="Z1237">
        <v>304</v>
      </c>
      <c r="AA1237">
        <v>131</v>
      </c>
      <c r="AB1237">
        <v>42</v>
      </c>
      <c r="AC1237" t="s">
        <v>5417</v>
      </c>
      <c r="AD1237" t="s">
        <v>5420</v>
      </c>
    </row>
    <row r="1238" spans="1:30" x14ac:dyDescent="0.25">
      <c r="A1238">
        <v>1237</v>
      </c>
      <c r="B1238" t="s">
        <v>5421</v>
      </c>
      <c r="C1238" s="2">
        <v>0.82661856851266702</v>
      </c>
      <c r="D1238" t="s">
        <v>35</v>
      </c>
      <c r="F1238">
        <v>15.0719898875472</v>
      </c>
      <c r="G1238" s="2">
        <v>0.84287384927666198</v>
      </c>
      <c r="H1238" s="12">
        <v>0.98071445593199402</v>
      </c>
      <c r="I1238" s="14">
        <v>0.326733573110914</v>
      </c>
      <c r="J1238" s="14">
        <v>0.45180403788885298</v>
      </c>
      <c r="K1238" t="s">
        <v>5423</v>
      </c>
      <c r="L1238" t="s">
        <v>24</v>
      </c>
      <c r="M1238" t="s">
        <v>24</v>
      </c>
      <c r="N1238" t="s">
        <v>24</v>
      </c>
      <c r="O1238" t="s">
        <v>24</v>
      </c>
      <c r="P1238" t="s">
        <v>24</v>
      </c>
      <c r="Q1238" t="s">
        <v>24</v>
      </c>
      <c r="R1238" t="s">
        <v>24</v>
      </c>
      <c r="S1238" t="s">
        <v>24</v>
      </c>
      <c r="T1238" t="s">
        <v>24</v>
      </c>
      <c r="U1238" t="s">
        <v>24</v>
      </c>
      <c r="V1238" t="s">
        <v>24</v>
      </c>
      <c r="W1238" t="s">
        <v>24</v>
      </c>
      <c r="X1238" t="s">
        <v>24</v>
      </c>
      <c r="Y1238">
        <v>37</v>
      </c>
      <c r="Z1238">
        <v>21</v>
      </c>
      <c r="AA1238">
        <v>9</v>
      </c>
      <c r="AB1238">
        <v>5</v>
      </c>
      <c r="AC1238" t="s">
        <v>5422</v>
      </c>
      <c r="AD1238" t="s">
        <v>5424</v>
      </c>
    </row>
    <row r="1239" spans="1:30" x14ac:dyDescent="0.25">
      <c r="A1239">
        <v>1238</v>
      </c>
      <c r="B1239" t="s">
        <v>5425</v>
      </c>
      <c r="C1239" s="2">
        <v>-0.59781662086599596</v>
      </c>
      <c r="D1239" t="s">
        <v>35</v>
      </c>
      <c r="F1239">
        <v>25.1044499928921</v>
      </c>
      <c r="G1239" s="2">
        <v>0.85079827448965195</v>
      </c>
      <c r="H1239" s="12">
        <v>-0.70265377680108099</v>
      </c>
      <c r="I1239" s="14">
        <v>0.482271540287808</v>
      </c>
      <c r="J1239" s="14">
        <v>0.60637530401027795</v>
      </c>
      <c r="K1239" t="s">
        <v>5427</v>
      </c>
      <c r="L1239" t="s">
        <v>24</v>
      </c>
      <c r="M1239" t="s">
        <v>24</v>
      </c>
      <c r="N1239" t="s">
        <v>24</v>
      </c>
      <c r="O1239" t="s">
        <v>24</v>
      </c>
      <c r="P1239" t="s">
        <v>24</v>
      </c>
      <c r="Q1239" t="s">
        <v>24</v>
      </c>
      <c r="R1239" t="s">
        <v>24</v>
      </c>
      <c r="S1239" t="s">
        <v>24</v>
      </c>
      <c r="T1239" t="s">
        <v>24</v>
      </c>
      <c r="U1239" t="s">
        <v>24</v>
      </c>
      <c r="V1239" t="s">
        <v>24</v>
      </c>
      <c r="W1239" t="s">
        <v>24</v>
      </c>
      <c r="X1239" t="s">
        <v>24</v>
      </c>
      <c r="Y1239">
        <v>10</v>
      </c>
      <c r="Z1239">
        <v>52</v>
      </c>
      <c r="AA1239">
        <v>18</v>
      </c>
      <c r="AB1239">
        <v>22</v>
      </c>
      <c r="AC1239" t="s">
        <v>5426</v>
      </c>
      <c r="AD1239" t="s">
        <v>5428</v>
      </c>
    </row>
    <row r="1240" spans="1:30" x14ac:dyDescent="0.25">
      <c r="A1240">
        <v>1239</v>
      </c>
      <c r="B1240" t="s">
        <v>5429</v>
      </c>
      <c r="C1240" s="2">
        <v>-0.933787024750804</v>
      </c>
      <c r="D1240" t="s">
        <v>5432</v>
      </c>
      <c r="E1240" t="s">
        <v>18301</v>
      </c>
      <c r="F1240">
        <v>35.129715388456702</v>
      </c>
      <c r="G1240" s="2">
        <v>0.54051970397842897</v>
      </c>
      <c r="H1240" s="12">
        <v>-1.72757258963508</v>
      </c>
      <c r="I1240" s="14">
        <v>8.4064880579687098E-2</v>
      </c>
      <c r="J1240" s="14">
        <v>0.15927867960392</v>
      </c>
      <c r="K1240" t="s">
        <v>5431</v>
      </c>
      <c r="L1240" t="s">
        <v>24</v>
      </c>
      <c r="M1240" t="s">
        <v>24</v>
      </c>
      <c r="N1240" t="s">
        <v>24</v>
      </c>
      <c r="O1240" t="s">
        <v>24</v>
      </c>
      <c r="P1240" t="s">
        <v>24</v>
      </c>
      <c r="Q1240" t="s">
        <v>24</v>
      </c>
      <c r="R1240" t="s">
        <v>24</v>
      </c>
      <c r="S1240" t="s">
        <v>24</v>
      </c>
      <c r="T1240" t="s">
        <v>24</v>
      </c>
      <c r="U1240" t="s">
        <v>24</v>
      </c>
      <c r="V1240" t="s">
        <v>24</v>
      </c>
      <c r="W1240" t="s">
        <v>24</v>
      </c>
      <c r="X1240" t="s">
        <v>24</v>
      </c>
      <c r="Y1240">
        <v>43</v>
      </c>
      <c r="Z1240">
        <v>30</v>
      </c>
      <c r="AA1240">
        <v>33</v>
      </c>
      <c r="AB1240">
        <v>27</v>
      </c>
      <c r="AC1240" t="s">
        <v>5430</v>
      </c>
      <c r="AD1240" t="s">
        <v>5433</v>
      </c>
    </row>
    <row r="1241" spans="1:30" x14ac:dyDescent="0.25">
      <c r="A1241">
        <v>1240</v>
      </c>
      <c r="B1241" t="s">
        <v>5434</v>
      </c>
      <c r="C1241" s="2">
        <v>0.15572142280825499</v>
      </c>
      <c r="D1241" t="s">
        <v>5437</v>
      </c>
      <c r="E1241" t="s">
        <v>18288</v>
      </c>
      <c r="F1241">
        <v>8.04500372763348</v>
      </c>
      <c r="G1241" s="2">
        <v>1.0042584874399501</v>
      </c>
      <c r="H1241" s="12">
        <v>0.155061097073942</v>
      </c>
      <c r="I1241" s="14">
        <v>0.876773151208735</v>
      </c>
      <c r="J1241" s="14" t="s">
        <v>24</v>
      </c>
      <c r="K1241" t="s">
        <v>5436</v>
      </c>
      <c r="L1241" t="s">
        <v>24</v>
      </c>
      <c r="M1241" t="s">
        <v>24</v>
      </c>
      <c r="N1241" t="s">
        <v>24</v>
      </c>
      <c r="O1241" t="s">
        <v>24</v>
      </c>
      <c r="P1241" t="s">
        <v>24</v>
      </c>
      <c r="Q1241" t="s">
        <v>24</v>
      </c>
      <c r="R1241" t="s">
        <v>24</v>
      </c>
      <c r="S1241" t="s">
        <v>24</v>
      </c>
      <c r="T1241" t="s">
        <v>24</v>
      </c>
      <c r="U1241" t="s">
        <v>24</v>
      </c>
      <c r="V1241" t="s">
        <v>24</v>
      </c>
      <c r="W1241" t="s">
        <v>24</v>
      </c>
      <c r="X1241" t="s">
        <v>24</v>
      </c>
      <c r="Y1241">
        <v>9</v>
      </c>
      <c r="Z1241">
        <v>17</v>
      </c>
      <c r="AA1241">
        <v>5</v>
      </c>
      <c r="AB1241">
        <v>5</v>
      </c>
      <c r="AC1241" t="s">
        <v>5435</v>
      </c>
      <c r="AD1241" t="s">
        <v>5438</v>
      </c>
    </row>
    <row r="1242" spans="1:30" x14ac:dyDescent="0.25">
      <c r="A1242">
        <v>1241</v>
      </c>
      <c r="B1242" t="s">
        <v>5439</v>
      </c>
      <c r="C1242" s="2">
        <v>-0.66200002290989801</v>
      </c>
      <c r="D1242" t="s">
        <v>5442</v>
      </c>
      <c r="E1242" t="s">
        <v>18288</v>
      </c>
      <c r="F1242">
        <v>1.2408829142289</v>
      </c>
      <c r="G1242" s="2">
        <v>2.6480673255856502</v>
      </c>
      <c r="H1242" s="12">
        <v>-0.249993652545631</v>
      </c>
      <c r="I1242" s="14">
        <v>0.80259225735450201</v>
      </c>
      <c r="J1242" s="14" t="s">
        <v>24</v>
      </c>
      <c r="K1242" t="s">
        <v>5441</v>
      </c>
      <c r="L1242" t="s">
        <v>24</v>
      </c>
      <c r="M1242" t="s">
        <v>24</v>
      </c>
      <c r="N1242" t="s">
        <v>24</v>
      </c>
      <c r="O1242" t="s">
        <v>24</v>
      </c>
      <c r="P1242" t="s">
        <v>24</v>
      </c>
      <c r="Q1242" t="s">
        <v>24</v>
      </c>
      <c r="R1242" t="s">
        <v>24</v>
      </c>
      <c r="S1242" t="s">
        <v>24</v>
      </c>
      <c r="T1242" t="s">
        <v>24</v>
      </c>
      <c r="U1242" t="s">
        <v>24</v>
      </c>
      <c r="V1242" t="s">
        <v>24</v>
      </c>
      <c r="W1242" t="s">
        <v>24</v>
      </c>
      <c r="X1242" t="s">
        <v>24</v>
      </c>
      <c r="Y1242">
        <v>0</v>
      </c>
      <c r="Z1242">
        <v>3</v>
      </c>
      <c r="AA1242">
        <v>1</v>
      </c>
      <c r="AB1242">
        <v>1</v>
      </c>
      <c r="AC1242" t="s">
        <v>5440</v>
      </c>
      <c r="AD1242" t="s">
        <v>5443</v>
      </c>
    </row>
    <row r="1243" spans="1:30" x14ac:dyDescent="0.25">
      <c r="A1243">
        <v>1242</v>
      </c>
      <c r="B1243" t="s">
        <v>5444</v>
      </c>
      <c r="C1243" s="2">
        <v>4.02825063524444</v>
      </c>
      <c r="D1243" t="s">
        <v>5447</v>
      </c>
      <c r="E1243" t="s">
        <v>18288</v>
      </c>
      <c r="F1243">
        <v>2.2797475573494301</v>
      </c>
      <c r="G1243" s="2">
        <v>2.3865710853910498</v>
      </c>
      <c r="H1243" s="12">
        <v>1.6878821083112201</v>
      </c>
      <c r="I1243" s="14">
        <v>9.1433861792660998E-2</v>
      </c>
      <c r="J1243" s="14" t="s">
        <v>24</v>
      </c>
      <c r="K1243" t="s">
        <v>5446</v>
      </c>
      <c r="L1243" t="s">
        <v>24</v>
      </c>
      <c r="M1243" t="s">
        <v>24</v>
      </c>
      <c r="N1243" t="s">
        <v>24</v>
      </c>
      <c r="O1243" t="s">
        <v>24</v>
      </c>
      <c r="P1243" t="s">
        <v>24</v>
      </c>
      <c r="Q1243" t="s">
        <v>24</v>
      </c>
      <c r="R1243" t="s">
        <v>24</v>
      </c>
      <c r="S1243" t="s">
        <v>24</v>
      </c>
      <c r="T1243" t="s">
        <v>24</v>
      </c>
      <c r="U1243" t="s">
        <v>24</v>
      </c>
      <c r="V1243" t="s">
        <v>24</v>
      </c>
      <c r="W1243" t="s">
        <v>24</v>
      </c>
      <c r="X1243" t="s">
        <v>24</v>
      </c>
      <c r="Y1243">
        <v>5</v>
      </c>
      <c r="Z1243">
        <v>9</v>
      </c>
      <c r="AA1243">
        <v>0</v>
      </c>
      <c r="AB1243">
        <v>0</v>
      </c>
      <c r="AC1243" t="s">
        <v>5445</v>
      </c>
      <c r="AD1243" t="s">
        <v>5448</v>
      </c>
    </row>
    <row r="1244" spans="1:30" x14ac:dyDescent="0.25">
      <c r="A1244">
        <v>1243</v>
      </c>
      <c r="B1244" t="s">
        <v>5449</v>
      </c>
      <c r="C1244" s="2">
        <v>-1.08899046825502</v>
      </c>
      <c r="D1244" t="s">
        <v>5452</v>
      </c>
      <c r="E1244" t="s">
        <v>18301</v>
      </c>
      <c r="F1244">
        <v>8.9769781079739293</v>
      </c>
      <c r="G1244" s="2">
        <v>1.58578743475396</v>
      </c>
      <c r="H1244" s="12">
        <v>-0.68671906737864497</v>
      </c>
      <c r="I1244" s="14">
        <v>0.49225977901228601</v>
      </c>
      <c r="J1244" s="14" t="s">
        <v>24</v>
      </c>
      <c r="K1244" t="s">
        <v>5451</v>
      </c>
      <c r="L1244" t="s">
        <v>24</v>
      </c>
      <c r="M1244" t="s">
        <v>24</v>
      </c>
      <c r="N1244" t="s">
        <v>24</v>
      </c>
      <c r="O1244" t="s">
        <v>24</v>
      </c>
      <c r="P1244" t="s">
        <v>24</v>
      </c>
      <c r="Q1244" t="s">
        <v>24</v>
      </c>
      <c r="R1244" t="s">
        <v>24</v>
      </c>
      <c r="S1244" t="s">
        <v>24</v>
      </c>
      <c r="T1244" t="s">
        <v>24</v>
      </c>
      <c r="U1244" t="s">
        <v>24</v>
      </c>
      <c r="V1244" t="s">
        <v>24</v>
      </c>
      <c r="W1244" t="s">
        <v>24</v>
      </c>
      <c r="X1244" t="s">
        <v>24</v>
      </c>
      <c r="Y1244">
        <v>17</v>
      </c>
      <c r="Z1244">
        <v>0</v>
      </c>
      <c r="AA1244">
        <v>8</v>
      </c>
      <c r="AB1244">
        <v>8</v>
      </c>
      <c r="AC1244" t="s">
        <v>5450</v>
      </c>
      <c r="AD1244" t="s">
        <v>5453</v>
      </c>
    </row>
    <row r="1245" spans="1:30" x14ac:dyDescent="0.25">
      <c r="A1245">
        <v>1244</v>
      </c>
      <c r="B1245" t="s">
        <v>16437</v>
      </c>
      <c r="C1245" s="2">
        <v>0.270197299923917</v>
      </c>
      <c r="D1245" t="s">
        <v>5456</v>
      </c>
      <c r="E1245" t="s">
        <v>18296</v>
      </c>
      <c r="F1245">
        <v>56817.985194124602</v>
      </c>
      <c r="G1245" s="2">
        <v>0.19888500036133</v>
      </c>
      <c r="H1245" s="12">
        <v>1.3585604717954001</v>
      </c>
      <c r="I1245" s="14">
        <v>0.17428590804131799</v>
      </c>
      <c r="J1245" s="14">
        <v>0.282635577616839</v>
      </c>
      <c r="K1245" t="s">
        <v>5455</v>
      </c>
      <c r="L1245" t="s">
        <v>24</v>
      </c>
      <c r="M1245" t="s">
        <v>24</v>
      </c>
      <c r="N1245" t="s">
        <v>24</v>
      </c>
      <c r="O1245" t="s">
        <v>24</v>
      </c>
      <c r="P1245" t="s">
        <v>24</v>
      </c>
      <c r="Q1245" t="s">
        <v>24</v>
      </c>
      <c r="R1245" t="s">
        <v>24</v>
      </c>
      <c r="S1245" t="s">
        <v>24</v>
      </c>
      <c r="T1245" t="s">
        <v>24</v>
      </c>
      <c r="U1245" t="s">
        <v>24</v>
      </c>
      <c r="V1245" t="s">
        <v>24</v>
      </c>
      <c r="W1245" t="s">
        <v>24</v>
      </c>
      <c r="X1245" t="s">
        <v>24</v>
      </c>
      <c r="Y1245">
        <v>85129</v>
      </c>
      <c r="Z1245">
        <v>104581</v>
      </c>
      <c r="AA1245">
        <v>34741</v>
      </c>
      <c r="AB1245">
        <v>32611</v>
      </c>
      <c r="AC1245" t="s">
        <v>5454</v>
      </c>
      <c r="AD1245" t="s">
        <v>5457</v>
      </c>
    </row>
    <row r="1246" spans="1:30" x14ac:dyDescent="0.25">
      <c r="A1246">
        <v>1245</v>
      </c>
      <c r="B1246" t="s">
        <v>5458</v>
      </c>
      <c r="C1246" s="2">
        <v>-0.45509419564327902</v>
      </c>
      <c r="D1246" t="s">
        <v>5461</v>
      </c>
      <c r="E1246" t="s">
        <v>18294</v>
      </c>
      <c r="F1246">
        <v>63.3597596866571</v>
      </c>
      <c r="G1246" s="2">
        <v>0.43558573050402999</v>
      </c>
      <c r="H1246" s="12">
        <v>-1.0447867406415601</v>
      </c>
      <c r="I1246" s="14">
        <v>0.29612154442024602</v>
      </c>
      <c r="J1246" s="14">
        <v>0.42141203752225298</v>
      </c>
      <c r="K1246" t="s">
        <v>5460</v>
      </c>
      <c r="L1246" t="s">
        <v>24</v>
      </c>
      <c r="M1246" t="s">
        <v>24</v>
      </c>
      <c r="N1246" t="s">
        <v>24</v>
      </c>
      <c r="O1246" t="s">
        <v>24</v>
      </c>
      <c r="P1246" t="s">
        <v>24</v>
      </c>
      <c r="Q1246" t="s">
        <v>24</v>
      </c>
      <c r="R1246" t="s">
        <v>24</v>
      </c>
      <c r="S1246" t="s">
        <v>24</v>
      </c>
      <c r="T1246" t="s">
        <v>24</v>
      </c>
      <c r="U1246" t="s">
        <v>24</v>
      </c>
      <c r="V1246" t="s">
        <v>24</v>
      </c>
      <c r="W1246" t="s">
        <v>24</v>
      </c>
      <c r="X1246" t="s">
        <v>24</v>
      </c>
      <c r="Y1246">
        <v>64</v>
      </c>
      <c r="Z1246">
        <v>100</v>
      </c>
      <c r="AA1246">
        <v>37</v>
      </c>
      <c r="AB1246">
        <v>61</v>
      </c>
      <c r="AC1246" t="s">
        <v>5459</v>
      </c>
      <c r="AD1246" t="s">
        <v>5462</v>
      </c>
    </row>
    <row r="1247" spans="1:30" x14ac:dyDescent="0.25">
      <c r="A1247">
        <v>1246</v>
      </c>
      <c r="B1247" t="s">
        <v>5463</v>
      </c>
      <c r="C1247" s="2">
        <v>-0.14261068782775499</v>
      </c>
      <c r="D1247" t="s">
        <v>5466</v>
      </c>
      <c r="F1247">
        <v>260.21209266508401</v>
      </c>
      <c r="G1247" s="2">
        <v>0.253202229805506</v>
      </c>
      <c r="H1247" s="12">
        <v>-0.56322840417834796</v>
      </c>
      <c r="I1247" s="14">
        <v>0.57327936358669995</v>
      </c>
      <c r="J1247" s="14">
        <v>0.68733678686093502</v>
      </c>
      <c r="K1247" t="s">
        <v>5465</v>
      </c>
      <c r="L1247" t="s">
        <v>24</v>
      </c>
      <c r="M1247" t="s">
        <v>24</v>
      </c>
      <c r="N1247" t="s">
        <v>24</v>
      </c>
      <c r="O1247" t="s">
        <v>24</v>
      </c>
      <c r="P1247" t="s">
        <v>24</v>
      </c>
      <c r="Q1247" t="s">
        <v>24</v>
      </c>
      <c r="R1247" t="s">
        <v>24</v>
      </c>
      <c r="S1247" t="s">
        <v>24</v>
      </c>
      <c r="T1247" t="s">
        <v>24</v>
      </c>
      <c r="U1247" t="s">
        <v>24</v>
      </c>
      <c r="V1247" t="s">
        <v>24</v>
      </c>
      <c r="W1247" t="s">
        <v>24</v>
      </c>
      <c r="X1247" t="s">
        <v>24</v>
      </c>
      <c r="Y1247">
        <v>383</v>
      </c>
      <c r="Z1247">
        <v>369</v>
      </c>
      <c r="AA1247">
        <v>186</v>
      </c>
      <c r="AB1247">
        <v>171</v>
      </c>
      <c r="AC1247" t="s">
        <v>5464</v>
      </c>
      <c r="AD1247" t="s">
        <v>5467</v>
      </c>
    </row>
    <row r="1248" spans="1:30" x14ac:dyDescent="0.25">
      <c r="A1248">
        <v>1247</v>
      </c>
      <c r="B1248" t="s">
        <v>5468</v>
      </c>
      <c r="C1248" s="2">
        <v>-8.8831757837242106E-3</v>
      </c>
      <c r="D1248" t="s">
        <v>5471</v>
      </c>
      <c r="F1248">
        <v>236.84512088384</v>
      </c>
      <c r="G1248" s="2">
        <v>0.24851368268170901</v>
      </c>
      <c r="H1248" s="12">
        <v>-3.5745218081620102E-2</v>
      </c>
      <c r="I1248" s="14">
        <v>0.97148551475701805</v>
      </c>
      <c r="J1248" s="14">
        <v>0.97698968197943803</v>
      </c>
      <c r="K1248" t="s">
        <v>5470</v>
      </c>
      <c r="L1248" t="s">
        <v>24</v>
      </c>
      <c r="M1248" t="s">
        <v>24</v>
      </c>
      <c r="N1248" t="s">
        <v>24</v>
      </c>
      <c r="O1248" t="s">
        <v>24</v>
      </c>
      <c r="P1248" t="s">
        <v>24</v>
      </c>
      <c r="Q1248" t="s">
        <v>24</v>
      </c>
      <c r="R1248" t="s">
        <v>24</v>
      </c>
      <c r="S1248" t="s">
        <v>24</v>
      </c>
      <c r="T1248" t="s">
        <v>24</v>
      </c>
      <c r="U1248" t="s">
        <v>24</v>
      </c>
      <c r="V1248" t="s">
        <v>24</v>
      </c>
      <c r="W1248" t="s">
        <v>24</v>
      </c>
      <c r="X1248" t="s">
        <v>24</v>
      </c>
      <c r="Y1248">
        <v>345</v>
      </c>
      <c r="Z1248">
        <v>374</v>
      </c>
      <c r="AA1248">
        <v>160</v>
      </c>
      <c r="AB1248">
        <v>151</v>
      </c>
      <c r="AC1248" t="s">
        <v>5469</v>
      </c>
      <c r="AD1248" t="s">
        <v>5472</v>
      </c>
    </row>
    <row r="1249" spans="1:30" x14ac:dyDescent="0.25">
      <c r="A1249">
        <v>1248</v>
      </c>
      <c r="B1249" t="s">
        <v>5473</v>
      </c>
      <c r="C1249" s="2">
        <v>-0.394950183559242</v>
      </c>
      <c r="D1249" t="s">
        <v>5476</v>
      </c>
      <c r="F1249">
        <v>132.984332726997</v>
      </c>
      <c r="G1249" s="2">
        <v>0.29315457654796101</v>
      </c>
      <c r="H1249" s="12">
        <v>-1.3472420871267801</v>
      </c>
      <c r="I1249" s="14">
        <v>0.17790227713232301</v>
      </c>
      <c r="J1249" s="14">
        <v>0.28742589664944901</v>
      </c>
      <c r="K1249" t="s">
        <v>5475</v>
      </c>
      <c r="L1249" t="s">
        <v>24</v>
      </c>
      <c r="M1249" t="s">
        <v>24</v>
      </c>
      <c r="N1249" t="s">
        <v>24</v>
      </c>
      <c r="O1249" t="s">
        <v>24</v>
      </c>
      <c r="P1249" t="s">
        <v>24</v>
      </c>
      <c r="Q1249" t="s">
        <v>24</v>
      </c>
      <c r="R1249" t="s">
        <v>24</v>
      </c>
      <c r="S1249" t="s">
        <v>24</v>
      </c>
      <c r="T1249" t="s">
        <v>24</v>
      </c>
      <c r="U1249" t="s">
        <v>24</v>
      </c>
      <c r="V1249" t="s">
        <v>24</v>
      </c>
      <c r="W1249" t="s">
        <v>24</v>
      </c>
      <c r="X1249" t="s">
        <v>24</v>
      </c>
      <c r="Y1249">
        <v>179</v>
      </c>
      <c r="Z1249">
        <v>171</v>
      </c>
      <c r="AA1249">
        <v>82</v>
      </c>
      <c r="AB1249">
        <v>119</v>
      </c>
      <c r="AC1249" t="s">
        <v>5474</v>
      </c>
      <c r="AD1249" t="s">
        <v>5477</v>
      </c>
    </row>
    <row r="1250" spans="1:30" x14ac:dyDescent="0.25">
      <c r="A1250">
        <v>1249</v>
      </c>
      <c r="B1250" t="s">
        <v>5478</v>
      </c>
      <c r="C1250" s="2">
        <v>-0.72264310492508099</v>
      </c>
      <c r="D1250" t="s">
        <v>5481</v>
      </c>
      <c r="E1250" t="s">
        <v>18290</v>
      </c>
      <c r="F1250">
        <v>10.4478358026886</v>
      </c>
      <c r="G1250" s="2">
        <v>0.85368128799660603</v>
      </c>
      <c r="H1250" s="12">
        <v>-0.84650221937153902</v>
      </c>
      <c r="I1250" s="14">
        <v>0.39727263628565102</v>
      </c>
      <c r="J1250" s="14" t="s">
        <v>24</v>
      </c>
      <c r="K1250" t="s">
        <v>5480</v>
      </c>
      <c r="L1250" t="s">
        <v>24</v>
      </c>
      <c r="M1250" t="s">
        <v>24</v>
      </c>
      <c r="N1250" t="s">
        <v>24</v>
      </c>
      <c r="O1250" t="s">
        <v>24</v>
      </c>
      <c r="P1250" t="s">
        <v>24</v>
      </c>
      <c r="Q1250" t="s">
        <v>24</v>
      </c>
      <c r="R1250" t="s">
        <v>24</v>
      </c>
      <c r="S1250" t="s">
        <v>24</v>
      </c>
      <c r="T1250" t="s">
        <v>24</v>
      </c>
      <c r="U1250" t="s">
        <v>24</v>
      </c>
      <c r="V1250" t="s">
        <v>24</v>
      </c>
      <c r="W1250" t="s">
        <v>24</v>
      </c>
      <c r="X1250" t="s">
        <v>24</v>
      </c>
      <c r="Y1250">
        <v>11</v>
      </c>
      <c r="Z1250">
        <v>13</v>
      </c>
      <c r="AA1250">
        <v>9</v>
      </c>
      <c r="AB1250">
        <v>8</v>
      </c>
      <c r="AC1250" t="s">
        <v>5479</v>
      </c>
      <c r="AD1250" t="s">
        <v>5482</v>
      </c>
    </row>
    <row r="1251" spans="1:30" x14ac:dyDescent="0.25">
      <c r="A1251">
        <v>1250</v>
      </c>
      <c r="B1251" t="s">
        <v>5483</v>
      </c>
      <c r="C1251" s="2">
        <v>0.89954753253962305</v>
      </c>
      <c r="D1251" t="s">
        <v>5486</v>
      </c>
      <c r="F1251">
        <v>42.069725922205102</v>
      </c>
      <c r="G1251" s="2">
        <v>0.46679466844088602</v>
      </c>
      <c r="H1251" s="12">
        <v>1.92707327944458</v>
      </c>
      <c r="I1251" s="14">
        <v>5.3970498218906399E-2</v>
      </c>
      <c r="J1251" s="14">
        <v>0.110289948654288</v>
      </c>
      <c r="K1251" t="s">
        <v>5485</v>
      </c>
      <c r="L1251" t="s">
        <v>24</v>
      </c>
      <c r="M1251" t="s">
        <v>24</v>
      </c>
      <c r="N1251" t="s">
        <v>24</v>
      </c>
      <c r="O1251" t="s">
        <v>24</v>
      </c>
      <c r="P1251" t="s">
        <v>24</v>
      </c>
      <c r="Q1251" t="s">
        <v>24</v>
      </c>
      <c r="R1251" t="s">
        <v>24</v>
      </c>
      <c r="S1251" t="s">
        <v>24</v>
      </c>
      <c r="T1251" t="s">
        <v>24</v>
      </c>
      <c r="U1251" t="s">
        <v>24</v>
      </c>
      <c r="V1251" t="s">
        <v>24</v>
      </c>
      <c r="W1251" t="s">
        <v>24</v>
      </c>
      <c r="X1251" t="s">
        <v>24</v>
      </c>
      <c r="Y1251">
        <v>83</v>
      </c>
      <c r="Z1251">
        <v>84</v>
      </c>
      <c r="AA1251">
        <v>16</v>
      </c>
      <c r="AB1251">
        <v>23</v>
      </c>
      <c r="AC1251" t="s">
        <v>5484</v>
      </c>
      <c r="AD1251" t="s">
        <v>5487</v>
      </c>
    </row>
    <row r="1252" spans="1:30" x14ac:dyDescent="0.25">
      <c r="A1252">
        <v>1251</v>
      </c>
      <c r="B1252" t="s">
        <v>5488</v>
      </c>
      <c r="C1252" s="2">
        <v>1.4056341132172601</v>
      </c>
      <c r="D1252" t="s">
        <v>5491</v>
      </c>
      <c r="E1252" t="s">
        <v>18296</v>
      </c>
      <c r="F1252">
        <v>26614.049739776401</v>
      </c>
      <c r="G1252" s="2">
        <v>0.27696956864338101</v>
      </c>
      <c r="H1252" s="12">
        <v>5.07504893083442</v>
      </c>
      <c r="I1252" s="14">
        <v>3.8739629909771802E-7</v>
      </c>
      <c r="J1252" s="14">
        <v>3.43034591377912E-6</v>
      </c>
      <c r="K1252" t="s">
        <v>5490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0</v>
      </c>
      <c r="Y1252">
        <v>53120</v>
      </c>
      <c r="Z1252">
        <v>64874</v>
      </c>
      <c r="AA1252">
        <v>10972</v>
      </c>
      <c r="AB1252">
        <v>7889</v>
      </c>
      <c r="AC1252" t="s">
        <v>5489</v>
      </c>
      <c r="AD1252" t="s">
        <v>5492</v>
      </c>
    </row>
    <row r="1253" spans="1:30" x14ac:dyDescent="0.25">
      <c r="A1253">
        <v>1252</v>
      </c>
      <c r="B1253" t="s">
        <v>5493</v>
      </c>
      <c r="C1253" s="2">
        <v>0.71824278345583603</v>
      </c>
      <c r="D1253" t="s">
        <v>5495</v>
      </c>
      <c r="E1253" t="s">
        <v>18301</v>
      </c>
      <c r="F1253">
        <v>49.576664219622899</v>
      </c>
      <c r="G1253" s="2">
        <v>0.44342402110565599</v>
      </c>
      <c r="H1253" s="12">
        <v>1.61976516667936</v>
      </c>
      <c r="I1253" s="14">
        <v>0.105282731555213</v>
      </c>
      <c r="J1253" s="14">
        <v>0.18902485826349799</v>
      </c>
      <c r="K1253" t="s">
        <v>24</v>
      </c>
      <c r="L1253" t="s">
        <v>24</v>
      </c>
      <c r="M1253" t="s">
        <v>24</v>
      </c>
      <c r="N1253" t="s">
        <v>24</v>
      </c>
      <c r="O1253" t="s">
        <v>24</v>
      </c>
      <c r="P1253" t="s">
        <v>24</v>
      </c>
      <c r="Q1253" t="s">
        <v>24</v>
      </c>
      <c r="R1253" t="s">
        <v>24</v>
      </c>
      <c r="S1253" t="s">
        <v>24</v>
      </c>
      <c r="T1253" t="s">
        <v>24</v>
      </c>
      <c r="U1253" t="s">
        <v>24</v>
      </c>
      <c r="V1253" t="s">
        <v>24</v>
      </c>
      <c r="W1253" t="s">
        <v>24</v>
      </c>
      <c r="X1253" t="s">
        <v>24</v>
      </c>
      <c r="Y1253">
        <v>96</v>
      </c>
      <c r="Z1253">
        <v>92</v>
      </c>
      <c r="AA1253">
        <v>19</v>
      </c>
      <c r="AB1253">
        <v>31</v>
      </c>
      <c r="AC1253" t="s">
        <v>5494</v>
      </c>
      <c r="AD1253" t="s">
        <v>5496</v>
      </c>
    </row>
    <row r="1254" spans="1:30" x14ac:dyDescent="0.25">
      <c r="A1254">
        <v>1253</v>
      </c>
      <c r="B1254" t="s">
        <v>5497</v>
      </c>
      <c r="C1254" s="2">
        <v>0.65523411850508395</v>
      </c>
      <c r="D1254" t="s">
        <v>4520</v>
      </c>
      <c r="E1254" t="s">
        <v>18293</v>
      </c>
      <c r="F1254">
        <v>1995.8467590121099</v>
      </c>
      <c r="G1254" s="2">
        <v>0.159254805757262</v>
      </c>
      <c r="H1254" s="12">
        <v>4.1143757978883198</v>
      </c>
      <c r="I1254" s="14">
        <v>3.8822852239500998E-5</v>
      </c>
      <c r="J1254" s="14">
        <v>2.1740024107295701E-4</v>
      </c>
      <c r="K1254" t="s">
        <v>5499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0</v>
      </c>
      <c r="Y1254">
        <v>3786</v>
      </c>
      <c r="Z1254">
        <v>3643</v>
      </c>
      <c r="AA1254">
        <v>931</v>
      </c>
      <c r="AB1254">
        <v>1117</v>
      </c>
      <c r="AC1254" t="s">
        <v>5498</v>
      </c>
      <c r="AD1254" t="s">
        <v>5500</v>
      </c>
    </row>
    <row r="1255" spans="1:30" x14ac:dyDescent="0.25">
      <c r="A1255">
        <v>1254</v>
      </c>
      <c r="B1255" t="s">
        <v>5501</v>
      </c>
      <c r="C1255" s="2">
        <v>3.6343056796828498E-2</v>
      </c>
      <c r="D1255" t="s">
        <v>5504</v>
      </c>
      <c r="E1255" t="s">
        <v>18289</v>
      </c>
      <c r="F1255">
        <v>1618.5083870378701</v>
      </c>
      <c r="G1255" s="2">
        <v>0.16478379530354301</v>
      </c>
      <c r="H1255" s="12">
        <v>0.220549943821126</v>
      </c>
      <c r="I1255" s="14">
        <v>0.82544288025145096</v>
      </c>
      <c r="J1255" s="14">
        <v>0.87997664411190801</v>
      </c>
      <c r="K1255" t="s">
        <v>5503</v>
      </c>
      <c r="L1255" t="s">
        <v>24</v>
      </c>
      <c r="M1255" t="s">
        <v>24</v>
      </c>
      <c r="N1255" t="s">
        <v>24</v>
      </c>
      <c r="O1255" t="s">
        <v>24</v>
      </c>
      <c r="P1255" t="s">
        <v>24</v>
      </c>
      <c r="Q1255" t="s">
        <v>24</v>
      </c>
      <c r="R1255" t="s">
        <v>24</v>
      </c>
      <c r="S1255" t="s">
        <v>24</v>
      </c>
      <c r="T1255" t="s">
        <v>24</v>
      </c>
      <c r="U1255" t="s">
        <v>24</v>
      </c>
      <c r="V1255" t="s">
        <v>24</v>
      </c>
      <c r="W1255" t="s">
        <v>24</v>
      </c>
      <c r="X1255" t="s">
        <v>24</v>
      </c>
      <c r="Y1255">
        <v>2317</v>
      </c>
      <c r="Z1255">
        <v>2684</v>
      </c>
      <c r="AA1255">
        <v>928</v>
      </c>
      <c r="AB1255">
        <v>1189</v>
      </c>
      <c r="AC1255" t="s">
        <v>5502</v>
      </c>
      <c r="AD1255" t="s">
        <v>5505</v>
      </c>
    </row>
    <row r="1256" spans="1:30" x14ac:dyDescent="0.25">
      <c r="A1256">
        <v>1255</v>
      </c>
      <c r="B1256" t="s">
        <v>5506</v>
      </c>
      <c r="C1256" s="2">
        <v>-0.18507068359039</v>
      </c>
      <c r="D1256" t="s">
        <v>5509</v>
      </c>
      <c r="E1256" t="s">
        <v>18283</v>
      </c>
      <c r="F1256">
        <v>9061.0536116591702</v>
      </c>
      <c r="G1256" s="2">
        <v>0.15984960582347901</v>
      </c>
      <c r="H1256" s="12">
        <v>-1.15778004354144</v>
      </c>
      <c r="I1256" s="14">
        <v>0.24695380935546701</v>
      </c>
      <c r="J1256" s="14">
        <v>0.36877805947728398</v>
      </c>
      <c r="K1256" t="s">
        <v>5508</v>
      </c>
      <c r="L1256" t="s">
        <v>24</v>
      </c>
      <c r="M1256" t="s">
        <v>24</v>
      </c>
      <c r="N1256" t="s">
        <v>24</v>
      </c>
      <c r="O1256" t="s">
        <v>24</v>
      </c>
      <c r="P1256" t="s">
        <v>24</v>
      </c>
      <c r="Q1256" t="s">
        <v>24</v>
      </c>
      <c r="R1256" t="s">
        <v>24</v>
      </c>
      <c r="S1256" t="s">
        <v>24</v>
      </c>
      <c r="T1256" t="s">
        <v>24</v>
      </c>
      <c r="U1256" t="s">
        <v>24</v>
      </c>
      <c r="V1256" t="s">
        <v>24</v>
      </c>
      <c r="W1256" t="s">
        <v>24</v>
      </c>
      <c r="X1256" t="s">
        <v>24</v>
      </c>
      <c r="Y1256">
        <v>11809</v>
      </c>
      <c r="Z1256">
        <v>14077</v>
      </c>
      <c r="AA1256">
        <v>6066</v>
      </c>
      <c r="AB1256">
        <v>6621</v>
      </c>
      <c r="AC1256" t="s">
        <v>5507</v>
      </c>
      <c r="AD1256" t="s">
        <v>5510</v>
      </c>
    </row>
    <row r="1257" spans="1:30" x14ac:dyDescent="0.25">
      <c r="A1257">
        <v>1256</v>
      </c>
      <c r="B1257" t="s">
        <v>16438</v>
      </c>
      <c r="C1257" s="2">
        <v>9.1801923616113204</v>
      </c>
      <c r="D1257" t="s">
        <v>5513</v>
      </c>
      <c r="E1257" t="s">
        <v>18296</v>
      </c>
      <c r="F1257">
        <v>21632.606862293502</v>
      </c>
      <c r="G1257" s="2">
        <v>0.23326717296232499</v>
      </c>
      <c r="H1257" s="12">
        <v>39.354840396226798</v>
      </c>
      <c r="I1257" s="14">
        <v>0</v>
      </c>
      <c r="J1257" s="14">
        <v>0</v>
      </c>
      <c r="K1257" t="s">
        <v>5512</v>
      </c>
      <c r="L1257">
        <v>1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58759</v>
      </c>
      <c r="Z1257">
        <v>73162</v>
      </c>
      <c r="AA1257">
        <v>49</v>
      </c>
      <c r="AB1257">
        <v>49</v>
      </c>
      <c r="AC1257" t="s">
        <v>5511</v>
      </c>
      <c r="AD1257" t="s">
        <v>5514</v>
      </c>
    </row>
    <row r="1258" spans="1:30" x14ac:dyDescent="0.25">
      <c r="A1258">
        <v>1257</v>
      </c>
      <c r="B1258" t="s">
        <v>5515</v>
      </c>
      <c r="C1258" s="2">
        <v>4.7648028279029898E-2</v>
      </c>
      <c r="D1258" t="s">
        <v>5518</v>
      </c>
      <c r="E1258" t="s">
        <v>18297</v>
      </c>
      <c r="F1258">
        <v>647.83467185683503</v>
      </c>
      <c r="G1258" s="2">
        <v>0.19415286529366299</v>
      </c>
      <c r="H1258" s="12">
        <v>0.24541501464302701</v>
      </c>
      <c r="I1258" s="14">
        <v>0.80613510442720304</v>
      </c>
      <c r="J1258" s="14">
        <v>0.86508302083089195</v>
      </c>
      <c r="K1258" t="s">
        <v>5517</v>
      </c>
      <c r="L1258" t="s">
        <v>24</v>
      </c>
      <c r="M1258" t="s">
        <v>24</v>
      </c>
      <c r="N1258" t="s">
        <v>24</v>
      </c>
      <c r="O1258" t="s">
        <v>24</v>
      </c>
      <c r="P1258" t="s">
        <v>24</v>
      </c>
      <c r="Q1258" t="s">
        <v>24</v>
      </c>
      <c r="R1258" t="s">
        <v>24</v>
      </c>
      <c r="S1258" t="s">
        <v>24</v>
      </c>
      <c r="T1258" t="s">
        <v>24</v>
      </c>
      <c r="U1258" t="s">
        <v>24</v>
      </c>
      <c r="V1258" t="s">
        <v>24</v>
      </c>
      <c r="W1258" t="s">
        <v>24</v>
      </c>
      <c r="X1258" t="s">
        <v>24</v>
      </c>
      <c r="Y1258">
        <v>967</v>
      </c>
      <c r="Z1258">
        <v>1041</v>
      </c>
      <c r="AA1258">
        <v>352</v>
      </c>
      <c r="AB1258">
        <v>495</v>
      </c>
      <c r="AC1258" t="s">
        <v>5516</v>
      </c>
      <c r="AD1258" t="s">
        <v>5519</v>
      </c>
    </row>
    <row r="1259" spans="1:30" x14ac:dyDescent="0.25">
      <c r="A1259">
        <v>1258</v>
      </c>
      <c r="B1259" t="s">
        <v>5520</v>
      </c>
      <c r="C1259" s="2">
        <v>-0.26105772664073201</v>
      </c>
      <c r="D1259" t="s">
        <v>5523</v>
      </c>
      <c r="E1259" t="s">
        <v>18287</v>
      </c>
      <c r="F1259">
        <v>16977.676088450899</v>
      </c>
      <c r="G1259" s="2">
        <v>0.190234226366846</v>
      </c>
      <c r="H1259" s="12">
        <v>-1.3722963087478799</v>
      </c>
      <c r="I1259" s="14">
        <v>0.16997121427892101</v>
      </c>
      <c r="J1259" s="14">
        <v>0.27678798655512399</v>
      </c>
      <c r="K1259" t="s">
        <v>5522</v>
      </c>
      <c r="L1259" t="s">
        <v>24</v>
      </c>
      <c r="M1259" t="s">
        <v>24</v>
      </c>
      <c r="N1259" t="s">
        <v>24</v>
      </c>
      <c r="O1259" t="s">
        <v>24</v>
      </c>
      <c r="P1259" t="s">
        <v>24</v>
      </c>
      <c r="Q1259" t="s">
        <v>24</v>
      </c>
      <c r="R1259" t="s">
        <v>24</v>
      </c>
      <c r="S1259" t="s">
        <v>24</v>
      </c>
      <c r="T1259" t="s">
        <v>24</v>
      </c>
      <c r="U1259" t="s">
        <v>24</v>
      </c>
      <c r="V1259" t="s">
        <v>24</v>
      </c>
      <c r="W1259" t="s">
        <v>24</v>
      </c>
      <c r="X1259" t="s">
        <v>24</v>
      </c>
      <c r="Y1259">
        <v>21478</v>
      </c>
      <c r="Z1259">
        <v>25670</v>
      </c>
      <c r="AA1259">
        <v>12387</v>
      </c>
      <c r="AB1259">
        <v>11832</v>
      </c>
      <c r="AC1259" t="s">
        <v>5521</v>
      </c>
      <c r="AD1259" t="s">
        <v>5524</v>
      </c>
    </row>
    <row r="1260" spans="1:30" x14ac:dyDescent="0.25">
      <c r="A1260">
        <v>1259</v>
      </c>
      <c r="B1260" s="1" t="s">
        <v>5525</v>
      </c>
      <c r="C1260" s="2">
        <v>0.45986219448355298</v>
      </c>
      <c r="D1260" t="s">
        <v>5528</v>
      </c>
      <c r="E1260" t="s">
        <v>18292</v>
      </c>
      <c r="F1260">
        <v>2335.6185915507699</v>
      </c>
      <c r="G1260" s="2">
        <v>0.15255933501543301</v>
      </c>
      <c r="H1260" s="12">
        <v>3.0143169832054699</v>
      </c>
      <c r="I1260" s="14">
        <v>2.5755855281358099E-3</v>
      </c>
      <c r="J1260" s="14">
        <v>8.4164531275065704E-3</v>
      </c>
      <c r="K1260" t="s">
        <v>5527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0</v>
      </c>
      <c r="Y1260">
        <v>3850</v>
      </c>
      <c r="Z1260">
        <v>4401</v>
      </c>
      <c r="AA1260">
        <v>1181</v>
      </c>
      <c r="AB1260">
        <v>1417</v>
      </c>
      <c r="AC1260" t="s">
        <v>5526</v>
      </c>
      <c r="AD1260" t="s">
        <v>5529</v>
      </c>
    </row>
    <row r="1261" spans="1:30" x14ac:dyDescent="0.25">
      <c r="A1261">
        <v>1260</v>
      </c>
      <c r="B1261" t="s">
        <v>5530</v>
      </c>
      <c r="C1261" s="2">
        <v>0.24923412666667899</v>
      </c>
      <c r="D1261" t="s">
        <v>3331</v>
      </c>
      <c r="E1261" t="s">
        <v>18293</v>
      </c>
      <c r="F1261">
        <v>878.31666008375805</v>
      </c>
      <c r="G1261" s="2">
        <v>0.206265119882137</v>
      </c>
      <c r="H1261" s="12">
        <v>1.2083193067693501</v>
      </c>
      <c r="I1261" s="14">
        <v>0.22692446491837701</v>
      </c>
      <c r="J1261" s="14">
        <v>0.34601328992825597</v>
      </c>
      <c r="K1261" t="s">
        <v>5532</v>
      </c>
      <c r="L1261" t="s">
        <v>24</v>
      </c>
      <c r="M1261" t="s">
        <v>24</v>
      </c>
      <c r="N1261" t="s">
        <v>24</v>
      </c>
      <c r="O1261" t="s">
        <v>24</v>
      </c>
      <c r="P1261" t="s">
        <v>24</v>
      </c>
      <c r="Q1261" t="s">
        <v>24</v>
      </c>
      <c r="R1261" t="s">
        <v>24</v>
      </c>
      <c r="S1261" t="s">
        <v>24</v>
      </c>
      <c r="T1261" t="s">
        <v>24</v>
      </c>
      <c r="U1261" t="s">
        <v>24</v>
      </c>
      <c r="V1261" t="s">
        <v>24</v>
      </c>
      <c r="W1261" t="s">
        <v>24</v>
      </c>
      <c r="X1261" t="s">
        <v>24</v>
      </c>
      <c r="Y1261">
        <v>1448</v>
      </c>
      <c r="Z1261">
        <v>1458</v>
      </c>
      <c r="AA1261">
        <v>427</v>
      </c>
      <c r="AB1261">
        <v>643</v>
      </c>
      <c r="AC1261" t="s">
        <v>5531</v>
      </c>
      <c r="AD1261" t="s">
        <v>5533</v>
      </c>
    </row>
    <row r="1262" spans="1:30" x14ac:dyDescent="0.25">
      <c r="A1262">
        <v>1261</v>
      </c>
      <c r="B1262" t="s">
        <v>5534</v>
      </c>
      <c r="C1262" s="2">
        <v>0.46198590663098399</v>
      </c>
      <c r="D1262" t="s">
        <v>306</v>
      </c>
      <c r="E1262" t="s">
        <v>18295</v>
      </c>
      <c r="F1262">
        <v>529.91425217539199</v>
      </c>
      <c r="G1262" s="2">
        <v>0.203435709331968</v>
      </c>
      <c r="H1262" s="12">
        <v>2.2709184545232</v>
      </c>
      <c r="I1262" s="14">
        <v>2.3151914868012401E-2</v>
      </c>
      <c r="J1262" s="14">
        <v>5.53293926313271E-2</v>
      </c>
      <c r="K1262" t="s">
        <v>5536</v>
      </c>
      <c r="L1262" t="s">
        <v>24</v>
      </c>
      <c r="M1262" t="s">
        <v>24</v>
      </c>
      <c r="N1262" t="s">
        <v>24</v>
      </c>
      <c r="O1262" t="s">
        <v>24</v>
      </c>
      <c r="P1262" t="s">
        <v>24</v>
      </c>
      <c r="Q1262" t="s">
        <v>24</v>
      </c>
      <c r="R1262" t="s">
        <v>24</v>
      </c>
      <c r="S1262" t="s">
        <v>24</v>
      </c>
      <c r="T1262" t="s">
        <v>24</v>
      </c>
      <c r="U1262" t="s">
        <v>24</v>
      </c>
      <c r="V1262" t="s">
        <v>24</v>
      </c>
      <c r="W1262" t="s">
        <v>24</v>
      </c>
      <c r="X1262" t="s">
        <v>24</v>
      </c>
      <c r="Y1262">
        <v>966</v>
      </c>
      <c r="Z1262">
        <v>901</v>
      </c>
      <c r="AA1262">
        <v>285</v>
      </c>
      <c r="AB1262">
        <v>301</v>
      </c>
      <c r="AC1262" t="s">
        <v>5535</v>
      </c>
      <c r="AD1262" t="e">
        <f>-SSTLAVASLFGSSFLSATLLPGSSEILLVTLLTAGSAPAVILVLSATVGNTLGGLTNVVIGRLLPALKPQRGLDMTLGWLQRFGPAALLLSWLPVVGDLMCVLAGWLRMPWALVVFFLCVGKAVRYIVITVLTLEGIAWWQ</f>
        <v>#NAME?</v>
      </c>
    </row>
    <row r="1263" spans="1:30" x14ac:dyDescent="0.25">
      <c r="A1263">
        <v>1262</v>
      </c>
      <c r="B1263" t="s">
        <v>5537</v>
      </c>
      <c r="C1263" s="2">
        <v>-3.6678468852133099E-2</v>
      </c>
      <c r="D1263" t="s">
        <v>5540</v>
      </c>
      <c r="E1263" t="s">
        <v>18289</v>
      </c>
      <c r="F1263">
        <v>4708.8567886558303</v>
      </c>
      <c r="G1263" s="2">
        <v>0.14315304461096201</v>
      </c>
      <c r="H1263" s="12">
        <v>-0.25621857328855202</v>
      </c>
      <c r="I1263" s="14">
        <v>0.797782067788115</v>
      </c>
      <c r="J1263" s="14">
        <v>0.85892996269991395</v>
      </c>
      <c r="K1263" t="s">
        <v>5539</v>
      </c>
      <c r="L1263" t="s">
        <v>24</v>
      </c>
      <c r="M1263" t="s">
        <v>24</v>
      </c>
      <c r="N1263" t="s">
        <v>24</v>
      </c>
      <c r="O1263" t="s">
        <v>24</v>
      </c>
      <c r="P1263" t="s">
        <v>24</v>
      </c>
      <c r="Q1263" t="s">
        <v>24</v>
      </c>
      <c r="R1263" t="s">
        <v>24</v>
      </c>
      <c r="S1263" t="s">
        <v>24</v>
      </c>
      <c r="T1263" t="s">
        <v>24</v>
      </c>
      <c r="U1263" t="s">
        <v>24</v>
      </c>
      <c r="V1263" t="s">
        <v>24</v>
      </c>
      <c r="W1263" t="s">
        <v>24</v>
      </c>
      <c r="X1263" t="s">
        <v>24</v>
      </c>
      <c r="Y1263">
        <v>6695</v>
      </c>
      <c r="Z1263">
        <v>7482</v>
      </c>
      <c r="AA1263">
        <v>2914</v>
      </c>
      <c r="AB1263">
        <v>3377</v>
      </c>
      <c r="AC1263" t="s">
        <v>5538</v>
      </c>
      <c r="AD1263" t="s">
        <v>5541</v>
      </c>
    </row>
    <row r="1264" spans="1:30" x14ac:dyDescent="0.25">
      <c r="A1264">
        <v>1263</v>
      </c>
      <c r="B1264" t="s">
        <v>16439</v>
      </c>
      <c r="C1264" s="2">
        <v>0.113216709276154</v>
      </c>
      <c r="D1264" t="s">
        <v>5544</v>
      </c>
      <c r="E1264" t="s">
        <v>18296</v>
      </c>
      <c r="F1264">
        <v>38697.535898913498</v>
      </c>
      <c r="G1264" s="2">
        <v>0.20757864852580801</v>
      </c>
      <c r="H1264" s="12">
        <v>0.545415966816443</v>
      </c>
      <c r="I1264" s="14">
        <v>0.585467461422021</v>
      </c>
      <c r="J1264" s="14">
        <v>0.69575484992483005</v>
      </c>
      <c r="K1264" t="s">
        <v>5543</v>
      </c>
      <c r="L1264" t="s">
        <v>24</v>
      </c>
      <c r="M1264" t="s">
        <v>24</v>
      </c>
      <c r="N1264" t="s">
        <v>24</v>
      </c>
      <c r="O1264" t="s">
        <v>24</v>
      </c>
      <c r="P1264" t="s">
        <v>24</v>
      </c>
      <c r="Q1264" t="s">
        <v>24</v>
      </c>
      <c r="R1264" t="s">
        <v>24</v>
      </c>
      <c r="S1264" t="s">
        <v>24</v>
      </c>
      <c r="T1264" t="s">
        <v>24</v>
      </c>
      <c r="U1264" t="s">
        <v>24</v>
      </c>
      <c r="V1264" t="s">
        <v>24</v>
      </c>
      <c r="W1264" t="s">
        <v>24</v>
      </c>
      <c r="X1264" t="s">
        <v>24</v>
      </c>
      <c r="Y1264">
        <v>55003</v>
      </c>
      <c r="Z1264">
        <v>67811</v>
      </c>
      <c r="AA1264">
        <v>25394</v>
      </c>
      <c r="AB1264">
        <v>23159</v>
      </c>
      <c r="AC1264" t="s">
        <v>5542</v>
      </c>
      <c r="AD1264" t="s">
        <v>5545</v>
      </c>
    </row>
    <row r="1265" spans="1:30" x14ac:dyDescent="0.25">
      <c r="A1265">
        <v>1264</v>
      </c>
      <c r="B1265" t="s">
        <v>5546</v>
      </c>
      <c r="C1265" s="2">
        <v>-0.366082210777391</v>
      </c>
      <c r="D1265" t="s">
        <v>5549</v>
      </c>
      <c r="E1265" t="s">
        <v>18292</v>
      </c>
      <c r="F1265">
        <v>11035.5366798428</v>
      </c>
      <c r="G1265" s="2">
        <v>0.170658449210533</v>
      </c>
      <c r="H1265" s="12">
        <v>-2.1451162393124399</v>
      </c>
      <c r="I1265" s="14">
        <v>3.1943554350537397E-2</v>
      </c>
      <c r="J1265" s="14">
        <v>7.1937473897836501E-2</v>
      </c>
      <c r="K1265" t="s">
        <v>5548</v>
      </c>
      <c r="L1265" t="s">
        <v>24</v>
      </c>
      <c r="M1265" t="s">
        <v>24</v>
      </c>
      <c r="N1265" t="s">
        <v>24</v>
      </c>
      <c r="O1265" t="s">
        <v>24</v>
      </c>
      <c r="P1265" t="s">
        <v>24</v>
      </c>
      <c r="Q1265" t="s">
        <v>24</v>
      </c>
      <c r="R1265" t="s">
        <v>24</v>
      </c>
      <c r="S1265" t="s">
        <v>24</v>
      </c>
      <c r="T1265" t="s">
        <v>24</v>
      </c>
      <c r="U1265" t="s">
        <v>24</v>
      </c>
      <c r="V1265" t="s">
        <v>24</v>
      </c>
      <c r="W1265" t="s">
        <v>24</v>
      </c>
      <c r="X1265" t="s">
        <v>24</v>
      </c>
      <c r="Y1265">
        <v>12991</v>
      </c>
      <c r="Z1265">
        <v>16470</v>
      </c>
      <c r="AA1265">
        <v>7385</v>
      </c>
      <c r="AB1265">
        <v>9049</v>
      </c>
      <c r="AC1265" t="s">
        <v>5547</v>
      </c>
      <c r="AD1265" t="s">
        <v>5550</v>
      </c>
    </row>
    <row r="1266" spans="1:30" x14ac:dyDescent="0.25">
      <c r="A1266">
        <v>1265</v>
      </c>
      <c r="B1266" t="s">
        <v>5551</v>
      </c>
      <c r="C1266" s="2">
        <v>0.34886427422473298</v>
      </c>
      <c r="D1266" t="s">
        <v>5554</v>
      </c>
      <c r="E1266" t="s">
        <v>18291</v>
      </c>
      <c r="F1266">
        <v>659.60116054544403</v>
      </c>
      <c r="G1266" s="2">
        <v>0.20947709999421901</v>
      </c>
      <c r="H1266" s="12">
        <v>1.66540530795185</v>
      </c>
      <c r="I1266" s="14">
        <v>9.5831921160298594E-2</v>
      </c>
      <c r="J1266" s="14">
        <v>0.17560940972828101</v>
      </c>
      <c r="K1266" t="s">
        <v>5553</v>
      </c>
      <c r="L1266" t="s">
        <v>24</v>
      </c>
      <c r="M1266" t="s">
        <v>24</v>
      </c>
      <c r="N1266" t="s">
        <v>24</v>
      </c>
      <c r="O1266" t="s">
        <v>24</v>
      </c>
      <c r="P1266" t="s">
        <v>24</v>
      </c>
      <c r="Q1266" t="s">
        <v>24</v>
      </c>
      <c r="R1266" t="s">
        <v>24</v>
      </c>
      <c r="S1266" t="s">
        <v>24</v>
      </c>
      <c r="T1266" t="s">
        <v>24</v>
      </c>
      <c r="U1266" t="s">
        <v>24</v>
      </c>
      <c r="V1266" t="s">
        <v>24</v>
      </c>
      <c r="W1266" t="s">
        <v>24</v>
      </c>
      <c r="X1266" t="s">
        <v>24</v>
      </c>
      <c r="Y1266">
        <v>1058</v>
      </c>
      <c r="Z1266">
        <v>1197</v>
      </c>
      <c r="AA1266">
        <v>311</v>
      </c>
      <c r="AB1266">
        <v>462</v>
      </c>
      <c r="AC1266" t="s">
        <v>5552</v>
      </c>
      <c r="AD1266" t="s">
        <v>5555</v>
      </c>
    </row>
    <row r="1267" spans="1:30" x14ac:dyDescent="0.25">
      <c r="A1267">
        <v>1266</v>
      </c>
      <c r="B1267" t="s">
        <v>5556</v>
      </c>
      <c r="C1267" s="2">
        <v>0.54818647587062896</v>
      </c>
      <c r="D1267" t="s">
        <v>5559</v>
      </c>
      <c r="E1267" t="s">
        <v>18294</v>
      </c>
      <c r="F1267">
        <v>710.43125594856497</v>
      </c>
      <c r="G1267" s="2">
        <v>0.20545566718716601</v>
      </c>
      <c r="H1267" s="12">
        <v>2.6681496956287098</v>
      </c>
      <c r="I1267" s="14">
        <v>7.6270267423182098E-3</v>
      </c>
      <c r="J1267" s="14">
        <v>2.1519898431179602E-2</v>
      </c>
      <c r="K1267" t="s">
        <v>5558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1334</v>
      </c>
      <c r="Z1267">
        <v>1233</v>
      </c>
      <c r="AA1267">
        <v>319</v>
      </c>
      <c r="AB1267">
        <v>448</v>
      </c>
      <c r="AC1267" t="s">
        <v>5557</v>
      </c>
      <c r="AD1267" t="s">
        <v>5560</v>
      </c>
    </row>
    <row r="1268" spans="1:30" x14ac:dyDescent="0.25">
      <c r="A1268">
        <v>1267</v>
      </c>
      <c r="B1268" t="s">
        <v>5561</v>
      </c>
      <c r="C1268" s="2">
        <v>-0.45255028459446101</v>
      </c>
      <c r="D1268" t="s">
        <v>5563</v>
      </c>
      <c r="E1268" t="s">
        <v>18281</v>
      </c>
      <c r="F1268">
        <v>181.47679820896201</v>
      </c>
      <c r="G1268" s="2">
        <v>0.25488176891889902</v>
      </c>
      <c r="H1268" s="12">
        <v>-1.7755302253040299</v>
      </c>
      <c r="I1268" s="14">
        <v>7.5810379418149304E-2</v>
      </c>
      <c r="J1268" s="14">
        <v>0.14561708392910599</v>
      </c>
      <c r="K1268" t="s">
        <v>24</v>
      </c>
      <c r="L1268" t="s">
        <v>24</v>
      </c>
      <c r="M1268" t="s">
        <v>24</v>
      </c>
      <c r="N1268" t="s">
        <v>24</v>
      </c>
      <c r="O1268" t="s">
        <v>24</v>
      </c>
      <c r="P1268" t="s">
        <v>24</v>
      </c>
      <c r="Q1268" t="s">
        <v>24</v>
      </c>
      <c r="R1268" t="s">
        <v>24</v>
      </c>
      <c r="S1268" t="s">
        <v>24</v>
      </c>
      <c r="T1268" t="s">
        <v>24</v>
      </c>
      <c r="U1268" t="s">
        <v>24</v>
      </c>
      <c r="V1268" t="s">
        <v>24</v>
      </c>
      <c r="W1268" t="s">
        <v>24</v>
      </c>
      <c r="X1268" t="s">
        <v>24</v>
      </c>
      <c r="Y1268">
        <v>240</v>
      </c>
      <c r="Z1268">
        <v>226</v>
      </c>
      <c r="AA1268">
        <v>132</v>
      </c>
      <c r="AB1268">
        <v>144</v>
      </c>
      <c r="AC1268" t="s">
        <v>5562</v>
      </c>
      <c r="AD1268" t="s">
        <v>5564</v>
      </c>
    </row>
    <row r="1269" spans="1:30" x14ac:dyDescent="0.25">
      <c r="A1269">
        <v>1268</v>
      </c>
      <c r="B1269" t="s">
        <v>5565</v>
      </c>
      <c r="C1269" s="2">
        <v>5.3627925943157503E-2</v>
      </c>
      <c r="D1269" t="s">
        <v>5568</v>
      </c>
      <c r="E1269" t="s">
        <v>18288</v>
      </c>
      <c r="F1269">
        <v>5393.7065729673504</v>
      </c>
      <c r="G1269" s="2">
        <v>0.13858112424001501</v>
      </c>
      <c r="H1269" s="12">
        <v>0.38697857473198699</v>
      </c>
      <c r="I1269" s="14">
        <v>0.69877206952369797</v>
      </c>
      <c r="J1269" s="14">
        <v>0.78682379800750901</v>
      </c>
      <c r="K1269" t="s">
        <v>5567</v>
      </c>
      <c r="L1269" t="s">
        <v>24</v>
      </c>
      <c r="M1269" t="s">
        <v>24</v>
      </c>
      <c r="N1269" t="s">
        <v>24</v>
      </c>
      <c r="O1269" t="s">
        <v>24</v>
      </c>
      <c r="P1269" t="s">
        <v>24</v>
      </c>
      <c r="Q1269" t="s">
        <v>24</v>
      </c>
      <c r="R1269" t="s">
        <v>24</v>
      </c>
      <c r="S1269" t="s">
        <v>24</v>
      </c>
      <c r="T1269" t="s">
        <v>24</v>
      </c>
      <c r="U1269" t="s">
        <v>24</v>
      </c>
      <c r="V1269" t="s">
        <v>24</v>
      </c>
      <c r="W1269" t="s">
        <v>24</v>
      </c>
      <c r="X1269" t="s">
        <v>24</v>
      </c>
      <c r="Y1269">
        <v>8072</v>
      </c>
      <c r="Z1269">
        <v>8672</v>
      </c>
      <c r="AA1269">
        <v>3225</v>
      </c>
      <c r="AB1269">
        <v>3760</v>
      </c>
      <c r="AC1269" t="s">
        <v>5566</v>
      </c>
      <c r="AD1269" t="s">
        <v>5569</v>
      </c>
    </row>
    <row r="1270" spans="1:30" x14ac:dyDescent="0.25">
      <c r="A1270">
        <v>1269</v>
      </c>
      <c r="B1270" t="s">
        <v>5570</v>
      </c>
      <c r="C1270" s="2">
        <v>-0.459700308693683</v>
      </c>
      <c r="D1270" t="s">
        <v>5573</v>
      </c>
      <c r="E1270" t="s">
        <v>18287</v>
      </c>
      <c r="F1270">
        <v>4232.0937987508296</v>
      </c>
      <c r="G1270" s="2">
        <v>0.28409902831389</v>
      </c>
      <c r="H1270" s="12">
        <v>-1.6180988418791</v>
      </c>
      <c r="I1270" s="14">
        <v>0.10564129807011401</v>
      </c>
      <c r="J1270" s="14">
        <v>0.18932045386131099</v>
      </c>
      <c r="K1270" t="s">
        <v>5572</v>
      </c>
      <c r="L1270" t="s">
        <v>24</v>
      </c>
      <c r="M1270" t="s">
        <v>24</v>
      </c>
      <c r="N1270" t="s">
        <v>24</v>
      </c>
      <c r="O1270" t="s">
        <v>24</v>
      </c>
      <c r="P1270" t="s">
        <v>24</v>
      </c>
      <c r="Q1270" t="s">
        <v>24</v>
      </c>
      <c r="R1270" t="s">
        <v>24</v>
      </c>
      <c r="S1270" t="s">
        <v>24</v>
      </c>
      <c r="T1270" t="s">
        <v>24</v>
      </c>
      <c r="U1270" t="s">
        <v>24</v>
      </c>
      <c r="V1270" t="s">
        <v>24</v>
      </c>
      <c r="W1270" t="s">
        <v>24</v>
      </c>
      <c r="X1270" t="s">
        <v>24</v>
      </c>
      <c r="Y1270">
        <v>4883</v>
      </c>
      <c r="Z1270">
        <v>5998</v>
      </c>
      <c r="AA1270">
        <v>3705</v>
      </c>
      <c r="AB1270">
        <v>2629</v>
      </c>
      <c r="AC1270" t="s">
        <v>5571</v>
      </c>
      <c r="AD1270" t="s">
        <v>5574</v>
      </c>
    </row>
    <row r="1271" spans="1:30" x14ac:dyDescent="0.25">
      <c r="A1271">
        <v>1270</v>
      </c>
      <c r="B1271" t="s">
        <v>5575</v>
      </c>
      <c r="C1271" s="2">
        <v>-0.55379971713601805</v>
      </c>
      <c r="D1271" t="s">
        <v>5578</v>
      </c>
      <c r="E1271" t="s">
        <v>18287</v>
      </c>
      <c r="F1271">
        <v>11250.258479693501</v>
      </c>
      <c r="G1271" s="2">
        <v>0.27547413767970202</v>
      </c>
      <c r="H1271" s="12">
        <v>-2.0103510325892402</v>
      </c>
      <c r="I1271" s="14">
        <v>4.4394049216524199E-2</v>
      </c>
      <c r="J1271" s="14">
        <v>9.4112135171473002E-2</v>
      </c>
      <c r="K1271" t="s">
        <v>5577</v>
      </c>
      <c r="L1271" t="s">
        <v>24</v>
      </c>
      <c r="M1271" t="s">
        <v>24</v>
      </c>
      <c r="N1271" t="s">
        <v>24</v>
      </c>
      <c r="O1271" t="s">
        <v>24</v>
      </c>
      <c r="P1271" t="s">
        <v>24</v>
      </c>
      <c r="Q1271" t="s">
        <v>24</v>
      </c>
      <c r="R1271" t="s">
        <v>24</v>
      </c>
      <c r="S1271" t="s">
        <v>24</v>
      </c>
      <c r="T1271" t="s">
        <v>24</v>
      </c>
      <c r="U1271" t="s">
        <v>24</v>
      </c>
      <c r="V1271" t="s">
        <v>24</v>
      </c>
      <c r="W1271" t="s">
        <v>24</v>
      </c>
      <c r="X1271" t="s">
        <v>24</v>
      </c>
      <c r="Y1271">
        <v>12340</v>
      </c>
      <c r="Z1271">
        <v>15510</v>
      </c>
      <c r="AA1271">
        <v>10003</v>
      </c>
      <c r="AB1271">
        <v>7315</v>
      </c>
      <c r="AC1271" t="s">
        <v>5576</v>
      </c>
      <c r="AD1271" t="s">
        <v>5579</v>
      </c>
    </row>
    <row r="1272" spans="1:30" x14ac:dyDescent="0.25">
      <c r="A1272">
        <v>1271</v>
      </c>
      <c r="B1272" t="s">
        <v>5580</v>
      </c>
      <c r="C1272" s="2">
        <v>-0.414426352675898</v>
      </c>
      <c r="D1272" t="s">
        <v>5583</v>
      </c>
      <c r="E1272" t="s">
        <v>18287</v>
      </c>
      <c r="F1272">
        <v>12245.6975663873</v>
      </c>
      <c r="G1272" s="2">
        <v>0.28787259928487102</v>
      </c>
      <c r="H1272" s="12">
        <v>-1.4396172254858901</v>
      </c>
      <c r="I1272" s="14">
        <v>0.14997572345612201</v>
      </c>
      <c r="J1272" s="14">
        <v>0.25157010313408801</v>
      </c>
      <c r="K1272" t="s">
        <v>5582</v>
      </c>
      <c r="L1272" t="s">
        <v>24</v>
      </c>
      <c r="M1272" t="s">
        <v>24</v>
      </c>
      <c r="N1272" t="s">
        <v>24</v>
      </c>
      <c r="O1272" t="s">
        <v>24</v>
      </c>
      <c r="P1272" t="s">
        <v>24</v>
      </c>
      <c r="Q1272" t="s">
        <v>24</v>
      </c>
      <c r="R1272" t="s">
        <v>24</v>
      </c>
      <c r="S1272" t="s">
        <v>24</v>
      </c>
      <c r="T1272" t="s">
        <v>24</v>
      </c>
      <c r="U1272" t="s">
        <v>24</v>
      </c>
      <c r="V1272" t="s">
        <v>24</v>
      </c>
      <c r="W1272" t="s">
        <v>24</v>
      </c>
      <c r="X1272" t="s">
        <v>24</v>
      </c>
      <c r="Y1272">
        <v>14750</v>
      </c>
      <c r="Z1272">
        <v>17288</v>
      </c>
      <c r="AA1272">
        <v>10697</v>
      </c>
      <c r="AB1272">
        <v>7365</v>
      </c>
      <c r="AC1272" t="s">
        <v>5581</v>
      </c>
      <c r="AD1272" t="s">
        <v>5584</v>
      </c>
    </row>
    <row r="1273" spans="1:30" x14ac:dyDescent="0.25">
      <c r="A1273">
        <v>1272</v>
      </c>
      <c r="B1273" t="s">
        <v>5585</v>
      </c>
      <c r="C1273" s="2">
        <v>-0.54136316744393798</v>
      </c>
      <c r="D1273" t="s">
        <v>5588</v>
      </c>
      <c r="E1273" t="s">
        <v>18287</v>
      </c>
      <c r="F1273">
        <v>4463.96898519969</v>
      </c>
      <c r="G1273" s="2">
        <v>0.31347792432948701</v>
      </c>
      <c r="H1273" s="12">
        <v>-1.72695786665644</v>
      </c>
      <c r="I1273" s="14">
        <v>8.4175230655476302E-2</v>
      </c>
      <c r="J1273" s="14">
        <v>0.15941041499012401</v>
      </c>
      <c r="K1273" t="s">
        <v>5587</v>
      </c>
      <c r="L1273" t="s">
        <v>24</v>
      </c>
      <c r="M1273" t="s">
        <v>24</v>
      </c>
      <c r="N1273" t="s">
        <v>24</v>
      </c>
      <c r="O1273" t="s">
        <v>24</v>
      </c>
      <c r="P1273" t="s">
        <v>24</v>
      </c>
      <c r="Q1273" t="s">
        <v>24</v>
      </c>
      <c r="R1273" t="s">
        <v>24</v>
      </c>
      <c r="S1273" t="s">
        <v>24</v>
      </c>
      <c r="T1273" t="s">
        <v>24</v>
      </c>
      <c r="U1273" t="s">
        <v>24</v>
      </c>
      <c r="V1273" t="s">
        <v>24</v>
      </c>
      <c r="W1273" t="s">
        <v>24</v>
      </c>
      <c r="X1273" t="s">
        <v>24</v>
      </c>
      <c r="Y1273">
        <v>5161</v>
      </c>
      <c r="Z1273">
        <v>5931</v>
      </c>
      <c r="AA1273">
        <v>4165</v>
      </c>
      <c r="AB1273">
        <v>2644</v>
      </c>
      <c r="AC1273" t="s">
        <v>5586</v>
      </c>
      <c r="AD1273" t="s">
        <v>5589</v>
      </c>
    </row>
    <row r="1274" spans="1:30" x14ac:dyDescent="0.25">
      <c r="A1274">
        <v>1273</v>
      </c>
      <c r="B1274" t="s">
        <v>5590</v>
      </c>
      <c r="C1274" s="2">
        <v>-0.16230168097042499</v>
      </c>
      <c r="D1274" t="s">
        <v>5593</v>
      </c>
      <c r="E1274" t="s">
        <v>18290</v>
      </c>
      <c r="F1274">
        <v>518.30396776076304</v>
      </c>
      <c r="G1274" s="2">
        <v>0.27545794319111599</v>
      </c>
      <c r="H1274" s="12">
        <v>-0.58920675544948298</v>
      </c>
      <c r="I1274" s="14">
        <v>0.55572258600588997</v>
      </c>
      <c r="J1274" s="14">
        <v>0.67164862220767596</v>
      </c>
      <c r="K1274" t="s">
        <v>5592</v>
      </c>
      <c r="L1274" t="s">
        <v>24</v>
      </c>
      <c r="M1274" t="s">
        <v>24</v>
      </c>
      <c r="N1274" t="s">
        <v>24</v>
      </c>
      <c r="O1274" t="s">
        <v>24</v>
      </c>
      <c r="P1274" t="s">
        <v>24</v>
      </c>
      <c r="Q1274" t="s">
        <v>24</v>
      </c>
      <c r="R1274" t="s">
        <v>24</v>
      </c>
      <c r="S1274" t="s">
        <v>24</v>
      </c>
      <c r="T1274" t="s">
        <v>24</v>
      </c>
      <c r="U1274" t="s">
        <v>24</v>
      </c>
      <c r="V1274" t="s">
        <v>24</v>
      </c>
      <c r="W1274" t="s">
        <v>24</v>
      </c>
      <c r="X1274" t="s">
        <v>24</v>
      </c>
      <c r="Y1274">
        <v>715</v>
      </c>
      <c r="Z1274">
        <v>775</v>
      </c>
      <c r="AA1274">
        <v>403</v>
      </c>
      <c r="AB1274">
        <v>307</v>
      </c>
      <c r="AC1274" t="s">
        <v>5591</v>
      </c>
      <c r="AD1274" t="s">
        <v>5594</v>
      </c>
    </row>
    <row r="1275" spans="1:30" x14ac:dyDescent="0.25">
      <c r="A1275">
        <v>1274</v>
      </c>
      <c r="B1275" t="s">
        <v>16440</v>
      </c>
      <c r="C1275" s="2">
        <v>1.13568318437183</v>
      </c>
      <c r="D1275" t="s">
        <v>5597</v>
      </c>
      <c r="E1275" t="s">
        <v>18286</v>
      </c>
      <c r="F1275">
        <v>3076.0579726748301</v>
      </c>
      <c r="G1275" s="2">
        <v>0.32211567979304501</v>
      </c>
      <c r="H1275" s="12">
        <v>3.5256997892852899</v>
      </c>
      <c r="I1275" s="14">
        <v>4.2236546111300402E-4</v>
      </c>
      <c r="J1275" s="14">
        <v>1.8124583798310801E-3</v>
      </c>
      <c r="K1275" t="s">
        <v>5596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0</v>
      </c>
      <c r="Y1275">
        <v>5948</v>
      </c>
      <c r="Z1275">
        <v>6952</v>
      </c>
      <c r="AA1275">
        <v>1528</v>
      </c>
      <c r="AB1275">
        <v>946</v>
      </c>
      <c r="AC1275" t="s">
        <v>5595</v>
      </c>
      <c r="AD1275" t="s">
        <v>5598</v>
      </c>
    </row>
    <row r="1276" spans="1:30" x14ac:dyDescent="0.25">
      <c r="A1276">
        <v>1275</v>
      </c>
      <c r="B1276" t="s">
        <v>5599</v>
      </c>
      <c r="C1276" s="2">
        <v>0.32222407869742598</v>
      </c>
      <c r="D1276" t="s">
        <v>306</v>
      </c>
      <c r="E1276" t="s">
        <v>18285</v>
      </c>
      <c r="F1276">
        <v>327.14331500806799</v>
      </c>
      <c r="G1276" s="2">
        <v>0.22838543044860399</v>
      </c>
      <c r="H1276" s="12">
        <v>1.41087843504071</v>
      </c>
      <c r="I1276" s="14">
        <v>0.15828046183737199</v>
      </c>
      <c r="J1276" s="14">
        <v>0.26223385807167598</v>
      </c>
      <c r="K1276" t="s">
        <v>5601</v>
      </c>
      <c r="L1276" t="s">
        <v>24</v>
      </c>
      <c r="M1276" t="s">
        <v>24</v>
      </c>
      <c r="N1276" t="s">
        <v>24</v>
      </c>
      <c r="O1276" t="s">
        <v>24</v>
      </c>
      <c r="P1276" t="s">
        <v>24</v>
      </c>
      <c r="Q1276" t="s">
        <v>24</v>
      </c>
      <c r="R1276" t="s">
        <v>24</v>
      </c>
      <c r="S1276" t="s">
        <v>24</v>
      </c>
      <c r="T1276" t="s">
        <v>24</v>
      </c>
      <c r="U1276" t="s">
        <v>24</v>
      </c>
      <c r="V1276" t="s">
        <v>24</v>
      </c>
      <c r="W1276" t="s">
        <v>24</v>
      </c>
      <c r="X1276" t="s">
        <v>24</v>
      </c>
      <c r="Y1276">
        <v>531</v>
      </c>
      <c r="Z1276">
        <v>578</v>
      </c>
      <c r="AA1276">
        <v>157</v>
      </c>
      <c r="AB1276">
        <v>230</v>
      </c>
      <c r="AC1276" t="s">
        <v>5600</v>
      </c>
      <c r="AD1276" t="s">
        <v>5602</v>
      </c>
    </row>
    <row r="1277" spans="1:30" x14ac:dyDescent="0.25">
      <c r="A1277">
        <v>1276</v>
      </c>
      <c r="B1277" t="s">
        <v>5603</v>
      </c>
      <c r="C1277" s="2">
        <v>1.9679716885673899</v>
      </c>
      <c r="D1277" t="s">
        <v>5606</v>
      </c>
      <c r="E1277" t="s">
        <v>18293</v>
      </c>
      <c r="F1277">
        <v>5403.8921527546399</v>
      </c>
      <c r="G1277" s="2">
        <v>0.307160365679296</v>
      </c>
      <c r="H1277" s="12">
        <v>6.4069844565237197</v>
      </c>
      <c r="I1277" s="14">
        <v>1.4842594407562001E-10</v>
      </c>
      <c r="J1277" s="14">
        <v>2.2122263802110501E-9</v>
      </c>
      <c r="K1277" t="s">
        <v>5605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12986</v>
      </c>
      <c r="Z1277">
        <v>13225</v>
      </c>
      <c r="AA1277">
        <v>1725</v>
      </c>
      <c r="AB1277">
        <v>1108</v>
      </c>
      <c r="AC1277" t="s">
        <v>5604</v>
      </c>
      <c r="AD1277" t="s">
        <v>5607</v>
      </c>
    </row>
    <row r="1278" spans="1:30" x14ac:dyDescent="0.25">
      <c r="A1278">
        <v>1277</v>
      </c>
      <c r="B1278" t="s">
        <v>5608</v>
      </c>
      <c r="C1278" s="2">
        <v>1.1216466420041</v>
      </c>
      <c r="D1278" t="s">
        <v>35</v>
      </c>
      <c r="F1278">
        <v>86.769013265893307</v>
      </c>
      <c r="G1278" s="2">
        <v>0.36257422990198201</v>
      </c>
      <c r="H1278" s="12">
        <v>3.0935641573515298</v>
      </c>
      <c r="I1278" s="14">
        <v>1.9776778689864802E-3</v>
      </c>
      <c r="J1278" s="14">
        <v>6.6922288374282601E-3</v>
      </c>
      <c r="K1278" t="s">
        <v>5610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0</v>
      </c>
      <c r="Y1278">
        <v>196</v>
      </c>
      <c r="Z1278">
        <v>165</v>
      </c>
      <c r="AA1278">
        <v>34</v>
      </c>
      <c r="AB1278">
        <v>38</v>
      </c>
      <c r="AC1278" t="s">
        <v>5609</v>
      </c>
      <c r="AD1278" t="s">
        <v>5611</v>
      </c>
    </row>
    <row r="1279" spans="1:30" x14ac:dyDescent="0.25">
      <c r="A1279">
        <v>1278</v>
      </c>
      <c r="B1279" t="s">
        <v>5612</v>
      </c>
      <c r="C1279" s="2">
        <v>0.66389924703227099</v>
      </c>
      <c r="D1279" t="s">
        <v>3843</v>
      </c>
      <c r="E1279" t="s">
        <v>18282</v>
      </c>
      <c r="F1279">
        <v>892.62569262780403</v>
      </c>
      <c r="G1279" s="2">
        <v>0.216275990232244</v>
      </c>
      <c r="H1279" s="12">
        <v>3.0696853881901398</v>
      </c>
      <c r="I1279" s="14">
        <v>2.1428436818222698E-3</v>
      </c>
      <c r="J1279" s="14">
        <v>7.1826648734042596E-3</v>
      </c>
      <c r="K1279" t="s">
        <v>5614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0</v>
      </c>
      <c r="Y1279">
        <v>1594</v>
      </c>
      <c r="Z1279">
        <v>1741</v>
      </c>
      <c r="AA1279">
        <v>476</v>
      </c>
      <c r="AB1279">
        <v>426</v>
      </c>
      <c r="AC1279" t="s">
        <v>5613</v>
      </c>
      <c r="AD1279" t="s">
        <v>5615</v>
      </c>
    </row>
    <row r="1280" spans="1:30" x14ac:dyDescent="0.25">
      <c r="A1280">
        <v>1279</v>
      </c>
      <c r="B1280" t="s">
        <v>5616</v>
      </c>
      <c r="C1280" s="2">
        <v>7.9616334826931603E-2</v>
      </c>
      <c r="D1280" t="s">
        <v>5619</v>
      </c>
      <c r="E1280" t="s">
        <v>18298</v>
      </c>
      <c r="F1280">
        <v>731.759861121114</v>
      </c>
      <c r="G1280" s="2">
        <v>0.18646244150230301</v>
      </c>
      <c r="H1280" s="12">
        <v>0.426983226141808</v>
      </c>
      <c r="I1280" s="14">
        <v>0.66939154519356803</v>
      </c>
      <c r="J1280" s="14">
        <v>0.76366701469298603</v>
      </c>
      <c r="K1280" t="s">
        <v>5618</v>
      </c>
      <c r="L1280" t="s">
        <v>24</v>
      </c>
      <c r="M1280" t="s">
        <v>24</v>
      </c>
      <c r="N1280" t="s">
        <v>24</v>
      </c>
      <c r="O1280" t="s">
        <v>24</v>
      </c>
      <c r="P1280" t="s">
        <v>24</v>
      </c>
      <c r="Q1280" t="s">
        <v>24</v>
      </c>
      <c r="R1280" t="s">
        <v>24</v>
      </c>
      <c r="S1280" t="s">
        <v>24</v>
      </c>
      <c r="T1280" t="s">
        <v>24</v>
      </c>
      <c r="U1280" t="s">
        <v>24</v>
      </c>
      <c r="V1280" t="s">
        <v>24</v>
      </c>
      <c r="W1280" t="s">
        <v>24</v>
      </c>
      <c r="X1280" t="s">
        <v>24</v>
      </c>
      <c r="Y1280">
        <v>1034</v>
      </c>
      <c r="Z1280">
        <v>1262</v>
      </c>
      <c r="AA1280">
        <v>428</v>
      </c>
      <c r="AB1280">
        <v>512</v>
      </c>
      <c r="AC1280" t="s">
        <v>5617</v>
      </c>
      <c r="AD1280" t="s">
        <v>5620</v>
      </c>
    </row>
    <row r="1281" spans="1:30" x14ac:dyDescent="0.25">
      <c r="A1281">
        <v>1280</v>
      </c>
      <c r="B1281" t="s">
        <v>5621</v>
      </c>
      <c r="C1281" s="2">
        <v>-0.16130231696834099</v>
      </c>
      <c r="D1281" t="s">
        <v>5624</v>
      </c>
      <c r="E1281" t="s">
        <v>18298</v>
      </c>
      <c r="F1281">
        <v>1290.1485940161499</v>
      </c>
      <c r="G1281" s="2">
        <v>0.173304750950422</v>
      </c>
      <c r="H1281" s="12">
        <v>-0.93074376832569095</v>
      </c>
      <c r="I1281" s="14">
        <v>0.35198612337944601</v>
      </c>
      <c r="J1281" s="14">
        <v>0.47975770045261301</v>
      </c>
      <c r="K1281" t="s">
        <v>5623</v>
      </c>
      <c r="L1281" t="s">
        <v>24</v>
      </c>
      <c r="M1281" t="s">
        <v>24</v>
      </c>
      <c r="N1281" t="s">
        <v>24</v>
      </c>
      <c r="O1281" t="s">
        <v>24</v>
      </c>
      <c r="P1281" t="s">
        <v>24</v>
      </c>
      <c r="Q1281" t="s">
        <v>24</v>
      </c>
      <c r="R1281" t="s">
        <v>24</v>
      </c>
      <c r="S1281" t="s">
        <v>24</v>
      </c>
      <c r="T1281" t="s">
        <v>24</v>
      </c>
      <c r="U1281" t="s">
        <v>24</v>
      </c>
      <c r="V1281" t="s">
        <v>24</v>
      </c>
      <c r="W1281" t="s">
        <v>24</v>
      </c>
      <c r="X1281" t="s">
        <v>24</v>
      </c>
      <c r="Y1281">
        <v>1690</v>
      </c>
      <c r="Z1281">
        <v>2028</v>
      </c>
      <c r="AA1281">
        <v>850</v>
      </c>
      <c r="AB1281">
        <v>944</v>
      </c>
      <c r="AC1281" t="s">
        <v>5622</v>
      </c>
      <c r="AD1281" t="s">
        <v>5625</v>
      </c>
    </row>
    <row r="1282" spans="1:30" x14ac:dyDescent="0.25">
      <c r="A1282">
        <v>1281</v>
      </c>
      <c r="B1282" t="s">
        <v>5626</v>
      </c>
      <c r="C1282" s="2">
        <v>-0.109911202216373</v>
      </c>
      <c r="D1282" t="s">
        <v>5629</v>
      </c>
      <c r="E1282" t="s">
        <v>18298</v>
      </c>
      <c r="F1282">
        <v>1659.77642645332</v>
      </c>
      <c r="G1282" s="2">
        <v>0.16197901521983701</v>
      </c>
      <c r="H1282" s="12">
        <v>-0.67855210792090204</v>
      </c>
      <c r="I1282" s="14">
        <v>0.49742169677929798</v>
      </c>
      <c r="J1282" s="14">
        <v>0.621180596713514</v>
      </c>
      <c r="K1282" t="s">
        <v>5628</v>
      </c>
      <c r="L1282" t="s">
        <v>24</v>
      </c>
      <c r="M1282" t="s">
        <v>24</v>
      </c>
      <c r="N1282" t="s">
        <v>24</v>
      </c>
      <c r="O1282" t="s">
        <v>24</v>
      </c>
      <c r="P1282" t="s">
        <v>24</v>
      </c>
      <c r="Q1282" t="s">
        <v>24</v>
      </c>
      <c r="R1282" t="s">
        <v>24</v>
      </c>
      <c r="S1282" t="s">
        <v>24</v>
      </c>
      <c r="T1282" t="s">
        <v>24</v>
      </c>
      <c r="U1282" t="s">
        <v>24</v>
      </c>
      <c r="V1282" t="s">
        <v>24</v>
      </c>
      <c r="W1282" t="s">
        <v>24</v>
      </c>
      <c r="X1282" t="s">
        <v>24</v>
      </c>
      <c r="Y1282">
        <v>2252</v>
      </c>
      <c r="Z1282">
        <v>2620</v>
      </c>
      <c r="AA1282">
        <v>1014</v>
      </c>
      <c r="AB1282">
        <v>1266</v>
      </c>
      <c r="AC1282" t="s">
        <v>5627</v>
      </c>
      <c r="AD1282" t="s">
        <v>5630</v>
      </c>
    </row>
    <row r="1283" spans="1:30" x14ac:dyDescent="0.25">
      <c r="A1283">
        <v>1282</v>
      </c>
      <c r="B1283" t="s">
        <v>5631</v>
      </c>
      <c r="C1283" s="2">
        <v>-0.27540419400440103</v>
      </c>
      <c r="D1283" t="s">
        <v>5634</v>
      </c>
      <c r="E1283" t="s">
        <v>18287</v>
      </c>
      <c r="F1283">
        <v>49005.687074942303</v>
      </c>
      <c r="G1283" s="2">
        <v>0.16328658312699201</v>
      </c>
      <c r="H1283" s="12">
        <v>-1.6866308837524699</v>
      </c>
      <c r="I1283" s="14">
        <v>9.1674349631926E-2</v>
      </c>
      <c r="J1283" s="14">
        <v>0.16998496453593101</v>
      </c>
      <c r="K1283" t="s">
        <v>5633</v>
      </c>
      <c r="L1283" t="s">
        <v>24</v>
      </c>
      <c r="M1283" t="s">
        <v>24</v>
      </c>
      <c r="N1283" t="s">
        <v>24</v>
      </c>
      <c r="O1283" t="s">
        <v>24</v>
      </c>
      <c r="P1283" t="s">
        <v>24</v>
      </c>
      <c r="Q1283" t="s">
        <v>24</v>
      </c>
      <c r="R1283" t="s">
        <v>24</v>
      </c>
      <c r="S1283" t="s">
        <v>24</v>
      </c>
      <c r="T1283" t="s">
        <v>24</v>
      </c>
      <c r="U1283" t="s">
        <v>24</v>
      </c>
      <c r="V1283" t="s">
        <v>24</v>
      </c>
      <c r="W1283" t="s">
        <v>24</v>
      </c>
      <c r="X1283" t="s">
        <v>24</v>
      </c>
      <c r="Y1283">
        <v>64000</v>
      </c>
      <c r="Z1283">
        <v>71216</v>
      </c>
      <c r="AA1283">
        <v>29935</v>
      </c>
      <c r="AB1283">
        <v>41394</v>
      </c>
      <c r="AC1283" t="s">
        <v>5632</v>
      </c>
      <c r="AD1283" t="s">
        <v>5635</v>
      </c>
    </row>
    <row r="1284" spans="1:30" x14ac:dyDescent="0.25">
      <c r="A1284">
        <v>1283</v>
      </c>
      <c r="B1284" t="s">
        <v>5636</v>
      </c>
      <c r="C1284" s="2">
        <v>4.5596364084688798E-2</v>
      </c>
      <c r="D1284" t="s">
        <v>5639</v>
      </c>
      <c r="E1284" t="s">
        <v>18285</v>
      </c>
      <c r="F1284">
        <v>4683.7830018326104</v>
      </c>
      <c r="G1284" s="2">
        <v>0.15429483784687101</v>
      </c>
      <c r="H1284" s="12">
        <v>0.29551451442556198</v>
      </c>
      <c r="I1284" s="14">
        <v>0.76760086626846002</v>
      </c>
      <c r="J1284" s="14">
        <v>0.83696479498096799</v>
      </c>
      <c r="K1284" t="s">
        <v>5638</v>
      </c>
      <c r="L1284" t="s">
        <v>24</v>
      </c>
      <c r="M1284" t="s">
        <v>24</v>
      </c>
      <c r="N1284" t="s">
        <v>24</v>
      </c>
      <c r="O1284" t="s">
        <v>24</v>
      </c>
      <c r="P1284" t="s">
        <v>24</v>
      </c>
      <c r="Q1284" t="s">
        <v>24</v>
      </c>
      <c r="R1284" t="s">
        <v>24</v>
      </c>
      <c r="S1284" t="s">
        <v>24</v>
      </c>
      <c r="T1284" t="s">
        <v>24</v>
      </c>
      <c r="U1284" t="s">
        <v>24</v>
      </c>
      <c r="V1284" t="s">
        <v>24</v>
      </c>
      <c r="W1284" t="s">
        <v>24</v>
      </c>
      <c r="X1284" t="s">
        <v>24</v>
      </c>
      <c r="Y1284">
        <v>6782</v>
      </c>
      <c r="Z1284">
        <v>7732</v>
      </c>
      <c r="AA1284">
        <v>2665</v>
      </c>
      <c r="AB1284">
        <v>3444</v>
      </c>
      <c r="AC1284" t="s">
        <v>5637</v>
      </c>
      <c r="AD1284" t="s">
        <v>5640</v>
      </c>
    </row>
    <row r="1285" spans="1:30" x14ac:dyDescent="0.25">
      <c r="A1285">
        <v>1284</v>
      </c>
      <c r="B1285" t="s">
        <v>5641</v>
      </c>
      <c r="C1285" s="2">
        <v>-0.23164651005614101</v>
      </c>
      <c r="D1285" t="s">
        <v>5644</v>
      </c>
      <c r="E1285" t="s">
        <v>18287</v>
      </c>
      <c r="F1285">
        <v>1334.64773985649</v>
      </c>
      <c r="G1285" s="2">
        <v>0.182331833410912</v>
      </c>
      <c r="H1285" s="12">
        <v>-1.27046663066285</v>
      </c>
      <c r="I1285" s="14">
        <v>0.203918461972939</v>
      </c>
      <c r="J1285" s="14">
        <v>0.318775658128234</v>
      </c>
      <c r="K1285" t="s">
        <v>5643</v>
      </c>
      <c r="L1285" t="s">
        <v>24</v>
      </c>
      <c r="M1285" t="s">
        <v>24</v>
      </c>
      <c r="N1285" t="s">
        <v>24</v>
      </c>
      <c r="O1285" t="s">
        <v>24</v>
      </c>
      <c r="P1285" t="s">
        <v>24</v>
      </c>
      <c r="Q1285" t="s">
        <v>24</v>
      </c>
      <c r="R1285" t="s">
        <v>24</v>
      </c>
      <c r="S1285" t="s">
        <v>24</v>
      </c>
      <c r="T1285" t="s">
        <v>24</v>
      </c>
      <c r="U1285" t="s">
        <v>24</v>
      </c>
      <c r="V1285" t="s">
        <v>24</v>
      </c>
      <c r="W1285" t="s">
        <v>24</v>
      </c>
      <c r="X1285" t="s">
        <v>24</v>
      </c>
      <c r="Y1285">
        <v>1767</v>
      </c>
      <c r="Z1285">
        <v>1978</v>
      </c>
      <c r="AA1285">
        <v>796</v>
      </c>
      <c r="AB1285">
        <v>1121</v>
      </c>
      <c r="AC1285" t="s">
        <v>5642</v>
      </c>
      <c r="AD1285" t="s">
        <v>5645</v>
      </c>
    </row>
    <row r="1286" spans="1:30" x14ac:dyDescent="0.25">
      <c r="A1286">
        <v>1285</v>
      </c>
      <c r="B1286" t="s">
        <v>16441</v>
      </c>
      <c r="C1286" s="2">
        <v>0.83241378608459904</v>
      </c>
      <c r="D1286" t="s">
        <v>5648</v>
      </c>
      <c r="E1286" t="s">
        <v>18296</v>
      </c>
      <c r="F1286">
        <v>120200.431338517</v>
      </c>
      <c r="G1286" s="2">
        <v>0.31615433534396298</v>
      </c>
      <c r="H1286" s="12">
        <v>2.63293490876526</v>
      </c>
      <c r="I1286" s="14">
        <v>8.4650568646445403E-3</v>
      </c>
      <c r="J1286" s="14">
        <v>2.3510702031605199E-2</v>
      </c>
      <c r="K1286" t="s">
        <v>5647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0</v>
      </c>
      <c r="Y1286">
        <v>219231</v>
      </c>
      <c r="Z1286">
        <v>250383</v>
      </c>
      <c r="AA1286">
        <v>68483</v>
      </c>
      <c r="AB1286">
        <v>42670</v>
      </c>
      <c r="AC1286" t="s">
        <v>5646</v>
      </c>
      <c r="AD1286" t="s">
        <v>5649</v>
      </c>
    </row>
    <row r="1287" spans="1:30" x14ac:dyDescent="0.25">
      <c r="A1287">
        <v>1286</v>
      </c>
      <c r="B1287" t="s">
        <v>5650</v>
      </c>
      <c r="C1287" s="2">
        <v>-1.6414518100411599</v>
      </c>
      <c r="D1287" t="s">
        <v>5653</v>
      </c>
      <c r="E1287" t="s">
        <v>18291</v>
      </c>
      <c r="F1287">
        <v>18.185539853129001</v>
      </c>
      <c r="G1287" s="2">
        <v>0.69318266542711005</v>
      </c>
      <c r="H1287" s="12">
        <v>-2.3679931595371899</v>
      </c>
      <c r="I1287" s="14">
        <v>1.7884866568928098E-2</v>
      </c>
      <c r="J1287" s="14">
        <v>4.4427737882738003E-2</v>
      </c>
      <c r="K1287" t="s">
        <v>5652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1</v>
      </c>
      <c r="Y1287">
        <v>13</v>
      </c>
      <c r="Z1287">
        <v>14</v>
      </c>
      <c r="AA1287">
        <v>13</v>
      </c>
      <c r="AB1287">
        <v>24</v>
      </c>
      <c r="AC1287" t="s">
        <v>5651</v>
      </c>
      <c r="AD1287" t="s">
        <v>5654</v>
      </c>
    </row>
    <row r="1288" spans="1:30" x14ac:dyDescent="0.25">
      <c r="A1288">
        <v>1287</v>
      </c>
      <c r="B1288" t="s">
        <v>5655</v>
      </c>
      <c r="C1288" s="2">
        <v>-1.8453826937028901</v>
      </c>
      <c r="D1288" t="s">
        <v>5658</v>
      </c>
      <c r="E1288" t="s">
        <v>18297</v>
      </c>
      <c r="F1288">
        <v>107212.088072183</v>
      </c>
      <c r="G1288" s="2">
        <v>0.22429979398769301</v>
      </c>
      <c r="H1288" s="12">
        <v>-8.2273044522018104</v>
      </c>
      <c r="I1288" s="14">
        <v>1.91473352772154E-16</v>
      </c>
      <c r="J1288" s="14">
        <v>5.7076598669867203E-15</v>
      </c>
      <c r="K1288" t="s">
        <v>5657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1</v>
      </c>
      <c r="Y1288">
        <v>63164</v>
      </c>
      <c r="Z1288">
        <v>79437</v>
      </c>
      <c r="AA1288">
        <v>85732</v>
      </c>
      <c r="AB1288">
        <v>138660</v>
      </c>
      <c r="AC1288" t="s">
        <v>5656</v>
      </c>
      <c r="AD1288" t="s">
        <v>5659</v>
      </c>
    </row>
    <row r="1289" spans="1:30" x14ac:dyDescent="0.25">
      <c r="A1289">
        <v>1288</v>
      </c>
      <c r="B1289" t="s">
        <v>5660</v>
      </c>
      <c r="C1289" s="2">
        <v>-0.105758305276102</v>
      </c>
      <c r="D1289" t="s">
        <v>5663</v>
      </c>
      <c r="E1289" t="s">
        <v>18295</v>
      </c>
      <c r="F1289">
        <v>162.35979276464201</v>
      </c>
      <c r="G1289" s="2">
        <v>0.295361273180065</v>
      </c>
      <c r="H1289" s="12">
        <v>-0.35806422466098797</v>
      </c>
      <c r="I1289" s="14">
        <v>0.72029525104033598</v>
      </c>
      <c r="J1289" s="14">
        <v>0.80410318905446299</v>
      </c>
      <c r="K1289" t="s">
        <v>5662</v>
      </c>
      <c r="L1289" t="s">
        <v>24</v>
      </c>
      <c r="M1289" t="s">
        <v>24</v>
      </c>
      <c r="N1289" t="s">
        <v>24</v>
      </c>
      <c r="O1289" t="s">
        <v>24</v>
      </c>
      <c r="P1289" t="s">
        <v>24</v>
      </c>
      <c r="Q1289" t="s">
        <v>24</v>
      </c>
      <c r="R1289" t="s">
        <v>24</v>
      </c>
      <c r="S1289" t="s">
        <v>24</v>
      </c>
      <c r="T1289" t="s">
        <v>24</v>
      </c>
      <c r="U1289" t="s">
        <v>24</v>
      </c>
      <c r="V1289" t="s">
        <v>24</v>
      </c>
      <c r="W1289" t="s">
        <v>24</v>
      </c>
      <c r="X1289" t="s">
        <v>24</v>
      </c>
      <c r="Y1289">
        <v>237</v>
      </c>
      <c r="Z1289">
        <v>240</v>
      </c>
      <c r="AA1289">
        <v>85</v>
      </c>
      <c r="AB1289">
        <v>140</v>
      </c>
      <c r="AC1289" t="s">
        <v>5661</v>
      </c>
      <c r="AD1289" t="s">
        <v>5664</v>
      </c>
    </row>
    <row r="1290" spans="1:30" x14ac:dyDescent="0.25">
      <c r="A1290">
        <v>1289</v>
      </c>
      <c r="B1290" t="s">
        <v>5665</v>
      </c>
      <c r="C1290" s="2">
        <v>0.54090663613536605</v>
      </c>
      <c r="D1290" t="s">
        <v>35</v>
      </c>
      <c r="F1290">
        <v>2.0013629308961001</v>
      </c>
      <c r="G1290" s="2">
        <v>2.32338284610465</v>
      </c>
      <c r="H1290" s="12">
        <v>0.23280994651494599</v>
      </c>
      <c r="I1290" s="14">
        <v>0.81590898892855102</v>
      </c>
      <c r="J1290" s="14" t="s">
        <v>24</v>
      </c>
      <c r="K1290" t="s">
        <v>24</v>
      </c>
      <c r="L1290" t="s">
        <v>24</v>
      </c>
      <c r="M1290" t="s">
        <v>24</v>
      </c>
      <c r="N1290" t="s">
        <v>24</v>
      </c>
      <c r="O1290" t="s">
        <v>24</v>
      </c>
      <c r="P1290" t="s">
        <v>24</v>
      </c>
      <c r="Q1290" t="s">
        <v>24</v>
      </c>
      <c r="R1290" t="s">
        <v>24</v>
      </c>
      <c r="S1290" t="s">
        <v>24</v>
      </c>
      <c r="T1290" t="s">
        <v>24</v>
      </c>
      <c r="U1290" t="s">
        <v>24</v>
      </c>
      <c r="V1290" t="s">
        <v>24</v>
      </c>
      <c r="W1290" t="s">
        <v>24</v>
      </c>
      <c r="X1290" t="s">
        <v>24</v>
      </c>
      <c r="Y1290">
        <v>6</v>
      </c>
      <c r="Z1290">
        <v>1</v>
      </c>
      <c r="AA1290">
        <v>2</v>
      </c>
      <c r="AB1290">
        <v>0</v>
      </c>
      <c r="AC1290" t="s">
        <v>5666</v>
      </c>
      <c r="AD1290" t="e">
        <f>-AFFVCLVWVVCDSSMHATNCACAGPSGVSLIQKMRRIQWTLPGIKSSPDPMPKAWGFCYGKKTDARRIKVIAALEPSLLRLRGAFCV</f>
        <v>#NAME?</v>
      </c>
    </row>
    <row r="1291" spans="1:30" x14ac:dyDescent="0.25">
      <c r="A1291">
        <v>1290</v>
      </c>
      <c r="B1291" t="s">
        <v>5667</v>
      </c>
      <c r="C1291" s="2">
        <v>0.40690759100854501</v>
      </c>
      <c r="D1291" t="s">
        <v>5670</v>
      </c>
      <c r="E1291" t="s">
        <v>18290</v>
      </c>
      <c r="F1291">
        <v>4911.0176822690501</v>
      </c>
      <c r="G1291" s="2">
        <v>0.14616282595042299</v>
      </c>
      <c r="H1291" s="12">
        <v>2.78393352319668</v>
      </c>
      <c r="I1291" s="14">
        <v>5.37040398472707E-3</v>
      </c>
      <c r="J1291" s="14">
        <v>1.5899490189809899E-2</v>
      </c>
      <c r="K1291" t="s">
        <v>5669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0</v>
      </c>
      <c r="Y1291">
        <v>8553</v>
      </c>
      <c r="Z1291">
        <v>8492</v>
      </c>
      <c r="AA1291">
        <v>2509</v>
      </c>
      <c r="AB1291">
        <v>3075</v>
      </c>
      <c r="AC1291" t="s">
        <v>5668</v>
      </c>
      <c r="AD1291" t="s">
        <v>5671</v>
      </c>
    </row>
    <row r="1292" spans="1:30" x14ac:dyDescent="0.25">
      <c r="A1292">
        <v>1291</v>
      </c>
      <c r="B1292" t="s">
        <v>5672</v>
      </c>
      <c r="C1292" s="2">
        <v>0.29829706892747199</v>
      </c>
      <c r="D1292" t="s">
        <v>5675</v>
      </c>
      <c r="E1292" t="s">
        <v>18287</v>
      </c>
      <c r="F1292">
        <v>7960.4434214905496</v>
      </c>
      <c r="G1292" s="2">
        <v>0.15879781115595201</v>
      </c>
      <c r="H1292" s="12">
        <v>1.8784709106255899</v>
      </c>
      <c r="I1292" s="14">
        <v>6.0316772869565903E-2</v>
      </c>
      <c r="J1292" s="14">
        <v>0.120788204131105</v>
      </c>
      <c r="K1292" t="s">
        <v>5674</v>
      </c>
      <c r="L1292" t="s">
        <v>24</v>
      </c>
      <c r="M1292" t="s">
        <v>24</v>
      </c>
      <c r="N1292" t="s">
        <v>24</v>
      </c>
      <c r="O1292" t="s">
        <v>24</v>
      </c>
      <c r="P1292" t="s">
        <v>24</v>
      </c>
      <c r="Q1292" t="s">
        <v>24</v>
      </c>
      <c r="R1292" t="s">
        <v>24</v>
      </c>
      <c r="S1292" t="s">
        <v>24</v>
      </c>
      <c r="T1292" t="s">
        <v>24</v>
      </c>
      <c r="U1292" t="s">
        <v>24</v>
      </c>
      <c r="V1292" t="s">
        <v>24</v>
      </c>
      <c r="W1292" t="s">
        <v>24</v>
      </c>
      <c r="X1292" t="s">
        <v>24</v>
      </c>
      <c r="Y1292">
        <v>13156</v>
      </c>
      <c r="Z1292">
        <v>13588</v>
      </c>
      <c r="AA1292">
        <v>4607</v>
      </c>
      <c r="AB1292">
        <v>4768</v>
      </c>
      <c r="AC1292" t="s">
        <v>5673</v>
      </c>
      <c r="AD1292" t="s">
        <v>5676</v>
      </c>
    </row>
    <row r="1293" spans="1:30" x14ac:dyDescent="0.25">
      <c r="A1293">
        <v>1292</v>
      </c>
      <c r="B1293" t="s">
        <v>16442</v>
      </c>
      <c r="C1293" s="2">
        <v>0.65960710034563597</v>
      </c>
      <c r="D1293" t="s">
        <v>5679</v>
      </c>
      <c r="E1293" t="s">
        <v>18296</v>
      </c>
      <c r="F1293">
        <v>66655.178035929799</v>
      </c>
      <c r="G1293" s="2">
        <v>0.30518975608061799</v>
      </c>
      <c r="H1293" s="12">
        <v>2.1613015745240101</v>
      </c>
      <c r="I1293" s="14">
        <v>3.0672051385849601E-2</v>
      </c>
      <c r="J1293" s="14">
        <v>6.9434411977821797E-2</v>
      </c>
      <c r="K1293" t="s">
        <v>5678</v>
      </c>
      <c r="L1293" t="s">
        <v>24</v>
      </c>
      <c r="M1293" t="s">
        <v>24</v>
      </c>
      <c r="N1293" t="s">
        <v>24</v>
      </c>
      <c r="O1293" t="s">
        <v>24</v>
      </c>
      <c r="P1293" t="s">
        <v>24</v>
      </c>
      <c r="Q1293" t="s">
        <v>24</v>
      </c>
      <c r="R1293" t="s">
        <v>24</v>
      </c>
      <c r="S1293" t="s">
        <v>24</v>
      </c>
      <c r="T1293" t="s">
        <v>24</v>
      </c>
      <c r="U1293" t="s">
        <v>24</v>
      </c>
      <c r="V1293" t="s">
        <v>24</v>
      </c>
      <c r="W1293" t="s">
        <v>24</v>
      </c>
      <c r="X1293" t="s">
        <v>24</v>
      </c>
      <c r="Y1293">
        <v>112620</v>
      </c>
      <c r="Z1293">
        <v>136622</v>
      </c>
      <c r="AA1293">
        <v>40267</v>
      </c>
      <c r="AB1293">
        <v>26298</v>
      </c>
      <c r="AC1293" t="s">
        <v>5677</v>
      </c>
      <c r="AD1293" t="s">
        <v>5680</v>
      </c>
    </row>
    <row r="1294" spans="1:30" x14ac:dyDescent="0.25">
      <c r="A1294">
        <v>1293</v>
      </c>
      <c r="B1294" t="s">
        <v>5681</v>
      </c>
      <c r="C1294" s="2">
        <v>0.31137590889191402</v>
      </c>
      <c r="D1294" t="s">
        <v>5684</v>
      </c>
      <c r="E1294" t="s">
        <v>18295</v>
      </c>
      <c r="F1294">
        <v>184.83535366522099</v>
      </c>
      <c r="G1294" s="2">
        <v>0.27536448465986901</v>
      </c>
      <c r="H1294" s="12">
        <v>1.1307773014974201</v>
      </c>
      <c r="I1294" s="14">
        <v>0.25814883592534299</v>
      </c>
      <c r="J1294" s="14">
        <v>0.38141173071829898</v>
      </c>
      <c r="K1294" t="s">
        <v>5683</v>
      </c>
      <c r="L1294" t="s">
        <v>24</v>
      </c>
      <c r="M1294" t="s">
        <v>24</v>
      </c>
      <c r="N1294" t="s">
        <v>24</v>
      </c>
      <c r="O1294" t="s">
        <v>24</v>
      </c>
      <c r="P1294" t="s">
        <v>24</v>
      </c>
      <c r="Q1294" t="s">
        <v>24</v>
      </c>
      <c r="R1294" t="s">
        <v>24</v>
      </c>
      <c r="S1294" t="s">
        <v>24</v>
      </c>
      <c r="T1294" t="s">
        <v>24</v>
      </c>
      <c r="U1294" t="s">
        <v>24</v>
      </c>
      <c r="V1294" t="s">
        <v>24</v>
      </c>
      <c r="W1294" t="s">
        <v>24</v>
      </c>
      <c r="X1294" t="s">
        <v>24</v>
      </c>
      <c r="Y1294">
        <v>312</v>
      </c>
      <c r="Z1294">
        <v>312</v>
      </c>
      <c r="AA1294">
        <v>86</v>
      </c>
      <c r="AB1294">
        <v>134</v>
      </c>
      <c r="AC1294" t="s">
        <v>5682</v>
      </c>
      <c r="AD1294" t="e">
        <f>-TDTPSAAAVMTENAVLRLRKQRLDASTRPYRARGCRAIRCQNCLLAERLCLCDTIRPLQATSRFCLVMFDTEPLKPSNTGRLIADILPNTQAFLWARTEVDPALLAAIADPSRQPYVVFPEAYAEPDRQVLNKIPAGGKPPLFILLDGTWTEAKKMFRKSPYLAGLPMLSLNVNMTSNYQLREAQRPEQHCTVEVAAALLEQAGDLQAAEGLSAHFNYFRQQYLAGKPHHPVPRVTAILPKND</f>
        <v>#NAME?</v>
      </c>
    </row>
    <row r="1295" spans="1:30" x14ac:dyDescent="0.25">
      <c r="A1295">
        <v>1294</v>
      </c>
      <c r="B1295" t="s">
        <v>5685</v>
      </c>
      <c r="C1295" s="2">
        <v>-0.215468084152561</v>
      </c>
      <c r="D1295" t="s">
        <v>5688</v>
      </c>
      <c r="E1295" t="s">
        <v>18297</v>
      </c>
      <c r="F1295">
        <v>903.18638150312495</v>
      </c>
      <c r="G1295" s="2">
        <v>0.180830784053094</v>
      </c>
      <c r="H1295" s="12">
        <v>-1.1915453736532799</v>
      </c>
      <c r="I1295" s="14">
        <v>0.233439555241164</v>
      </c>
      <c r="J1295" s="14">
        <v>0.35346314975445697</v>
      </c>
      <c r="K1295" t="s">
        <v>5687</v>
      </c>
      <c r="L1295" t="s">
        <v>24</v>
      </c>
      <c r="M1295" t="s">
        <v>24</v>
      </c>
      <c r="N1295" t="s">
        <v>24</v>
      </c>
      <c r="O1295" t="s">
        <v>24</v>
      </c>
      <c r="P1295" t="s">
        <v>24</v>
      </c>
      <c r="Q1295" t="s">
        <v>24</v>
      </c>
      <c r="R1295" t="s">
        <v>24</v>
      </c>
      <c r="S1295" t="s">
        <v>24</v>
      </c>
      <c r="T1295" t="s">
        <v>24</v>
      </c>
      <c r="U1295" t="s">
        <v>24</v>
      </c>
      <c r="V1295" t="s">
        <v>24</v>
      </c>
      <c r="W1295" t="s">
        <v>24</v>
      </c>
      <c r="X1295" t="s">
        <v>24</v>
      </c>
      <c r="Y1295">
        <v>1217</v>
      </c>
      <c r="Z1295">
        <v>1332</v>
      </c>
      <c r="AA1295">
        <v>544</v>
      </c>
      <c r="AB1295">
        <v>745</v>
      </c>
      <c r="AC1295" t="s">
        <v>5686</v>
      </c>
      <c r="AD1295" t="s">
        <v>5689</v>
      </c>
    </row>
    <row r="1296" spans="1:30" x14ac:dyDescent="0.25">
      <c r="A1296">
        <v>1295</v>
      </c>
      <c r="B1296" t="s">
        <v>5690</v>
      </c>
      <c r="C1296" s="2">
        <v>-0.88411983627659596</v>
      </c>
      <c r="D1296" t="s">
        <v>5693</v>
      </c>
      <c r="E1296" t="s">
        <v>18287</v>
      </c>
      <c r="F1296">
        <v>2101.4854094027501</v>
      </c>
      <c r="G1296" s="2">
        <v>0.15816727683363799</v>
      </c>
      <c r="H1296" s="12">
        <v>-5.5897771901739199</v>
      </c>
      <c r="I1296" s="14">
        <v>2.2736115777425599E-8</v>
      </c>
      <c r="J1296" s="14">
        <v>2.5439694014569302E-7</v>
      </c>
      <c r="K1296" t="s">
        <v>5692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0</v>
      </c>
      <c r="X1296">
        <v>0</v>
      </c>
      <c r="Y1296">
        <v>2101</v>
      </c>
      <c r="Z1296">
        <v>2405</v>
      </c>
      <c r="AA1296">
        <v>1590</v>
      </c>
      <c r="AB1296">
        <v>2020</v>
      </c>
      <c r="AC1296" t="s">
        <v>5691</v>
      </c>
      <c r="AD1296" t="s">
        <v>5694</v>
      </c>
    </row>
    <row r="1297" spans="1:30" x14ac:dyDescent="0.25">
      <c r="A1297">
        <v>1296</v>
      </c>
      <c r="B1297" t="s">
        <v>5695</v>
      </c>
      <c r="C1297" s="2">
        <v>-2.2985447839332398</v>
      </c>
      <c r="D1297" t="s">
        <v>35</v>
      </c>
      <c r="F1297">
        <v>3556.0425022058198</v>
      </c>
      <c r="G1297" s="2">
        <v>0.23046203373733501</v>
      </c>
      <c r="H1297" s="12">
        <v>-9.9736375083497304</v>
      </c>
      <c r="I1297" s="14">
        <v>1.98811283492713E-23</v>
      </c>
      <c r="J1297" s="14">
        <v>9.1336242592828899E-22</v>
      </c>
      <c r="K1297" t="s">
        <v>5697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</v>
      </c>
      <c r="Y1297">
        <v>1718</v>
      </c>
      <c r="Z1297">
        <v>1947</v>
      </c>
      <c r="AA1297">
        <v>2948</v>
      </c>
      <c r="AB1297">
        <v>4972</v>
      </c>
      <c r="AC1297" t="s">
        <v>5696</v>
      </c>
      <c r="AD1297" t="s">
        <v>5698</v>
      </c>
    </row>
    <row r="1298" spans="1:30" x14ac:dyDescent="0.25">
      <c r="A1298">
        <v>1297</v>
      </c>
      <c r="B1298" t="s">
        <v>5699</v>
      </c>
      <c r="C1298" s="2">
        <v>-0.115490875699091</v>
      </c>
      <c r="D1298" t="s">
        <v>5702</v>
      </c>
      <c r="E1298" t="s">
        <v>18293</v>
      </c>
      <c r="F1298">
        <v>460.88590352717898</v>
      </c>
      <c r="G1298" s="2">
        <v>0.21913467797811101</v>
      </c>
      <c r="H1298" s="12">
        <v>-0.52703148933199795</v>
      </c>
      <c r="I1298" s="14">
        <v>0.59817172134417995</v>
      </c>
      <c r="J1298" s="14">
        <v>0.70655189711101796</v>
      </c>
      <c r="K1298" t="s">
        <v>5701</v>
      </c>
      <c r="L1298" t="s">
        <v>24</v>
      </c>
      <c r="M1298" t="s">
        <v>24</v>
      </c>
      <c r="N1298" t="s">
        <v>24</v>
      </c>
      <c r="O1298" t="s">
        <v>24</v>
      </c>
      <c r="P1298" t="s">
        <v>24</v>
      </c>
      <c r="Q1298" t="s">
        <v>24</v>
      </c>
      <c r="R1298" t="s">
        <v>24</v>
      </c>
      <c r="S1298" t="s">
        <v>24</v>
      </c>
      <c r="T1298" t="s">
        <v>24</v>
      </c>
      <c r="U1298" t="s">
        <v>24</v>
      </c>
      <c r="V1298" t="s">
        <v>24</v>
      </c>
      <c r="W1298" t="s">
        <v>24</v>
      </c>
      <c r="X1298" t="s">
        <v>24</v>
      </c>
      <c r="Y1298">
        <v>689</v>
      </c>
      <c r="Z1298">
        <v>658</v>
      </c>
      <c r="AA1298">
        <v>260</v>
      </c>
      <c r="AB1298">
        <v>378</v>
      </c>
      <c r="AC1298" t="s">
        <v>5700</v>
      </c>
      <c r="AD1298" t="s">
        <v>5703</v>
      </c>
    </row>
    <row r="1299" spans="1:30" x14ac:dyDescent="0.25">
      <c r="A1299">
        <v>1298</v>
      </c>
      <c r="B1299" t="s">
        <v>5704</v>
      </c>
      <c r="C1299" s="2">
        <v>0.58606103517260699</v>
      </c>
      <c r="D1299" t="s">
        <v>5707</v>
      </c>
      <c r="E1299" t="s">
        <v>18284</v>
      </c>
      <c r="F1299">
        <v>581.63981875919399</v>
      </c>
      <c r="G1299" s="2">
        <v>0.20780663072016001</v>
      </c>
      <c r="H1299" s="12">
        <v>2.8202229791301399</v>
      </c>
      <c r="I1299" s="14">
        <v>4.79902894854286E-3</v>
      </c>
      <c r="J1299" s="14">
        <v>1.4393400955499101E-2</v>
      </c>
      <c r="K1299" t="s">
        <v>5706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0</v>
      </c>
      <c r="Y1299">
        <v>974</v>
      </c>
      <c r="Z1299">
        <v>1156</v>
      </c>
      <c r="AA1299">
        <v>306</v>
      </c>
      <c r="AB1299">
        <v>304</v>
      </c>
      <c r="AC1299" t="s">
        <v>5705</v>
      </c>
      <c r="AD1299" t="s">
        <v>5708</v>
      </c>
    </row>
    <row r="1300" spans="1:30" x14ac:dyDescent="0.25">
      <c r="A1300">
        <v>1299</v>
      </c>
      <c r="B1300" t="s">
        <v>5709</v>
      </c>
      <c r="C1300" s="2">
        <v>0.57733321577077201</v>
      </c>
      <c r="D1300" t="s">
        <v>5712</v>
      </c>
      <c r="E1300" t="s">
        <v>18285</v>
      </c>
      <c r="F1300">
        <v>1010.18080425902</v>
      </c>
      <c r="G1300" s="2">
        <v>0.171441491124282</v>
      </c>
      <c r="H1300" s="12">
        <v>3.3675232989676198</v>
      </c>
      <c r="I1300" s="14">
        <v>7.5846617324759104E-4</v>
      </c>
      <c r="J1300" s="14">
        <v>3.01303194967634E-3</v>
      </c>
      <c r="K1300" t="s">
        <v>5711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0</v>
      </c>
      <c r="Y1300">
        <v>1864</v>
      </c>
      <c r="Z1300">
        <v>1818</v>
      </c>
      <c r="AA1300">
        <v>475</v>
      </c>
      <c r="AB1300">
        <v>598</v>
      </c>
      <c r="AC1300" t="s">
        <v>5710</v>
      </c>
      <c r="AD1300" t="s">
        <v>5713</v>
      </c>
    </row>
    <row r="1301" spans="1:30" x14ac:dyDescent="0.25">
      <c r="A1301">
        <v>1300</v>
      </c>
      <c r="B1301" t="s">
        <v>5714</v>
      </c>
      <c r="C1301" s="2">
        <v>0.10044458288885399</v>
      </c>
      <c r="D1301" t="s">
        <v>5717</v>
      </c>
      <c r="E1301" t="s">
        <v>18282</v>
      </c>
      <c r="F1301">
        <v>1016.63552208402</v>
      </c>
      <c r="G1301" s="2">
        <v>0.160038058888265</v>
      </c>
      <c r="H1301" s="12">
        <v>0.62762935008466902</v>
      </c>
      <c r="I1301" s="14">
        <v>0.53024677712540003</v>
      </c>
      <c r="J1301" s="14">
        <v>0.65031836202094395</v>
      </c>
      <c r="K1301" t="s">
        <v>5716</v>
      </c>
      <c r="L1301" t="s">
        <v>24</v>
      </c>
      <c r="M1301" t="s">
        <v>24</v>
      </c>
      <c r="N1301" t="s">
        <v>24</v>
      </c>
      <c r="O1301" t="s">
        <v>24</v>
      </c>
      <c r="P1301" t="s">
        <v>24</v>
      </c>
      <c r="Q1301" t="s">
        <v>24</v>
      </c>
      <c r="R1301" t="s">
        <v>24</v>
      </c>
      <c r="S1301" t="s">
        <v>24</v>
      </c>
      <c r="T1301" t="s">
        <v>24</v>
      </c>
      <c r="U1301" t="s">
        <v>24</v>
      </c>
      <c r="V1301" t="s">
        <v>24</v>
      </c>
      <c r="W1301" t="s">
        <v>24</v>
      </c>
      <c r="X1301" t="s">
        <v>24</v>
      </c>
      <c r="Y1301">
        <v>1565</v>
      </c>
      <c r="Z1301">
        <v>1640</v>
      </c>
      <c r="AA1301">
        <v>597</v>
      </c>
      <c r="AB1301">
        <v>698</v>
      </c>
      <c r="AC1301" t="s">
        <v>5715</v>
      </c>
      <c r="AD1301" t="s">
        <v>5718</v>
      </c>
    </row>
    <row r="1302" spans="1:30" x14ac:dyDescent="0.25">
      <c r="A1302">
        <v>1301</v>
      </c>
      <c r="B1302" t="s">
        <v>5719</v>
      </c>
      <c r="C1302" s="2">
        <v>0.27686566512292599</v>
      </c>
      <c r="D1302" t="s">
        <v>5722</v>
      </c>
      <c r="F1302">
        <v>140.50588037324101</v>
      </c>
      <c r="G1302" s="2">
        <v>0.28617278877360203</v>
      </c>
      <c r="H1302" s="12">
        <v>0.96747725844039201</v>
      </c>
      <c r="I1302" s="14">
        <v>0.333305504516621</v>
      </c>
      <c r="J1302" s="14">
        <v>0.45845649705438701</v>
      </c>
      <c r="K1302" t="s">
        <v>5721</v>
      </c>
      <c r="L1302" t="s">
        <v>24</v>
      </c>
      <c r="M1302" t="s">
        <v>24</v>
      </c>
      <c r="N1302" t="s">
        <v>24</v>
      </c>
      <c r="O1302" t="s">
        <v>24</v>
      </c>
      <c r="P1302" t="s">
        <v>24</v>
      </c>
      <c r="Q1302" t="s">
        <v>24</v>
      </c>
      <c r="R1302" t="s">
        <v>24</v>
      </c>
      <c r="S1302" t="s">
        <v>24</v>
      </c>
      <c r="T1302" t="s">
        <v>24</v>
      </c>
      <c r="U1302" t="s">
        <v>24</v>
      </c>
      <c r="V1302" t="s">
        <v>24</v>
      </c>
      <c r="W1302" t="s">
        <v>24</v>
      </c>
      <c r="X1302" t="s">
        <v>24</v>
      </c>
      <c r="Y1302">
        <v>221</v>
      </c>
      <c r="Z1302">
        <v>249</v>
      </c>
      <c r="AA1302">
        <v>69</v>
      </c>
      <c r="AB1302">
        <v>100</v>
      </c>
      <c r="AC1302" t="s">
        <v>5720</v>
      </c>
      <c r="AD1302" t="s">
        <v>5723</v>
      </c>
    </row>
    <row r="1303" spans="1:30" x14ac:dyDescent="0.25">
      <c r="A1303">
        <v>1302</v>
      </c>
      <c r="B1303" t="s">
        <v>5724</v>
      </c>
      <c r="C1303" s="2">
        <v>-9.1012246111192893E-2</v>
      </c>
      <c r="D1303" t="s">
        <v>5727</v>
      </c>
      <c r="E1303" t="s">
        <v>18298</v>
      </c>
      <c r="F1303">
        <v>261.73454909253201</v>
      </c>
      <c r="G1303" s="2">
        <v>0.22718099177246101</v>
      </c>
      <c r="H1303" s="12">
        <v>-0.400615585842449</v>
      </c>
      <c r="I1303" s="14">
        <v>0.68870316885605398</v>
      </c>
      <c r="J1303" s="14">
        <v>0.77805131653674597</v>
      </c>
      <c r="K1303" t="s">
        <v>5726</v>
      </c>
      <c r="L1303" t="s">
        <v>24</v>
      </c>
      <c r="M1303" t="s">
        <v>24</v>
      </c>
      <c r="N1303" t="s">
        <v>24</v>
      </c>
      <c r="O1303" t="s">
        <v>24</v>
      </c>
      <c r="P1303" t="s">
        <v>24</v>
      </c>
      <c r="Q1303" t="s">
        <v>24</v>
      </c>
      <c r="R1303" t="s">
        <v>24</v>
      </c>
      <c r="S1303" t="s">
        <v>24</v>
      </c>
      <c r="T1303" t="s">
        <v>24</v>
      </c>
      <c r="U1303" t="s">
        <v>24</v>
      </c>
      <c r="V1303" t="s">
        <v>24</v>
      </c>
      <c r="W1303" t="s">
        <v>24</v>
      </c>
      <c r="X1303" t="s">
        <v>24</v>
      </c>
      <c r="Y1303">
        <v>397</v>
      </c>
      <c r="Z1303">
        <v>374</v>
      </c>
      <c r="AA1303">
        <v>166</v>
      </c>
      <c r="AB1303">
        <v>190</v>
      </c>
      <c r="AC1303" t="s">
        <v>5725</v>
      </c>
      <c r="AD1303" t="s">
        <v>5728</v>
      </c>
    </row>
    <row r="1304" spans="1:30" x14ac:dyDescent="0.25">
      <c r="A1304">
        <v>1303</v>
      </c>
      <c r="B1304" t="s">
        <v>5729</v>
      </c>
      <c r="C1304" s="2">
        <v>4.52001593739908E-2</v>
      </c>
      <c r="D1304" t="s">
        <v>4520</v>
      </c>
      <c r="E1304" t="s">
        <v>18293</v>
      </c>
      <c r="F1304">
        <v>135.27381087968999</v>
      </c>
      <c r="G1304" s="2">
        <v>0.28505646583702698</v>
      </c>
      <c r="H1304" s="12">
        <v>0.158565634500754</v>
      </c>
      <c r="I1304" s="14">
        <v>0.87401110587313802</v>
      </c>
      <c r="J1304" s="14">
        <v>0.91354747549106097</v>
      </c>
      <c r="K1304" t="s">
        <v>5731</v>
      </c>
      <c r="L1304" t="s">
        <v>24</v>
      </c>
      <c r="M1304" t="s">
        <v>24</v>
      </c>
      <c r="N1304" t="s">
        <v>24</v>
      </c>
      <c r="O1304" t="s">
        <v>24</v>
      </c>
      <c r="P1304" t="s">
        <v>24</v>
      </c>
      <c r="Q1304" t="s">
        <v>24</v>
      </c>
      <c r="R1304" t="s">
        <v>24</v>
      </c>
      <c r="S1304" t="s">
        <v>24</v>
      </c>
      <c r="T1304" t="s">
        <v>24</v>
      </c>
      <c r="U1304" t="s">
        <v>24</v>
      </c>
      <c r="V1304" t="s">
        <v>24</v>
      </c>
      <c r="W1304" t="s">
        <v>24</v>
      </c>
      <c r="X1304" t="s">
        <v>24</v>
      </c>
      <c r="Y1304">
        <v>205</v>
      </c>
      <c r="Z1304">
        <v>214</v>
      </c>
      <c r="AA1304">
        <v>73</v>
      </c>
      <c r="AB1304">
        <v>104</v>
      </c>
      <c r="AC1304" t="s">
        <v>5730</v>
      </c>
      <c r="AD1304" t="s">
        <v>5732</v>
      </c>
    </row>
    <row r="1305" spans="1:30" x14ac:dyDescent="0.25">
      <c r="A1305">
        <v>1304</v>
      </c>
      <c r="B1305" t="s">
        <v>5733</v>
      </c>
      <c r="C1305" s="2">
        <v>-0.64670295296427605</v>
      </c>
      <c r="D1305" t="s">
        <v>1123</v>
      </c>
      <c r="E1305" t="s">
        <v>18282</v>
      </c>
      <c r="F1305">
        <v>530.11810026116598</v>
      </c>
      <c r="G1305" s="2">
        <v>0.19860368691382899</v>
      </c>
      <c r="H1305" s="12">
        <v>-3.2562484766200201</v>
      </c>
      <c r="I1305" s="14">
        <v>1.12894906299366E-3</v>
      </c>
      <c r="J1305" s="14">
        <v>4.2187043932920996E-3</v>
      </c>
      <c r="K1305" t="s">
        <v>5735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0</v>
      </c>
      <c r="X1305">
        <v>0</v>
      </c>
      <c r="Y1305">
        <v>569</v>
      </c>
      <c r="Z1305">
        <v>693</v>
      </c>
      <c r="AA1305">
        <v>376</v>
      </c>
      <c r="AB1305">
        <v>481</v>
      </c>
      <c r="AC1305" t="s">
        <v>5734</v>
      </c>
      <c r="AD1305" t="s">
        <v>5736</v>
      </c>
    </row>
    <row r="1306" spans="1:30" x14ac:dyDescent="0.25">
      <c r="A1306">
        <v>1305</v>
      </c>
      <c r="B1306" t="s">
        <v>16443</v>
      </c>
      <c r="C1306" s="2">
        <v>0.62800164307131801</v>
      </c>
      <c r="D1306" t="s">
        <v>5738</v>
      </c>
      <c r="E1306" t="s">
        <v>18295</v>
      </c>
      <c r="F1306">
        <v>6453.7659238794604</v>
      </c>
      <c r="G1306" s="2">
        <v>0.33042105961254098</v>
      </c>
      <c r="H1306" s="12">
        <v>1.9006102208125799</v>
      </c>
      <c r="I1306" s="14">
        <v>5.7353085770729298E-2</v>
      </c>
      <c r="J1306" s="14">
        <v>0.115923291891666</v>
      </c>
      <c r="K1306" t="s">
        <v>24</v>
      </c>
      <c r="L1306" t="s">
        <v>24</v>
      </c>
      <c r="M1306" t="s">
        <v>24</v>
      </c>
      <c r="N1306" t="s">
        <v>24</v>
      </c>
      <c r="O1306" t="s">
        <v>24</v>
      </c>
      <c r="P1306" t="s">
        <v>24</v>
      </c>
      <c r="Q1306" t="s">
        <v>24</v>
      </c>
      <c r="R1306" t="s">
        <v>24</v>
      </c>
      <c r="S1306" t="s">
        <v>24</v>
      </c>
      <c r="T1306" t="s">
        <v>24</v>
      </c>
      <c r="U1306" t="s">
        <v>24</v>
      </c>
      <c r="V1306" t="s">
        <v>24</v>
      </c>
      <c r="W1306" t="s">
        <v>24</v>
      </c>
      <c r="X1306" t="s">
        <v>24</v>
      </c>
      <c r="Y1306">
        <v>10379</v>
      </c>
      <c r="Z1306">
        <v>13573</v>
      </c>
      <c r="AA1306">
        <v>4034</v>
      </c>
      <c r="AB1306">
        <v>2483</v>
      </c>
      <c r="AC1306" t="s">
        <v>5737</v>
      </c>
      <c r="AD1306" t="s">
        <v>5739</v>
      </c>
    </row>
    <row r="1307" spans="1:30" x14ac:dyDescent="0.25">
      <c r="A1307">
        <v>1306</v>
      </c>
      <c r="B1307" t="s">
        <v>5740</v>
      </c>
      <c r="C1307" s="2">
        <v>-0.39889685633225103</v>
      </c>
      <c r="D1307" t="s">
        <v>5743</v>
      </c>
      <c r="E1307" t="s">
        <v>18298</v>
      </c>
      <c r="F1307">
        <v>1617.07806200902</v>
      </c>
      <c r="G1307" s="2">
        <v>0.31142277412612301</v>
      </c>
      <c r="H1307" s="12">
        <v>-1.2808853092121699</v>
      </c>
      <c r="I1307" s="14">
        <v>0.20023395359812901</v>
      </c>
      <c r="J1307" s="14">
        <v>0.31414768533575399</v>
      </c>
      <c r="K1307" t="s">
        <v>5742</v>
      </c>
      <c r="L1307" t="s">
        <v>24</v>
      </c>
      <c r="M1307" t="s">
        <v>24</v>
      </c>
      <c r="N1307" t="s">
        <v>24</v>
      </c>
      <c r="O1307" t="s">
        <v>24</v>
      </c>
      <c r="P1307" t="s">
        <v>24</v>
      </c>
      <c r="Q1307" t="s">
        <v>24</v>
      </c>
      <c r="R1307" t="s">
        <v>24</v>
      </c>
      <c r="S1307" t="s">
        <v>24</v>
      </c>
      <c r="T1307" t="s">
        <v>24</v>
      </c>
      <c r="U1307" t="s">
        <v>24</v>
      </c>
      <c r="V1307" t="s">
        <v>24</v>
      </c>
      <c r="W1307" t="s">
        <v>24</v>
      </c>
      <c r="X1307" t="s">
        <v>24</v>
      </c>
      <c r="Y1307">
        <v>1959</v>
      </c>
      <c r="Z1307">
        <v>2299</v>
      </c>
      <c r="AA1307">
        <v>788</v>
      </c>
      <c r="AB1307">
        <v>1700</v>
      </c>
      <c r="AC1307" t="s">
        <v>5741</v>
      </c>
      <c r="AD1307" t="s">
        <v>5744</v>
      </c>
    </row>
    <row r="1308" spans="1:30" x14ac:dyDescent="0.25">
      <c r="A1308">
        <v>1307</v>
      </c>
      <c r="B1308" t="s">
        <v>5745</v>
      </c>
      <c r="C1308" s="2">
        <v>-0.88075365933765604</v>
      </c>
      <c r="D1308" t="s">
        <v>5748</v>
      </c>
      <c r="E1308" t="s">
        <v>18298</v>
      </c>
      <c r="F1308">
        <v>1320.8253610664499</v>
      </c>
      <c r="G1308" s="2">
        <v>0.23658573861922499</v>
      </c>
      <c r="H1308" s="12">
        <v>-3.7227673336438598</v>
      </c>
      <c r="I1308" s="14">
        <v>1.9705109134997699E-4</v>
      </c>
      <c r="J1308" s="14">
        <v>9.2486119197315105E-4</v>
      </c>
      <c r="K1308" t="s">
        <v>5747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1</v>
      </c>
      <c r="W1308">
        <v>0</v>
      </c>
      <c r="X1308">
        <v>0</v>
      </c>
      <c r="Y1308">
        <v>1307</v>
      </c>
      <c r="Z1308">
        <v>1531</v>
      </c>
      <c r="AA1308">
        <v>857</v>
      </c>
      <c r="AB1308">
        <v>1436</v>
      </c>
      <c r="AC1308" t="s">
        <v>5746</v>
      </c>
      <c r="AD1308" t="s">
        <v>5749</v>
      </c>
    </row>
    <row r="1309" spans="1:30" x14ac:dyDescent="0.25">
      <c r="A1309">
        <v>1308</v>
      </c>
      <c r="B1309" t="s">
        <v>5750</v>
      </c>
      <c r="C1309" s="2">
        <v>-0.60379688030068801</v>
      </c>
      <c r="D1309" t="s">
        <v>5753</v>
      </c>
      <c r="E1309" t="s">
        <v>18298</v>
      </c>
      <c r="F1309">
        <v>1710.28954797908</v>
      </c>
      <c r="G1309" s="2">
        <v>0.26573335174910401</v>
      </c>
      <c r="H1309" s="12">
        <v>-2.2721908120542298</v>
      </c>
      <c r="I1309" s="14">
        <v>2.3074987978480101E-2</v>
      </c>
      <c r="J1309" s="14">
        <v>5.51793190789742E-2</v>
      </c>
      <c r="K1309" t="s">
        <v>5752</v>
      </c>
      <c r="L1309" t="s">
        <v>24</v>
      </c>
      <c r="M1309" t="s">
        <v>24</v>
      </c>
      <c r="N1309" t="s">
        <v>24</v>
      </c>
      <c r="O1309" t="s">
        <v>24</v>
      </c>
      <c r="P1309" t="s">
        <v>24</v>
      </c>
      <c r="Q1309" t="s">
        <v>24</v>
      </c>
      <c r="R1309" t="s">
        <v>24</v>
      </c>
      <c r="S1309" t="s">
        <v>24</v>
      </c>
      <c r="T1309" t="s">
        <v>24</v>
      </c>
      <c r="U1309" t="s">
        <v>24</v>
      </c>
      <c r="V1309" t="s">
        <v>24</v>
      </c>
      <c r="W1309" t="s">
        <v>24</v>
      </c>
      <c r="X1309" t="s">
        <v>24</v>
      </c>
      <c r="Y1309">
        <v>2019</v>
      </c>
      <c r="Z1309">
        <v>2118</v>
      </c>
      <c r="AA1309">
        <v>964</v>
      </c>
      <c r="AB1309">
        <v>1812</v>
      </c>
      <c r="AC1309" t="s">
        <v>5751</v>
      </c>
      <c r="AD1309" t="s">
        <v>5754</v>
      </c>
    </row>
    <row r="1310" spans="1:30" x14ac:dyDescent="0.25">
      <c r="A1310">
        <v>1309</v>
      </c>
      <c r="B1310" t="s">
        <v>5755</v>
      </c>
      <c r="C1310" s="2">
        <v>-0.64777419477458198</v>
      </c>
      <c r="D1310" t="s">
        <v>5758</v>
      </c>
      <c r="E1310" t="s">
        <v>18286</v>
      </c>
      <c r="F1310">
        <v>280.80867964357401</v>
      </c>
      <c r="G1310" s="2">
        <v>0.217587262372504</v>
      </c>
      <c r="H1310" s="12">
        <v>-2.9770777375084099</v>
      </c>
      <c r="I1310" s="14">
        <v>2.91010211746117E-3</v>
      </c>
      <c r="J1310" s="14">
        <v>9.3300071992494897E-3</v>
      </c>
      <c r="K1310" t="s">
        <v>5757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</v>
      </c>
      <c r="W1310">
        <v>0</v>
      </c>
      <c r="X1310">
        <v>0</v>
      </c>
      <c r="Y1310">
        <v>338</v>
      </c>
      <c r="Z1310">
        <v>328</v>
      </c>
      <c r="AA1310">
        <v>205</v>
      </c>
      <c r="AB1310">
        <v>248</v>
      </c>
      <c r="AC1310" t="s">
        <v>5756</v>
      </c>
      <c r="AD1310" t="s">
        <v>5759</v>
      </c>
    </row>
    <row r="1311" spans="1:30" x14ac:dyDescent="0.25">
      <c r="A1311">
        <v>1310</v>
      </c>
      <c r="B1311" t="s">
        <v>5760</v>
      </c>
      <c r="C1311" s="2">
        <v>-0.56631968921133302</v>
      </c>
      <c r="D1311" t="s">
        <v>5763</v>
      </c>
      <c r="E1311" t="s">
        <v>18286</v>
      </c>
      <c r="F1311">
        <v>342.85023071024898</v>
      </c>
      <c r="G1311" s="2">
        <v>0.22281315292259901</v>
      </c>
      <c r="H1311" s="12">
        <v>-2.5416797966503499</v>
      </c>
      <c r="I1311" s="14">
        <v>1.1032118911575199E-2</v>
      </c>
      <c r="J1311" s="14">
        <v>2.9246723930550601E-2</v>
      </c>
      <c r="K1311" t="s">
        <v>5762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</v>
      </c>
      <c r="W1311">
        <v>0</v>
      </c>
      <c r="X1311">
        <v>0</v>
      </c>
      <c r="Y1311">
        <v>388</v>
      </c>
      <c r="Z1311">
        <v>456</v>
      </c>
      <c r="AA1311">
        <v>227</v>
      </c>
      <c r="AB1311">
        <v>317</v>
      </c>
      <c r="AC1311" t="s">
        <v>5761</v>
      </c>
      <c r="AD1311" t="s">
        <v>5764</v>
      </c>
    </row>
    <row r="1312" spans="1:30" x14ac:dyDescent="0.25">
      <c r="A1312">
        <v>1311</v>
      </c>
      <c r="B1312" t="s">
        <v>5765</v>
      </c>
      <c r="C1312" s="2">
        <v>-0.42472077633572403</v>
      </c>
      <c r="D1312" t="s">
        <v>5768</v>
      </c>
      <c r="E1312" t="s">
        <v>18286</v>
      </c>
      <c r="F1312">
        <v>65.101328580342297</v>
      </c>
      <c r="G1312" s="2">
        <v>0.386968233880844</v>
      </c>
      <c r="H1312" s="12">
        <v>-1.09755979728947</v>
      </c>
      <c r="I1312" s="14">
        <v>0.27239675600111801</v>
      </c>
      <c r="J1312" s="14">
        <v>0.39601985561592201</v>
      </c>
      <c r="K1312" t="s">
        <v>5767</v>
      </c>
      <c r="L1312" t="s">
        <v>24</v>
      </c>
      <c r="M1312" t="s">
        <v>24</v>
      </c>
      <c r="N1312" t="s">
        <v>24</v>
      </c>
      <c r="O1312" t="s">
        <v>24</v>
      </c>
      <c r="P1312" t="s">
        <v>24</v>
      </c>
      <c r="Q1312" t="s">
        <v>24</v>
      </c>
      <c r="R1312" t="s">
        <v>24</v>
      </c>
      <c r="S1312" t="s">
        <v>24</v>
      </c>
      <c r="T1312" t="s">
        <v>24</v>
      </c>
      <c r="U1312" t="s">
        <v>24</v>
      </c>
      <c r="V1312" t="s">
        <v>24</v>
      </c>
      <c r="W1312" t="s">
        <v>24</v>
      </c>
      <c r="X1312" t="s">
        <v>24</v>
      </c>
      <c r="Y1312">
        <v>92</v>
      </c>
      <c r="Z1312">
        <v>77</v>
      </c>
      <c r="AA1312">
        <v>42</v>
      </c>
      <c r="AB1312">
        <v>57</v>
      </c>
      <c r="AC1312" t="s">
        <v>5766</v>
      </c>
      <c r="AD1312" t="s">
        <v>5769</v>
      </c>
    </row>
    <row r="1313" spans="1:30" x14ac:dyDescent="0.25">
      <c r="A1313">
        <v>1312</v>
      </c>
      <c r="B1313" t="s">
        <v>5770</v>
      </c>
      <c r="C1313" s="2">
        <v>0.65141855868387399</v>
      </c>
      <c r="D1313" t="s">
        <v>5773</v>
      </c>
      <c r="E1313" t="s">
        <v>18297</v>
      </c>
      <c r="F1313">
        <v>33.556168682333897</v>
      </c>
      <c r="G1313" s="2">
        <v>0.54096214565563705</v>
      </c>
      <c r="H1313" s="12">
        <v>1.2041851059548101</v>
      </c>
      <c r="I1313" s="14">
        <v>0.228518041344901</v>
      </c>
      <c r="J1313" s="14">
        <v>0.34776420555410598</v>
      </c>
      <c r="K1313" t="s">
        <v>5772</v>
      </c>
      <c r="L1313" t="s">
        <v>24</v>
      </c>
      <c r="M1313" t="s">
        <v>24</v>
      </c>
      <c r="N1313" t="s">
        <v>24</v>
      </c>
      <c r="O1313" t="s">
        <v>24</v>
      </c>
      <c r="P1313" t="s">
        <v>24</v>
      </c>
      <c r="Q1313" t="s">
        <v>24</v>
      </c>
      <c r="R1313" t="s">
        <v>24</v>
      </c>
      <c r="S1313" t="s">
        <v>24</v>
      </c>
      <c r="T1313" t="s">
        <v>24</v>
      </c>
      <c r="U1313" t="s">
        <v>24</v>
      </c>
      <c r="V1313" t="s">
        <v>24</v>
      </c>
      <c r="W1313" t="s">
        <v>24</v>
      </c>
      <c r="X1313" t="s">
        <v>24</v>
      </c>
      <c r="Y1313">
        <v>66</v>
      </c>
      <c r="Z1313">
        <v>59</v>
      </c>
      <c r="AA1313">
        <v>12</v>
      </c>
      <c r="AB1313">
        <v>23</v>
      </c>
      <c r="AC1313" t="s">
        <v>5771</v>
      </c>
      <c r="AD1313" t="s">
        <v>5774</v>
      </c>
    </row>
    <row r="1314" spans="1:30" x14ac:dyDescent="0.25">
      <c r="A1314">
        <v>1313</v>
      </c>
      <c r="B1314" t="s">
        <v>5775</v>
      </c>
      <c r="C1314" s="2">
        <v>0.48134442597558103</v>
      </c>
      <c r="D1314" t="s">
        <v>5778</v>
      </c>
      <c r="E1314" t="s">
        <v>18291</v>
      </c>
      <c r="F1314">
        <v>407.80568964526799</v>
      </c>
      <c r="G1314" s="2">
        <v>0.218546742290186</v>
      </c>
      <c r="H1314" s="12">
        <v>2.2024781560754301</v>
      </c>
      <c r="I1314" s="14">
        <v>2.7631550469765401E-2</v>
      </c>
      <c r="J1314" s="14">
        <v>6.4074349515697002E-2</v>
      </c>
      <c r="K1314" t="s">
        <v>5777</v>
      </c>
      <c r="L1314" t="s">
        <v>24</v>
      </c>
      <c r="M1314" t="s">
        <v>24</v>
      </c>
      <c r="N1314" t="s">
        <v>24</v>
      </c>
      <c r="O1314" t="s">
        <v>24</v>
      </c>
      <c r="P1314" t="s">
        <v>24</v>
      </c>
      <c r="Q1314" t="s">
        <v>24</v>
      </c>
      <c r="R1314" t="s">
        <v>24</v>
      </c>
      <c r="S1314" t="s">
        <v>24</v>
      </c>
      <c r="T1314" t="s">
        <v>24</v>
      </c>
      <c r="U1314" t="s">
        <v>24</v>
      </c>
      <c r="V1314" t="s">
        <v>24</v>
      </c>
      <c r="W1314" t="s">
        <v>24</v>
      </c>
      <c r="X1314" t="s">
        <v>24</v>
      </c>
      <c r="Y1314">
        <v>687</v>
      </c>
      <c r="Z1314">
        <v>761</v>
      </c>
      <c r="AA1314">
        <v>227</v>
      </c>
      <c r="AB1314">
        <v>219</v>
      </c>
      <c r="AC1314" t="s">
        <v>5776</v>
      </c>
      <c r="AD1314" t="s">
        <v>5779</v>
      </c>
    </row>
    <row r="1315" spans="1:30" x14ac:dyDescent="0.25">
      <c r="A1315">
        <v>1314</v>
      </c>
      <c r="B1315" t="s">
        <v>16444</v>
      </c>
      <c r="C1315" s="2">
        <v>1.0329690667531799</v>
      </c>
      <c r="D1315" t="s">
        <v>5782</v>
      </c>
      <c r="E1315" t="s">
        <v>18295</v>
      </c>
      <c r="F1315">
        <v>8374.5180475035195</v>
      </c>
      <c r="G1315" s="2">
        <v>0.31222041912647802</v>
      </c>
      <c r="H1315" s="12">
        <v>3.3084609573044399</v>
      </c>
      <c r="I1315" s="14">
        <v>9.3810263896956098E-4</v>
      </c>
      <c r="J1315" s="14">
        <v>3.6056011861969901E-3</v>
      </c>
      <c r="K1315" t="s">
        <v>5781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0</v>
      </c>
      <c r="Y1315">
        <v>15430</v>
      </c>
      <c r="Z1315">
        <v>18925</v>
      </c>
      <c r="AA1315">
        <v>4311</v>
      </c>
      <c r="AB1315">
        <v>2767</v>
      </c>
      <c r="AC1315" t="s">
        <v>5780</v>
      </c>
      <c r="AD1315" t="s">
        <v>5783</v>
      </c>
    </row>
    <row r="1316" spans="1:30" x14ac:dyDescent="0.25">
      <c r="A1316">
        <v>1315</v>
      </c>
      <c r="B1316" t="s">
        <v>5784</v>
      </c>
      <c r="C1316" s="2">
        <v>-0.31770642507871999</v>
      </c>
      <c r="D1316" t="s">
        <v>5787</v>
      </c>
      <c r="E1316" t="s">
        <v>18282</v>
      </c>
      <c r="F1316">
        <v>1411.51692342346</v>
      </c>
      <c r="G1316" s="2">
        <v>0.184298851620883</v>
      </c>
      <c r="H1316" s="12">
        <v>-1.7238654624515299</v>
      </c>
      <c r="I1316" s="14">
        <v>8.47321335322265E-2</v>
      </c>
      <c r="J1316" s="14">
        <v>0.16038729105348701</v>
      </c>
      <c r="K1316" t="s">
        <v>5786</v>
      </c>
      <c r="L1316" t="s">
        <v>24</v>
      </c>
      <c r="M1316" t="s">
        <v>24</v>
      </c>
      <c r="N1316" t="s">
        <v>24</v>
      </c>
      <c r="O1316" t="s">
        <v>24</v>
      </c>
      <c r="P1316" t="s">
        <v>24</v>
      </c>
      <c r="Q1316" t="s">
        <v>24</v>
      </c>
      <c r="R1316" t="s">
        <v>24</v>
      </c>
      <c r="S1316" t="s">
        <v>24</v>
      </c>
      <c r="T1316" t="s">
        <v>24</v>
      </c>
      <c r="U1316" t="s">
        <v>24</v>
      </c>
      <c r="V1316" t="s">
        <v>24</v>
      </c>
      <c r="W1316" t="s">
        <v>24</v>
      </c>
      <c r="X1316" t="s">
        <v>24</v>
      </c>
      <c r="Y1316">
        <v>1816</v>
      </c>
      <c r="Z1316">
        <v>2017</v>
      </c>
      <c r="AA1316">
        <v>859</v>
      </c>
      <c r="AB1316">
        <v>1225</v>
      </c>
      <c r="AC1316" t="s">
        <v>5785</v>
      </c>
      <c r="AD1316" t="s">
        <v>5788</v>
      </c>
    </row>
    <row r="1317" spans="1:30" x14ac:dyDescent="0.25">
      <c r="A1317">
        <v>1316</v>
      </c>
      <c r="B1317" t="s">
        <v>5789</v>
      </c>
      <c r="C1317" s="2">
        <v>-1.5757805576699899</v>
      </c>
      <c r="D1317" t="s">
        <v>306</v>
      </c>
      <c r="E1317" t="s">
        <v>18287</v>
      </c>
      <c r="F1317">
        <v>6455.5371885696204</v>
      </c>
      <c r="G1317" s="2">
        <v>0.245623939099676</v>
      </c>
      <c r="H1317" s="12">
        <v>-6.4154192927853302</v>
      </c>
      <c r="I1317" s="14">
        <v>1.40435798889661E-10</v>
      </c>
      <c r="J1317" s="14">
        <v>2.1092376717850998E-9</v>
      </c>
      <c r="K1317" t="s">
        <v>5791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1</v>
      </c>
      <c r="Y1317">
        <v>4173</v>
      </c>
      <c r="Z1317">
        <v>5748</v>
      </c>
      <c r="AA1317">
        <v>4912</v>
      </c>
      <c r="AB1317">
        <v>8026</v>
      </c>
      <c r="AC1317" t="s">
        <v>5790</v>
      </c>
      <c r="AD1317" t="s">
        <v>5792</v>
      </c>
    </row>
    <row r="1318" spans="1:30" x14ac:dyDescent="0.25">
      <c r="A1318">
        <v>1317</v>
      </c>
      <c r="B1318" t="s">
        <v>5793</v>
      </c>
      <c r="C1318" s="2">
        <v>0.47274819677573798</v>
      </c>
      <c r="D1318" t="s">
        <v>5796</v>
      </c>
      <c r="E1318" t="s">
        <v>18291</v>
      </c>
      <c r="F1318">
        <v>278.55078362924201</v>
      </c>
      <c r="G1318" s="2">
        <v>0.22289321824646399</v>
      </c>
      <c r="H1318" s="12">
        <v>2.1209626766346701</v>
      </c>
      <c r="I1318" s="14">
        <v>3.3924943443403702E-2</v>
      </c>
      <c r="J1318" s="14">
        <v>7.5787702600967705E-2</v>
      </c>
      <c r="K1318" t="s">
        <v>5795</v>
      </c>
      <c r="L1318" t="s">
        <v>24</v>
      </c>
      <c r="M1318" t="s">
        <v>24</v>
      </c>
      <c r="N1318" t="s">
        <v>24</v>
      </c>
      <c r="O1318" t="s">
        <v>24</v>
      </c>
      <c r="P1318" t="s">
        <v>24</v>
      </c>
      <c r="Q1318" t="s">
        <v>24</v>
      </c>
      <c r="R1318" t="s">
        <v>24</v>
      </c>
      <c r="S1318" t="s">
        <v>24</v>
      </c>
      <c r="T1318" t="s">
        <v>24</v>
      </c>
      <c r="U1318" t="s">
        <v>24</v>
      </c>
      <c r="V1318" t="s">
        <v>24</v>
      </c>
      <c r="W1318" t="s">
        <v>24</v>
      </c>
      <c r="X1318" t="s">
        <v>24</v>
      </c>
      <c r="Y1318">
        <v>496</v>
      </c>
      <c r="Z1318">
        <v>490</v>
      </c>
      <c r="AA1318">
        <v>135</v>
      </c>
      <c r="AB1318">
        <v>174</v>
      </c>
      <c r="AC1318" t="s">
        <v>5794</v>
      </c>
      <c r="AD1318" t="s">
        <v>5797</v>
      </c>
    </row>
    <row r="1319" spans="1:30" x14ac:dyDescent="0.25">
      <c r="A1319">
        <v>1318</v>
      </c>
      <c r="B1319" t="s">
        <v>5798</v>
      </c>
      <c r="C1319" s="2">
        <v>0.50744411006670298</v>
      </c>
      <c r="D1319" t="s">
        <v>5801</v>
      </c>
      <c r="F1319">
        <v>91.280608467909701</v>
      </c>
      <c r="G1319" s="2">
        <v>0.36003589879233999</v>
      </c>
      <c r="H1319" s="12">
        <v>1.40942642600033</v>
      </c>
      <c r="I1319" s="14">
        <v>0.15870911461586801</v>
      </c>
      <c r="J1319" s="14">
        <v>0.262832524416863</v>
      </c>
      <c r="K1319" t="s">
        <v>5800</v>
      </c>
      <c r="L1319" t="s">
        <v>24</v>
      </c>
      <c r="M1319" t="s">
        <v>24</v>
      </c>
      <c r="N1319" t="s">
        <v>24</v>
      </c>
      <c r="O1319" t="s">
        <v>24</v>
      </c>
      <c r="P1319" t="s">
        <v>24</v>
      </c>
      <c r="Q1319" t="s">
        <v>24</v>
      </c>
      <c r="R1319" t="s">
        <v>24</v>
      </c>
      <c r="S1319" t="s">
        <v>24</v>
      </c>
      <c r="T1319" t="s">
        <v>24</v>
      </c>
      <c r="U1319" t="s">
        <v>24</v>
      </c>
      <c r="V1319" t="s">
        <v>24</v>
      </c>
      <c r="W1319" t="s">
        <v>24</v>
      </c>
      <c r="X1319" t="s">
        <v>24</v>
      </c>
      <c r="Y1319">
        <v>181</v>
      </c>
      <c r="Z1319">
        <v>144</v>
      </c>
      <c r="AA1319">
        <v>49</v>
      </c>
      <c r="AB1319">
        <v>50</v>
      </c>
      <c r="AC1319" t="s">
        <v>5799</v>
      </c>
      <c r="AD1319" t="s">
        <v>5802</v>
      </c>
    </row>
    <row r="1320" spans="1:30" x14ac:dyDescent="0.25">
      <c r="A1320">
        <v>1319</v>
      </c>
      <c r="B1320" t="s">
        <v>5803</v>
      </c>
      <c r="C1320" s="2">
        <v>1.08663291575983</v>
      </c>
      <c r="D1320" t="s">
        <v>1426</v>
      </c>
      <c r="E1320" t="s">
        <v>18295</v>
      </c>
      <c r="F1320">
        <v>64.452079155118398</v>
      </c>
      <c r="G1320" s="2">
        <v>0.50397182846257405</v>
      </c>
      <c r="H1320" s="12">
        <v>2.15613820930177</v>
      </c>
      <c r="I1320" s="14">
        <v>3.1072874712382698E-2</v>
      </c>
      <c r="J1320" s="14">
        <v>7.0219661893434399E-2</v>
      </c>
      <c r="K1320" t="s">
        <v>5805</v>
      </c>
      <c r="L1320" t="s">
        <v>24</v>
      </c>
      <c r="M1320" t="s">
        <v>24</v>
      </c>
      <c r="N1320" t="s">
        <v>24</v>
      </c>
      <c r="O1320" t="s">
        <v>24</v>
      </c>
      <c r="P1320" t="s">
        <v>24</v>
      </c>
      <c r="Q1320" t="s">
        <v>24</v>
      </c>
      <c r="R1320" t="s">
        <v>24</v>
      </c>
      <c r="S1320" t="s">
        <v>24</v>
      </c>
      <c r="T1320" t="s">
        <v>24</v>
      </c>
      <c r="U1320" t="s">
        <v>24</v>
      </c>
      <c r="V1320" t="s">
        <v>24</v>
      </c>
      <c r="W1320" t="s">
        <v>24</v>
      </c>
      <c r="X1320" t="s">
        <v>24</v>
      </c>
      <c r="Y1320">
        <v>117</v>
      </c>
      <c r="Z1320">
        <v>150</v>
      </c>
      <c r="AA1320">
        <v>35</v>
      </c>
      <c r="AB1320">
        <v>18</v>
      </c>
      <c r="AC1320" t="s">
        <v>5804</v>
      </c>
      <c r="AD1320" t="s">
        <v>5806</v>
      </c>
    </row>
    <row r="1321" spans="1:30" x14ac:dyDescent="0.25">
      <c r="A1321">
        <v>1320</v>
      </c>
      <c r="B1321" t="s">
        <v>5807</v>
      </c>
      <c r="C1321" s="2">
        <v>0.32393959178784698</v>
      </c>
      <c r="D1321" t="s">
        <v>5810</v>
      </c>
      <c r="E1321" t="s">
        <v>18293</v>
      </c>
      <c r="F1321">
        <v>141.19422515858301</v>
      </c>
      <c r="G1321" s="2">
        <v>0.30086372934405398</v>
      </c>
      <c r="H1321" s="12">
        <v>1.0766987183669601</v>
      </c>
      <c r="I1321" s="14">
        <v>0.28161488513619698</v>
      </c>
      <c r="J1321" s="14">
        <v>0.40615379453859102</v>
      </c>
      <c r="K1321" t="s">
        <v>5809</v>
      </c>
      <c r="L1321" t="s">
        <v>24</v>
      </c>
      <c r="M1321" t="s">
        <v>24</v>
      </c>
      <c r="N1321" t="s">
        <v>24</v>
      </c>
      <c r="O1321" t="s">
        <v>24</v>
      </c>
      <c r="P1321" t="s">
        <v>24</v>
      </c>
      <c r="Q1321" t="s">
        <v>24</v>
      </c>
      <c r="R1321" t="s">
        <v>24</v>
      </c>
      <c r="S1321" t="s">
        <v>24</v>
      </c>
      <c r="T1321" t="s">
        <v>24</v>
      </c>
      <c r="U1321" t="s">
        <v>24</v>
      </c>
      <c r="V1321" t="s">
        <v>24</v>
      </c>
      <c r="W1321" t="s">
        <v>24</v>
      </c>
      <c r="X1321" t="s">
        <v>24</v>
      </c>
      <c r="Y1321">
        <v>213</v>
      </c>
      <c r="Z1321">
        <v>267</v>
      </c>
      <c r="AA1321">
        <v>67</v>
      </c>
      <c r="AB1321">
        <v>100</v>
      </c>
      <c r="AC1321" t="s">
        <v>5808</v>
      </c>
      <c r="AD1321" t="s">
        <v>5811</v>
      </c>
    </row>
    <row r="1322" spans="1:30" x14ac:dyDescent="0.25">
      <c r="A1322">
        <v>1321</v>
      </c>
      <c r="B1322" t="s">
        <v>5812</v>
      </c>
      <c r="C1322" s="2">
        <v>-0.162559093081732</v>
      </c>
      <c r="D1322" t="s">
        <v>1123</v>
      </c>
      <c r="E1322" t="s">
        <v>18282</v>
      </c>
      <c r="F1322">
        <v>293.890783748442</v>
      </c>
      <c r="G1322" s="2">
        <v>0.210017466627829</v>
      </c>
      <c r="H1322" s="12">
        <v>-0.77402654022963802</v>
      </c>
      <c r="I1322" s="14">
        <v>0.43891509657284999</v>
      </c>
      <c r="J1322" s="14">
        <v>0.56510499575238304</v>
      </c>
      <c r="K1322" t="s">
        <v>5814</v>
      </c>
      <c r="L1322" t="s">
        <v>24</v>
      </c>
      <c r="M1322" t="s">
        <v>24</v>
      </c>
      <c r="N1322" t="s">
        <v>24</v>
      </c>
      <c r="O1322" t="s">
        <v>24</v>
      </c>
      <c r="P1322" t="s">
        <v>24</v>
      </c>
      <c r="Q1322" t="s">
        <v>24</v>
      </c>
      <c r="R1322" t="s">
        <v>24</v>
      </c>
      <c r="S1322" t="s">
        <v>24</v>
      </c>
      <c r="T1322" t="s">
        <v>24</v>
      </c>
      <c r="U1322" t="s">
        <v>24</v>
      </c>
      <c r="V1322" t="s">
        <v>24</v>
      </c>
      <c r="W1322" t="s">
        <v>24</v>
      </c>
      <c r="X1322" t="s">
        <v>24</v>
      </c>
      <c r="Y1322">
        <v>413</v>
      </c>
      <c r="Z1322">
        <v>432</v>
      </c>
      <c r="AA1322">
        <v>187</v>
      </c>
      <c r="AB1322">
        <v>223</v>
      </c>
      <c r="AC1322" t="s">
        <v>5813</v>
      </c>
      <c r="AD1322" t="s">
        <v>5815</v>
      </c>
    </row>
    <row r="1323" spans="1:30" x14ac:dyDescent="0.25">
      <c r="A1323">
        <v>1322</v>
      </c>
      <c r="B1323" t="s">
        <v>5816</v>
      </c>
      <c r="C1323" s="2">
        <v>-0.91806571214590005</v>
      </c>
      <c r="D1323" t="s">
        <v>35</v>
      </c>
      <c r="F1323">
        <v>295.55895585452902</v>
      </c>
      <c r="G1323" s="2">
        <v>0.21875604314884001</v>
      </c>
      <c r="H1323" s="12">
        <v>-4.1967558881162201</v>
      </c>
      <c r="I1323" s="14">
        <v>2.7076550436342E-5</v>
      </c>
      <c r="J1323" s="14">
        <v>1.5781183500584401E-4</v>
      </c>
      <c r="K1323" t="s">
        <v>5818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</v>
      </c>
      <c r="W1323">
        <v>0</v>
      </c>
      <c r="X1323">
        <v>0</v>
      </c>
      <c r="Y1323">
        <v>287</v>
      </c>
      <c r="Z1323">
        <v>337</v>
      </c>
      <c r="AA1323">
        <v>242</v>
      </c>
      <c r="AB1323">
        <v>267</v>
      </c>
      <c r="AC1323" t="s">
        <v>5817</v>
      </c>
      <c r="AD1323" t="s">
        <v>5819</v>
      </c>
    </row>
    <row r="1324" spans="1:30" x14ac:dyDescent="0.25">
      <c r="A1324">
        <v>1323</v>
      </c>
      <c r="B1324" t="s">
        <v>5820</v>
      </c>
      <c r="C1324" s="2">
        <v>1.0936742341205801</v>
      </c>
      <c r="D1324" t="s">
        <v>35</v>
      </c>
      <c r="F1324">
        <v>464.639192094941</v>
      </c>
      <c r="G1324" s="2">
        <v>0.24027089209151301</v>
      </c>
      <c r="H1324" s="12">
        <v>4.5518382380834597</v>
      </c>
      <c r="I1324" s="14">
        <v>5.3179217666750403E-6</v>
      </c>
      <c r="J1324" s="14">
        <v>3.6305042830185401E-5</v>
      </c>
      <c r="K1324" t="s">
        <v>5822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965</v>
      </c>
      <c r="Z1324">
        <v>960</v>
      </c>
      <c r="AA1324">
        <v>207</v>
      </c>
      <c r="AB1324">
        <v>180</v>
      </c>
      <c r="AC1324" t="s">
        <v>5821</v>
      </c>
      <c r="AD1324" t="s">
        <v>5823</v>
      </c>
    </row>
    <row r="1325" spans="1:30" x14ac:dyDescent="0.25">
      <c r="A1325">
        <v>1324</v>
      </c>
      <c r="B1325" t="s">
        <v>5824</v>
      </c>
      <c r="C1325" s="2">
        <v>0.37560143808451601</v>
      </c>
      <c r="D1325" t="s">
        <v>5827</v>
      </c>
      <c r="F1325">
        <v>710.63431847004199</v>
      </c>
      <c r="G1325" s="2">
        <v>0.17798630457189099</v>
      </c>
      <c r="H1325" s="12">
        <v>2.11028280511777</v>
      </c>
      <c r="I1325" s="14">
        <v>3.48340037696643E-2</v>
      </c>
      <c r="J1325" s="14">
        <v>7.7331884434644102E-2</v>
      </c>
      <c r="K1325" t="s">
        <v>5826</v>
      </c>
      <c r="L1325" t="s">
        <v>24</v>
      </c>
      <c r="M1325" t="s">
        <v>24</v>
      </c>
      <c r="N1325" t="s">
        <v>24</v>
      </c>
      <c r="O1325" t="s">
        <v>24</v>
      </c>
      <c r="P1325" t="s">
        <v>24</v>
      </c>
      <c r="Q1325" t="s">
        <v>24</v>
      </c>
      <c r="R1325" t="s">
        <v>24</v>
      </c>
      <c r="S1325" t="s">
        <v>24</v>
      </c>
      <c r="T1325" t="s">
        <v>24</v>
      </c>
      <c r="U1325" t="s">
        <v>24</v>
      </c>
      <c r="V1325" t="s">
        <v>24</v>
      </c>
      <c r="W1325" t="s">
        <v>24</v>
      </c>
      <c r="X1325" t="s">
        <v>24</v>
      </c>
      <c r="Y1325">
        <v>1205</v>
      </c>
      <c r="Z1325">
        <v>1239</v>
      </c>
      <c r="AA1325">
        <v>391</v>
      </c>
      <c r="AB1325">
        <v>423</v>
      </c>
      <c r="AC1325" t="s">
        <v>5825</v>
      </c>
      <c r="AD1325" t="s">
        <v>5828</v>
      </c>
    </row>
    <row r="1326" spans="1:30" x14ac:dyDescent="0.25">
      <c r="A1326">
        <v>1325</v>
      </c>
      <c r="B1326" t="s">
        <v>16445</v>
      </c>
      <c r="C1326" s="2">
        <v>-5.4031625551905096</v>
      </c>
      <c r="D1326" t="s">
        <v>5831</v>
      </c>
      <c r="E1326" t="s">
        <v>18290</v>
      </c>
      <c r="F1326">
        <v>437.38328325854201</v>
      </c>
      <c r="G1326" s="2">
        <v>1.3609906227836199</v>
      </c>
      <c r="H1326" s="12">
        <v>-3.9700218831335499</v>
      </c>
      <c r="I1326" s="14">
        <v>7.1866031033316399E-5</v>
      </c>
      <c r="J1326" s="14">
        <v>3.7373636995813298E-4</v>
      </c>
      <c r="K1326" t="s">
        <v>5830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5</v>
      </c>
      <c r="Z1326">
        <v>58</v>
      </c>
      <c r="AA1326">
        <v>481</v>
      </c>
      <c r="AB1326">
        <v>654</v>
      </c>
      <c r="AC1326" t="s">
        <v>5829</v>
      </c>
      <c r="AD1326" t="e">
        <f>-SNTLFRWPVRVYYEDTDAGGVVYHARYVAFYERARTEMLRQRNFHQQQLFSEHIAFAVRRMTVEYLSPARLDDMLEVESEITEMRGASLSFAQRIFDSHGNLLSSAEVLVACIDLHKMKPKALPKSIVAEFK</f>
        <v>#NAME?</v>
      </c>
    </row>
    <row r="1327" spans="1:30" x14ac:dyDescent="0.25">
      <c r="A1327">
        <v>1326</v>
      </c>
      <c r="B1327" t="s">
        <v>5832</v>
      </c>
      <c r="C1327" s="2">
        <v>-8.9663794872046093E-2</v>
      </c>
      <c r="D1327" t="s">
        <v>5835</v>
      </c>
      <c r="E1327" t="s">
        <v>18282</v>
      </c>
      <c r="F1327">
        <v>28.6798657331905</v>
      </c>
      <c r="G1327" s="2">
        <v>0.59798890212368105</v>
      </c>
      <c r="H1327" s="12">
        <v>-0.149942238984063</v>
      </c>
      <c r="I1327" s="14">
        <v>0.88081018651074705</v>
      </c>
      <c r="J1327" s="14">
        <v>0.91746166399692297</v>
      </c>
      <c r="K1327" t="s">
        <v>5834</v>
      </c>
      <c r="L1327" t="s">
        <v>24</v>
      </c>
      <c r="M1327" t="s">
        <v>24</v>
      </c>
      <c r="N1327" t="s">
        <v>24</v>
      </c>
      <c r="O1327" t="s">
        <v>24</v>
      </c>
      <c r="P1327" t="s">
        <v>24</v>
      </c>
      <c r="Q1327" t="s">
        <v>24</v>
      </c>
      <c r="R1327" t="s">
        <v>24</v>
      </c>
      <c r="S1327" t="s">
        <v>24</v>
      </c>
      <c r="T1327" t="s">
        <v>24</v>
      </c>
      <c r="U1327" t="s">
        <v>24</v>
      </c>
      <c r="V1327" t="s">
        <v>24</v>
      </c>
      <c r="W1327" t="s">
        <v>24</v>
      </c>
      <c r="X1327" t="s">
        <v>24</v>
      </c>
      <c r="Y1327">
        <v>53</v>
      </c>
      <c r="Z1327">
        <v>31</v>
      </c>
      <c r="AA1327">
        <v>18</v>
      </c>
      <c r="AB1327">
        <v>21</v>
      </c>
      <c r="AC1327" t="s">
        <v>5833</v>
      </c>
      <c r="AD1327" t="s">
        <v>5836</v>
      </c>
    </row>
    <row r="1328" spans="1:30" x14ac:dyDescent="0.25">
      <c r="A1328">
        <v>1327</v>
      </c>
      <c r="B1328" t="s">
        <v>5837</v>
      </c>
      <c r="C1328" s="2">
        <v>1.03725207085052</v>
      </c>
      <c r="D1328" t="s">
        <v>35</v>
      </c>
      <c r="F1328">
        <v>376.02347147732701</v>
      </c>
      <c r="G1328" s="2">
        <v>0.229132390501364</v>
      </c>
      <c r="H1328" s="12">
        <v>4.5268679324687202</v>
      </c>
      <c r="I1328" s="14">
        <v>5.9864326107347201E-6</v>
      </c>
      <c r="J1328" s="14">
        <v>4.0296782584003197E-5</v>
      </c>
      <c r="K1328" t="s">
        <v>5839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0</v>
      </c>
      <c r="Y1328">
        <v>807</v>
      </c>
      <c r="Z1328">
        <v>731</v>
      </c>
      <c r="AA1328">
        <v>138</v>
      </c>
      <c r="AB1328">
        <v>189</v>
      </c>
      <c r="AC1328" t="s">
        <v>5838</v>
      </c>
      <c r="AD1328" t="s">
        <v>5840</v>
      </c>
    </row>
    <row r="1329" spans="1:30" x14ac:dyDescent="0.25">
      <c r="A1329">
        <v>1328</v>
      </c>
      <c r="B1329" t="s">
        <v>5841</v>
      </c>
      <c r="C1329" s="2">
        <v>-0.356119947803758</v>
      </c>
      <c r="D1329" t="s">
        <v>5844</v>
      </c>
      <c r="E1329" t="s">
        <v>18293</v>
      </c>
      <c r="F1329">
        <v>485.63924648905697</v>
      </c>
      <c r="G1329" s="2">
        <v>0.241886054711867</v>
      </c>
      <c r="H1329" s="12">
        <v>-1.4722632448901001</v>
      </c>
      <c r="I1329" s="14">
        <v>0.14094980456759301</v>
      </c>
      <c r="J1329" s="14">
        <v>0.23910034180558301</v>
      </c>
      <c r="K1329" t="s">
        <v>5843</v>
      </c>
      <c r="L1329" t="s">
        <v>24</v>
      </c>
      <c r="M1329" t="s">
        <v>24</v>
      </c>
      <c r="N1329" t="s">
        <v>24</v>
      </c>
      <c r="O1329" t="s">
        <v>24</v>
      </c>
      <c r="P1329" t="s">
        <v>24</v>
      </c>
      <c r="Q1329" t="s">
        <v>24</v>
      </c>
      <c r="R1329" t="s">
        <v>24</v>
      </c>
      <c r="S1329" t="s">
        <v>24</v>
      </c>
      <c r="T1329" t="s">
        <v>24</v>
      </c>
      <c r="U1329" t="s">
        <v>24</v>
      </c>
      <c r="V1329" t="s">
        <v>24</v>
      </c>
      <c r="W1329" t="s">
        <v>24</v>
      </c>
      <c r="X1329" t="s">
        <v>24</v>
      </c>
      <c r="Y1329">
        <v>680</v>
      </c>
      <c r="Z1329">
        <v>616</v>
      </c>
      <c r="AA1329">
        <v>284</v>
      </c>
      <c r="AB1329">
        <v>444</v>
      </c>
      <c r="AC1329" t="s">
        <v>5842</v>
      </c>
      <c r="AD1329" t="s">
        <v>5845</v>
      </c>
    </row>
    <row r="1330" spans="1:30" x14ac:dyDescent="0.25">
      <c r="A1330">
        <v>1329</v>
      </c>
      <c r="B1330" t="s">
        <v>5846</v>
      </c>
      <c r="C1330" s="2">
        <v>0.64359343679030201</v>
      </c>
      <c r="D1330" t="s">
        <v>349</v>
      </c>
      <c r="E1330" t="s">
        <v>18297</v>
      </c>
      <c r="F1330">
        <v>4547.2781997960801</v>
      </c>
      <c r="G1330" s="2">
        <v>0.26183528230449998</v>
      </c>
      <c r="H1330" s="12">
        <v>2.45800883336203</v>
      </c>
      <c r="I1330" s="14">
        <v>1.39709737666989E-2</v>
      </c>
      <c r="J1330" s="14">
        <v>3.56113920097645E-2</v>
      </c>
      <c r="K1330" t="s">
        <v>5848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v>7792</v>
      </c>
      <c r="Z1330">
        <v>9128</v>
      </c>
      <c r="AA1330">
        <v>2624</v>
      </c>
      <c r="AB1330">
        <v>1975</v>
      </c>
      <c r="AC1330" t="s">
        <v>5847</v>
      </c>
      <c r="AD1330" t="s">
        <v>5849</v>
      </c>
    </row>
    <row r="1331" spans="1:30" x14ac:dyDescent="0.25">
      <c r="A1331">
        <v>1330</v>
      </c>
      <c r="B1331" t="s">
        <v>5850</v>
      </c>
      <c r="C1331" s="2">
        <v>8.5615208310988802E-2</v>
      </c>
      <c r="D1331" t="s">
        <v>35</v>
      </c>
      <c r="F1331">
        <v>15.4398597079312</v>
      </c>
      <c r="G1331" s="2">
        <v>0.84764408932587798</v>
      </c>
      <c r="H1331" s="12">
        <v>0.101003722422081</v>
      </c>
      <c r="I1331" s="14">
        <v>0.91954750522491402</v>
      </c>
      <c r="J1331" s="14">
        <v>0.94297085291577998</v>
      </c>
      <c r="K1331" t="s">
        <v>24</v>
      </c>
      <c r="L1331" t="s">
        <v>24</v>
      </c>
      <c r="M1331" t="s">
        <v>24</v>
      </c>
      <c r="N1331" t="s">
        <v>24</v>
      </c>
      <c r="O1331" t="s">
        <v>24</v>
      </c>
      <c r="P1331" t="s">
        <v>24</v>
      </c>
      <c r="Q1331" t="s">
        <v>24</v>
      </c>
      <c r="R1331" t="s">
        <v>24</v>
      </c>
      <c r="S1331" t="s">
        <v>24</v>
      </c>
      <c r="T1331" t="s">
        <v>24</v>
      </c>
      <c r="U1331" t="s">
        <v>24</v>
      </c>
      <c r="V1331" t="s">
        <v>24</v>
      </c>
      <c r="W1331" t="s">
        <v>24</v>
      </c>
      <c r="X1331" t="s">
        <v>24</v>
      </c>
      <c r="Y1331">
        <v>26</v>
      </c>
      <c r="Z1331">
        <v>22</v>
      </c>
      <c r="AA1331">
        <v>14</v>
      </c>
      <c r="AB1331">
        <v>5</v>
      </c>
      <c r="AC1331" t="s">
        <v>5851</v>
      </c>
      <c r="AD1331" t="s">
        <v>5852</v>
      </c>
    </row>
    <row r="1332" spans="1:30" x14ac:dyDescent="0.25">
      <c r="A1332">
        <v>1331</v>
      </c>
      <c r="B1332" t="s">
        <v>5853</v>
      </c>
      <c r="C1332" s="2">
        <v>0.97527274030470301</v>
      </c>
      <c r="D1332" t="s">
        <v>5856</v>
      </c>
      <c r="E1332" t="s">
        <v>18296</v>
      </c>
      <c r="F1332">
        <v>285.41467692038202</v>
      </c>
      <c r="G1332" s="2">
        <v>0.23198489361254801</v>
      </c>
      <c r="H1332" s="12">
        <v>4.2040355521319599</v>
      </c>
      <c r="I1332" s="14">
        <v>2.6219772676899501E-5</v>
      </c>
      <c r="J1332" s="14">
        <v>1.5327576692109699E-4</v>
      </c>
      <c r="K1332" t="s">
        <v>5855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v>532</v>
      </c>
      <c r="Z1332">
        <v>622</v>
      </c>
      <c r="AA1332">
        <v>124</v>
      </c>
      <c r="AB1332">
        <v>129</v>
      </c>
      <c r="AC1332" t="s">
        <v>5854</v>
      </c>
      <c r="AD1332" t="s">
        <v>5857</v>
      </c>
    </row>
    <row r="1333" spans="1:30" x14ac:dyDescent="0.25">
      <c r="A1333">
        <v>1332</v>
      </c>
      <c r="B1333" t="s">
        <v>5858</v>
      </c>
      <c r="C1333" s="2">
        <v>1.7883811776571901</v>
      </c>
      <c r="D1333" t="s">
        <v>5861</v>
      </c>
      <c r="E1333" t="s">
        <v>18296</v>
      </c>
      <c r="F1333">
        <v>137.16474765752901</v>
      </c>
      <c r="G1333" s="2">
        <v>0.30263247217975903</v>
      </c>
      <c r="H1333" s="12">
        <v>5.9094160146665402</v>
      </c>
      <c r="I1333" s="14">
        <v>3.4332266066999201E-9</v>
      </c>
      <c r="J1333" s="14">
        <v>4.2970352240907698E-8</v>
      </c>
      <c r="K1333" t="s">
        <v>5860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312</v>
      </c>
      <c r="Z1333">
        <v>336</v>
      </c>
      <c r="AA1333">
        <v>40</v>
      </c>
      <c r="AB1333">
        <v>41</v>
      </c>
      <c r="AC1333" t="s">
        <v>5859</v>
      </c>
      <c r="AD1333" t="s">
        <v>5862</v>
      </c>
    </row>
    <row r="1334" spans="1:30" x14ac:dyDescent="0.25">
      <c r="A1334">
        <v>1333</v>
      </c>
      <c r="B1334" t="s">
        <v>5863</v>
      </c>
      <c r="C1334" s="2">
        <v>-0.74240596884098098</v>
      </c>
      <c r="D1334" t="s">
        <v>1123</v>
      </c>
      <c r="E1334" t="s">
        <v>18282</v>
      </c>
      <c r="F1334">
        <v>469.05583943592501</v>
      </c>
      <c r="G1334" s="2">
        <v>0.27018934429636099</v>
      </c>
      <c r="H1334" s="12">
        <v>-2.7477248252494402</v>
      </c>
      <c r="I1334" s="14">
        <v>6.00103504050707E-3</v>
      </c>
      <c r="J1334" s="14">
        <v>1.7514231564409601E-2</v>
      </c>
      <c r="K1334" t="s">
        <v>5865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0</v>
      </c>
      <c r="X1334">
        <v>0</v>
      </c>
      <c r="Y1334">
        <v>541</v>
      </c>
      <c r="Z1334">
        <v>528</v>
      </c>
      <c r="AA1334">
        <v>284</v>
      </c>
      <c r="AB1334">
        <v>504</v>
      </c>
      <c r="AC1334" t="s">
        <v>5864</v>
      </c>
      <c r="AD1334" t="s">
        <v>5866</v>
      </c>
    </row>
    <row r="1335" spans="1:30" x14ac:dyDescent="0.25">
      <c r="A1335">
        <v>1334</v>
      </c>
      <c r="B1335" t="s">
        <v>5867</v>
      </c>
      <c r="C1335" s="2">
        <v>-3.9882933467716901</v>
      </c>
      <c r="D1335" t="s">
        <v>35</v>
      </c>
      <c r="F1335">
        <v>212.23751609006999</v>
      </c>
      <c r="G1335" s="2">
        <v>0.32075050236552999</v>
      </c>
      <c r="H1335" s="12">
        <v>-12.4342544044611</v>
      </c>
      <c r="I1335" s="14">
        <v>1.7032258674875199E-35</v>
      </c>
      <c r="J1335" s="14">
        <v>1.3041366691252499E-33</v>
      </c>
      <c r="K1335" t="s">
        <v>5869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1</v>
      </c>
      <c r="X1335">
        <v>0</v>
      </c>
      <c r="Y1335">
        <v>29</v>
      </c>
      <c r="Z1335">
        <v>48</v>
      </c>
      <c r="AA1335">
        <v>227</v>
      </c>
      <c r="AB1335">
        <v>303</v>
      </c>
      <c r="AC1335" t="s">
        <v>5868</v>
      </c>
      <c r="AD1335" t="s">
        <v>5870</v>
      </c>
    </row>
    <row r="1336" spans="1:30" x14ac:dyDescent="0.25">
      <c r="A1336">
        <v>1335</v>
      </c>
      <c r="B1336" t="s">
        <v>5871</v>
      </c>
      <c r="C1336" s="2">
        <v>-3.4442250529954199</v>
      </c>
      <c r="D1336" t="s">
        <v>5481</v>
      </c>
      <c r="E1336" t="s">
        <v>18290</v>
      </c>
      <c r="F1336">
        <v>2052.4514572317598</v>
      </c>
      <c r="G1336" s="2">
        <v>0.216773983239785</v>
      </c>
      <c r="H1336" s="12">
        <v>-15.888553605556901</v>
      </c>
      <c r="I1336" s="14">
        <v>7.6062433281621399E-57</v>
      </c>
      <c r="J1336" s="14">
        <v>1.35010819074878E-54</v>
      </c>
      <c r="K1336" t="s">
        <v>5873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1</v>
      </c>
      <c r="X1336">
        <v>0</v>
      </c>
      <c r="Y1336">
        <v>451</v>
      </c>
      <c r="Z1336">
        <v>605</v>
      </c>
      <c r="AA1336">
        <v>2052</v>
      </c>
      <c r="AB1336">
        <v>2953</v>
      </c>
      <c r="AC1336" t="s">
        <v>5872</v>
      </c>
      <c r="AD1336" t="s">
        <v>5874</v>
      </c>
    </row>
    <row r="1337" spans="1:30" x14ac:dyDescent="0.25">
      <c r="A1337">
        <v>1336</v>
      </c>
      <c r="B1337" t="s">
        <v>16446</v>
      </c>
      <c r="C1337" s="2">
        <v>4.2574421645001401E-2</v>
      </c>
      <c r="D1337" t="s">
        <v>5877</v>
      </c>
      <c r="E1337" t="s">
        <v>18288</v>
      </c>
      <c r="F1337">
        <v>849.92220640955395</v>
      </c>
      <c r="G1337" s="2">
        <v>0.20145611068656399</v>
      </c>
      <c r="H1337" s="12">
        <v>0.21133348350619599</v>
      </c>
      <c r="I1337" s="14">
        <v>0.83262705683867999</v>
      </c>
      <c r="J1337" s="14">
        <v>0.884483201144737</v>
      </c>
      <c r="K1337" t="s">
        <v>5876</v>
      </c>
      <c r="L1337" t="s">
        <v>24</v>
      </c>
      <c r="M1337" t="s">
        <v>24</v>
      </c>
      <c r="N1337" t="s">
        <v>24</v>
      </c>
      <c r="O1337" t="s">
        <v>24</v>
      </c>
      <c r="P1337" t="s">
        <v>24</v>
      </c>
      <c r="Q1337" t="s">
        <v>24</v>
      </c>
      <c r="R1337" t="s">
        <v>24</v>
      </c>
      <c r="S1337" t="s">
        <v>24</v>
      </c>
      <c r="T1337" t="s">
        <v>24</v>
      </c>
      <c r="U1337" t="s">
        <v>24</v>
      </c>
      <c r="V1337" t="s">
        <v>24</v>
      </c>
      <c r="W1337" t="s">
        <v>24</v>
      </c>
      <c r="X1337" t="s">
        <v>24</v>
      </c>
      <c r="Y1337">
        <v>1411</v>
      </c>
      <c r="Z1337">
        <v>1209</v>
      </c>
      <c r="AA1337">
        <v>504</v>
      </c>
      <c r="AB1337">
        <v>602</v>
      </c>
      <c r="AC1337" t="s">
        <v>5875</v>
      </c>
      <c r="AD1337" t="e">
        <f>-ADMNILDLFLQASLFVKLIMLVLMGFSIASWAIIIQRTRVLNAATRDAEAFEDKFWSGIELSRLYQESQARRDSLGGSEQIFHSGFKEFARLHRANSHAPEAVIDGASRAMRISMNRELEALENHIPFLGTVGSISPYIGLFGTVWGIMHAFISLGAVKQATLQMVAPGIAEALIATAIGLFAAIPAVMAYNRLNLHVSKLEQNYDNFMEEFIAILHRQAFASTESK</f>
        <v>#NAME?</v>
      </c>
    </row>
    <row r="1338" spans="1:30" x14ac:dyDescent="0.25">
      <c r="A1338">
        <v>1337</v>
      </c>
      <c r="B1338" t="s">
        <v>5878</v>
      </c>
      <c r="C1338" s="2">
        <v>-3.4031614914146</v>
      </c>
      <c r="D1338" t="s">
        <v>5881</v>
      </c>
      <c r="E1338" t="s">
        <v>18290</v>
      </c>
      <c r="F1338">
        <v>5336.0946175766603</v>
      </c>
      <c r="G1338" s="2">
        <v>0.18969155218446901</v>
      </c>
      <c r="H1338" s="12">
        <v>-17.940501051439199</v>
      </c>
      <c r="I1338" s="14">
        <v>5.69393978680712E-72</v>
      </c>
      <c r="J1338" s="14">
        <v>2.0213486243165299E-69</v>
      </c>
      <c r="K1338" t="s">
        <v>5880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1</v>
      </c>
      <c r="X1338">
        <v>0</v>
      </c>
      <c r="Y1338">
        <v>1255</v>
      </c>
      <c r="Z1338">
        <v>1560</v>
      </c>
      <c r="AA1338">
        <v>5385</v>
      </c>
      <c r="AB1338">
        <v>7584</v>
      </c>
      <c r="AC1338" t="s">
        <v>5879</v>
      </c>
      <c r="AD1338" t="s">
        <v>5882</v>
      </c>
    </row>
    <row r="1339" spans="1:30" x14ac:dyDescent="0.25">
      <c r="A1339">
        <v>1338</v>
      </c>
      <c r="B1339" t="s">
        <v>5883</v>
      </c>
      <c r="C1339" s="2">
        <v>-3.4877276600317302</v>
      </c>
      <c r="D1339" t="s">
        <v>5881</v>
      </c>
      <c r="E1339" t="s">
        <v>18290</v>
      </c>
      <c r="F1339">
        <v>7599.0575922308499</v>
      </c>
      <c r="G1339" s="2">
        <v>0.19852562412767799</v>
      </c>
      <c r="H1339" s="12">
        <v>-17.568148572038599</v>
      </c>
      <c r="I1339" s="14">
        <v>4.3204355935610602E-69</v>
      </c>
      <c r="J1339" s="14">
        <v>1.29779238406584E-66</v>
      </c>
      <c r="K1339" t="s">
        <v>5885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1</v>
      </c>
      <c r="X1339">
        <v>0</v>
      </c>
      <c r="Y1339">
        <v>1733</v>
      </c>
      <c r="Z1339">
        <v>2064</v>
      </c>
      <c r="AA1339">
        <v>7432</v>
      </c>
      <c r="AB1339">
        <v>11179</v>
      </c>
      <c r="AC1339" t="s">
        <v>5884</v>
      </c>
      <c r="AD1339" t="s">
        <v>5886</v>
      </c>
    </row>
    <row r="1340" spans="1:30" x14ac:dyDescent="0.25">
      <c r="A1340">
        <v>1339</v>
      </c>
      <c r="B1340" t="s">
        <v>5887</v>
      </c>
      <c r="C1340" s="2">
        <v>-3.6655325220161301</v>
      </c>
      <c r="D1340" t="s">
        <v>35</v>
      </c>
      <c r="F1340">
        <v>26386.9933997765</v>
      </c>
      <c r="G1340" s="2">
        <v>0.21692054951926301</v>
      </c>
      <c r="H1340" s="12">
        <v>-16.898041841308501</v>
      </c>
      <c r="I1340" s="14">
        <v>4.6509703304893399E-64</v>
      </c>
      <c r="J1340" s="14">
        <v>1.29728851004006E-61</v>
      </c>
      <c r="K1340" t="s">
        <v>5889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1</v>
      </c>
      <c r="X1340">
        <v>0</v>
      </c>
      <c r="Y1340">
        <v>4966</v>
      </c>
      <c r="Z1340">
        <v>6826</v>
      </c>
      <c r="AA1340">
        <v>26547</v>
      </c>
      <c r="AB1340">
        <v>38606</v>
      </c>
      <c r="AC1340" t="s">
        <v>5888</v>
      </c>
      <c r="AD1340" t="s">
        <v>5890</v>
      </c>
    </row>
    <row r="1341" spans="1:30" x14ac:dyDescent="0.25">
      <c r="A1341">
        <v>1340</v>
      </c>
      <c r="B1341" t="s">
        <v>5891</v>
      </c>
      <c r="C1341" s="2">
        <v>-3.6607442189465198</v>
      </c>
      <c r="D1341" t="s">
        <v>35</v>
      </c>
      <c r="F1341">
        <v>11068.5604165156</v>
      </c>
      <c r="G1341" s="2">
        <v>0.18615076108915399</v>
      </c>
      <c r="H1341" s="12">
        <v>-19.665480804525199</v>
      </c>
      <c r="I1341" s="14">
        <v>4.26108951963488E-86</v>
      </c>
      <c r="J1341" s="14">
        <v>2.0799443217717701E-83</v>
      </c>
      <c r="K1341" t="s">
        <v>5893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1</v>
      </c>
      <c r="X1341">
        <v>0</v>
      </c>
      <c r="Y1341">
        <v>2231</v>
      </c>
      <c r="Z1341">
        <v>2722</v>
      </c>
      <c r="AA1341">
        <v>11274</v>
      </c>
      <c r="AB1341">
        <v>16023</v>
      </c>
      <c r="AC1341" t="s">
        <v>5892</v>
      </c>
      <c r="AD1341" t="s">
        <v>5894</v>
      </c>
    </row>
    <row r="1342" spans="1:30" x14ac:dyDescent="0.25">
      <c r="A1342">
        <v>1341</v>
      </c>
      <c r="B1342" t="s">
        <v>5895</v>
      </c>
      <c r="C1342" s="2">
        <v>-3.37506389193496</v>
      </c>
      <c r="D1342" t="s">
        <v>5898</v>
      </c>
      <c r="E1342" t="s">
        <v>18294</v>
      </c>
      <c r="F1342">
        <v>66724.849645401497</v>
      </c>
      <c r="G1342" s="2">
        <v>0.22562894829174199</v>
      </c>
      <c r="H1342" s="12">
        <v>-14.9584701674492</v>
      </c>
      <c r="I1342" s="14">
        <v>1.37142510944757E-50</v>
      </c>
      <c r="J1342" s="14">
        <v>1.9834870564417601E-48</v>
      </c>
      <c r="K1342" t="s">
        <v>5897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1</v>
      </c>
      <c r="X1342">
        <v>0</v>
      </c>
      <c r="Y1342">
        <v>16818</v>
      </c>
      <c r="Z1342">
        <v>18963</v>
      </c>
      <c r="AA1342">
        <v>60706</v>
      </c>
      <c r="AB1342">
        <v>102395</v>
      </c>
      <c r="AC1342" t="s">
        <v>5896</v>
      </c>
      <c r="AD1342" t="s">
        <v>5899</v>
      </c>
    </row>
    <row r="1343" spans="1:30" x14ac:dyDescent="0.25">
      <c r="A1343">
        <v>1342</v>
      </c>
      <c r="B1343" t="s">
        <v>5900</v>
      </c>
      <c r="C1343" s="2">
        <v>-2.5030191426991402</v>
      </c>
      <c r="D1343" t="s">
        <v>5903</v>
      </c>
      <c r="E1343" t="s">
        <v>18282</v>
      </c>
      <c r="F1343">
        <v>3610.0873254092398</v>
      </c>
      <c r="G1343" s="2">
        <v>0.15343506213064401</v>
      </c>
      <c r="H1343" s="12">
        <v>-16.313214906302999</v>
      </c>
      <c r="I1343" s="14">
        <v>7.9496301162600602E-60</v>
      </c>
      <c r="J1343" s="14">
        <v>1.8260768002350301E-57</v>
      </c>
      <c r="K1343" t="s">
        <v>5902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1</v>
      </c>
      <c r="Y1343">
        <v>1642</v>
      </c>
      <c r="Z1343">
        <v>1655</v>
      </c>
      <c r="AA1343">
        <v>3558</v>
      </c>
      <c r="AB1343">
        <v>4574</v>
      </c>
      <c r="AC1343" t="s">
        <v>5901</v>
      </c>
      <c r="AD1343" t="s">
        <v>5904</v>
      </c>
    </row>
    <row r="1344" spans="1:30" x14ac:dyDescent="0.25">
      <c r="A1344">
        <v>1343</v>
      </c>
      <c r="B1344" t="s">
        <v>5905</v>
      </c>
      <c r="C1344" s="2">
        <v>-8.2287439055712206E-3</v>
      </c>
      <c r="D1344" t="s">
        <v>5908</v>
      </c>
      <c r="E1344" t="s">
        <v>18284</v>
      </c>
      <c r="F1344">
        <v>5081.58184895872</v>
      </c>
      <c r="G1344" s="2">
        <v>0.15695235182358999</v>
      </c>
      <c r="H1344" s="12">
        <v>-5.2428293109109098E-2</v>
      </c>
      <c r="I1344" s="14">
        <v>0.95818743047149901</v>
      </c>
      <c r="J1344" s="14">
        <v>0.970867129214117</v>
      </c>
      <c r="K1344" t="s">
        <v>5907</v>
      </c>
      <c r="L1344" t="s">
        <v>24</v>
      </c>
      <c r="M1344" t="s">
        <v>24</v>
      </c>
      <c r="N1344" t="s">
        <v>24</v>
      </c>
      <c r="O1344" t="s">
        <v>24</v>
      </c>
      <c r="P1344" t="s">
        <v>24</v>
      </c>
      <c r="Q1344" t="s">
        <v>24</v>
      </c>
      <c r="R1344" t="s">
        <v>24</v>
      </c>
      <c r="S1344" t="s">
        <v>24</v>
      </c>
      <c r="T1344" t="s">
        <v>24</v>
      </c>
      <c r="U1344" t="s">
        <v>24</v>
      </c>
      <c r="V1344" t="s">
        <v>24</v>
      </c>
      <c r="W1344" t="s">
        <v>24</v>
      </c>
      <c r="X1344" t="s">
        <v>24</v>
      </c>
      <c r="Y1344">
        <v>7094</v>
      </c>
      <c r="Z1344">
        <v>8370</v>
      </c>
      <c r="AA1344">
        <v>3179</v>
      </c>
      <c r="AB1344">
        <v>3532</v>
      </c>
      <c r="AC1344" t="s">
        <v>5906</v>
      </c>
      <c r="AD1344" t="s">
        <v>5909</v>
      </c>
    </row>
    <row r="1345" spans="1:30" x14ac:dyDescent="0.25">
      <c r="A1345">
        <v>1344</v>
      </c>
      <c r="B1345" t="s">
        <v>5910</v>
      </c>
      <c r="C1345" s="2">
        <v>-0.20466738012827501</v>
      </c>
      <c r="D1345" t="s">
        <v>35</v>
      </c>
      <c r="F1345">
        <v>1219.2582106498401</v>
      </c>
      <c r="G1345" s="2">
        <v>0.185057013224287</v>
      </c>
      <c r="H1345" s="12">
        <v>-1.1059693256813801</v>
      </c>
      <c r="I1345" s="14">
        <v>0.26873979637670597</v>
      </c>
      <c r="J1345" s="14">
        <v>0.39275033864185499</v>
      </c>
      <c r="K1345" t="s">
        <v>5912</v>
      </c>
      <c r="L1345" t="s">
        <v>24</v>
      </c>
      <c r="M1345" t="s">
        <v>24</v>
      </c>
      <c r="N1345" t="s">
        <v>24</v>
      </c>
      <c r="O1345" t="s">
        <v>24</v>
      </c>
      <c r="P1345" t="s">
        <v>24</v>
      </c>
      <c r="Q1345" t="s">
        <v>24</v>
      </c>
      <c r="R1345" t="s">
        <v>24</v>
      </c>
      <c r="S1345" t="s">
        <v>24</v>
      </c>
      <c r="T1345" t="s">
        <v>24</v>
      </c>
      <c r="U1345" t="s">
        <v>24</v>
      </c>
      <c r="V1345" t="s">
        <v>24</v>
      </c>
      <c r="W1345" t="s">
        <v>24</v>
      </c>
      <c r="X1345" t="s">
        <v>24</v>
      </c>
      <c r="Y1345">
        <v>1696</v>
      </c>
      <c r="Z1345">
        <v>1756</v>
      </c>
      <c r="AA1345">
        <v>716</v>
      </c>
      <c r="AB1345">
        <v>1021</v>
      </c>
      <c r="AC1345" t="s">
        <v>5911</v>
      </c>
      <c r="AD1345" t="s">
        <v>5913</v>
      </c>
    </row>
    <row r="1346" spans="1:30" x14ac:dyDescent="0.25">
      <c r="A1346">
        <v>1345</v>
      </c>
      <c r="B1346" t="s">
        <v>16447</v>
      </c>
      <c r="C1346" s="2">
        <v>-0.107468835143641</v>
      </c>
      <c r="D1346" t="s">
        <v>5916</v>
      </c>
      <c r="E1346" t="s">
        <v>18288</v>
      </c>
      <c r="F1346">
        <v>404.04361306892599</v>
      </c>
      <c r="G1346" s="2">
        <v>0.25065212600158399</v>
      </c>
      <c r="H1346" s="12">
        <v>-0.42875692641426799</v>
      </c>
      <c r="I1346" s="14">
        <v>0.66810012820920595</v>
      </c>
      <c r="J1346" s="14">
        <v>0.76262233284330605</v>
      </c>
      <c r="K1346" t="s">
        <v>5915</v>
      </c>
      <c r="L1346" t="s">
        <v>24</v>
      </c>
      <c r="M1346" t="s">
        <v>24</v>
      </c>
      <c r="N1346" t="s">
        <v>24</v>
      </c>
      <c r="O1346" t="s">
        <v>24</v>
      </c>
      <c r="P1346" t="s">
        <v>24</v>
      </c>
      <c r="Q1346" t="s">
        <v>24</v>
      </c>
      <c r="R1346" t="s">
        <v>24</v>
      </c>
      <c r="S1346" t="s">
        <v>24</v>
      </c>
      <c r="T1346" t="s">
        <v>24</v>
      </c>
      <c r="U1346" t="s">
        <v>24</v>
      </c>
      <c r="V1346" t="s">
        <v>24</v>
      </c>
      <c r="W1346" t="s">
        <v>24</v>
      </c>
      <c r="X1346" t="s">
        <v>24</v>
      </c>
      <c r="Y1346">
        <v>665</v>
      </c>
      <c r="Z1346">
        <v>515</v>
      </c>
      <c r="AA1346">
        <v>255</v>
      </c>
      <c r="AB1346">
        <v>298</v>
      </c>
      <c r="AC1346" t="s">
        <v>5914</v>
      </c>
      <c r="AD1346" t="s">
        <v>5917</v>
      </c>
    </row>
    <row r="1347" spans="1:30" x14ac:dyDescent="0.25">
      <c r="A1347">
        <v>1346</v>
      </c>
      <c r="B1347" t="s">
        <v>5918</v>
      </c>
      <c r="C1347" s="2">
        <v>-0.135355232902482</v>
      </c>
      <c r="D1347" t="s">
        <v>5921</v>
      </c>
      <c r="E1347" t="s">
        <v>18282</v>
      </c>
      <c r="F1347">
        <v>345.41076013810101</v>
      </c>
      <c r="G1347" s="2">
        <v>0.36879129291089402</v>
      </c>
      <c r="H1347" s="12">
        <v>-0.36702393875439498</v>
      </c>
      <c r="I1347" s="14">
        <v>0.71360116166796606</v>
      </c>
      <c r="J1347" s="14">
        <v>0.798914144585266</v>
      </c>
      <c r="K1347" t="s">
        <v>5920</v>
      </c>
      <c r="L1347" t="s">
        <v>24</v>
      </c>
      <c r="M1347" t="s">
        <v>24</v>
      </c>
      <c r="N1347" t="s">
        <v>24</v>
      </c>
      <c r="O1347" t="s">
        <v>24</v>
      </c>
      <c r="P1347" t="s">
        <v>24</v>
      </c>
      <c r="Q1347" t="s">
        <v>24</v>
      </c>
      <c r="R1347" t="s">
        <v>24</v>
      </c>
      <c r="S1347" t="s">
        <v>24</v>
      </c>
      <c r="T1347" t="s">
        <v>24</v>
      </c>
      <c r="U1347" t="s">
        <v>24</v>
      </c>
      <c r="V1347" t="s">
        <v>24</v>
      </c>
      <c r="W1347" t="s">
        <v>24</v>
      </c>
      <c r="X1347" t="s">
        <v>24</v>
      </c>
      <c r="Y1347">
        <v>490</v>
      </c>
      <c r="Z1347">
        <v>514</v>
      </c>
      <c r="AA1347">
        <v>143</v>
      </c>
      <c r="AB1347">
        <v>348</v>
      </c>
      <c r="AC1347" t="s">
        <v>5919</v>
      </c>
      <c r="AD1347" t="s">
        <v>5922</v>
      </c>
    </row>
    <row r="1348" spans="1:30" x14ac:dyDescent="0.25">
      <c r="A1348">
        <v>1347</v>
      </c>
      <c r="B1348" t="s">
        <v>5923</v>
      </c>
      <c r="C1348" s="2">
        <v>0.18229295401510301</v>
      </c>
      <c r="D1348" t="s">
        <v>694</v>
      </c>
      <c r="E1348" t="s">
        <v>18281</v>
      </c>
      <c r="F1348">
        <v>441.21440590808197</v>
      </c>
      <c r="G1348" s="2">
        <v>0.194040053984221</v>
      </c>
      <c r="H1348" s="12">
        <v>0.93946043753382602</v>
      </c>
      <c r="I1348" s="14">
        <v>0.34749439542986199</v>
      </c>
      <c r="J1348" s="14">
        <v>0.47496171303941598</v>
      </c>
      <c r="K1348" t="s">
        <v>24</v>
      </c>
      <c r="L1348" t="s">
        <v>24</v>
      </c>
      <c r="M1348" t="s">
        <v>24</v>
      </c>
      <c r="N1348" t="s">
        <v>24</v>
      </c>
      <c r="O1348" t="s">
        <v>24</v>
      </c>
      <c r="P1348" t="s">
        <v>24</v>
      </c>
      <c r="Q1348" t="s">
        <v>24</v>
      </c>
      <c r="R1348" t="s">
        <v>24</v>
      </c>
      <c r="S1348" t="s">
        <v>24</v>
      </c>
      <c r="T1348" t="s">
        <v>24</v>
      </c>
      <c r="U1348" t="s">
        <v>24</v>
      </c>
      <c r="V1348" t="s">
        <v>24</v>
      </c>
      <c r="W1348" t="s">
        <v>24</v>
      </c>
      <c r="X1348" t="s">
        <v>24</v>
      </c>
      <c r="Y1348">
        <v>690</v>
      </c>
      <c r="Z1348">
        <v>739</v>
      </c>
      <c r="AA1348">
        <v>261</v>
      </c>
      <c r="AB1348">
        <v>283</v>
      </c>
      <c r="AC1348" t="s">
        <v>5924</v>
      </c>
      <c r="AD1348" t="s">
        <v>5925</v>
      </c>
    </row>
    <row r="1349" spans="1:30" x14ac:dyDescent="0.25">
      <c r="A1349">
        <v>1348</v>
      </c>
      <c r="B1349" t="s">
        <v>5926</v>
      </c>
      <c r="C1349" s="2">
        <v>9.0556491224893093E-2</v>
      </c>
      <c r="D1349" t="s">
        <v>35</v>
      </c>
      <c r="F1349">
        <v>1496.94259387129</v>
      </c>
      <c r="G1349" s="2">
        <v>0.16813529299482699</v>
      </c>
      <c r="H1349" s="12">
        <v>0.53859299622286505</v>
      </c>
      <c r="I1349" s="14">
        <v>0.59016772128136397</v>
      </c>
      <c r="J1349" s="14">
        <v>0.69921266735550003</v>
      </c>
      <c r="K1349" t="s">
        <v>5928</v>
      </c>
      <c r="L1349" t="s">
        <v>24</v>
      </c>
      <c r="M1349" t="s">
        <v>24</v>
      </c>
      <c r="N1349" t="s">
        <v>24</v>
      </c>
      <c r="O1349" t="s">
        <v>24</v>
      </c>
      <c r="P1349" t="s">
        <v>24</v>
      </c>
      <c r="Q1349" t="s">
        <v>24</v>
      </c>
      <c r="R1349" t="s">
        <v>24</v>
      </c>
      <c r="S1349" t="s">
        <v>24</v>
      </c>
      <c r="T1349" t="s">
        <v>24</v>
      </c>
      <c r="U1349" t="s">
        <v>24</v>
      </c>
      <c r="V1349" t="s">
        <v>24</v>
      </c>
      <c r="W1349" t="s">
        <v>24</v>
      </c>
      <c r="X1349" t="s">
        <v>24</v>
      </c>
      <c r="Y1349">
        <v>2423</v>
      </c>
      <c r="Z1349">
        <v>2273</v>
      </c>
      <c r="AA1349">
        <v>885</v>
      </c>
      <c r="AB1349">
        <v>1028</v>
      </c>
      <c r="AC1349" t="s">
        <v>5927</v>
      </c>
      <c r="AD1349" t="s">
        <v>5929</v>
      </c>
    </row>
    <row r="1350" spans="1:30" x14ac:dyDescent="0.25">
      <c r="A1350">
        <v>1349</v>
      </c>
      <c r="B1350" t="s">
        <v>5930</v>
      </c>
      <c r="C1350" s="2">
        <v>6.7452131391247394E-2</v>
      </c>
      <c r="D1350" t="s">
        <v>694</v>
      </c>
      <c r="E1350" t="s">
        <v>18281</v>
      </c>
      <c r="F1350">
        <v>273.39976620511902</v>
      </c>
      <c r="G1350" s="2">
        <v>0.21796340239081799</v>
      </c>
      <c r="H1350" s="12">
        <v>0.309465399472443</v>
      </c>
      <c r="I1350" s="14">
        <v>0.75696752844516402</v>
      </c>
      <c r="J1350" s="14">
        <v>0.83129731154053699</v>
      </c>
      <c r="K1350" t="s">
        <v>24</v>
      </c>
      <c r="L1350" t="s">
        <v>24</v>
      </c>
      <c r="M1350" t="s">
        <v>24</v>
      </c>
      <c r="N1350" t="s">
        <v>24</v>
      </c>
      <c r="O1350" t="s">
        <v>24</v>
      </c>
      <c r="P1350" t="s">
        <v>24</v>
      </c>
      <c r="Q1350" t="s">
        <v>24</v>
      </c>
      <c r="R1350" t="s">
        <v>24</v>
      </c>
      <c r="S1350" t="s">
        <v>24</v>
      </c>
      <c r="T1350" t="s">
        <v>24</v>
      </c>
      <c r="U1350" t="s">
        <v>24</v>
      </c>
      <c r="V1350" t="s">
        <v>24</v>
      </c>
      <c r="W1350" t="s">
        <v>24</v>
      </c>
      <c r="X1350" t="s">
        <v>24</v>
      </c>
      <c r="Y1350">
        <v>403</v>
      </c>
      <c r="Z1350">
        <v>450</v>
      </c>
      <c r="AA1350">
        <v>165</v>
      </c>
      <c r="AB1350">
        <v>187</v>
      </c>
      <c r="AC1350" t="s">
        <v>5931</v>
      </c>
      <c r="AD1350" t="s">
        <v>5932</v>
      </c>
    </row>
    <row r="1351" spans="1:30" x14ac:dyDescent="0.25">
      <c r="A1351">
        <v>1350</v>
      </c>
      <c r="B1351" t="s">
        <v>5933</v>
      </c>
      <c r="C1351" s="2">
        <v>0.475953407163828</v>
      </c>
      <c r="D1351" t="s">
        <v>35</v>
      </c>
      <c r="F1351">
        <v>24.544858345318101</v>
      </c>
      <c r="G1351" s="2">
        <v>0.699633444976828</v>
      </c>
      <c r="H1351" s="12">
        <v>0.68028967251500105</v>
      </c>
      <c r="I1351" s="14">
        <v>0.49632106244535001</v>
      </c>
      <c r="J1351" s="14">
        <v>0.62020279963170999</v>
      </c>
      <c r="K1351" t="s">
        <v>5935</v>
      </c>
      <c r="L1351" t="s">
        <v>24</v>
      </c>
      <c r="M1351" t="s">
        <v>24</v>
      </c>
      <c r="N1351" t="s">
        <v>24</v>
      </c>
      <c r="O1351" t="s">
        <v>24</v>
      </c>
      <c r="P1351" t="s">
        <v>24</v>
      </c>
      <c r="Q1351" t="s">
        <v>24</v>
      </c>
      <c r="R1351" t="s">
        <v>24</v>
      </c>
      <c r="S1351" t="s">
        <v>24</v>
      </c>
      <c r="T1351" t="s">
        <v>24</v>
      </c>
      <c r="U1351" t="s">
        <v>24</v>
      </c>
      <c r="V1351" t="s">
        <v>24</v>
      </c>
      <c r="W1351" t="s">
        <v>24</v>
      </c>
      <c r="X1351" t="s">
        <v>24</v>
      </c>
      <c r="Y1351">
        <v>59</v>
      </c>
      <c r="Z1351">
        <v>27</v>
      </c>
      <c r="AA1351">
        <v>13</v>
      </c>
      <c r="AB1351">
        <v>14</v>
      </c>
      <c r="AC1351" t="s">
        <v>5934</v>
      </c>
      <c r="AD1351" t="s">
        <v>5936</v>
      </c>
    </row>
    <row r="1352" spans="1:30" x14ac:dyDescent="0.25">
      <c r="A1352">
        <v>1351</v>
      </c>
      <c r="B1352" t="s">
        <v>5937</v>
      </c>
      <c r="C1352" s="2">
        <v>0.153536339361795</v>
      </c>
      <c r="D1352" t="s">
        <v>5940</v>
      </c>
      <c r="F1352">
        <v>1136.7026926230899</v>
      </c>
      <c r="G1352" s="2">
        <v>0.179295258985643</v>
      </c>
      <c r="H1352" s="12">
        <v>0.85633239958725804</v>
      </c>
      <c r="I1352" s="14">
        <v>0.39181394489202098</v>
      </c>
      <c r="J1352" s="14">
        <v>0.52006575622139495</v>
      </c>
      <c r="K1352" t="s">
        <v>5939</v>
      </c>
      <c r="L1352" t="s">
        <v>24</v>
      </c>
      <c r="M1352" t="s">
        <v>24</v>
      </c>
      <c r="N1352" t="s">
        <v>24</v>
      </c>
      <c r="O1352" t="s">
        <v>24</v>
      </c>
      <c r="P1352" t="s">
        <v>24</v>
      </c>
      <c r="Q1352" t="s">
        <v>24</v>
      </c>
      <c r="R1352" t="s">
        <v>24</v>
      </c>
      <c r="S1352" t="s">
        <v>24</v>
      </c>
      <c r="T1352" t="s">
        <v>24</v>
      </c>
      <c r="U1352" t="s">
        <v>24</v>
      </c>
      <c r="V1352" t="s">
        <v>24</v>
      </c>
      <c r="W1352" t="s">
        <v>24</v>
      </c>
      <c r="X1352" t="s">
        <v>24</v>
      </c>
      <c r="Y1352">
        <v>1700</v>
      </c>
      <c r="Z1352">
        <v>1953</v>
      </c>
      <c r="AA1352">
        <v>606</v>
      </c>
      <c r="AB1352">
        <v>823</v>
      </c>
      <c r="AC1352" t="s">
        <v>5938</v>
      </c>
      <c r="AD1352" t="s">
        <v>5941</v>
      </c>
    </row>
    <row r="1353" spans="1:30" x14ac:dyDescent="0.25">
      <c r="A1353">
        <v>1352</v>
      </c>
      <c r="B1353" t="s">
        <v>5942</v>
      </c>
      <c r="C1353" s="2">
        <v>0.66569715575169697</v>
      </c>
      <c r="D1353" t="s">
        <v>5945</v>
      </c>
      <c r="E1353" t="s">
        <v>18297</v>
      </c>
      <c r="F1353">
        <v>4307.1621936280198</v>
      </c>
      <c r="G1353" s="2">
        <v>0.184390998014621</v>
      </c>
      <c r="H1353" s="12">
        <v>3.6102475875688498</v>
      </c>
      <c r="I1353" s="14">
        <v>3.0590486565951203E-4</v>
      </c>
      <c r="J1353" s="14">
        <v>1.3714793345584301E-3</v>
      </c>
      <c r="K1353" t="s">
        <v>5944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0</v>
      </c>
      <c r="Y1353">
        <v>7788</v>
      </c>
      <c r="Z1353">
        <v>8312</v>
      </c>
      <c r="AA1353">
        <v>2233</v>
      </c>
      <c r="AB1353">
        <v>2125</v>
      </c>
      <c r="AC1353" t="s">
        <v>5943</v>
      </c>
      <c r="AD1353" t="s">
        <v>5946</v>
      </c>
    </row>
    <row r="1354" spans="1:30" x14ac:dyDescent="0.25">
      <c r="A1354">
        <v>1353</v>
      </c>
      <c r="B1354" t="s">
        <v>5947</v>
      </c>
      <c r="C1354" s="2">
        <v>0.51758066082810605</v>
      </c>
      <c r="D1354" t="s">
        <v>5950</v>
      </c>
      <c r="E1354" t="s">
        <v>18294</v>
      </c>
      <c r="F1354">
        <v>3988.2496847411098</v>
      </c>
      <c r="G1354" s="2">
        <v>0.17040050138852</v>
      </c>
      <c r="H1354" s="12">
        <v>3.03743625523731</v>
      </c>
      <c r="I1354" s="14">
        <v>2.3859986359097102E-3</v>
      </c>
      <c r="J1354" s="14">
        <v>7.8494731872177093E-3</v>
      </c>
      <c r="K1354" t="s">
        <v>5949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0</v>
      </c>
      <c r="Y1354">
        <v>7233</v>
      </c>
      <c r="Z1354">
        <v>7058</v>
      </c>
      <c r="AA1354">
        <v>2129</v>
      </c>
      <c r="AB1354">
        <v>2176</v>
      </c>
      <c r="AC1354" t="s">
        <v>5948</v>
      </c>
      <c r="AD1354" t="s">
        <v>5951</v>
      </c>
    </row>
    <row r="1355" spans="1:30" x14ac:dyDescent="0.25">
      <c r="A1355">
        <v>1354</v>
      </c>
      <c r="B1355" t="s">
        <v>5952</v>
      </c>
      <c r="C1355" s="2">
        <v>0.65532500681456896</v>
      </c>
      <c r="D1355" t="s">
        <v>35</v>
      </c>
      <c r="F1355">
        <v>9990.89385374419</v>
      </c>
      <c r="G1355" s="2">
        <v>0.24453239851460701</v>
      </c>
      <c r="H1355" s="12">
        <v>2.6799107635441799</v>
      </c>
      <c r="I1355" s="14">
        <v>7.3641789083535598E-3</v>
      </c>
      <c r="J1355" s="14">
        <v>2.08536030726038E-2</v>
      </c>
      <c r="K1355" t="s">
        <v>5954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0</v>
      </c>
      <c r="Y1355">
        <v>18043</v>
      </c>
      <c r="Z1355">
        <v>19199</v>
      </c>
      <c r="AA1355">
        <v>5648</v>
      </c>
      <c r="AB1355">
        <v>4422</v>
      </c>
      <c r="AC1355" t="s">
        <v>5953</v>
      </c>
      <c r="AD1355" t="s">
        <v>5955</v>
      </c>
    </row>
    <row r="1356" spans="1:30" x14ac:dyDescent="0.25">
      <c r="A1356">
        <v>1355</v>
      </c>
      <c r="B1356" t="s">
        <v>5956</v>
      </c>
      <c r="C1356" s="2">
        <v>0.61322768428376495</v>
      </c>
      <c r="D1356" t="s">
        <v>5958</v>
      </c>
      <c r="E1356" t="s">
        <v>18285</v>
      </c>
      <c r="F1356">
        <v>3271.94519182985</v>
      </c>
      <c r="G1356" s="2">
        <v>0.21383154156381001</v>
      </c>
      <c r="H1356" s="12">
        <v>2.8678074328934802</v>
      </c>
      <c r="I1356" s="14">
        <v>4.1332701946970498E-3</v>
      </c>
      <c r="J1356" s="14">
        <v>1.2639326632961599E-2</v>
      </c>
      <c r="K1356" t="s">
        <v>24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0</v>
      </c>
      <c r="Y1356">
        <v>5804</v>
      </c>
      <c r="Z1356">
        <v>6255</v>
      </c>
      <c r="AA1356">
        <v>1804</v>
      </c>
      <c r="AB1356">
        <v>1568</v>
      </c>
      <c r="AC1356" t="s">
        <v>5957</v>
      </c>
      <c r="AD1356" t="s">
        <v>5959</v>
      </c>
    </row>
    <row r="1357" spans="1:30" x14ac:dyDescent="0.25">
      <c r="A1357">
        <v>1356</v>
      </c>
      <c r="B1357" t="s">
        <v>5960</v>
      </c>
      <c r="C1357" s="2">
        <v>0.289009242172313</v>
      </c>
      <c r="D1357" t="s">
        <v>5963</v>
      </c>
      <c r="E1357" t="s">
        <v>18283</v>
      </c>
      <c r="F1357">
        <v>1050.2670904845399</v>
      </c>
      <c r="G1357" s="2">
        <v>0.163941716408746</v>
      </c>
      <c r="H1357" s="12">
        <v>1.7628779819026801</v>
      </c>
      <c r="I1357" s="14">
        <v>7.7921071338543299E-2</v>
      </c>
      <c r="J1357" s="14">
        <v>0.14901164719736101</v>
      </c>
      <c r="K1357" t="s">
        <v>5962</v>
      </c>
      <c r="L1357" t="s">
        <v>24</v>
      </c>
      <c r="M1357" t="s">
        <v>24</v>
      </c>
      <c r="N1357" t="s">
        <v>24</v>
      </c>
      <c r="O1357" t="s">
        <v>24</v>
      </c>
      <c r="P1357" t="s">
        <v>24</v>
      </c>
      <c r="Q1357" t="s">
        <v>24</v>
      </c>
      <c r="R1357" t="s">
        <v>24</v>
      </c>
      <c r="S1357" t="s">
        <v>24</v>
      </c>
      <c r="T1357" t="s">
        <v>24</v>
      </c>
      <c r="U1357" t="s">
        <v>24</v>
      </c>
      <c r="V1357" t="s">
        <v>24</v>
      </c>
      <c r="W1357" t="s">
        <v>24</v>
      </c>
      <c r="X1357" t="s">
        <v>24</v>
      </c>
      <c r="Y1357">
        <v>1749</v>
      </c>
      <c r="Z1357">
        <v>1768</v>
      </c>
      <c r="AA1357">
        <v>585</v>
      </c>
      <c r="AB1357">
        <v>661</v>
      </c>
      <c r="AC1357" t="s">
        <v>5961</v>
      </c>
      <c r="AD1357" t="s">
        <v>5964</v>
      </c>
    </row>
    <row r="1358" spans="1:30" x14ac:dyDescent="0.25">
      <c r="A1358">
        <v>1357</v>
      </c>
      <c r="B1358" t="s">
        <v>5965</v>
      </c>
      <c r="C1358" s="2">
        <v>-6.5194637968699495E-2</v>
      </c>
      <c r="D1358" t="s">
        <v>35</v>
      </c>
      <c r="F1358">
        <v>6.7592091861899304</v>
      </c>
      <c r="G1358" s="2">
        <v>1.05892129020562</v>
      </c>
      <c r="H1358" s="12">
        <v>-6.15670291755488E-2</v>
      </c>
      <c r="I1358" s="14">
        <v>0.95090763401839395</v>
      </c>
      <c r="J1358" s="14" t="s">
        <v>24</v>
      </c>
      <c r="K1358" t="s">
        <v>5967</v>
      </c>
      <c r="L1358" t="s">
        <v>24</v>
      </c>
      <c r="M1358" t="s">
        <v>24</v>
      </c>
      <c r="N1358" t="s">
        <v>24</v>
      </c>
      <c r="O1358" t="s">
        <v>24</v>
      </c>
      <c r="P1358" t="s">
        <v>24</v>
      </c>
      <c r="Q1358" t="s">
        <v>24</v>
      </c>
      <c r="R1358" t="s">
        <v>24</v>
      </c>
      <c r="S1358" t="s">
        <v>24</v>
      </c>
      <c r="T1358" t="s">
        <v>24</v>
      </c>
      <c r="U1358" t="s">
        <v>24</v>
      </c>
      <c r="V1358" t="s">
        <v>24</v>
      </c>
      <c r="W1358" t="s">
        <v>24</v>
      </c>
      <c r="X1358" t="s">
        <v>24</v>
      </c>
      <c r="Y1358">
        <v>11</v>
      </c>
      <c r="Z1358">
        <v>9</v>
      </c>
      <c r="AA1358">
        <v>5</v>
      </c>
      <c r="AB1358">
        <v>4</v>
      </c>
      <c r="AC1358" t="s">
        <v>5966</v>
      </c>
      <c r="AD1358" t="s">
        <v>5968</v>
      </c>
    </row>
    <row r="1359" spans="1:30" x14ac:dyDescent="0.25">
      <c r="A1359">
        <v>1358</v>
      </c>
      <c r="B1359" t="s">
        <v>16448</v>
      </c>
      <c r="C1359" s="2">
        <v>0.30896689177245801</v>
      </c>
      <c r="D1359" t="s">
        <v>5971</v>
      </c>
      <c r="E1359" t="s">
        <v>18285</v>
      </c>
      <c r="F1359">
        <v>912.57729883498905</v>
      </c>
      <c r="G1359" s="2">
        <v>0.23386461957990701</v>
      </c>
      <c r="H1359" s="12">
        <v>1.3211356738247</v>
      </c>
      <c r="I1359" s="14">
        <v>0.186456130075451</v>
      </c>
      <c r="J1359" s="14">
        <v>0.29783816496788201</v>
      </c>
      <c r="K1359" t="s">
        <v>5970</v>
      </c>
      <c r="L1359" t="s">
        <v>24</v>
      </c>
      <c r="M1359" t="s">
        <v>24</v>
      </c>
      <c r="N1359" t="s">
        <v>24</v>
      </c>
      <c r="O1359" t="s">
        <v>24</v>
      </c>
      <c r="P1359" t="s">
        <v>24</v>
      </c>
      <c r="Q1359" t="s">
        <v>24</v>
      </c>
      <c r="R1359" t="s">
        <v>24</v>
      </c>
      <c r="S1359" t="s">
        <v>24</v>
      </c>
      <c r="T1359" t="s">
        <v>24</v>
      </c>
      <c r="U1359" t="s">
        <v>24</v>
      </c>
      <c r="V1359" t="s">
        <v>24</v>
      </c>
      <c r="W1359" t="s">
        <v>24</v>
      </c>
      <c r="X1359" t="s">
        <v>24</v>
      </c>
      <c r="Y1359">
        <v>1648</v>
      </c>
      <c r="Z1359">
        <v>1419</v>
      </c>
      <c r="AA1359">
        <v>557</v>
      </c>
      <c r="AB1359">
        <v>508</v>
      </c>
      <c r="AC1359" t="s">
        <v>5969</v>
      </c>
      <c r="AD1359" t="s">
        <v>5972</v>
      </c>
    </row>
    <row r="1360" spans="1:30" x14ac:dyDescent="0.25">
      <c r="A1360">
        <v>1359</v>
      </c>
      <c r="B1360" t="s">
        <v>5973</v>
      </c>
      <c r="C1360" s="2">
        <v>1.85267077378263</v>
      </c>
      <c r="D1360" t="s">
        <v>35</v>
      </c>
      <c r="F1360">
        <v>180.486187510939</v>
      </c>
      <c r="G1360" s="2">
        <v>0.42299668862982398</v>
      </c>
      <c r="H1360" s="12">
        <v>4.3798706315735698</v>
      </c>
      <c r="I1360" s="14">
        <v>1.18749786637274E-5</v>
      </c>
      <c r="J1360" s="14">
        <v>7.4552719745748095E-5</v>
      </c>
      <c r="K1360" t="s">
        <v>5975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547</v>
      </c>
      <c r="Z1360">
        <v>306</v>
      </c>
      <c r="AA1360">
        <v>56</v>
      </c>
      <c r="AB1360">
        <v>46</v>
      </c>
      <c r="AC1360" t="s">
        <v>5974</v>
      </c>
      <c r="AD1360" t="s">
        <v>5976</v>
      </c>
    </row>
    <row r="1361" spans="1:30" x14ac:dyDescent="0.25">
      <c r="A1361">
        <v>1360</v>
      </c>
      <c r="B1361" t="s">
        <v>5977</v>
      </c>
      <c r="C1361" s="2">
        <v>-0.20032634774528299</v>
      </c>
      <c r="D1361" t="s">
        <v>5980</v>
      </c>
      <c r="E1361" t="s">
        <v>18283</v>
      </c>
      <c r="F1361">
        <v>1547.1233850824699</v>
      </c>
      <c r="G1361" s="2">
        <v>0.15913263724203899</v>
      </c>
      <c r="H1361" s="12">
        <v>-1.2588639968342199</v>
      </c>
      <c r="I1361" s="14">
        <v>0.208079460008878</v>
      </c>
      <c r="J1361" s="14">
        <v>0.323187277306625</v>
      </c>
      <c r="K1361" t="s">
        <v>5979</v>
      </c>
      <c r="L1361" t="s">
        <v>24</v>
      </c>
      <c r="M1361" t="s">
        <v>24</v>
      </c>
      <c r="N1361" t="s">
        <v>24</v>
      </c>
      <c r="O1361" t="s">
        <v>24</v>
      </c>
      <c r="P1361" t="s">
        <v>24</v>
      </c>
      <c r="Q1361" t="s">
        <v>24</v>
      </c>
      <c r="R1361" t="s">
        <v>24</v>
      </c>
      <c r="S1361" t="s">
        <v>24</v>
      </c>
      <c r="T1361" t="s">
        <v>24</v>
      </c>
      <c r="U1361" t="s">
        <v>24</v>
      </c>
      <c r="V1361" t="s">
        <v>24</v>
      </c>
      <c r="W1361" t="s">
        <v>24</v>
      </c>
      <c r="X1361" t="s">
        <v>24</v>
      </c>
      <c r="Y1361">
        <v>2042</v>
      </c>
      <c r="Z1361">
        <v>2351</v>
      </c>
      <c r="AA1361">
        <v>986</v>
      </c>
      <c r="AB1361">
        <v>1201</v>
      </c>
      <c r="AC1361" t="s">
        <v>5978</v>
      </c>
      <c r="AD1361" t="s">
        <v>5981</v>
      </c>
    </row>
    <row r="1362" spans="1:30" x14ac:dyDescent="0.25">
      <c r="A1362">
        <v>1361</v>
      </c>
      <c r="B1362" t="s">
        <v>5982</v>
      </c>
      <c r="C1362" s="2">
        <v>0.60919115908173005</v>
      </c>
      <c r="D1362" t="s">
        <v>35</v>
      </c>
      <c r="F1362">
        <v>524.255772699349</v>
      </c>
      <c r="G1362" s="2">
        <v>0.206402769565632</v>
      </c>
      <c r="H1362" s="12">
        <v>2.9514679496004499</v>
      </c>
      <c r="I1362" s="14">
        <v>3.1626736687932798E-3</v>
      </c>
      <c r="J1362" s="14">
        <v>1.00653958244806E-2</v>
      </c>
      <c r="K1362" t="s">
        <v>24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0</v>
      </c>
      <c r="Y1362">
        <v>1017</v>
      </c>
      <c r="Z1362">
        <v>908</v>
      </c>
      <c r="AA1362">
        <v>252</v>
      </c>
      <c r="AB1362">
        <v>296</v>
      </c>
      <c r="AC1362" t="s">
        <v>5983</v>
      </c>
      <c r="AD1362" t="s">
        <v>5984</v>
      </c>
    </row>
    <row r="1363" spans="1:30" x14ac:dyDescent="0.25">
      <c r="A1363">
        <v>1362</v>
      </c>
      <c r="B1363" t="s">
        <v>5985</v>
      </c>
      <c r="C1363" s="2">
        <v>-0.18112497434074101</v>
      </c>
      <c r="D1363" t="s">
        <v>5988</v>
      </c>
      <c r="E1363" t="s">
        <v>18297</v>
      </c>
      <c r="F1363">
        <v>3582.4651619211199</v>
      </c>
      <c r="G1363" s="2">
        <v>0.147593673879893</v>
      </c>
      <c r="H1363" s="12">
        <v>-1.22718656958248</v>
      </c>
      <c r="I1363" s="14">
        <v>0.21975247611492901</v>
      </c>
      <c r="J1363" s="14">
        <v>0.33784780284598298</v>
      </c>
      <c r="K1363" t="s">
        <v>5987</v>
      </c>
      <c r="L1363" t="s">
        <v>24</v>
      </c>
      <c r="M1363" t="s">
        <v>24</v>
      </c>
      <c r="N1363" t="s">
        <v>24</v>
      </c>
      <c r="O1363" t="s">
        <v>24</v>
      </c>
      <c r="P1363" t="s">
        <v>24</v>
      </c>
      <c r="Q1363" t="s">
        <v>24</v>
      </c>
      <c r="R1363" t="s">
        <v>24</v>
      </c>
      <c r="S1363" t="s">
        <v>24</v>
      </c>
      <c r="T1363" t="s">
        <v>24</v>
      </c>
      <c r="U1363" t="s">
        <v>24</v>
      </c>
      <c r="V1363" t="s">
        <v>24</v>
      </c>
      <c r="W1363" t="s">
        <v>24</v>
      </c>
      <c r="X1363" t="s">
        <v>24</v>
      </c>
      <c r="Y1363">
        <v>5010</v>
      </c>
      <c r="Z1363">
        <v>5220</v>
      </c>
      <c r="AA1363">
        <v>2218</v>
      </c>
      <c r="AB1363">
        <v>2824</v>
      </c>
      <c r="AC1363" t="s">
        <v>5986</v>
      </c>
      <c r="AD1363" t="s">
        <v>5989</v>
      </c>
    </row>
    <row r="1364" spans="1:30" x14ac:dyDescent="0.25">
      <c r="A1364">
        <v>1363</v>
      </c>
      <c r="B1364" t="s">
        <v>5990</v>
      </c>
      <c r="C1364" s="2">
        <v>0.32805752797760801</v>
      </c>
      <c r="D1364" t="s">
        <v>5993</v>
      </c>
      <c r="E1364" t="s">
        <v>18287</v>
      </c>
      <c r="F1364">
        <v>746.35000498715794</v>
      </c>
      <c r="G1364" s="2">
        <v>0.187582310419109</v>
      </c>
      <c r="H1364" s="12">
        <v>1.7488724136334599</v>
      </c>
      <c r="I1364" s="14">
        <v>8.0313076039998293E-2</v>
      </c>
      <c r="J1364" s="14">
        <v>0.15306127961746899</v>
      </c>
      <c r="K1364" t="s">
        <v>5992</v>
      </c>
      <c r="L1364" t="s">
        <v>24</v>
      </c>
      <c r="M1364" t="s">
        <v>24</v>
      </c>
      <c r="N1364" t="s">
        <v>24</v>
      </c>
      <c r="O1364" t="s">
        <v>24</v>
      </c>
      <c r="P1364" t="s">
        <v>24</v>
      </c>
      <c r="Q1364" t="s">
        <v>24</v>
      </c>
      <c r="R1364" t="s">
        <v>24</v>
      </c>
      <c r="S1364" t="s">
        <v>24</v>
      </c>
      <c r="T1364" t="s">
        <v>24</v>
      </c>
      <c r="U1364" t="s">
        <v>24</v>
      </c>
      <c r="V1364" t="s">
        <v>24</v>
      </c>
      <c r="W1364" t="s">
        <v>24</v>
      </c>
      <c r="X1364" t="s">
        <v>24</v>
      </c>
      <c r="Y1364">
        <v>1287</v>
      </c>
      <c r="Z1364">
        <v>1242</v>
      </c>
      <c r="AA1364">
        <v>376</v>
      </c>
      <c r="AB1364">
        <v>502</v>
      </c>
      <c r="AC1364" t="s">
        <v>5991</v>
      </c>
      <c r="AD1364" t="s">
        <v>5994</v>
      </c>
    </row>
    <row r="1365" spans="1:30" x14ac:dyDescent="0.25">
      <c r="A1365">
        <v>1364</v>
      </c>
      <c r="B1365" t="s">
        <v>5995</v>
      </c>
      <c r="C1365" s="2">
        <v>0.68402981256019002</v>
      </c>
      <c r="D1365" t="s">
        <v>5998</v>
      </c>
      <c r="E1365" t="s">
        <v>18284</v>
      </c>
      <c r="F1365">
        <v>337.75685599599802</v>
      </c>
      <c r="G1365" s="2">
        <v>0.22045893278780199</v>
      </c>
      <c r="H1365" s="12">
        <v>3.10275389574978</v>
      </c>
      <c r="I1365" s="14">
        <v>1.9172900763456801E-3</v>
      </c>
      <c r="J1365" s="14">
        <v>6.5388801293710802E-3</v>
      </c>
      <c r="K1365" t="s">
        <v>5997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0</v>
      </c>
      <c r="Y1365">
        <v>640</v>
      </c>
      <c r="Z1365">
        <v>628</v>
      </c>
      <c r="AA1365">
        <v>145</v>
      </c>
      <c r="AB1365">
        <v>199</v>
      </c>
      <c r="AC1365" t="s">
        <v>5996</v>
      </c>
      <c r="AD1365" t="e">
        <f>-PDLYVEVVYALPERQYVRKVSLAEGSTVEQAIEASGLLALRTDIDLQKNKVGIYSRPVKLGDRVNDGDRVEIYRPLIADPKELRRIRAEKAKK</f>
        <v>#NAME?</v>
      </c>
    </row>
    <row r="1366" spans="1:30" x14ac:dyDescent="0.25">
      <c r="A1366">
        <v>1365</v>
      </c>
      <c r="B1366" t="s">
        <v>5999</v>
      </c>
      <c r="C1366" s="2">
        <v>0.47737295621759901</v>
      </c>
      <c r="D1366" t="s">
        <v>6002</v>
      </c>
      <c r="E1366" t="s">
        <v>18285</v>
      </c>
      <c r="F1366">
        <v>1680.4002419493399</v>
      </c>
      <c r="G1366" s="2">
        <v>0.17197096670188899</v>
      </c>
      <c r="H1366" s="12">
        <v>2.7758927298764502</v>
      </c>
      <c r="I1366" s="14">
        <v>5.5050368160545499E-3</v>
      </c>
      <c r="J1366" s="14">
        <v>1.6224278314485301E-2</v>
      </c>
      <c r="K1366" t="s">
        <v>6001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0</v>
      </c>
      <c r="Y1366">
        <v>2990</v>
      </c>
      <c r="Z1366">
        <v>2963</v>
      </c>
      <c r="AA1366">
        <v>906</v>
      </c>
      <c r="AB1366">
        <v>939</v>
      </c>
      <c r="AC1366" t="s">
        <v>6000</v>
      </c>
      <c r="AD1366" t="s">
        <v>6003</v>
      </c>
    </row>
    <row r="1367" spans="1:30" x14ac:dyDescent="0.25">
      <c r="A1367">
        <v>1366</v>
      </c>
      <c r="B1367" t="s">
        <v>6004</v>
      </c>
      <c r="C1367" s="2">
        <v>-0.39202460471366501</v>
      </c>
      <c r="D1367" t="s">
        <v>6007</v>
      </c>
      <c r="E1367" t="s">
        <v>18283</v>
      </c>
      <c r="F1367">
        <v>1554.80718488512</v>
      </c>
      <c r="G1367" s="2">
        <v>0.16789954667851401</v>
      </c>
      <c r="H1367" s="12">
        <v>-2.33487589733816</v>
      </c>
      <c r="I1367" s="14">
        <v>1.95499048187876E-2</v>
      </c>
      <c r="J1367" s="14">
        <v>4.78935874011076E-2</v>
      </c>
      <c r="K1367" t="s">
        <v>6006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</v>
      </c>
      <c r="W1367">
        <v>0</v>
      </c>
      <c r="X1367">
        <v>0</v>
      </c>
      <c r="Y1367">
        <v>2099</v>
      </c>
      <c r="Z1367">
        <v>1992</v>
      </c>
      <c r="AA1367">
        <v>1101</v>
      </c>
      <c r="AB1367">
        <v>1223</v>
      </c>
      <c r="AC1367" t="s">
        <v>6005</v>
      </c>
      <c r="AD1367" t="s">
        <v>6008</v>
      </c>
    </row>
    <row r="1368" spans="1:30" x14ac:dyDescent="0.25">
      <c r="A1368">
        <v>1367</v>
      </c>
      <c r="B1368" t="s">
        <v>6009</v>
      </c>
      <c r="C1368" s="2">
        <v>-8.2601615888318297E-2</v>
      </c>
      <c r="D1368" t="s">
        <v>6012</v>
      </c>
      <c r="E1368" t="s">
        <v>18286</v>
      </c>
      <c r="F1368">
        <v>1474.1496698323699</v>
      </c>
      <c r="G1368" s="2">
        <v>0.154958670365305</v>
      </c>
      <c r="H1368" s="12">
        <v>-0.53305578638220397</v>
      </c>
      <c r="I1368" s="14">
        <v>0.59399496382913597</v>
      </c>
      <c r="J1368" s="14">
        <v>0.70268110686239804</v>
      </c>
      <c r="K1368" t="s">
        <v>6011</v>
      </c>
      <c r="L1368" t="s">
        <v>24</v>
      </c>
      <c r="M1368" t="s">
        <v>24</v>
      </c>
      <c r="N1368" t="s">
        <v>24</v>
      </c>
      <c r="O1368" t="s">
        <v>24</v>
      </c>
      <c r="P1368" t="s">
        <v>24</v>
      </c>
      <c r="Q1368" t="s">
        <v>24</v>
      </c>
      <c r="R1368" t="s">
        <v>24</v>
      </c>
      <c r="S1368" t="s">
        <v>24</v>
      </c>
      <c r="T1368" t="s">
        <v>24</v>
      </c>
      <c r="U1368" t="s">
        <v>24</v>
      </c>
      <c r="V1368" t="s">
        <v>24</v>
      </c>
      <c r="W1368" t="s">
        <v>24</v>
      </c>
      <c r="X1368" t="s">
        <v>24</v>
      </c>
      <c r="Y1368">
        <v>2148</v>
      </c>
      <c r="Z1368">
        <v>2214</v>
      </c>
      <c r="AA1368">
        <v>895</v>
      </c>
      <c r="AB1368">
        <v>1111</v>
      </c>
      <c r="AC1368" t="s">
        <v>6010</v>
      </c>
      <c r="AD1368" t="s">
        <v>6013</v>
      </c>
    </row>
    <row r="1369" spans="1:30" x14ac:dyDescent="0.25">
      <c r="A1369">
        <v>1368</v>
      </c>
      <c r="B1369" t="s">
        <v>6014</v>
      </c>
      <c r="C1369" s="2">
        <v>-0.84415017842721096</v>
      </c>
      <c r="D1369" t="s">
        <v>6017</v>
      </c>
      <c r="E1369" t="s">
        <v>18297</v>
      </c>
      <c r="F1369">
        <v>14402.583213079401</v>
      </c>
      <c r="G1369" s="2">
        <v>0.18037139926736601</v>
      </c>
      <c r="H1369" s="12">
        <v>-4.6800666949194101</v>
      </c>
      <c r="I1369" s="14">
        <v>2.8678160879261199E-6</v>
      </c>
      <c r="J1369" s="14">
        <v>2.0893324297297602E-5</v>
      </c>
      <c r="K1369" t="s">
        <v>6016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</v>
      </c>
      <c r="W1369">
        <v>0</v>
      </c>
      <c r="X1369">
        <v>0</v>
      </c>
      <c r="Y1369">
        <v>13610</v>
      </c>
      <c r="Z1369">
        <v>17891</v>
      </c>
      <c r="AA1369">
        <v>11149</v>
      </c>
      <c r="AB1369">
        <v>13285</v>
      </c>
      <c r="AC1369" t="s">
        <v>6015</v>
      </c>
      <c r="AD1369" t="s">
        <v>6018</v>
      </c>
    </row>
    <row r="1370" spans="1:30" x14ac:dyDescent="0.25">
      <c r="A1370">
        <v>1369</v>
      </c>
      <c r="B1370" t="s">
        <v>6019</v>
      </c>
      <c r="C1370" s="2">
        <v>-0.317930167987029</v>
      </c>
      <c r="D1370" t="s">
        <v>6022</v>
      </c>
      <c r="E1370" t="s">
        <v>18283</v>
      </c>
      <c r="F1370">
        <v>2437.9300086508902</v>
      </c>
      <c r="G1370" s="2">
        <v>0.16013932222060201</v>
      </c>
      <c r="H1370" s="12">
        <v>-1.98533479209472</v>
      </c>
      <c r="I1370" s="14">
        <v>4.7107235589263101E-2</v>
      </c>
      <c r="J1370" s="14">
        <v>9.8687636789738395E-2</v>
      </c>
      <c r="K1370" t="s">
        <v>6021</v>
      </c>
      <c r="L1370" t="s">
        <v>24</v>
      </c>
      <c r="M1370" t="s">
        <v>24</v>
      </c>
      <c r="N1370" t="s">
        <v>24</v>
      </c>
      <c r="O1370" t="s">
        <v>24</v>
      </c>
      <c r="P1370" t="s">
        <v>24</v>
      </c>
      <c r="Q1370" t="s">
        <v>24</v>
      </c>
      <c r="R1370" t="s">
        <v>24</v>
      </c>
      <c r="S1370" t="s">
        <v>24</v>
      </c>
      <c r="T1370" t="s">
        <v>24</v>
      </c>
      <c r="U1370" t="s">
        <v>24</v>
      </c>
      <c r="V1370" t="s">
        <v>24</v>
      </c>
      <c r="W1370" t="s">
        <v>24</v>
      </c>
      <c r="X1370" t="s">
        <v>24</v>
      </c>
      <c r="Y1370">
        <v>3183</v>
      </c>
      <c r="Z1370">
        <v>3433</v>
      </c>
      <c r="AA1370">
        <v>1538</v>
      </c>
      <c r="AB1370">
        <v>2052</v>
      </c>
      <c r="AC1370" t="s">
        <v>6020</v>
      </c>
      <c r="AD1370" t="s">
        <v>6023</v>
      </c>
    </row>
    <row r="1371" spans="1:30" x14ac:dyDescent="0.25">
      <c r="A1371">
        <v>1370</v>
      </c>
      <c r="B1371" t="s">
        <v>16449</v>
      </c>
      <c r="C1371" s="2">
        <v>-0.17171284544304499</v>
      </c>
      <c r="D1371" t="s">
        <v>6026</v>
      </c>
      <c r="E1371" t="s">
        <v>18288</v>
      </c>
      <c r="F1371">
        <v>13570.1413569913</v>
      </c>
      <c r="G1371" s="2">
        <v>0.13537959929214</v>
      </c>
      <c r="H1371" s="12">
        <v>-1.26838051184137</v>
      </c>
      <c r="I1371" s="14">
        <v>0.20466209766368801</v>
      </c>
      <c r="J1371" s="14">
        <v>0.31955437480075999</v>
      </c>
      <c r="K1371" t="s">
        <v>6025</v>
      </c>
      <c r="L1371" t="s">
        <v>24</v>
      </c>
      <c r="M1371" t="s">
        <v>24</v>
      </c>
      <c r="N1371" t="s">
        <v>24</v>
      </c>
      <c r="O1371" t="s">
        <v>24</v>
      </c>
      <c r="P1371" t="s">
        <v>24</v>
      </c>
      <c r="Q1371" t="s">
        <v>24</v>
      </c>
      <c r="R1371" t="s">
        <v>24</v>
      </c>
      <c r="S1371" t="s">
        <v>24</v>
      </c>
      <c r="T1371" t="s">
        <v>24</v>
      </c>
      <c r="U1371" t="s">
        <v>24</v>
      </c>
      <c r="V1371" t="s">
        <v>24</v>
      </c>
      <c r="W1371" t="s">
        <v>24</v>
      </c>
      <c r="X1371" t="s">
        <v>24</v>
      </c>
      <c r="Y1371">
        <v>18655</v>
      </c>
      <c r="Z1371">
        <v>20251</v>
      </c>
      <c r="AA1371">
        <v>8703</v>
      </c>
      <c r="AB1371">
        <v>10278</v>
      </c>
      <c r="AC1371" t="s">
        <v>6024</v>
      </c>
      <c r="AD1371" t="s">
        <v>6027</v>
      </c>
    </row>
    <row r="1372" spans="1:30" x14ac:dyDescent="0.25">
      <c r="A1372">
        <v>1371</v>
      </c>
      <c r="B1372" t="s">
        <v>6028</v>
      </c>
      <c r="C1372" s="2">
        <v>-0.71347935139793095</v>
      </c>
      <c r="D1372" t="s">
        <v>6031</v>
      </c>
      <c r="E1372" t="s">
        <v>18289</v>
      </c>
      <c r="F1372">
        <v>18754.876319660401</v>
      </c>
      <c r="G1372" s="2">
        <v>0.22054549227001599</v>
      </c>
      <c r="H1372" s="12">
        <v>-3.2350665799345002</v>
      </c>
      <c r="I1372" s="14">
        <v>1.21614368441029E-3</v>
      </c>
      <c r="J1372" s="14">
        <v>4.4760047951198896E-3</v>
      </c>
      <c r="K1372" t="s">
        <v>6030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</v>
      </c>
      <c r="W1372">
        <v>0</v>
      </c>
      <c r="X1372">
        <v>0</v>
      </c>
      <c r="Y1372">
        <v>18452</v>
      </c>
      <c r="Z1372">
        <v>25004</v>
      </c>
      <c r="AA1372">
        <v>12419</v>
      </c>
      <c r="AB1372">
        <v>18655</v>
      </c>
      <c r="AC1372" t="s">
        <v>6029</v>
      </c>
      <c r="AD1372" t="s">
        <v>6032</v>
      </c>
    </row>
    <row r="1373" spans="1:30" x14ac:dyDescent="0.25">
      <c r="A1373">
        <v>1372</v>
      </c>
      <c r="B1373" t="s">
        <v>6033</v>
      </c>
      <c r="C1373" s="2">
        <v>0.42526039367139501</v>
      </c>
      <c r="D1373" t="s">
        <v>6036</v>
      </c>
      <c r="E1373" t="s">
        <v>18288</v>
      </c>
      <c r="F1373">
        <v>2404.2580413750202</v>
      </c>
      <c r="G1373" s="2">
        <v>0.166639422160031</v>
      </c>
      <c r="H1373" s="12">
        <v>2.55197952656725</v>
      </c>
      <c r="I1373" s="14">
        <v>1.07112812758909E-2</v>
      </c>
      <c r="J1373" s="14">
        <v>2.85707331846679E-2</v>
      </c>
      <c r="K1373" t="s">
        <v>6035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0</v>
      </c>
      <c r="Y1373">
        <v>4357</v>
      </c>
      <c r="Z1373">
        <v>4024</v>
      </c>
      <c r="AA1373">
        <v>1252</v>
      </c>
      <c r="AB1373">
        <v>1456</v>
      </c>
      <c r="AC1373" t="s">
        <v>6034</v>
      </c>
      <c r="AD1373" t="s">
        <v>6037</v>
      </c>
    </row>
    <row r="1374" spans="1:30" x14ac:dyDescent="0.25">
      <c r="A1374">
        <v>1373</v>
      </c>
      <c r="B1374" t="s">
        <v>6038</v>
      </c>
      <c r="C1374" s="2">
        <v>0.35800445808827103</v>
      </c>
      <c r="D1374" t="s">
        <v>6041</v>
      </c>
      <c r="E1374" t="s">
        <v>18292</v>
      </c>
      <c r="F1374">
        <v>2112.4022666781698</v>
      </c>
      <c r="G1374" s="2">
        <v>0.17306359443150801</v>
      </c>
      <c r="H1374" s="12">
        <v>2.06862950734538</v>
      </c>
      <c r="I1374" s="14">
        <v>3.8580866787844899E-2</v>
      </c>
      <c r="J1374" s="14">
        <v>8.4260785685981096E-2</v>
      </c>
      <c r="K1374" t="s">
        <v>6040</v>
      </c>
      <c r="L1374" t="s">
        <v>24</v>
      </c>
      <c r="M1374" t="s">
        <v>24</v>
      </c>
      <c r="N1374" t="s">
        <v>24</v>
      </c>
      <c r="O1374" t="s">
        <v>24</v>
      </c>
      <c r="P1374" t="s">
        <v>24</v>
      </c>
      <c r="Q1374" t="s">
        <v>24</v>
      </c>
      <c r="R1374" t="s">
        <v>24</v>
      </c>
      <c r="S1374" t="s">
        <v>24</v>
      </c>
      <c r="T1374" t="s">
        <v>24</v>
      </c>
      <c r="U1374" t="s">
        <v>24</v>
      </c>
      <c r="V1374" t="s">
        <v>24</v>
      </c>
      <c r="W1374" t="s">
        <v>24</v>
      </c>
      <c r="X1374" t="s">
        <v>24</v>
      </c>
      <c r="Y1374">
        <v>3682</v>
      </c>
      <c r="Z1374">
        <v>3540</v>
      </c>
      <c r="AA1374">
        <v>1046</v>
      </c>
      <c r="AB1374">
        <v>1412</v>
      </c>
      <c r="AC1374" t="s">
        <v>6039</v>
      </c>
      <c r="AD1374" t="s">
        <v>6042</v>
      </c>
    </row>
    <row r="1375" spans="1:30" x14ac:dyDescent="0.25">
      <c r="A1375">
        <v>1374</v>
      </c>
      <c r="B1375" t="s">
        <v>6043</v>
      </c>
      <c r="C1375" s="2">
        <v>-0.20434797265825799</v>
      </c>
      <c r="D1375" t="s">
        <v>3933</v>
      </c>
      <c r="E1375" t="s">
        <v>18283</v>
      </c>
      <c r="F1375">
        <v>2359.6126617314999</v>
      </c>
      <c r="G1375" s="2">
        <v>0.16183224321329501</v>
      </c>
      <c r="H1375" s="12">
        <v>-1.2627148249371301</v>
      </c>
      <c r="I1375" s="14">
        <v>0.20669168429558901</v>
      </c>
      <c r="J1375" s="14">
        <v>0.32161358020911601</v>
      </c>
      <c r="K1375" t="s">
        <v>6045</v>
      </c>
      <c r="L1375" t="s">
        <v>24</v>
      </c>
      <c r="M1375" t="s">
        <v>24</v>
      </c>
      <c r="N1375" t="s">
        <v>24</v>
      </c>
      <c r="O1375" t="s">
        <v>24</v>
      </c>
      <c r="P1375" t="s">
        <v>24</v>
      </c>
      <c r="Q1375" t="s">
        <v>24</v>
      </c>
      <c r="R1375" t="s">
        <v>24</v>
      </c>
      <c r="S1375" t="s">
        <v>24</v>
      </c>
      <c r="T1375" t="s">
        <v>24</v>
      </c>
      <c r="U1375" t="s">
        <v>24</v>
      </c>
      <c r="V1375" t="s">
        <v>24</v>
      </c>
      <c r="W1375" t="s">
        <v>24</v>
      </c>
      <c r="X1375" t="s">
        <v>24</v>
      </c>
      <c r="Y1375">
        <v>3052</v>
      </c>
      <c r="Z1375">
        <v>3641</v>
      </c>
      <c r="AA1375">
        <v>1555</v>
      </c>
      <c r="AB1375">
        <v>1776</v>
      </c>
      <c r="AC1375" t="s">
        <v>6044</v>
      </c>
      <c r="AD1375" t="s">
        <v>6046</v>
      </c>
    </row>
    <row r="1376" spans="1:30" x14ac:dyDescent="0.25">
      <c r="A1376">
        <v>1375</v>
      </c>
      <c r="B1376" t="s">
        <v>6047</v>
      </c>
      <c r="C1376" s="2">
        <v>-5.8192441525517502E-2</v>
      </c>
      <c r="D1376" t="s">
        <v>6050</v>
      </c>
      <c r="E1376" t="s">
        <v>18287</v>
      </c>
      <c r="F1376">
        <v>631.80415842523496</v>
      </c>
      <c r="G1376" s="2">
        <v>0.207922143559125</v>
      </c>
      <c r="H1376" s="12">
        <v>-0.27987611386360001</v>
      </c>
      <c r="I1376" s="14">
        <v>0.77957255353955002</v>
      </c>
      <c r="J1376" s="14">
        <v>0.84421235571425202</v>
      </c>
      <c r="K1376" t="s">
        <v>6049</v>
      </c>
      <c r="L1376" t="s">
        <v>24</v>
      </c>
      <c r="M1376" t="s">
        <v>24</v>
      </c>
      <c r="N1376" t="s">
        <v>24</v>
      </c>
      <c r="O1376" t="s">
        <v>24</v>
      </c>
      <c r="P1376" t="s">
        <v>24</v>
      </c>
      <c r="Q1376" t="s">
        <v>24</v>
      </c>
      <c r="R1376" t="s">
        <v>24</v>
      </c>
      <c r="S1376" t="s">
        <v>24</v>
      </c>
      <c r="T1376" t="s">
        <v>24</v>
      </c>
      <c r="U1376" t="s">
        <v>24</v>
      </c>
      <c r="V1376" t="s">
        <v>24</v>
      </c>
      <c r="W1376" t="s">
        <v>24</v>
      </c>
      <c r="X1376" t="s">
        <v>24</v>
      </c>
      <c r="Y1376">
        <v>843</v>
      </c>
      <c r="Z1376">
        <v>1047</v>
      </c>
      <c r="AA1376">
        <v>419</v>
      </c>
      <c r="AB1376">
        <v>427</v>
      </c>
      <c r="AC1376" t="s">
        <v>6048</v>
      </c>
      <c r="AD1376" t="s">
        <v>6051</v>
      </c>
    </row>
    <row r="1377" spans="1:30" x14ac:dyDescent="0.25">
      <c r="A1377">
        <v>1376</v>
      </c>
      <c r="B1377" t="s">
        <v>6052</v>
      </c>
      <c r="C1377" s="2">
        <v>0.69276404249701695</v>
      </c>
      <c r="D1377" t="s">
        <v>6055</v>
      </c>
      <c r="E1377" t="s">
        <v>18289</v>
      </c>
      <c r="F1377">
        <v>1376.03151722897</v>
      </c>
      <c r="G1377" s="2">
        <v>0.196932946651381</v>
      </c>
      <c r="H1377" s="12">
        <v>3.5177660938744699</v>
      </c>
      <c r="I1377" s="14">
        <v>4.3519578350309003E-4</v>
      </c>
      <c r="J1377" s="14">
        <v>1.86137955594695E-3</v>
      </c>
      <c r="K1377" t="s">
        <v>6054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0</v>
      </c>
      <c r="Y1377">
        <v>2358</v>
      </c>
      <c r="Z1377">
        <v>2831</v>
      </c>
      <c r="AA1377">
        <v>698</v>
      </c>
      <c r="AB1377">
        <v>680</v>
      </c>
      <c r="AC1377" t="s">
        <v>6053</v>
      </c>
      <c r="AD1377" t="s">
        <v>6056</v>
      </c>
    </row>
    <row r="1378" spans="1:30" x14ac:dyDescent="0.25">
      <c r="A1378">
        <v>1377</v>
      </c>
      <c r="B1378" t="s">
        <v>6057</v>
      </c>
      <c r="C1378" s="2">
        <v>-9.26237564855594E-2</v>
      </c>
      <c r="D1378" t="s">
        <v>6060</v>
      </c>
      <c r="E1378" t="s">
        <v>18282</v>
      </c>
      <c r="F1378">
        <v>10554.280554401499</v>
      </c>
      <c r="G1378" s="2">
        <v>0.15173076327628701</v>
      </c>
      <c r="H1378" s="12">
        <v>-0.61044810218808998</v>
      </c>
      <c r="I1378" s="14">
        <v>0.54156501209533403</v>
      </c>
      <c r="J1378" s="14">
        <v>0.66046576272088697</v>
      </c>
      <c r="K1378" t="s">
        <v>6059</v>
      </c>
      <c r="L1378" t="s">
        <v>24</v>
      </c>
      <c r="M1378" t="s">
        <v>24</v>
      </c>
      <c r="N1378" t="s">
        <v>24</v>
      </c>
      <c r="O1378" t="s">
        <v>24</v>
      </c>
      <c r="P1378" t="s">
        <v>24</v>
      </c>
      <c r="Q1378" t="s">
        <v>24</v>
      </c>
      <c r="R1378" t="s">
        <v>24</v>
      </c>
      <c r="S1378" t="s">
        <v>24</v>
      </c>
      <c r="T1378" t="s">
        <v>24</v>
      </c>
      <c r="U1378" t="s">
        <v>24</v>
      </c>
      <c r="V1378" t="s">
        <v>24</v>
      </c>
      <c r="W1378" t="s">
        <v>24</v>
      </c>
      <c r="X1378" t="s">
        <v>24</v>
      </c>
      <c r="Y1378">
        <v>15956</v>
      </c>
      <c r="Z1378">
        <v>15121</v>
      </c>
      <c r="AA1378">
        <v>6580</v>
      </c>
      <c r="AB1378">
        <v>7804</v>
      </c>
      <c r="AC1378" t="s">
        <v>6058</v>
      </c>
      <c r="AD1378" t="s">
        <v>6061</v>
      </c>
    </row>
    <row r="1379" spans="1:30" x14ac:dyDescent="0.25">
      <c r="A1379">
        <v>1378</v>
      </c>
      <c r="B1379" t="s">
        <v>6062</v>
      </c>
      <c r="C1379" s="2">
        <v>-0.15869594287288699</v>
      </c>
      <c r="D1379" t="s">
        <v>6065</v>
      </c>
      <c r="E1379" t="s">
        <v>18292</v>
      </c>
      <c r="F1379">
        <v>16880.2394980721</v>
      </c>
      <c r="G1379" s="2">
        <v>0.15454072744459199</v>
      </c>
      <c r="H1379" s="12">
        <v>-1.0268875104770301</v>
      </c>
      <c r="I1379" s="14">
        <v>0.30447343600401899</v>
      </c>
      <c r="J1379" s="14">
        <v>0.42969597672413901</v>
      </c>
      <c r="K1379" t="s">
        <v>6064</v>
      </c>
      <c r="L1379" t="s">
        <v>24</v>
      </c>
      <c r="M1379" t="s">
        <v>24</v>
      </c>
      <c r="N1379" t="s">
        <v>24</v>
      </c>
      <c r="O1379" t="s">
        <v>24</v>
      </c>
      <c r="P1379" t="s">
        <v>24</v>
      </c>
      <c r="Q1379" t="s">
        <v>24</v>
      </c>
      <c r="R1379" t="s">
        <v>24</v>
      </c>
      <c r="S1379" t="s">
        <v>24</v>
      </c>
      <c r="T1379" t="s">
        <v>24</v>
      </c>
      <c r="U1379" t="s">
        <v>24</v>
      </c>
      <c r="V1379" t="s">
        <v>24</v>
      </c>
      <c r="W1379" t="s">
        <v>24</v>
      </c>
      <c r="X1379" t="s">
        <v>24</v>
      </c>
      <c r="Y1379">
        <v>22882</v>
      </c>
      <c r="Z1379">
        <v>25773</v>
      </c>
      <c r="AA1379">
        <v>10155</v>
      </c>
      <c r="AB1379">
        <v>13471</v>
      </c>
      <c r="AC1379" t="s">
        <v>6063</v>
      </c>
      <c r="AD1379" t="s">
        <v>6066</v>
      </c>
    </row>
    <row r="1380" spans="1:30" x14ac:dyDescent="0.25">
      <c r="A1380">
        <v>1379</v>
      </c>
      <c r="B1380" t="s">
        <v>6067</v>
      </c>
      <c r="C1380" s="2">
        <v>1.51537812611203</v>
      </c>
      <c r="D1380" t="s">
        <v>6070</v>
      </c>
      <c r="E1380" t="s">
        <v>18292</v>
      </c>
      <c r="F1380">
        <v>717.38086119669094</v>
      </c>
      <c r="G1380" s="2">
        <v>0.21781583783536301</v>
      </c>
      <c r="H1380" s="12">
        <v>6.9571530756061604</v>
      </c>
      <c r="I1380" s="14">
        <v>3.4721762901455398E-12</v>
      </c>
      <c r="J1380" s="14">
        <v>6.4874872789561497E-11</v>
      </c>
      <c r="K1380" t="s">
        <v>6069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0</v>
      </c>
      <c r="Y1380">
        <v>1720</v>
      </c>
      <c r="Z1380">
        <v>1509</v>
      </c>
      <c r="AA1380">
        <v>243</v>
      </c>
      <c r="AB1380">
        <v>245</v>
      </c>
      <c r="AC1380" t="s">
        <v>6068</v>
      </c>
      <c r="AD1380" t="s">
        <v>6071</v>
      </c>
    </row>
    <row r="1381" spans="1:30" x14ac:dyDescent="0.25">
      <c r="A1381">
        <v>1380</v>
      </c>
      <c r="B1381" t="s">
        <v>6072</v>
      </c>
      <c r="C1381" s="2">
        <v>0.77017604334154899</v>
      </c>
      <c r="D1381" t="s">
        <v>6075</v>
      </c>
      <c r="E1381" t="s">
        <v>18292</v>
      </c>
      <c r="F1381">
        <v>523.58164399797795</v>
      </c>
      <c r="G1381" s="2">
        <v>0.22003716982087199</v>
      </c>
      <c r="H1381" s="12">
        <v>3.5002088236661799</v>
      </c>
      <c r="I1381" s="14">
        <v>4.6489381763542602E-4</v>
      </c>
      <c r="J1381" s="14">
        <v>1.9754193230319202E-3</v>
      </c>
      <c r="K1381" t="s">
        <v>6074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0</v>
      </c>
      <c r="Y1381">
        <v>1076</v>
      </c>
      <c r="Z1381">
        <v>930</v>
      </c>
      <c r="AA1381">
        <v>222</v>
      </c>
      <c r="AB1381">
        <v>291</v>
      </c>
      <c r="AC1381" t="s">
        <v>6073</v>
      </c>
      <c r="AD1381" t="s">
        <v>6076</v>
      </c>
    </row>
    <row r="1382" spans="1:30" x14ac:dyDescent="0.25">
      <c r="A1382">
        <v>1381</v>
      </c>
      <c r="B1382" t="s">
        <v>16450</v>
      </c>
      <c r="C1382" s="2">
        <v>-7.9743095726365704E-2</v>
      </c>
      <c r="D1382" t="s">
        <v>6079</v>
      </c>
      <c r="E1382" t="s">
        <v>18285</v>
      </c>
      <c r="F1382">
        <v>12325.1099335651</v>
      </c>
      <c r="G1382" s="2">
        <v>0.17339051646215001</v>
      </c>
      <c r="H1382" s="12">
        <v>-0.459904597745246</v>
      </c>
      <c r="I1382" s="14">
        <v>0.64558469988913902</v>
      </c>
      <c r="J1382" s="14">
        <v>0.74453876345749703</v>
      </c>
      <c r="K1382" t="s">
        <v>6078</v>
      </c>
      <c r="L1382" t="s">
        <v>24</v>
      </c>
      <c r="M1382" t="s">
        <v>24</v>
      </c>
      <c r="N1382" t="s">
        <v>24</v>
      </c>
      <c r="O1382" t="s">
        <v>24</v>
      </c>
      <c r="P1382" t="s">
        <v>24</v>
      </c>
      <c r="Q1382" t="s">
        <v>24</v>
      </c>
      <c r="R1382" t="s">
        <v>24</v>
      </c>
      <c r="S1382" t="s">
        <v>24</v>
      </c>
      <c r="T1382" t="s">
        <v>24</v>
      </c>
      <c r="U1382" t="s">
        <v>24</v>
      </c>
      <c r="V1382" t="s">
        <v>24</v>
      </c>
      <c r="W1382" t="s">
        <v>24</v>
      </c>
      <c r="X1382" t="s">
        <v>24</v>
      </c>
      <c r="Y1382">
        <v>16094</v>
      </c>
      <c r="Z1382">
        <v>20524</v>
      </c>
      <c r="AA1382">
        <v>7846</v>
      </c>
      <c r="AB1382">
        <v>8843</v>
      </c>
      <c r="AC1382" t="s">
        <v>6077</v>
      </c>
      <c r="AD1382" t="s">
        <v>6080</v>
      </c>
    </row>
    <row r="1383" spans="1:30" x14ac:dyDescent="0.25">
      <c r="A1383">
        <v>1382</v>
      </c>
      <c r="B1383" t="s">
        <v>6081</v>
      </c>
      <c r="C1383" s="2">
        <v>-0.63650938996001105</v>
      </c>
      <c r="D1383" t="s">
        <v>306</v>
      </c>
      <c r="F1383">
        <v>351.30203840738801</v>
      </c>
      <c r="G1383" s="2">
        <v>0.26970336770018799</v>
      </c>
      <c r="H1383" s="12">
        <v>-2.3600350095278699</v>
      </c>
      <c r="I1383" s="14">
        <v>1.8273210474173001E-2</v>
      </c>
      <c r="J1383" s="14">
        <v>4.51625866466112E-2</v>
      </c>
      <c r="K1383" t="s">
        <v>6083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</v>
      </c>
      <c r="W1383">
        <v>0</v>
      </c>
      <c r="X1383">
        <v>0</v>
      </c>
      <c r="Y1383">
        <v>388</v>
      </c>
      <c r="Z1383">
        <v>452</v>
      </c>
      <c r="AA1383">
        <v>211</v>
      </c>
      <c r="AB1383">
        <v>362</v>
      </c>
      <c r="AC1383" t="s">
        <v>6082</v>
      </c>
      <c r="AD1383" t="s">
        <v>6084</v>
      </c>
    </row>
    <row r="1384" spans="1:30" x14ac:dyDescent="0.25">
      <c r="A1384">
        <v>1383</v>
      </c>
      <c r="B1384" t="s">
        <v>6085</v>
      </c>
      <c r="C1384" s="2">
        <v>-0.26484752773472298</v>
      </c>
      <c r="D1384" t="s">
        <v>6088</v>
      </c>
      <c r="E1384" t="s">
        <v>18287</v>
      </c>
      <c r="F1384">
        <v>4125.4226397106704</v>
      </c>
      <c r="G1384" s="2">
        <v>0.14440416101523801</v>
      </c>
      <c r="H1384" s="12">
        <v>-1.8340713028814699</v>
      </c>
      <c r="I1384" s="14">
        <v>6.6643410589158306E-2</v>
      </c>
      <c r="J1384" s="14">
        <v>0.13097258095151601</v>
      </c>
      <c r="K1384" t="s">
        <v>6087</v>
      </c>
      <c r="L1384" t="s">
        <v>24</v>
      </c>
      <c r="M1384" t="s">
        <v>24</v>
      </c>
      <c r="N1384" t="s">
        <v>24</v>
      </c>
      <c r="O1384" t="s">
        <v>24</v>
      </c>
      <c r="P1384" t="s">
        <v>24</v>
      </c>
      <c r="Q1384" t="s">
        <v>24</v>
      </c>
      <c r="R1384" t="s">
        <v>24</v>
      </c>
      <c r="S1384" t="s">
        <v>24</v>
      </c>
      <c r="T1384" t="s">
        <v>24</v>
      </c>
      <c r="U1384" t="s">
        <v>24</v>
      </c>
      <c r="V1384" t="s">
        <v>24</v>
      </c>
      <c r="W1384" t="s">
        <v>24</v>
      </c>
      <c r="X1384" t="s">
        <v>24</v>
      </c>
      <c r="Y1384">
        <v>5379</v>
      </c>
      <c r="Z1384">
        <v>6051</v>
      </c>
      <c r="AA1384">
        <v>2738</v>
      </c>
      <c r="AB1384">
        <v>3205</v>
      </c>
      <c r="AC1384" t="s">
        <v>6086</v>
      </c>
      <c r="AD1384" t="s">
        <v>6089</v>
      </c>
    </row>
    <row r="1385" spans="1:30" x14ac:dyDescent="0.25">
      <c r="A1385">
        <v>1384</v>
      </c>
      <c r="B1385" t="s">
        <v>6090</v>
      </c>
      <c r="C1385" s="2">
        <v>-0.15772860619734</v>
      </c>
      <c r="D1385" t="s">
        <v>6093</v>
      </c>
      <c r="E1385" t="s">
        <v>18288</v>
      </c>
      <c r="F1385">
        <v>2885.3270826605699</v>
      </c>
      <c r="G1385" s="2">
        <v>0.15675222743477699</v>
      </c>
      <c r="H1385" s="12">
        <v>-1.00622880311522</v>
      </c>
      <c r="I1385" s="14">
        <v>0.31430551977425902</v>
      </c>
      <c r="J1385" s="14">
        <v>0.43959994796507201</v>
      </c>
      <c r="K1385" t="s">
        <v>6092</v>
      </c>
      <c r="L1385" t="s">
        <v>24</v>
      </c>
      <c r="M1385" t="s">
        <v>24</v>
      </c>
      <c r="N1385" t="s">
        <v>24</v>
      </c>
      <c r="O1385" t="s">
        <v>24</v>
      </c>
      <c r="P1385" t="s">
        <v>24</v>
      </c>
      <c r="Q1385" t="s">
        <v>24</v>
      </c>
      <c r="R1385" t="s">
        <v>24</v>
      </c>
      <c r="S1385" t="s">
        <v>24</v>
      </c>
      <c r="T1385" t="s">
        <v>24</v>
      </c>
      <c r="U1385" t="s">
        <v>24</v>
      </c>
      <c r="V1385" t="s">
        <v>24</v>
      </c>
      <c r="W1385" t="s">
        <v>24</v>
      </c>
      <c r="X1385" t="s">
        <v>24</v>
      </c>
      <c r="Y1385">
        <v>4085</v>
      </c>
      <c r="Z1385">
        <v>4223</v>
      </c>
      <c r="AA1385">
        <v>1938</v>
      </c>
      <c r="AB1385">
        <v>2062</v>
      </c>
      <c r="AC1385" t="s">
        <v>6091</v>
      </c>
      <c r="AD1385" t="s">
        <v>6094</v>
      </c>
    </row>
    <row r="1386" spans="1:30" x14ac:dyDescent="0.25">
      <c r="A1386">
        <v>1385</v>
      </c>
      <c r="B1386" t="s">
        <v>6095</v>
      </c>
      <c r="C1386" s="2">
        <v>0.30611119226554101</v>
      </c>
      <c r="D1386" t="s">
        <v>35</v>
      </c>
      <c r="F1386">
        <v>344.18896121715898</v>
      </c>
      <c r="G1386" s="2">
        <v>0.30350819884032898</v>
      </c>
      <c r="H1386" s="12">
        <v>1.0085763529128899</v>
      </c>
      <c r="I1386" s="14">
        <v>0.31317785286234001</v>
      </c>
      <c r="J1386" s="14">
        <v>0.43833674388080202</v>
      </c>
      <c r="K1386" t="s">
        <v>6097</v>
      </c>
      <c r="L1386" t="s">
        <v>24</v>
      </c>
      <c r="M1386" t="s">
        <v>24</v>
      </c>
      <c r="N1386" t="s">
        <v>24</v>
      </c>
      <c r="O1386" t="s">
        <v>24</v>
      </c>
      <c r="P1386" t="s">
        <v>24</v>
      </c>
      <c r="Q1386" t="s">
        <v>24</v>
      </c>
      <c r="R1386" t="s">
        <v>24</v>
      </c>
      <c r="S1386" t="s">
        <v>24</v>
      </c>
      <c r="T1386" t="s">
        <v>24</v>
      </c>
      <c r="U1386" t="s">
        <v>24</v>
      </c>
      <c r="V1386" t="s">
        <v>24</v>
      </c>
      <c r="W1386" t="s">
        <v>24</v>
      </c>
      <c r="X1386" t="s">
        <v>24</v>
      </c>
      <c r="Y1386">
        <v>641</v>
      </c>
      <c r="Z1386">
        <v>513</v>
      </c>
      <c r="AA1386">
        <v>223</v>
      </c>
      <c r="AB1386">
        <v>177</v>
      </c>
      <c r="AC1386" t="s">
        <v>6096</v>
      </c>
      <c r="AD1386" t="s">
        <v>6098</v>
      </c>
    </row>
    <row r="1387" spans="1:30" x14ac:dyDescent="0.25">
      <c r="A1387">
        <v>1386</v>
      </c>
      <c r="B1387" t="s">
        <v>6099</v>
      </c>
      <c r="C1387" s="2">
        <v>0.230718183034437</v>
      </c>
      <c r="D1387" t="s">
        <v>6102</v>
      </c>
      <c r="E1387" t="s">
        <v>18282</v>
      </c>
      <c r="F1387">
        <v>2619.11806306062</v>
      </c>
      <c r="G1387" s="2">
        <v>0.15210255566528899</v>
      </c>
      <c r="H1387" s="12">
        <v>1.5168593454941499</v>
      </c>
      <c r="I1387" s="14">
        <v>0.12930219982256699</v>
      </c>
      <c r="J1387" s="14">
        <v>0.223377952505774</v>
      </c>
      <c r="K1387" t="s">
        <v>6101</v>
      </c>
      <c r="L1387" t="s">
        <v>24</v>
      </c>
      <c r="M1387" t="s">
        <v>24</v>
      </c>
      <c r="N1387" t="s">
        <v>24</v>
      </c>
      <c r="O1387" t="s">
        <v>24</v>
      </c>
      <c r="P1387" t="s">
        <v>24</v>
      </c>
      <c r="Q1387" t="s">
        <v>24</v>
      </c>
      <c r="R1387" t="s">
        <v>24</v>
      </c>
      <c r="S1387" t="s">
        <v>24</v>
      </c>
      <c r="T1387" t="s">
        <v>24</v>
      </c>
      <c r="U1387" t="s">
        <v>24</v>
      </c>
      <c r="V1387" t="s">
        <v>24</v>
      </c>
      <c r="W1387" t="s">
        <v>24</v>
      </c>
      <c r="X1387" t="s">
        <v>24</v>
      </c>
      <c r="Y1387">
        <v>4346</v>
      </c>
      <c r="Z1387">
        <v>4262</v>
      </c>
      <c r="AA1387">
        <v>1442</v>
      </c>
      <c r="AB1387">
        <v>1743</v>
      </c>
      <c r="AC1387" t="s">
        <v>6100</v>
      </c>
      <c r="AD1387" t="s">
        <v>6103</v>
      </c>
    </row>
    <row r="1388" spans="1:30" x14ac:dyDescent="0.25">
      <c r="A1388">
        <v>1387</v>
      </c>
      <c r="B1388" t="s">
        <v>6104</v>
      </c>
      <c r="C1388" s="2">
        <v>-6.7856385415262704E-2</v>
      </c>
      <c r="D1388" t="s">
        <v>6107</v>
      </c>
      <c r="E1388" t="s">
        <v>18287</v>
      </c>
      <c r="F1388">
        <v>4384.7367024928599</v>
      </c>
      <c r="G1388" s="2">
        <v>0.147769476969146</v>
      </c>
      <c r="H1388" s="12">
        <v>-0.459204341837328</v>
      </c>
      <c r="I1388" s="14">
        <v>0.64608743294584803</v>
      </c>
      <c r="J1388" s="14">
        <v>0.74467869706420797</v>
      </c>
      <c r="K1388" t="s">
        <v>6106</v>
      </c>
      <c r="L1388" t="s">
        <v>24</v>
      </c>
      <c r="M1388" t="s">
        <v>24</v>
      </c>
      <c r="N1388" t="s">
        <v>24</v>
      </c>
      <c r="O1388" t="s">
        <v>24</v>
      </c>
      <c r="P1388" t="s">
        <v>24</v>
      </c>
      <c r="Q1388" t="s">
        <v>24</v>
      </c>
      <c r="R1388" t="s">
        <v>24</v>
      </c>
      <c r="S1388" t="s">
        <v>24</v>
      </c>
      <c r="T1388" t="s">
        <v>24</v>
      </c>
      <c r="U1388" t="s">
        <v>24</v>
      </c>
      <c r="V1388" t="s">
        <v>24</v>
      </c>
      <c r="W1388" t="s">
        <v>24</v>
      </c>
      <c r="X1388" t="s">
        <v>24</v>
      </c>
      <c r="Y1388">
        <v>6175</v>
      </c>
      <c r="Z1388">
        <v>6882</v>
      </c>
      <c r="AA1388">
        <v>2624</v>
      </c>
      <c r="AB1388">
        <v>3318</v>
      </c>
      <c r="AC1388" t="s">
        <v>6105</v>
      </c>
      <c r="AD1388" t="s">
        <v>6108</v>
      </c>
    </row>
    <row r="1389" spans="1:30" x14ac:dyDescent="0.25">
      <c r="A1389">
        <v>1388</v>
      </c>
      <c r="B1389" t="s">
        <v>6109</v>
      </c>
      <c r="C1389" s="2">
        <v>-0.198744473554227</v>
      </c>
      <c r="D1389" t="s">
        <v>6112</v>
      </c>
      <c r="E1389" t="s">
        <v>18283</v>
      </c>
      <c r="F1389">
        <v>611.94515888978503</v>
      </c>
      <c r="G1389" s="2">
        <v>0.19387895081874801</v>
      </c>
      <c r="H1389" s="12">
        <v>-1.0250956729182401</v>
      </c>
      <c r="I1389" s="14">
        <v>0.30531804705164201</v>
      </c>
      <c r="J1389" s="14">
        <v>0.43052256276188899</v>
      </c>
      <c r="K1389" t="s">
        <v>6111</v>
      </c>
      <c r="L1389" t="s">
        <v>24</v>
      </c>
      <c r="M1389" t="s">
        <v>24</v>
      </c>
      <c r="N1389" t="s">
        <v>24</v>
      </c>
      <c r="O1389" t="s">
        <v>24</v>
      </c>
      <c r="P1389" t="s">
        <v>24</v>
      </c>
      <c r="Q1389" t="s">
        <v>24</v>
      </c>
      <c r="R1389" t="s">
        <v>24</v>
      </c>
      <c r="S1389" t="s">
        <v>24</v>
      </c>
      <c r="T1389" t="s">
        <v>24</v>
      </c>
      <c r="U1389" t="s">
        <v>24</v>
      </c>
      <c r="V1389" t="s">
        <v>24</v>
      </c>
      <c r="W1389" t="s">
        <v>24</v>
      </c>
      <c r="X1389" t="s">
        <v>24</v>
      </c>
      <c r="Y1389">
        <v>791</v>
      </c>
      <c r="Z1389">
        <v>949</v>
      </c>
      <c r="AA1389">
        <v>376</v>
      </c>
      <c r="AB1389">
        <v>491</v>
      </c>
      <c r="AC1389" t="s">
        <v>6110</v>
      </c>
      <c r="AD1389" t="s">
        <v>6113</v>
      </c>
    </row>
    <row r="1390" spans="1:30" x14ac:dyDescent="0.25">
      <c r="A1390">
        <v>1389</v>
      </c>
      <c r="B1390" t="s">
        <v>6114</v>
      </c>
      <c r="C1390" s="2">
        <v>0.304237468890107</v>
      </c>
      <c r="D1390" t="s">
        <v>6117</v>
      </c>
      <c r="E1390" t="s">
        <v>18289</v>
      </c>
      <c r="F1390">
        <v>4736.4310712221604</v>
      </c>
      <c r="G1390" s="2">
        <v>0.21463197486781099</v>
      </c>
      <c r="H1390" s="12">
        <v>1.4174843663321099</v>
      </c>
      <c r="I1390" s="14">
        <v>0.156341361979912</v>
      </c>
      <c r="J1390" s="14">
        <v>0.25946154633725299</v>
      </c>
      <c r="K1390" t="s">
        <v>6116</v>
      </c>
      <c r="L1390" t="s">
        <v>24</v>
      </c>
      <c r="M1390" t="s">
        <v>24</v>
      </c>
      <c r="N1390" t="s">
        <v>24</v>
      </c>
      <c r="O1390" t="s">
        <v>24</v>
      </c>
      <c r="P1390" t="s">
        <v>24</v>
      </c>
      <c r="Q1390" t="s">
        <v>24</v>
      </c>
      <c r="R1390" t="s">
        <v>24</v>
      </c>
      <c r="S1390" t="s">
        <v>24</v>
      </c>
      <c r="T1390" t="s">
        <v>24</v>
      </c>
      <c r="U1390" t="s">
        <v>24</v>
      </c>
      <c r="V1390" t="s">
        <v>24</v>
      </c>
      <c r="W1390" t="s">
        <v>24</v>
      </c>
      <c r="X1390" t="s">
        <v>24</v>
      </c>
      <c r="Y1390">
        <v>6899</v>
      </c>
      <c r="Z1390">
        <v>9100</v>
      </c>
      <c r="AA1390">
        <v>2852</v>
      </c>
      <c r="AB1390">
        <v>2692</v>
      </c>
      <c r="AC1390" t="s">
        <v>6115</v>
      </c>
      <c r="AD1390" t="s">
        <v>6118</v>
      </c>
    </row>
    <row r="1391" spans="1:30" x14ac:dyDescent="0.25">
      <c r="A1391">
        <v>1390</v>
      </c>
      <c r="B1391" t="s">
        <v>6119</v>
      </c>
      <c r="C1391" s="2">
        <v>-0.63830409034915103</v>
      </c>
      <c r="D1391" t="s">
        <v>6122</v>
      </c>
      <c r="E1391" t="s">
        <v>18290</v>
      </c>
      <c r="F1391">
        <v>5.0024626462114901</v>
      </c>
      <c r="G1391" s="2">
        <v>1.22612792864301</v>
      </c>
      <c r="H1391" s="12">
        <v>-0.52058523049514105</v>
      </c>
      <c r="I1391" s="14">
        <v>0.602655740284888</v>
      </c>
      <c r="J1391" s="14" t="s">
        <v>24</v>
      </c>
      <c r="K1391" t="s">
        <v>6121</v>
      </c>
      <c r="L1391" t="s">
        <v>24</v>
      </c>
      <c r="M1391" t="s">
        <v>24</v>
      </c>
      <c r="N1391" t="s">
        <v>24</v>
      </c>
      <c r="O1391" t="s">
        <v>24</v>
      </c>
      <c r="P1391" t="s">
        <v>24</v>
      </c>
      <c r="Q1391" t="s">
        <v>24</v>
      </c>
      <c r="R1391" t="s">
        <v>24</v>
      </c>
      <c r="S1391" t="s">
        <v>24</v>
      </c>
      <c r="T1391" t="s">
        <v>24</v>
      </c>
      <c r="U1391" t="s">
        <v>24</v>
      </c>
      <c r="V1391" t="s">
        <v>24</v>
      </c>
      <c r="W1391" t="s">
        <v>24</v>
      </c>
      <c r="X1391" t="s">
        <v>24</v>
      </c>
      <c r="Y1391">
        <v>4</v>
      </c>
      <c r="Z1391">
        <v>8</v>
      </c>
      <c r="AA1391">
        <v>4</v>
      </c>
      <c r="AB1391">
        <v>4</v>
      </c>
      <c r="AC1391" t="s">
        <v>6120</v>
      </c>
      <c r="AD1391" t="s">
        <v>6123</v>
      </c>
    </row>
    <row r="1392" spans="1:30" x14ac:dyDescent="0.25">
      <c r="A1392">
        <v>1391</v>
      </c>
      <c r="B1392" t="s">
        <v>6124</v>
      </c>
      <c r="C1392" s="2">
        <v>0.872511990396305</v>
      </c>
      <c r="D1392" t="s">
        <v>6127</v>
      </c>
      <c r="E1392" t="s">
        <v>18296</v>
      </c>
      <c r="F1392">
        <v>107.928850689705</v>
      </c>
      <c r="G1392" s="2">
        <v>0.31815013827178101</v>
      </c>
      <c r="H1392" s="12">
        <v>2.7424535948211899</v>
      </c>
      <c r="I1392" s="14">
        <v>6.0982065853807102E-3</v>
      </c>
      <c r="J1392" s="14">
        <v>1.7771266205904201E-2</v>
      </c>
      <c r="K1392" t="s">
        <v>6126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0</v>
      </c>
      <c r="Y1392">
        <v>205</v>
      </c>
      <c r="Z1392">
        <v>220</v>
      </c>
      <c r="AA1392">
        <v>51</v>
      </c>
      <c r="AB1392">
        <v>49</v>
      </c>
      <c r="AC1392" t="s">
        <v>6125</v>
      </c>
      <c r="AD1392" t="s">
        <v>6128</v>
      </c>
    </row>
    <row r="1393" spans="1:30" x14ac:dyDescent="0.25">
      <c r="A1393">
        <v>1392</v>
      </c>
      <c r="B1393" t="s">
        <v>16451</v>
      </c>
      <c r="C1393" s="2">
        <v>0.44521664043530501</v>
      </c>
      <c r="D1393" t="s">
        <v>6131</v>
      </c>
      <c r="E1393" t="s">
        <v>18294</v>
      </c>
      <c r="F1393">
        <v>9698.6061977810004</v>
      </c>
      <c r="G1393" s="2">
        <v>0.166127798117297</v>
      </c>
      <c r="H1393" s="12">
        <v>2.67996473486606</v>
      </c>
      <c r="I1393" s="14">
        <v>7.3629916718892796E-3</v>
      </c>
      <c r="J1393" s="14">
        <v>2.08536030726038E-2</v>
      </c>
      <c r="K1393" t="s">
        <v>6130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0</v>
      </c>
      <c r="Y1393">
        <v>16131</v>
      </c>
      <c r="Z1393">
        <v>17970</v>
      </c>
      <c r="AA1393">
        <v>5356</v>
      </c>
      <c r="AB1393">
        <v>5418</v>
      </c>
      <c r="AC1393" t="s">
        <v>6129</v>
      </c>
      <c r="AD1393" t="s">
        <v>6132</v>
      </c>
    </row>
    <row r="1394" spans="1:30" x14ac:dyDescent="0.25">
      <c r="A1394">
        <v>1393</v>
      </c>
      <c r="B1394" t="s">
        <v>6133</v>
      </c>
      <c r="C1394" s="2">
        <v>-0.31610909769056</v>
      </c>
      <c r="D1394" t="s">
        <v>6136</v>
      </c>
      <c r="E1394" t="s">
        <v>18282</v>
      </c>
      <c r="F1394">
        <v>642.91100966992201</v>
      </c>
      <c r="G1394" s="2">
        <v>0.17861995481634599</v>
      </c>
      <c r="H1394" s="12">
        <v>-1.7697300282915001</v>
      </c>
      <c r="I1394" s="14">
        <v>7.6772125079716397E-2</v>
      </c>
      <c r="J1394" s="14">
        <v>0.14703047986086001</v>
      </c>
      <c r="K1394" t="s">
        <v>6135</v>
      </c>
      <c r="L1394" t="s">
        <v>24</v>
      </c>
      <c r="M1394" t="s">
        <v>24</v>
      </c>
      <c r="N1394" t="s">
        <v>24</v>
      </c>
      <c r="O1394" t="s">
        <v>24</v>
      </c>
      <c r="P1394" t="s">
        <v>24</v>
      </c>
      <c r="Q1394" t="s">
        <v>24</v>
      </c>
      <c r="R1394" t="s">
        <v>24</v>
      </c>
      <c r="S1394" t="s">
        <v>24</v>
      </c>
      <c r="T1394" t="s">
        <v>24</v>
      </c>
      <c r="U1394" t="s">
        <v>24</v>
      </c>
      <c r="V1394" t="s">
        <v>24</v>
      </c>
      <c r="W1394" t="s">
        <v>24</v>
      </c>
      <c r="X1394" t="s">
        <v>24</v>
      </c>
      <c r="Y1394">
        <v>824</v>
      </c>
      <c r="Z1394">
        <v>923</v>
      </c>
      <c r="AA1394">
        <v>417</v>
      </c>
      <c r="AB1394">
        <v>527</v>
      </c>
      <c r="AC1394" t="s">
        <v>6134</v>
      </c>
      <c r="AD1394" t="s">
        <v>6137</v>
      </c>
    </row>
    <row r="1395" spans="1:30" x14ac:dyDescent="0.25">
      <c r="A1395">
        <v>1394</v>
      </c>
      <c r="B1395" t="s">
        <v>6138</v>
      </c>
      <c r="C1395" s="2">
        <v>-9.4874232755705099E-2</v>
      </c>
      <c r="D1395" t="s">
        <v>6141</v>
      </c>
      <c r="E1395" t="s">
        <v>18285</v>
      </c>
      <c r="F1395">
        <v>957.98585620996198</v>
      </c>
      <c r="G1395" s="2">
        <v>0.16429677653055899</v>
      </c>
      <c r="H1395" s="12">
        <v>-0.57745644655455797</v>
      </c>
      <c r="I1395" s="14">
        <v>0.56363115221941895</v>
      </c>
      <c r="J1395" s="14">
        <v>0.67847708058472</v>
      </c>
      <c r="K1395" t="s">
        <v>6140</v>
      </c>
      <c r="L1395" t="s">
        <v>24</v>
      </c>
      <c r="M1395" t="s">
        <v>24</v>
      </c>
      <c r="N1395" t="s">
        <v>24</v>
      </c>
      <c r="O1395" t="s">
        <v>24</v>
      </c>
      <c r="P1395" t="s">
        <v>24</v>
      </c>
      <c r="Q1395" t="s">
        <v>24</v>
      </c>
      <c r="R1395" t="s">
        <v>24</v>
      </c>
      <c r="S1395" t="s">
        <v>24</v>
      </c>
      <c r="T1395" t="s">
        <v>24</v>
      </c>
      <c r="U1395" t="s">
        <v>24</v>
      </c>
      <c r="V1395" t="s">
        <v>24</v>
      </c>
      <c r="W1395" t="s">
        <v>24</v>
      </c>
      <c r="X1395" t="s">
        <v>24</v>
      </c>
      <c r="Y1395">
        <v>1336</v>
      </c>
      <c r="Z1395">
        <v>1489</v>
      </c>
      <c r="AA1395">
        <v>607</v>
      </c>
      <c r="AB1395">
        <v>698</v>
      </c>
      <c r="AC1395" t="s">
        <v>6139</v>
      </c>
      <c r="AD1395" t="s">
        <v>6142</v>
      </c>
    </row>
    <row r="1396" spans="1:30" x14ac:dyDescent="0.25">
      <c r="A1396">
        <v>1395</v>
      </c>
      <c r="B1396" t="s">
        <v>6143</v>
      </c>
      <c r="C1396" s="2">
        <v>-0.26415634442757802</v>
      </c>
      <c r="D1396" t="s">
        <v>6146</v>
      </c>
      <c r="E1396" t="s">
        <v>18293</v>
      </c>
      <c r="F1396">
        <v>759.214792081469</v>
      </c>
      <c r="G1396" s="2">
        <v>0.178295694725008</v>
      </c>
      <c r="H1396" s="12">
        <v>-1.48156322470374</v>
      </c>
      <c r="I1396" s="14">
        <v>0.13845655032397799</v>
      </c>
      <c r="J1396" s="14">
        <v>0.23569474273791399</v>
      </c>
      <c r="K1396" t="s">
        <v>6145</v>
      </c>
      <c r="L1396" t="s">
        <v>24</v>
      </c>
      <c r="M1396" t="s">
        <v>24</v>
      </c>
      <c r="N1396" t="s">
        <v>24</v>
      </c>
      <c r="O1396" t="s">
        <v>24</v>
      </c>
      <c r="P1396" t="s">
        <v>24</v>
      </c>
      <c r="Q1396" t="s">
        <v>24</v>
      </c>
      <c r="R1396" t="s">
        <v>24</v>
      </c>
      <c r="S1396" t="s">
        <v>24</v>
      </c>
      <c r="T1396" t="s">
        <v>24</v>
      </c>
      <c r="U1396" t="s">
        <v>24</v>
      </c>
      <c r="V1396" t="s">
        <v>24</v>
      </c>
      <c r="W1396" t="s">
        <v>24</v>
      </c>
      <c r="X1396" t="s">
        <v>24</v>
      </c>
      <c r="Y1396">
        <v>1071</v>
      </c>
      <c r="Z1396">
        <v>1028</v>
      </c>
      <c r="AA1396">
        <v>512</v>
      </c>
      <c r="AB1396">
        <v>580</v>
      </c>
      <c r="AC1396" t="s">
        <v>6144</v>
      </c>
      <c r="AD1396" t="s">
        <v>6147</v>
      </c>
    </row>
    <row r="1397" spans="1:30" x14ac:dyDescent="0.25">
      <c r="A1397">
        <v>1396</v>
      </c>
      <c r="B1397" t="s">
        <v>6148</v>
      </c>
      <c r="C1397" s="2">
        <v>0.25384387937182801</v>
      </c>
      <c r="D1397" t="s">
        <v>6151</v>
      </c>
      <c r="E1397" t="s">
        <v>18298</v>
      </c>
      <c r="F1397">
        <v>423.72432209116198</v>
      </c>
      <c r="G1397" s="2">
        <v>0.19762390815727199</v>
      </c>
      <c r="H1397" s="12">
        <v>1.2844796044100799</v>
      </c>
      <c r="I1397" s="14">
        <v>0.19897419542872699</v>
      </c>
      <c r="J1397" s="14">
        <v>0.31292558725299202</v>
      </c>
      <c r="K1397" t="s">
        <v>6150</v>
      </c>
      <c r="L1397" t="s">
        <v>24</v>
      </c>
      <c r="M1397" t="s">
        <v>24</v>
      </c>
      <c r="N1397" t="s">
        <v>24</v>
      </c>
      <c r="O1397" t="s">
        <v>24</v>
      </c>
      <c r="P1397" t="s">
        <v>24</v>
      </c>
      <c r="Q1397" t="s">
        <v>24</v>
      </c>
      <c r="R1397" t="s">
        <v>24</v>
      </c>
      <c r="S1397" t="s">
        <v>24</v>
      </c>
      <c r="T1397" t="s">
        <v>24</v>
      </c>
      <c r="U1397" t="s">
        <v>24</v>
      </c>
      <c r="V1397" t="s">
        <v>24</v>
      </c>
      <c r="W1397" t="s">
        <v>24</v>
      </c>
      <c r="X1397" t="s">
        <v>24</v>
      </c>
      <c r="Y1397">
        <v>663</v>
      </c>
      <c r="Z1397">
        <v>743</v>
      </c>
      <c r="AA1397">
        <v>224</v>
      </c>
      <c r="AB1397">
        <v>288</v>
      </c>
      <c r="AC1397" t="s">
        <v>6149</v>
      </c>
      <c r="AD1397" t="s">
        <v>6152</v>
      </c>
    </row>
    <row r="1398" spans="1:30" x14ac:dyDescent="0.25">
      <c r="A1398">
        <v>1397</v>
      </c>
      <c r="B1398" t="s">
        <v>6153</v>
      </c>
      <c r="C1398" s="2">
        <v>-0.288218383460911</v>
      </c>
      <c r="D1398" t="s">
        <v>306</v>
      </c>
      <c r="F1398">
        <v>540.03663745474501</v>
      </c>
      <c r="G1398" s="2">
        <v>0.19991346588772299</v>
      </c>
      <c r="H1398" s="12">
        <v>-1.4417157052481</v>
      </c>
      <c r="I1398" s="14">
        <v>0.14938259123068301</v>
      </c>
      <c r="J1398" s="14">
        <v>0.251006462459473</v>
      </c>
      <c r="K1398" t="s">
        <v>6155</v>
      </c>
      <c r="L1398" t="s">
        <v>24</v>
      </c>
      <c r="M1398" t="s">
        <v>24</v>
      </c>
      <c r="N1398" t="s">
        <v>24</v>
      </c>
      <c r="O1398" t="s">
        <v>24</v>
      </c>
      <c r="P1398" t="s">
        <v>24</v>
      </c>
      <c r="Q1398" t="s">
        <v>24</v>
      </c>
      <c r="R1398" t="s">
        <v>24</v>
      </c>
      <c r="S1398" t="s">
        <v>24</v>
      </c>
      <c r="T1398" t="s">
        <v>24</v>
      </c>
      <c r="U1398" t="s">
        <v>24</v>
      </c>
      <c r="V1398" t="s">
        <v>24</v>
      </c>
      <c r="W1398" t="s">
        <v>24</v>
      </c>
      <c r="X1398" t="s">
        <v>24</v>
      </c>
      <c r="Y1398">
        <v>759</v>
      </c>
      <c r="Z1398">
        <v>721</v>
      </c>
      <c r="AA1398">
        <v>336</v>
      </c>
      <c r="AB1398">
        <v>452</v>
      </c>
      <c r="AC1398" t="s">
        <v>6154</v>
      </c>
      <c r="AD1398" t="s">
        <v>6156</v>
      </c>
    </row>
    <row r="1399" spans="1:30" x14ac:dyDescent="0.25">
      <c r="A1399">
        <v>1398</v>
      </c>
      <c r="B1399" t="s">
        <v>6157</v>
      </c>
      <c r="C1399" s="2">
        <v>-0.38928757560670102</v>
      </c>
      <c r="D1399" t="s">
        <v>6160</v>
      </c>
      <c r="E1399" t="s">
        <v>18287</v>
      </c>
      <c r="F1399">
        <v>175.126476063914</v>
      </c>
      <c r="G1399" s="2">
        <v>0.29606003404462899</v>
      </c>
      <c r="H1399" s="12">
        <v>-1.31489404459103</v>
      </c>
      <c r="I1399" s="14">
        <v>0.18854551452916801</v>
      </c>
      <c r="J1399" s="14">
        <v>0.30030841631298399</v>
      </c>
      <c r="K1399" t="s">
        <v>6159</v>
      </c>
      <c r="L1399" t="s">
        <v>24</v>
      </c>
      <c r="M1399" t="s">
        <v>24</v>
      </c>
      <c r="N1399" t="s">
        <v>24</v>
      </c>
      <c r="O1399" t="s">
        <v>24</v>
      </c>
      <c r="P1399" t="s">
        <v>24</v>
      </c>
      <c r="Q1399" t="s">
        <v>24</v>
      </c>
      <c r="R1399" t="s">
        <v>24</v>
      </c>
      <c r="S1399" t="s">
        <v>24</v>
      </c>
      <c r="T1399" t="s">
        <v>24</v>
      </c>
      <c r="U1399" t="s">
        <v>24</v>
      </c>
      <c r="V1399" t="s">
        <v>24</v>
      </c>
      <c r="W1399" t="s">
        <v>24</v>
      </c>
      <c r="X1399" t="s">
        <v>24</v>
      </c>
      <c r="Y1399">
        <v>253</v>
      </c>
      <c r="Z1399">
        <v>207</v>
      </c>
      <c r="AA1399">
        <v>133</v>
      </c>
      <c r="AB1399">
        <v>127</v>
      </c>
      <c r="AC1399" t="s">
        <v>6158</v>
      </c>
      <c r="AD1399" t="e">
        <f>-SIEYNDEYWMRQALELAQRAQEEGEVPVGAVLVLDNQVIGVGWNRPIIHHDPTAHAEIMALRQGGQALQNYRLLNATLYVTLEPCVMCAGAMVHSRIRRLVYGADDVKTGAAGSLVDILRHPGMNHQVEITSGVLAEACSATLSAFFRQRREQQKALKQARRAAAQNEPE</f>
        <v>#NAME?</v>
      </c>
    </row>
    <row r="1400" spans="1:30" x14ac:dyDescent="0.25">
      <c r="A1400">
        <v>1399</v>
      </c>
      <c r="B1400" t="s">
        <v>6161</v>
      </c>
      <c r="C1400" s="2">
        <v>-0.21167622738144201</v>
      </c>
      <c r="D1400" t="s">
        <v>6164</v>
      </c>
      <c r="E1400" t="s">
        <v>18285</v>
      </c>
      <c r="F1400">
        <v>537.00334303727095</v>
      </c>
      <c r="G1400" s="2">
        <v>0.208408803603404</v>
      </c>
      <c r="H1400" s="12">
        <v>-1.0156779546811101</v>
      </c>
      <c r="I1400" s="14">
        <v>0.30978276931154602</v>
      </c>
      <c r="J1400" s="14">
        <v>0.43530108462093797</v>
      </c>
      <c r="K1400" t="s">
        <v>6163</v>
      </c>
      <c r="L1400" t="s">
        <v>24</v>
      </c>
      <c r="M1400" t="s">
        <v>24</v>
      </c>
      <c r="N1400" t="s">
        <v>24</v>
      </c>
      <c r="O1400" t="s">
        <v>24</v>
      </c>
      <c r="P1400" t="s">
        <v>24</v>
      </c>
      <c r="Q1400" t="s">
        <v>24</v>
      </c>
      <c r="R1400" t="s">
        <v>24</v>
      </c>
      <c r="S1400" t="s">
        <v>24</v>
      </c>
      <c r="T1400" t="s">
        <v>24</v>
      </c>
      <c r="U1400" t="s">
        <v>24</v>
      </c>
      <c r="V1400" t="s">
        <v>24</v>
      </c>
      <c r="W1400" t="s">
        <v>24</v>
      </c>
      <c r="X1400" t="s">
        <v>24</v>
      </c>
      <c r="Y1400">
        <v>713</v>
      </c>
      <c r="Z1400">
        <v>804</v>
      </c>
      <c r="AA1400">
        <v>383</v>
      </c>
      <c r="AB1400">
        <v>372</v>
      </c>
      <c r="AC1400" t="s">
        <v>6162</v>
      </c>
      <c r="AD1400" t="s">
        <v>6165</v>
      </c>
    </row>
    <row r="1401" spans="1:30" x14ac:dyDescent="0.25">
      <c r="A1401">
        <v>1400</v>
      </c>
      <c r="B1401" t="s">
        <v>6166</v>
      </c>
      <c r="C1401" s="2">
        <v>-0.71642282634468302</v>
      </c>
      <c r="D1401" t="s">
        <v>6169</v>
      </c>
      <c r="E1401" t="s">
        <v>18286</v>
      </c>
      <c r="F1401">
        <v>1979.89265705908</v>
      </c>
      <c r="G1401" s="2">
        <v>0.29667154049328598</v>
      </c>
      <c r="H1401" s="12">
        <v>-2.41486873042646</v>
      </c>
      <c r="I1401" s="14">
        <v>1.5740881495865999E-2</v>
      </c>
      <c r="J1401" s="14">
        <v>3.9733770033197703E-2</v>
      </c>
      <c r="K1401" t="s">
        <v>6168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</v>
      </c>
      <c r="W1401">
        <v>0</v>
      </c>
      <c r="X1401">
        <v>0</v>
      </c>
      <c r="Y1401">
        <v>2021</v>
      </c>
      <c r="Z1401">
        <v>2555</v>
      </c>
      <c r="AA1401">
        <v>1876</v>
      </c>
      <c r="AB1401">
        <v>1303</v>
      </c>
      <c r="AC1401" t="s">
        <v>6167</v>
      </c>
      <c r="AD1401" t="s">
        <v>6170</v>
      </c>
    </row>
    <row r="1402" spans="1:30" x14ac:dyDescent="0.25">
      <c r="A1402">
        <v>1401</v>
      </c>
      <c r="B1402" t="s">
        <v>6171</v>
      </c>
      <c r="C1402" s="2">
        <v>-0.56882999285650204</v>
      </c>
      <c r="D1402" t="s">
        <v>35</v>
      </c>
      <c r="F1402">
        <v>55.989899018934203</v>
      </c>
      <c r="G1402" s="2">
        <v>0.64475641069767797</v>
      </c>
      <c r="H1402" s="12">
        <v>-0.88224015057249605</v>
      </c>
      <c r="I1402" s="14">
        <v>0.377646953775719</v>
      </c>
      <c r="J1402" s="14">
        <v>0.50607802144618597</v>
      </c>
      <c r="K1402" t="s">
        <v>6173</v>
      </c>
      <c r="L1402" t="s">
        <v>24</v>
      </c>
      <c r="M1402" t="s">
        <v>24</v>
      </c>
      <c r="N1402" t="s">
        <v>24</v>
      </c>
      <c r="O1402" t="s">
        <v>24</v>
      </c>
      <c r="P1402" t="s">
        <v>24</v>
      </c>
      <c r="Q1402" t="s">
        <v>24</v>
      </c>
      <c r="R1402" t="s">
        <v>24</v>
      </c>
      <c r="S1402" t="s">
        <v>24</v>
      </c>
      <c r="T1402" t="s">
        <v>24</v>
      </c>
      <c r="U1402" t="s">
        <v>24</v>
      </c>
      <c r="V1402" t="s">
        <v>24</v>
      </c>
      <c r="W1402" t="s">
        <v>24</v>
      </c>
      <c r="X1402" t="s">
        <v>24</v>
      </c>
      <c r="Y1402">
        <v>96</v>
      </c>
      <c r="Z1402">
        <v>40</v>
      </c>
      <c r="AA1402">
        <v>25</v>
      </c>
      <c r="AB1402">
        <v>66</v>
      </c>
      <c r="AC1402" t="s">
        <v>6172</v>
      </c>
      <c r="AD1402" t="s">
        <v>6174</v>
      </c>
    </row>
    <row r="1403" spans="1:30" x14ac:dyDescent="0.25">
      <c r="A1403">
        <v>1402</v>
      </c>
      <c r="B1403" t="s">
        <v>6175</v>
      </c>
      <c r="C1403" s="2">
        <v>0.488455812924947</v>
      </c>
      <c r="D1403" t="s">
        <v>3838</v>
      </c>
      <c r="E1403" t="s">
        <v>18292</v>
      </c>
      <c r="F1403">
        <v>1158.91074137587</v>
      </c>
      <c r="G1403" s="2">
        <v>0.16945799267506501</v>
      </c>
      <c r="H1403" s="12">
        <v>2.88245957133199</v>
      </c>
      <c r="I1403" s="14">
        <v>3.9458376741880697E-3</v>
      </c>
      <c r="J1403" s="14">
        <v>1.2142234923328899E-2</v>
      </c>
      <c r="K1403" t="s">
        <v>6177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0</v>
      </c>
      <c r="Y1403">
        <v>2084</v>
      </c>
      <c r="Z1403">
        <v>2034</v>
      </c>
      <c r="AA1403">
        <v>604</v>
      </c>
      <c r="AB1403">
        <v>666</v>
      </c>
      <c r="AC1403" t="s">
        <v>6176</v>
      </c>
      <c r="AD1403" t="s">
        <v>6178</v>
      </c>
    </row>
    <row r="1404" spans="1:30" x14ac:dyDescent="0.25">
      <c r="A1404">
        <v>1403</v>
      </c>
      <c r="B1404" t="s">
        <v>6179</v>
      </c>
      <c r="C1404" s="2">
        <v>0.61526885064492698</v>
      </c>
      <c r="D1404" t="s">
        <v>6182</v>
      </c>
      <c r="E1404" t="s">
        <v>18301</v>
      </c>
      <c r="F1404">
        <v>1686.9089883269501</v>
      </c>
      <c r="G1404" s="2">
        <v>0.18763901013725201</v>
      </c>
      <c r="H1404" s="12">
        <v>3.2790028587065998</v>
      </c>
      <c r="I1404" s="14">
        <v>1.04174580608838E-3</v>
      </c>
      <c r="J1404" s="14">
        <v>3.9533696528426896E-3</v>
      </c>
      <c r="K1404" t="s">
        <v>6181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0</v>
      </c>
      <c r="Y1404">
        <v>3290</v>
      </c>
      <c r="Z1404">
        <v>2913</v>
      </c>
      <c r="AA1404">
        <v>842</v>
      </c>
      <c r="AB1404">
        <v>911</v>
      </c>
      <c r="AC1404" t="s">
        <v>6180</v>
      </c>
      <c r="AD1404" t="s">
        <v>6183</v>
      </c>
    </row>
    <row r="1405" spans="1:30" x14ac:dyDescent="0.25">
      <c r="A1405">
        <v>1404</v>
      </c>
      <c r="B1405" t="s">
        <v>6184</v>
      </c>
      <c r="C1405" s="2">
        <v>0.27257232385111702</v>
      </c>
      <c r="D1405" t="s">
        <v>6187</v>
      </c>
      <c r="E1405" t="s">
        <v>18292</v>
      </c>
      <c r="F1405">
        <v>1965.3893470873099</v>
      </c>
      <c r="G1405" s="2">
        <v>0.18213807135654</v>
      </c>
      <c r="H1405" s="12">
        <v>1.49651482428157</v>
      </c>
      <c r="I1405" s="14">
        <v>0.13451954774792799</v>
      </c>
      <c r="J1405" s="14">
        <v>0.23059650305340701</v>
      </c>
      <c r="K1405" t="s">
        <v>6186</v>
      </c>
      <c r="L1405" t="s">
        <v>24</v>
      </c>
      <c r="M1405" t="s">
        <v>24</v>
      </c>
      <c r="N1405" t="s">
        <v>24</v>
      </c>
      <c r="O1405" t="s">
        <v>24</v>
      </c>
      <c r="P1405" t="s">
        <v>24</v>
      </c>
      <c r="Q1405" t="s">
        <v>24</v>
      </c>
      <c r="R1405" t="s">
        <v>24</v>
      </c>
      <c r="S1405" t="s">
        <v>24</v>
      </c>
      <c r="T1405" t="s">
        <v>24</v>
      </c>
      <c r="U1405" t="s">
        <v>24</v>
      </c>
      <c r="V1405" t="s">
        <v>24</v>
      </c>
      <c r="W1405" t="s">
        <v>24</v>
      </c>
      <c r="X1405" t="s">
        <v>24</v>
      </c>
      <c r="Y1405">
        <v>3076</v>
      </c>
      <c r="Z1405">
        <v>3482</v>
      </c>
      <c r="AA1405">
        <v>1175</v>
      </c>
      <c r="AB1405">
        <v>1158</v>
      </c>
      <c r="AC1405" t="s">
        <v>6185</v>
      </c>
      <c r="AD1405" t="s">
        <v>6188</v>
      </c>
    </row>
    <row r="1406" spans="1:30" x14ac:dyDescent="0.25">
      <c r="A1406">
        <v>1405</v>
      </c>
      <c r="B1406" t="s">
        <v>6189</v>
      </c>
      <c r="C1406" s="2">
        <v>1.9759943365379899E-2</v>
      </c>
      <c r="D1406" t="s">
        <v>6192</v>
      </c>
      <c r="E1406" t="s">
        <v>18294</v>
      </c>
      <c r="F1406">
        <v>2872.3018392439599</v>
      </c>
      <c r="G1406" s="2">
        <v>0.14833342590774801</v>
      </c>
      <c r="H1406" s="12">
        <v>0.13321301820177001</v>
      </c>
      <c r="I1406" s="14">
        <v>0.89402491557104502</v>
      </c>
      <c r="J1406" s="14">
        <v>0.92653059854164899</v>
      </c>
      <c r="K1406" t="s">
        <v>6191</v>
      </c>
      <c r="L1406" t="s">
        <v>24</v>
      </c>
      <c r="M1406" t="s">
        <v>24</v>
      </c>
      <c r="N1406" t="s">
        <v>24</v>
      </c>
      <c r="O1406" t="s">
        <v>24</v>
      </c>
      <c r="P1406" t="s">
        <v>24</v>
      </c>
      <c r="Q1406" t="s">
        <v>24</v>
      </c>
      <c r="R1406" t="s">
        <v>24</v>
      </c>
      <c r="S1406" t="s">
        <v>24</v>
      </c>
      <c r="T1406" t="s">
        <v>24</v>
      </c>
      <c r="U1406" t="s">
        <v>24</v>
      </c>
      <c r="V1406" t="s">
        <v>24</v>
      </c>
      <c r="W1406" t="s">
        <v>24</v>
      </c>
      <c r="X1406" t="s">
        <v>24</v>
      </c>
      <c r="Y1406">
        <v>4243</v>
      </c>
      <c r="Z1406">
        <v>4572</v>
      </c>
      <c r="AA1406">
        <v>1667</v>
      </c>
      <c r="AB1406">
        <v>2110</v>
      </c>
      <c r="AC1406" t="s">
        <v>6190</v>
      </c>
      <c r="AD1406" t="s">
        <v>6193</v>
      </c>
    </row>
    <row r="1407" spans="1:30" x14ac:dyDescent="0.25">
      <c r="A1407">
        <v>1406</v>
      </c>
      <c r="B1407" t="s">
        <v>6194</v>
      </c>
      <c r="C1407" s="2">
        <v>0.48926639284896301</v>
      </c>
      <c r="D1407" t="s">
        <v>6197</v>
      </c>
      <c r="E1407" t="s">
        <v>18292</v>
      </c>
      <c r="F1407">
        <v>823.60656604175904</v>
      </c>
      <c r="G1407" s="2">
        <v>0.191740914594595</v>
      </c>
      <c r="H1407" s="12">
        <v>2.5517057425298999</v>
      </c>
      <c r="I1407" s="14">
        <v>1.0719701175115301E-2</v>
      </c>
      <c r="J1407" s="14">
        <v>2.8573674463361998E-2</v>
      </c>
      <c r="K1407" t="s">
        <v>6196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0</v>
      </c>
      <c r="Y1407">
        <v>1543</v>
      </c>
      <c r="Z1407">
        <v>1381</v>
      </c>
      <c r="AA1407">
        <v>413</v>
      </c>
      <c r="AB1407">
        <v>492</v>
      </c>
      <c r="AC1407" t="s">
        <v>6195</v>
      </c>
      <c r="AD1407" t="s">
        <v>6198</v>
      </c>
    </row>
    <row r="1408" spans="1:30" x14ac:dyDescent="0.25">
      <c r="A1408">
        <v>1407</v>
      </c>
      <c r="B1408" t="s">
        <v>6199</v>
      </c>
      <c r="C1408" s="2">
        <v>0.78984181705571399</v>
      </c>
      <c r="D1408" t="s">
        <v>306</v>
      </c>
      <c r="F1408">
        <v>1195.98416022279</v>
      </c>
      <c r="G1408" s="2">
        <v>0.296268809449517</v>
      </c>
      <c r="H1408" s="12">
        <v>2.6659634489478701</v>
      </c>
      <c r="I1408" s="14">
        <v>7.6768038898125199E-3</v>
      </c>
      <c r="J1408" s="14">
        <v>2.16290903244718E-2</v>
      </c>
      <c r="K1408" t="s">
        <v>6201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0</v>
      </c>
      <c r="Y1408">
        <v>2129</v>
      </c>
      <c r="Z1408">
        <v>2494</v>
      </c>
      <c r="AA1408">
        <v>671</v>
      </c>
      <c r="AB1408">
        <v>461</v>
      </c>
      <c r="AC1408" t="s">
        <v>6200</v>
      </c>
      <c r="AD1408" t="s">
        <v>6202</v>
      </c>
    </row>
    <row r="1409" spans="1:30" x14ac:dyDescent="0.25">
      <c r="A1409">
        <v>1408</v>
      </c>
      <c r="B1409" t="s">
        <v>6203</v>
      </c>
      <c r="C1409" s="2">
        <v>1.16634073281689</v>
      </c>
      <c r="D1409" t="s">
        <v>35</v>
      </c>
      <c r="F1409">
        <v>487.790715402393</v>
      </c>
      <c r="G1409" s="2">
        <v>0.216098731402151</v>
      </c>
      <c r="H1409" s="12">
        <v>5.3972585829131097</v>
      </c>
      <c r="I1409" s="14">
        <v>6.7666831442702698E-8</v>
      </c>
      <c r="J1409" s="14">
        <v>6.8812233537435897E-7</v>
      </c>
      <c r="K1409" t="s">
        <v>6205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0</v>
      </c>
      <c r="Y1409">
        <v>926</v>
      </c>
      <c r="Z1409">
        <v>1134</v>
      </c>
      <c r="AA1409">
        <v>195</v>
      </c>
      <c r="AB1409">
        <v>200</v>
      </c>
      <c r="AC1409" t="s">
        <v>6204</v>
      </c>
      <c r="AD1409" t="s">
        <v>6206</v>
      </c>
    </row>
    <row r="1410" spans="1:30" x14ac:dyDescent="0.25">
      <c r="A1410">
        <v>1409</v>
      </c>
      <c r="B1410" t="s">
        <v>6207</v>
      </c>
      <c r="C1410" s="2">
        <v>0.69317502696880695</v>
      </c>
      <c r="D1410" t="s">
        <v>2289</v>
      </c>
      <c r="E1410" t="s">
        <v>18294</v>
      </c>
      <c r="F1410">
        <v>767.39670235695598</v>
      </c>
      <c r="G1410" s="2">
        <v>0.18670844663076</v>
      </c>
      <c r="H1410" s="12">
        <v>3.7126066842581098</v>
      </c>
      <c r="I1410" s="14">
        <v>2.0513554637500501E-4</v>
      </c>
      <c r="J1410" s="14">
        <v>9.5934647735855701E-4</v>
      </c>
      <c r="K1410" t="s">
        <v>6209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0</v>
      </c>
      <c r="Y1410">
        <v>1428</v>
      </c>
      <c r="Z1410">
        <v>1459</v>
      </c>
      <c r="AA1410">
        <v>381</v>
      </c>
      <c r="AB1410">
        <v>389</v>
      </c>
      <c r="AC1410" t="s">
        <v>6208</v>
      </c>
      <c r="AD1410" t="s">
        <v>6210</v>
      </c>
    </row>
    <row r="1411" spans="1:30" x14ac:dyDescent="0.25">
      <c r="A1411">
        <v>1410</v>
      </c>
      <c r="B1411" t="s">
        <v>6211</v>
      </c>
      <c r="C1411" s="2">
        <v>0.21617506700229999</v>
      </c>
      <c r="D1411" t="s">
        <v>6214</v>
      </c>
      <c r="E1411" t="s">
        <v>18293</v>
      </c>
      <c r="F1411">
        <v>854.22514857896101</v>
      </c>
      <c r="G1411" s="2">
        <v>0.188485168242256</v>
      </c>
      <c r="H1411" s="12">
        <v>1.1469075737803101</v>
      </c>
      <c r="I1411" s="14">
        <v>0.251419822157396</v>
      </c>
      <c r="J1411" s="14">
        <v>0.374159453324936</v>
      </c>
      <c r="K1411" t="s">
        <v>6213</v>
      </c>
      <c r="L1411" t="s">
        <v>24</v>
      </c>
      <c r="M1411" t="s">
        <v>24</v>
      </c>
      <c r="N1411" t="s">
        <v>24</v>
      </c>
      <c r="O1411" t="s">
        <v>24</v>
      </c>
      <c r="P1411" t="s">
        <v>24</v>
      </c>
      <c r="Q1411" t="s">
        <v>24</v>
      </c>
      <c r="R1411" t="s">
        <v>24</v>
      </c>
      <c r="S1411" t="s">
        <v>24</v>
      </c>
      <c r="T1411" t="s">
        <v>24</v>
      </c>
      <c r="U1411" t="s">
        <v>24</v>
      </c>
      <c r="V1411" t="s">
        <v>24</v>
      </c>
      <c r="W1411" t="s">
        <v>24</v>
      </c>
      <c r="X1411" t="s">
        <v>24</v>
      </c>
      <c r="Y1411">
        <v>1446</v>
      </c>
      <c r="Z1411">
        <v>1347</v>
      </c>
      <c r="AA1411">
        <v>452</v>
      </c>
      <c r="AB1411">
        <v>596</v>
      </c>
      <c r="AC1411" t="s">
        <v>6212</v>
      </c>
      <c r="AD1411" t="s">
        <v>6215</v>
      </c>
    </row>
    <row r="1412" spans="1:30" x14ac:dyDescent="0.25">
      <c r="A1412">
        <v>1411</v>
      </c>
      <c r="B1412" t="s">
        <v>6216</v>
      </c>
      <c r="C1412" s="2">
        <v>-0.22240914049964899</v>
      </c>
      <c r="D1412" t="s">
        <v>6219</v>
      </c>
      <c r="E1412" t="s">
        <v>18298</v>
      </c>
      <c r="F1412">
        <v>99.851916477264496</v>
      </c>
      <c r="G1412" s="2">
        <v>0.32472225332388799</v>
      </c>
      <c r="H1412" s="12">
        <v>-0.68492115407258902</v>
      </c>
      <c r="I1412" s="14">
        <v>0.493393676363379</v>
      </c>
      <c r="J1412" s="14">
        <v>0.61776757801140902</v>
      </c>
      <c r="K1412" t="s">
        <v>6218</v>
      </c>
      <c r="L1412" t="s">
        <v>24</v>
      </c>
      <c r="M1412" t="s">
        <v>24</v>
      </c>
      <c r="N1412" t="s">
        <v>24</v>
      </c>
      <c r="O1412" t="s">
        <v>24</v>
      </c>
      <c r="P1412" t="s">
        <v>24</v>
      </c>
      <c r="Q1412" t="s">
        <v>24</v>
      </c>
      <c r="R1412" t="s">
        <v>24</v>
      </c>
      <c r="S1412" t="s">
        <v>24</v>
      </c>
      <c r="T1412" t="s">
        <v>24</v>
      </c>
      <c r="U1412" t="s">
        <v>24</v>
      </c>
      <c r="V1412" t="s">
        <v>24</v>
      </c>
      <c r="W1412" t="s">
        <v>24</v>
      </c>
      <c r="X1412" t="s">
        <v>24</v>
      </c>
      <c r="Y1412">
        <v>146</v>
      </c>
      <c r="Z1412">
        <v>134</v>
      </c>
      <c r="AA1412">
        <v>71</v>
      </c>
      <c r="AB1412">
        <v>70</v>
      </c>
      <c r="AC1412" t="s">
        <v>6217</v>
      </c>
      <c r="AD1412" t="s">
        <v>6220</v>
      </c>
    </row>
    <row r="1413" spans="1:30" x14ac:dyDescent="0.25">
      <c r="A1413">
        <v>1412</v>
      </c>
      <c r="B1413" t="s">
        <v>6221</v>
      </c>
      <c r="C1413" s="2">
        <v>-0.38671456706060697</v>
      </c>
      <c r="D1413" t="s">
        <v>6224</v>
      </c>
      <c r="F1413">
        <v>813.00021553768295</v>
      </c>
      <c r="G1413" s="2">
        <v>0.183208763884916</v>
      </c>
      <c r="H1413" s="12">
        <v>-2.1107863994078602</v>
      </c>
      <c r="I1413" s="14">
        <v>3.4790675664948797E-2</v>
      </c>
      <c r="J1413" s="14">
        <v>7.7279629392278296E-2</v>
      </c>
      <c r="K1413" t="s">
        <v>6223</v>
      </c>
      <c r="L1413" t="s">
        <v>24</v>
      </c>
      <c r="M1413" t="s">
        <v>24</v>
      </c>
      <c r="N1413" t="s">
        <v>24</v>
      </c>
      <c r="O1413" t="s">
        <v>24</v>
      </c>
      <c r="P1413" t="s">
        <v>24</v>
      </c>
      <c r="Q1413" t="s">
        <v>24</v>
      </c>
      <c r="R1413" t="s">
        <v>24</v>
      </c>
      <c r="S1413" t="s">
        <v>24</v>
      </c>
      <c r="T1413" t="s">
        <v>24</v>
      </c>
      <c r="U1413" t="s">
        <v>24</v>
      </c>
      <c r="V1413" t="s">
        <v>24</v>
      </c>
      <c r="W1413" t="s">
        <v>24</v>
      </c>
      <c r="X1413" t="s">
        <v>24</v>
      </c>
      <c r="Y1413">
        <v>1076</v>
      </c>
      <c r="Z1413">
        <v>1070</v>
      </c>
      <c r="AA1413">
        <v>520</v>
      </c>
      <c r="AB1413">
        <v>703</v>
      </c>
      <c r="AC1413" t="s">
        <v>6222</v>
      </c>
      <c r="AD1413" t="s">
        <v>6225</v>
      </c>
    </row>
    <row r="1414" spans="1:30" x14ac:dyDescent="0.25">
      <c r="A1414">
        <v>1413</v>
      </c>
      <c r="B1414" t="s">
        <v>6226</v>
      </c>
      <c r="C1414" s="2">
        <v>4.9416349326163199E-2</v>
      </c>
      <c r="D1414" t="s">
        <v>6229</v>
      </c>
      <c r="E1414" t="s">
        <v>18282</v>
      </c>
      <c r="F1414">
        <v>3104.87563739501</v>
      </c>
      <c r="G1414" s="2">
        <v>0.14985025970961199</v>
      </c>
      <c r="H1414" s="12">
        <v>0.32977152940491999</v>
      </c>
      <c r="I1414" s="14">
        <v>0.74157260131597902</v>
      </c>
      <c r="J1414" s="14">
        <v>0.82011923198496095</v>
      </c>
      <c r="K1414" t="s">
        <v>6228</v>
      </c>
      <c r="L1414" t="s">
        <v>24</v>
      </c>
      <c r="M1414" t="s">
        <v>24</v>
      </c>
      <c r="N1414" t="s">
        <v>24</v>
      </c>
      <c r="O1414" t="s">
        <v>24</v>
      </c>
      <c r="P1414" t="s">
        <v>24</v>
      </c>
      <c r="Q1414" t="s">
        <v>24</v>
      </c>
      <c r="R1414" t="s">
        <v>24</v>
      </c>
      <c r="S1414" t="s">
        <v>24</v>
      </c>
      <c r="T1414" t="s">
        <v>24</v>
      </c>
      <c r="U1414" t="s">
        <v>24</v>
      </c>
      <c r="V1414" t="s">
        <v>24</v>
      </c>
      <c r="W1414" t="s">
        <v>24</v>
      </c>
      <c r="X1414" t="s">
        <v>24</v>
      </c>
      <c r="Y1414">
        <v>4668</v>
      </c>
      <c r="Z1414">
        <v>4956</v>
      </c>
      <c r="AA1414">
        <v>1770</v>
      </c>
      <c r="AB1414">
        <v>2273</v>
      </c>
      <c r="AC1414" t="s">
        <v>6227</v>
      </c>
      <c r="AD1414" t="s">
        <v>6230</v>
      </c>
    </row>
    <row r="1415" spans="1:30" x14ac:dyDescent="0.25">
      <c r="A1415">
        <v>1414</v>
      </c>
      <c r="B1415" t="s">
        <v>6231</v>
      </c>
      <c r="C1415" s="2">
        <v>-0.81968978894837896</v>
      </c>
      <c r="D1415" t="s">
        <v>6234</v>
      </c>
      <c r="E1415" t="s">
        <v>18296</v>
      </c>
      <c r="F1415">
        <v>615.06828506892305</v>
      </c>
      <c r="G1415" s="2">
        <v>0.18476699898137</v>
      </c>
      <c r="H1415" s="12">
        <v>-4.4363430345644499</v>
      </c>
      <c r="I1415" s="14">
        <v>9.14999985299759E-6</v>
      </c>
      <c r="J1415" s="14">
        <v>5.94521621064153E-5</v>
      </c>
      <c r="K1415" t="s">
        <v>6233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</v>
      </c>
      <c r="W1415">
        <v>0</v>
      </c>
      <c r="X1415">
        <v>0</v>
      </c>
      <c r="Y1415">
        <v>677</v>
      </c>
      <c r="Z1415">
        <v>678</v>
      </c>
      <c r="AA1415">
        <v>451</v>
      </c>
      <c r="AB1415">
        <v>590</v>
      </c>
      <c r="AC1415" t="s">
        <v>6232</v>
      </c>
      <c r="AD1415" t="s">
        <v>6235</v>
      </c>
    </row>
    <row r="1416" spans="1:30" x14ac:dyDescent="0.25">
      <c r="A1416">
        <v>1415</v>
      </c>
      <c r="B1416" t="s">
        <v>6236</v>
      </c>
      <c r="C1416" s="2">
        <v>0.29541924287555998</v>
      </c>
      <c r="D1416" t="s">
        <v>6239</v>
      </c>
      <c r="E1416" t="s">
        <v>18298</v>
      </c>
      <c r="F1416">
        <v>13121.225722367</v>
      </c>
      <c r="G1416" s="2">
        <v>0.22702217680624401</v>
      </c>
      <c r="H1416" s="12">
        <v>1.30127922756943</v>
      </c>
      <c r="I1416" s="14">
        <v>0.19316289479467899</v>
      </c>
      <c r="J1416" s="14">
        <v>0.30625298586001698</v>
      </c>
      <c r="K1416" t="s">
        <v>6238</v>
      </c>
      <c r="L1416" t="s">
        <v>24</v>
      </c>
      <c r="M1416" t="s">
        <v>24</v>
      </c>
      <c r="N1416" t="s">
        <v>24</v>
      </c>
      <c r="O1416" t="s">
        <v>24</v>
      </c>
      <c r="P1416" t="s">
        <v>24</v>
      </c>
      <c r="Q1416" t="s">
        <v>24</v>
      </c>
      <c r="R1416" t="s">
        <v>24</v>
      </c>
      <c r="S1416" t="s">
        <v>24</v>
      </c>
      <c r="T1416" t="s">
        <v>24</v>
      </c>
      <c r="U1416" t="s">
        <v>24</v>
      </c>
      <c r="V1416" t="s">
        <v>24</v>
      </c>
      <c r="W1416" t="s">
        <v>24</v>
      </c>
      <c r="X1416" t="s">
        <v>24</v>
      </c>
      <c r="Y1416">
        <v>20146</v>
      </c>
      <c r="Z1416">
        <v>23990</v>
      </c>
      <c r="AA1416">
        <v>8324</v>
      </c>
      <c r="AB1416">
        <v>7012</v>
      </c>
      <c r="AC1416" t="s">
        <v>6237</v>
      </c>
      <c r="AD1416" t="s">
        <v>6240</v>
      </c>
    </row>
    <row r="1417" spans="1:30" x14ac:dyDescent="0.25">
      <c r="A1417">
        <v>1416</v>
      </c>
      <c r="B1417" t="s">
        <v>6241</v>
      </c>
      <c r="C1417" s="2">
        <v>0.21473561468819199</v>
      </c>
      <c r="D1417" t="s">
        <v>6244</v>
      </c>
      <c r="E1417" t="s">
        <v>18293</v>
      </c>
      <c r="F1417">
        <v>856.29348622109296</v>
      </c>
      <c r="G1417" s="2">
        <v>0.20306744328922899</v>
      </c>
      <c r="H1417" s="12">
        <v>1.05745958687402</v>
      </c>
      <c r="I1417" s="14">
        <v>0.29030188926174599</v>
      </c>
      <c r="J1417" s="14">
        <v>0.41540083457937599</v>
      </c>
      <c r="K1417" t="s">
        <v>6243</v>
      </c>
      <c r="L1417" t="s">
        <v>24</v>
      </c>
      <c r="M1417" t="s">
        <v>24</v>
      </c>
      <c r="N1417" t="s">
        <v>24</v>
      </c>
      <c r="O1417" t="s">
        <v>24</v>
      </c>
      <c r="P1417" t="s">
        <v>24</v>
      </c>
      <c r="Q1417" t="s">
        <v>24</v>
      </c>
      <c r="R1417" t="s">
        <v>24</v>
      </c>
      <c r="S1417" t="s">
        <v>24</v>
      </c>
      <c r="T1417" t="s">
        <v>24</v>
      </c>
      <c r="U1417" t="s">
        <v>24</v>
      </c>
      <c r="V1417" t="s">
        <v>24</v>
      </c>
      <c r="W1417" t="s">
        <v>24</v>
      </c>
      <c r="X1417" t="s">
        <v>24</v>
      </c>
      <c r="Y1417">
        <v>1315</v>
      </c>
      <c r="Z1417">
        <v>1492</v>
      </c>
      <c r="AA1417">
        <v>426</v>
      </c>
      <c r="AB1417">
        <v>630</v>
      </c>
      <c r="AC1417" t="s">
        <v>6242</v>
      </c>
      <c r="AD1417" t="s">
        <v>6245</v>
      </c>
    </row>
    <row r="1418" spans="1:30" x14ac:dyDescent="0.25">
      <c r="A1418">
        <v>1417</v>
      </c>
      <c r="B1418" t="s">
        <v>6246</v>
      </c>
      <c r="C1418" s="2">
        <v>-0.75241422835576</v>
      </c>
      <c r="D1418" t="s">
        <v>6249</v>
      </c>
      <c r="E1418" t="s">
        <v>18282</v>
      </c>
      <c r="F1418">
        <v>2820.5050258803999</v>
      </c>
      <c r="G1418" s="2">
        <v>0.21290327091084901</v>
      </c>
      <c r="H1418" s="12">
        <v>-3.5340660814498501</v>
      </c>
      <c r="I1418" s="14">
        <v>4.0921875324148501E-4</v>
      </c>
      <c r="J1418" s="14">
        <v>1.7618514127982301E-3</v>
      </c>
      <c r="K1418" t="s">
        <v>6248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</v>
      </c>
      <c r="W1418">
        <v>0</v>
      </c>
      <c r="X1418">
        <v>0</v>
      </c>
      <c r="Y1418">
        <v>3237</v>
      </c>
      <c r="Z1418">
        <v>3159</v>
      </c>
      <c r="AA1418">
        <v>1829</v>
      </c>
      <c r="AB1418">
        <v>2902</v>
      </c>
      <c r="AC1418" t="s">
        <v>6247</v>
      </c>
      <c r="AD1418" t="s">
        <v>6250</v>
      </c>
    </row>
    <row r="1419" spans="1:30" x14ac:dyDescent="0.25">
      <c r="A1419">
        <v>1418</v>
      </c>
      <c r="B1419" t="s">
        <v>6251</v>
      </c>
      <c r="C1419" s="2">
        <v>0.196025275868485</v>
      </c>
      <c r="D1419" t="s">
        <v>6254</v>
      </c>
      <c r="E1419" t="s">
        <v>18294</v>
      </c>
      <c r="F1419">
        <v>552.58050022780606</v>
      </c>
      <c r="G1419" s="2">
        <v>0.19316559897851701</v>
      </c>
      <c r="H1419" s="12">
        <v>1.01480427625359</v>
      </c>
      <c r="I1419" s="14">
        <v>0.31019913492930701</v>
      </c>
      <c r="J1419" s="14">
        <v>0.43572936039530302</v>
      </c>
      <c r="K1419" t="s">
        <v>6253</v>
      </c>
      <c r="L1419" t="s">
        <v>24</v>
      </c>
      <c r="M1419" t="s">
        <v>24</v>
      </c>
      <c r="N1419" t="s">
        <v>24</v>
      </c>
      <c r="O1419" t="s">
        <v>24</v>
      </c>
      <c r="P1419" t="s">
        <v>24</v>
      </c>
      <c r="Q1419" t="s">
        <v>24</v>
      </c>
      <c r="R1419" t="s">
        <v>24</v>
      </c>
      <c r="S1419" t="s">
        <v>24</v>
      </c>
      <c r="T1419" t="s">
        <v>24</v>
      </c>
      <c r="U1419" t="s">
        <v>24</v>
      </c>
      <c r="V1419" t="s">
        <v>24</v>
      </c>
      <c r="W1419" t="s">
        <v>24</v>
      </c>
      <c r="X1419" t="s">
        <v>24</v>
      </c>
      <c r="Y1419">
        <v>927</v>
      </c>
      <c r="Z1419">
        <v>868</v>
      </c>
      <c r="AA1419">
        <v>306</v>
      </c>
      <c r="AB1419">
        <v>375</v>
      </c>
      <c r="AC1419" t="s">
        <v>6252</v>
      </c>
      <c r="AD1419" t="s">
        <v>6255</v>
      </c>
    </row>
    <row r="1420" spans="1:30" x14ac:dyDescent="0.25">
      <c r="A1420">
        <v>1419</v>
      </c>
      <c r="B1420" t="s">
        <v>6256</v>
      </c>
      <c r="C1420" s="2">
        <v>0.14411632731105201</v>
      </c>
      <c r="D1420" t="s">
        <v>5796</v>
      </c>
      <c r="E1420" t="s">
        <v>18291</v>
      </c>
      <c r="F1420">
        <v>335.28762246489299</v>
      </c>
      <c r="G1420" s="2">
        <v>0.210866041716083</v>
      </c>
      <c r="H1420" s="12">
        <v>0.68344967325319494</v>
      </c>
      <c r="I1420" s="14">
        <v>0.49432274098062201</v>
      </c>
      <c r="J1420" s="14">
        <v>0.61829926442323102</v>
      </c>
      <c r="K1420" t="s">
        <v>6258</v>
      </c>
      <c r="L1420" t="s">
        <v>24</v>
      </c>
      <c r="M1420" t="s">
        <v>24</v>
      </c>
      <c r="N1420" t="s">
        <v>24</v>
      </c>
      <c r="O1420" t="s">
        <v>24</v>
      </c>
      <c r="P1420" t="s">
        <v>24</v>
      </c>
      <c r="Q1420" t="s">
        <v>24</v>
      </c>
      <c r="R1420" t="s">
        <v>24</v>
      </c>
      <c r="S1420" t="s">
        <v>24</v>
      </c>
      <c r="T1420" t="s">
        <v>24</v>
      </c>
      <c r="U1420" t="s">
        <v>24</v>
      </c>
      <c r="V1420" t="s">
        <v>24</v>
      </c>
      <c r="W1420" t="s">
        <v>24</v>
      </c>
      <c r="X1420" t="s">
        <v>24</v>
      </c>
      <c r="Y1420">
        <v>539</v>
      </c>
      <c r="Z1420">
        <v>533</v>
      </c>
      <c r="AA1420">
        <v>184</v>
      </c>
      <c r="AB1420">
        <v>238</v>
      </c>
      <c r="AC1420" t="s">
        <v>6257</v>
      </c>
      <c r="AD1420" t="s">
        <v>6259</v>
      </c>
    </row>
    <row r="1421" spans="1:30" x14ac:dyDescent="0.25">
      <c r="A1421">
        <v>1420</v>
      </c>
      <c r="B1421" t="s">
        <v>6260</v>
      </c>
      <c r="C1421" s="2">
        <v>0.63161659015510296</v>
      </c>
      <c r="D1421" t="s">
        <v>6263</v>
      </c>
      <c r="E1421" t="s">
        <v>18293</v>
      </c>
      <c r="F1421">
        <v>195.88881506105901</v>
      </c>
      <c r="G1421" s="2">
        <v>0.30545877082137302</v>
      </c>
      <c r="H1421" s="12">
        <v>2.0677638047737101</v>
      </c>
      <c r="I1421" s="14">
        <v>3.8662238805012197E-2</v>
      </c>
      <c r="J1421" s="14">
        <v>8.4391303819772404E-2</v>
      </c>
      <c r="K1421" t="s">
        <v>6262</v>
      </c>
      <c r="L1421" t="s">
        <v>24</v>
      </c>
      <c r="M1421" t="s">
        <v>24</v>
      </c>
      <c r="N1421" t="s">
        <v>24</v>
      </c>
      <c r="O1421" t="s">
        <v>24</v>
      </c>
      <c r="P1421" t="s">
        <v>24</v>
      </c>
      <c r="Q1421" t="s">
        <v>24</v>
      </c>
      <c r="R1421" t="s">
        <v>24</v>
      </c>
      <c r="S1421" t="s">
        <v>24</v>
      </c>
      <c r="T1421" t="s">
        <v>24</v>
      </c>
      <c r="U1421" t="s">
        <v>24</v>
      </c>
      <c r="V1421" t="s">
        <v>24</v>
      </c>
      <c r="W1421" t="s">
        <v>24</v>
      </c>
      <c r="X1421" t="s">
        <v>24</v>
      </c>
      <c r="Y1421">
        <v>378</v>
      </c>
      <c r="Z1421">
        <v>345</v>
      </c>
      <c r="AA1421">
        <v>111</v>
      </c>
      <c r="AB1421">
        <v>89</v>
      </c>
      <c r="AC1421" t="s">
        <v>6261</v>
      </c>
      <c r="AD1421" t="s">
        <v>6264</v>
      </c>
    </row>
    <row r="1422" spans="1:30" x14ac:dyDescent="0.25">
      <c r="A1422">
        <v>1421</v>
      </c>
      <c r="B1422" t="s">
        <v>6265</v>
      </c>
      <c r="C1422" s="2">
        <v>0.24531537972595799</v>
      </c>
      <c r="D1422" t="s">
        <v>6268</v>
      </c>
      <c r="E1422" t="s">
        <v>18287</v>
      </c>
      <c r="F1422">
        <v>881.46811534555195</v>
      </c>
      <c r="G1422" s="2">
        <v>0.20142333109678701</v>
      </c>
      <c r="H1422" s="12">
        <v>1.2179094566164299</v>
      </c>
      <c r="I1422" s="14">
        <v>0.22325838218347399</v>
      </c>
      <c r="J1422" s="14">
        <v>0.34183952534210299</v>
      </c>
      <c r="K1422" t="s">
        <v>6267</v>
      </c>
      <c r="L1422" t="s">
        <v>24</v>
      </c>
      <c r="M1422" t="s">
        <v>24</v>
      </c>
      <c r="N1422" t="s">
        <v>24</v>
      </c>
      <c r="O1422" t="s">
        <v>24</v>
      </c>
      <c r="P1422" t="s">
        <v>24</v>
      </c>
      <c r="Q1422" t="s">
        <v>24</v>
      </c>
      <c r="R1422" t="s">
        <v>24</v>
      </c>
      <c r="S1422" t="s">
        <v>24</v>
      </c>
      <c r="T1422" t="s">
        <v>24</v>
      </c>
      <c r="U1422" t="s">
        <v>24</v>
      </c>
      <c r="V1422" t="s">
        <v>24</v>
      </c>
      <c r="W1422" t="s">
        <v>24</v>
      </c>
      <c r="X1422" t="s">
        <v>24</v>
      </c>
      <c r="Y1422">
        <v>1312</v>
      </c>
      <c r="Z1422">
        <v>1607</v>
      </c>
      <c r="AA1422">
        <v>529</v>
      </c>
      <c r="AB1422">
        <v>529</v>
      </c>
      <c r="AC1422" t="s">
        <v>6266</v>
      </c>
      <c r="AD1422" t="s">
        <v>6269</v>
      </c>
    </row>
    <row r="1423" spans="1:30" x14ac:dyDescent="0.25">
      <c r="A1423">
        <v>1422</v>
      </c>
      <c r="B1423" t="s">
        <v>6270</v>
      </c>
      <c r="C1423" s="2">
        <v>-0.73955817085682396</v>
      </c>
      <c r="D1423" t="s">
        <v>6273</v>
      </c>
      <c r="E1423" t="s">
        <v>18282</v>
      </c>
      <c r="F1423">
        <v>515.84586153212604</v>
      </c>
      <c r="G1423" s="2">
        <v>0.194147606806303</v>
      </c>
      <c r="H1423" s="12">
        <v>-3.80925720910207</v>
      </c>
      <c r="I1423" s="14">
        <v>1.3938490142714801E-4</v>
      </c>
      <c r="J1423" s="14">
        <v>6.7363618820917397E-4</v>
      </c>
      <c r="K1423" t="s">
        <v>6272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</v>
      </c>
      <c r="W1423">
        <v>0</v>
      </c>
      <c r="X1423">
        <v>0</v>
      </c>
      <c r="Y1423">
        <v>590</v>
      </c>
      <c r="Z1423">
        <v>587</v>
      </c>
      <c r="AA1423">
        <v>367</v>
      </c>
      <c r="AB1423">
        <v>489</v>
      </c>
      <c r="AC1423" t="s">
        <v>6271</v>
      </c>
      <c r="AD1423" t="s">
        <v>6274</v>
      </c>
    </row>
    <row r="1424" spans="1:30" x14ac:dyDescent="0.25">
      <c r="A1424">
        <v>1423</v>
      </c>
      <c r="B1424" t="s">
        <v>6275</v>
      </c>
      <c r="C1424" s="2">
        <v>-0.89916347435757005</v>
      </c>
      <c r="D1424" t="s">
        <v>6278</v>
      </c>
      <c r="E1424" t="s">
        <v>18298</v>
      </c>
      <c r="F1424">
        <v>1825.33318423693</v>
      </c>
      <c r="G1424" s="2">
        <v>0.181511186885746</v>
      </c>
      <c r="H1424" s="12">
        <v>-4.9537634003988904</v>
      </c>
      <c r="I1424" s="14">
        <v>7.2791708546772904E-7</v>
      </c>
      <c r="J1424" s="14">
        <v>6.0867584983971796E-6</v>
      </c>
      <c r="K1424" t="s">
        <v>6277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1</v>
      </c>
      <c r="W1424">
        <v>0</v>
      </c>
      <c r="X1424">
        <v>0</v>
      </c>
      <c r="Y1424">
        <v>1719</v>
      </c>
      <c r="Z1424">
        <v>2174</v>
      </c>
      <c r="AA1424">
        <v>1387</v>
      </c>
      <c r="AB1424">
        <v>1760</v>
      </c>
      <c r="AC1424" t="s">
        <v>6276</v>
      </c>
      <c r="AD1424" t="s">
        <v>6279</v>
      </c>
    </row>
    <row r="1425" spans="1:30" x14ac:dyDescent="0.25">
      <c r="A1425">
        <v>1424</v>
      </c>
      <c r="B1425" t="s">
        <v>6280</v>
      </c>
      <c r="C1425" s="2">
        <v>-0.68730364414584699</v>
      </c>
      <c r="D1425" t="s">
        <v>6283</v>
      </c>
      <c r="E1425" t="s">
        <v>18297</v>
      </c>
      <c r="F1425">
        <v>584.39218537701299</v>
      </c>
      <c r="G1425" s="2">
        <v>0.21487525447594999</v>
      </c>
      <c r="H1425" s="12">
        <v>-3.1986170107027099</v>
      </c>
      <c r="I1425" s="14">
        <v>1.38088482404079E-3</v>
      </c>
      <c r="J1425" s="14">
        <v>4.9380542471422198E-3</v>
      </c>
      <c r="K1425" t="s">
        <v>6282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</v>
      </c>
      <c r="W1425">
        <v>0</v>
      </c>
      <c r="X1425">
        <v>0</v>
      </c>
      <c r="Y1425">
        <v>585</v>
      </c>
      <c r="Z1425">
        <v>784</v>
      </c>
      <c r="AA1425">
        <v>431</v>
      </c>
      <c r="AB1425">
        <v>522</v>
      </c>
      <c r="AC1425" t="s">
        <v>6281</v>
      </c>
      <c r="AD1425" t="s">
        <v>6284</v>
      </c>
    </row>
    <row r="1426" spans="1:30" x14ac:dyDescent="0.25">
      <c r="A1426">
        <v>1425</v>
      </c>
      <c r="B1426" t="s">
        <v>6285</v>
      </c>
      <c r="C1426" s="2">
        <v>-0.52888372783890003</v>
      </c>
      <c r="D1426" t="s">
        <v>6288</v>
      </c>
      <c r="E1426" t="s">
        <v>18297</v>
      </c>
      <c r="F1426">
        <v>409.02255482101799</v>
      </c>
      <c r="G1426" s="2">
        <v>0.193815464045173</v>
      </c>
      <c r="H1426" s="12">
        <v>-2.7288004620499802</v>
      </c>
      <c r="I1426" s="14">
        <v>6.35651535914784E-3</v>
      </c>
      <c r="J1426" s="14">
        <v>1.8346040264207199E-2</v>
      </c>
      <c r="K1426" t="s">
        <v>6287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0</v>
      </c>
      <c r="X1426">
        <v>0</v>
      </c>
      <c r="Y1426">
        <v>506</v>
      </c>
      <c r="Z1426">
        <v>514</v>
      </c>
      <c r="AA1426">
        <v>286</v>
      </c>
      <c r="AB1426">
        <v>353</v>
      </c>
      <c r="AC1426" t="s">
        <v>6286</v>
      </c>
      <c r="AD1426" t="s">
        <v>6289</v>
      </c>
    </row>
    <row r="1427" spans="1:30" x14ac:dyDescent="0.25">
      <c r="A1427">
        <v>1426</v>
      </c>
      <c r="B1427" t="s">
        <v>6290</v>
      </c>
      <c r="C1427" s="2">
        <v>2.5457531590457199E-2</v>
      </c>
      <c r="D1427" t="s">
        <v>6293</v>
      </c>
      <c r="E1427" t="s">
        <v>18297</v>
      </c>
      <c r="F1427">
        <v>420.063260909343</v>
      </c>
      <c r="G1427" s="2">
        <v>0.20363999875191199</v>
      </c>
      <c r="H1427" s="12">
        <v>0.125012432461617</v>
      </c>
      <c r="I1427" s="14">
        <v>0.90051370787372298</v>
      </c>
      <c r="J1427" s="14">
        <v>0.93137010255331398</v>
      </c>
      <c r="K1427" t="s">
        <v>6292</v>
      </c>
      <c r="L1427" t="s">
        <v>24</v>
      </c>
      <c r="M1427" t="s">
        <v>24</v>
      </c>
      <c r="N1427" t="s">
        <v>24</v>
      </c>
      <c r="O1427" t="s">
        <v>24</v>
      </c>
      <c r="P1427" t="s">
        <v>24</v>
      </c>
      <c r="Q1427" t="s">
        <v>24</v>
      </c>
      <c r="R1427" t="s">
        <v>24</v>
      </c>
      <c r="S1427" t="s">
        <v>24</v>
      </c>
      <c r="T1427" t="s">
        <v>24</v>
      </c>
      <c r="U1427" t="s">
        <v>24</v>
      </c>
      <c r="V1427" t="s">
        <v>24</v>
      </c>
      <c r="W1427" t="s">
        <v>24</v>
      </c>
      <c r="X1427" t="s">
        <v>24</v>
      </c>
      <c r="Y1427">
        <v>667</v>
      </c>
      <c r="Z1427">
        <v>622</v>
      </c>
      <c r="AA1427">
        <v>250</v>
      </c>
      <c r="AB1427">
        <v>300</v>
      </c>
      <c r="AC1427" t="s">
        <v>6291</v>
      </c>
      <c r="AD1427" t="s">
        <v>6294</v>
      </c>
    </row>
    <row r="1428" spans="1:30" x14ac:dyDescent="0.25">
      <c r="A1428">
        <v>1427</v>
      </c>
      <c r="B1428" t="s">
        <v>6295</v>
      </c>
      <c r="C1428" s="2">
        <v>-0.23427134954959</v>
      </c>
      <c r="D1428" t="s">
        <v>6298</v>
      </c>
      <c r="E1428" t="s">
        <v>18297</v>
      </c>
      <c r="F1428">
        <v>3414.2324898373199</v>
      </c>
      <c r="G1428" s="2">
        <v>0.14164767765191</v>
      </c>
      <c r="H1428" s="12">
        <v>-1.65390180363774</v>
      </c>
      <c r="I1428" s="14">
        <v>9.8147466135257905E-2</v>
      </c>
      <c r="J1428" s="14">
        <v>0.17901254332470001</v>
      </c>
      <c r="K1428" t="s">
        <v>6297</v>
      </c>
      <c r="L1428" t="s">
        <v>24</v>
      </c>
      <c r="M1428" t="s">
        <v>24</v>
      </c>
      <c r="N1428" t="s">
        <v>24</v>
      </c>
      <c r="O1428" t="s">
        <v>24</v>
      </c>
      <c r="P1428" t="s">
        <v>24</v>
      </c>
      <c r="Q1428" t="s">
        <v>24</v>
      </c>
      <c r="R1428" t="s">
        <v>24</v>
      </c>
      <c r="S1428" t="s">
        <v>24</v>
      </c>
      <c r="T1428" t="s">
        <v>24</v>
      </c>
      <c r="U1428" t="s">
        <v>24</v>
      </c>
      <c r="V1428" t="s">
        <v>24</v>
      </c>
      <c r="W1428" t="s">
        <v>24</v>
      </c>
      <c r="X1428" t="s">
        <v>24</v>
      </c>
      <c r="Y1428">
        <v>4589</v>
      </c>
      <c r="Z1428">
        <v>4975</v>
      </c>
      <c r="AA1428">
        <v>2228</v>
      </c>
      <c r="AB1428">
        <v>2646</v>
      </c>
      <c r="AC1428" t="s">
        <v>6296</v>
      </c>
      <c r="AD1428" t="s">
        <v>6299</v>
      </c>
    </row>
    <row r="1429" spans="1:30" x14ac:dyDescent="0.25">
      <c r="A1429">
        <v>1428</v>
      </c>
      <c r="B1429" t="s">
        <v>6300</v>
      </c>
      <c r="C1429" s="2">
        <v>-0.23639218605776</v>
      </c>
      <c r="D1429" t="s">
        <v>6303</v>
      </c>
      <c r="E1429" t="s">
        <v>18296</v>
      </c>
      <c r="F1429">
        <v>870.76428413148096</v>
      </c>
      <c r="G1429" s="2">
        <v>0.16931703986614099</v>
      </c>
      <c r="H1429" s="12">
        <v>-1.3961511862281999</v>
      </c>
      <c r="I1429" s="14">
        <v>0.16266897261390401</v>
      </c>
      <c r="J1429" s="14">
        <v>0.26802630297776198</v>
      </c>
      <c r="K1429" t="s">
        <v>6302</v>
      </c>
      <c r="L1429" t="s">
        <v>24</v>
      </c>
      <c r="M1429" t="s">
        <v>24</v>
      </c>
      <c r="N1429" t="s">
        <v>24</v>
      </c>
      <c r="O1429" t="s">
        <v>24</v>
      </c>
      <c r="P1429" t="s">
        <v>24</v>
      </c>
      <c r="Q1429" t="s">
        <v>24</v>
      </c>
      <c r="R1429" t="s">
        <v>24</v>
      </c>
      <c r="S1429" t="s">
        <v>24</v>
      </c>
      <c r="T1429" t="s">
        <v>24</v>
      </c>
      <c r="U1429" t="s">
        <v>24</v>
      </c>
      <c r="V1429" t="s">
        <v>24</v>
      </c>
      <c r="W1429" t="s">
        <v>24</v>
      </c>
      <c r="X1429" t="s">
        <v>24</v>
      </c>
      <c r="Y1429">
        <v>1165</v>
      </c>
      <c r="Z1429">
        <v>1272</v>
      </c>
      <c r="AA1429">
        <v>591</v>
      </c>
      <c r="AB1429">
        <v>649</v>
      </c>
      <c r="AC1429" t="s">
        <v>6301</v>
      </c>
      <c r="AD1429" t="s">
        <v>6304</v>
      </c>
    </row>
    <row r="1430" spans="1:30" x14ac:dyDescent="0.25">
      <c r="A1430">
        <v>1429</v>
      </c>
      <c r="B1430" t="s">
        <v>6305</v>
      </c>
      <c r="C1430" s="2">
        <v>-0.133275071545225</v>
      </c>
      <c r="D1430" t="s">
        <v>6308</v>
      </c>
      <c r="E1430" t="s">
        <v>18297</v>
      </c>
      <c r="F1430">
        <v>307.49922382456901</v>
      </c>
      <c r="G1430" s="2">
        <v>0.21783039708520299</v>
      </c>
      <c r="H1430" s="12">
        <v>-0.61182953953435204</v>
      </c>
      <c r="I1430" s="14">
        <v>0.54065054356100295</v>
      </c>
      <c r="J1430" s="14">
        <v>0.65955650503146401</v>
      </c>
      <c r="K1430" t="s">
        <v>6307</v>
      </c>
      <c r="L1430" t="s">
        <v>24</v>
      </c>
      <c r="M1430" t="s">
        <v>24</v>
      </c>
      <c r="N1430" t="s">
        <v>24</v>
      </c>
      <c r="O1430" t="s">
        <v>24</v>
      </c>
      <c r="P1430" t="s">
        <v>24</v>
      </c>
      <c r="Q1430" t="s">
        <v>24</v>
      </c>
      <c r="R1430" t="s">
        <v>24</v>
      </c>
      <c r="S1430" t="s">
        <v>24</v>
      </c>
      <c r="T1430" t="s">
        <v>24</v>
      </c>
      <c r="U1430" t="s">
        <v>24</v>
      </c>
      <c r="V1430" t="s">
        <v>24</v>
      </c>
      <c r="W1430" t="s">
        <v>24</v>
      </c>
      <c r="X1430" t="s">
        <v>24</v>
      </c>
      <c r="Y1430">
        <v>439</v>
      </c>
      <c r="Z1430">
        <v>455</v>
      </c>
      <c r="AA1430">
        <v>181</v>
      </c>
      <c r="AB1430">
        <v>246</v>
      </c>
      <c r="AC1430" t="s">
        <v>6306</v>
      </c>
      <c r="AD1430" t="s">
        <v>6309</v>
      </c>
    </row>
    <row r="1431" spans="1:30" x14ac:dyDescent="0.25">
      <c r="A1431">
        <v>1430</v>
      </c>
      <c r="B1431" t="s">
        <v>6310</v>
      </c>
      <c r="C1431" s="2">
        <v>-0.51991086971446199</v>
      </c>
      <c r="D1431" t="s">
        <v>6313</v>
      </c>
      <c r="E1431" t="s">
        <v>18298</v>
      </c>
      <c r="F1431">
        <v>12809.5698157976</v>
      </c>
      <c r="G1431" s="2">
        <v>0.17054060640084201</v>
      </c>
      <c r="H1431" s="12">
        <v>-3.0486045563392201</v>
      </c>
      <c r="I1431" s="14">
        <v>2.2990689342133599E-3</v>
      </c>
      <c r="J1431" s="14">
        <v>7.6148127125557101E-3</v>
      </c>
      <c r="K1431" t="s">
        <v>6312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1</v>
      </c>
      <c r="W1431">
        <v>0</v>
      </c>
      <c r="X1431">
        <v>0</v>
      </c>
      <c r="Y1431">
        <v>14625</v>
      </c>
      <c r="Z1431">
        <v>17508</v>
      </c>
      <c r="AA1431">
        <v>8501</v>
      </c>
      <c r="AB1431">
        <v>11543</v>
      </c>
      <c r="AC1431" t="s">
        <v>6311</v>
      </c>
      <c r="AD1431" t="s">
        <v>6314</v>
      </c>
    </row>
    <row r="1432" spans="1:30" x14ac:dyDescent="0.25">
      <c r="A1432">
        <v>1431</v>
      </c>
      <c r="B1432" t="s">
        <v>6315</v>
      </c>
      <c r="C1432" s="2">
        <v>0.43685824277264701</v>
      </c>
      <c r="D1432" t="s">
        <v>6318</v>
      </c>
      <c r="F1432">
        <v>577.83079256045698</v>
      </c>
      <c r="G1432" s="2">
        <v>0.200915498023822</v>
      </c>
      <c r="H1432" s="12">
        <v>2.1743382022269402</v>
      </c>
      <c r="I1432" s="14">
        <v>2.9679745412811601E-2</v>
      </c>
      <c r="J1432" s="14">
        <v>6.7856794986551006E-2</v>
      </c>
      <c r="K1432" t="s">
        <v>6317</v>
      </c>
      <c r="L1432" t="s">
        <v>24</v>
      </c>
      <c r="M1432" t="s">
        <v>24</v>
      </c>
      <c r="N1432" t="s">
        <v>24</v>
      </c>
      <c r="O1432" t="s">
        <v>24</v>
      </c>
      <c r="P1432" t="s">
        <v>24</v>
      </c>
      <c r="Q1432" t="s">
        <v>24</v>
      </c>
      <c r="R1432" t="s">
        <v>24</v>
      </c>
      <c r="S1432" t="s">
        <v>24</v>
      </c>
      <c r="T1432" t="s">
        <v>24</v>
      </c>
      <c r="U1432" t="s">
        <v>24</v>
      </c>
      <c r="V1432" t="s">
        <v>24</v>
      </c>
      <c r="W1432" t="s">
        <v>24</v>
      </c>
      <c r="X1432" t="s">
        <v>24</v>
      </c>
      <c r="Y1432">
        <v>912</v>
      </c>
      <c r="Z1432">
        <v>1117</v>
      </c>
      <c r="AA1432">
        <v>311</v>
      </c>
      <c r="AB1432">
        <v>335</v>
      </c>
      <c r="AC1432" t="s">
        <v>6316</v>
      </c>
      <c r="AD1432" t="s">
        <v>6319</v>
      </c>
    </row>
    <row r="1433" spans="1:30" x14ac:dyDescent="0.25">
      <c r="A1433">
        <v>1432</v>
      </c>
      <c r="B1433" t="s">
        <v>6320</v>
      </c>
      <c r="C1433" s="2">
        <v>0.36821895345195998</v>
      </c>
      <c r="D1433" t="s">
        <v>35</v>
      </c>
      <c r="E1433" t="s">
        <v>18294</v>
      </c>
      <c r="F1433">
        <v>6737.9167472117897</v>
      </c>
      <c r="G1433" s="2">
        <v>0.157992329646301</v>
      </c>
      <c r="H1433" s="12">
        <v>2.3306128485876298</v>
      </c>
      <c r="I1433" s="14">
        <v>1.9773783366787801E-2</v>
      </c>
      <c r="J1433" s="14">
        <v>4.8320791018339297E-2</v>
      </c>
      <c r="K1433" t="s">
        <v>6322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0</v>
      </c>
      <c r="Y1433">
        <v>10811</v>
      </c>
      <c r="Z1433">
        <v>12351</v>
      </c>
      <c r="AA1433">
        <v>3751</v>
      </c>
      <c r="AB1433">
        <v>3981</v>
      </c>
      <c r="AC1433" t="s">
        <v>6321</v>
      </c>
      <c r="AD1433" t="s">
        <v>6323</v>
      </c>
    </row>
    <row r="1434" spans="1:30" x14ac:dyDescent="0.25">
      <c r="A1434">
        <v>1433</v>
      </c>
      <c r="B1434" t="s">
        <v>6324</v>
      </c>
      <c r="C1434" s="2">
        <v>0.89961834624505199</v>
      </c>
      <c r="D1434" t="s">
        <v>6327</v>
      </c>
      <c r="E1434" t="s">
        <v>18285</v>
      </c>
      <c r="F1434">
        <v>430.83640762418702</v>
      </c>
      <c r="G1434" s="2">
        <v>0.260402896853699</v>
      </c>
      <c r="H1434" s="12">
        <v>3.4547171214860901</v>
      </c>
      <c r="I1434" s="14">
        <v>5.5087046636968404E-4</v>
      </c>
      <c r="J1434" s="14">
        <v>2.3006943007204401E-3</v>
      </c>
      <c r="K1434" t="s">
        <v>6326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0</v>
      </c>
      <c r="Y1434">
        <v>898</v>
      </c>
      <c r="Z1434">
        <v>806</v>
      </c>
      <c r="AA1434">
        <v>212</v>
      </c>
      <c r="AB1434">
        <v>180</v>
      </c>
      <c r="AC1434" t="s">
        <v>6325</v>
      </c>
      <c r="AD1434" t="s">
        <v>6328</v>
      </c>
    </row>
    <row r="1435" spans="1:30" x14ac:dyDescent="0.25">
      <c r="A1435">
        <v>1434</v>
      </c>
      <c r="B1435" t="s">
        <v>6329</v>
      </c>
      <c r="C1435" s="2">
        <v>3.4850571509016902E-2</v>
      </c>
      <c r="D1435" t="s">
        <v>6332</v>
      </c>
      <c r="E1435" t="s">
        <v>18287</v>
      </c>
      <c r="F1435">
        <v>1917.9150473554801</v>
      </c>
      <c r="G1435" s="2">
        <v>0.188332168486673</v>
      </c>
      <c r="H1435" s="12">
        <v>0.18504842687818901</v>
      </c>
      <c r="I1435" s="14">
        <v>0.85319105227051295</v>
      </c>
      <c r="J1435" s="14">
        <v>0.89862541015026598</v>
      </c>
      <c r="K1435" t="s">
        <v>6331</v>
      </c>
      <c r="L1435" t="s">
        <v>24</v>
      </c>
      <c r="M1435" t="s">
        <v>24</v>
      </c>
      <c r="N1435" t="s">
        <v>24</v>
      </c>
      <c r="O1435" t="s">
        <v>24</v>
      </c>
      <c r="P1435" t="s">
        <v>24</v>
      </c>
      <c r="Q1435" t="s">
        <v>24</v>
      </c>
      <c r="R1435" t="s">
        <v>24</v>
      </c>
      <c r="S1435" t="s">
        <v>24</v>
      </c>
      <c r="T1435" t="s">
        <v>24</v>
      </c>
      <c r="U1435" t="s">
        <v>24</v>
      </c>
      <c r="V1435" t="s">
        <v>24</v>
      </c>
      <c r="W1435" t="s">
        <v>24</v>
      </c>
      <c r="X1435" t="s">
        <v>24</v>
      </c>
      <c r="Y1435">
        <v>2970</v>
      </c>
      <c r="Z1435">
        <v>2940</v>
      </c>
      <c r="AA1435">
        <v>1028</v>
      </c>
      <c r="AB1435">
        <v>1495</v>
      </c>
      <c r="AC1435" t="s">
        <v>6330</v>
      </c>
      <c r="AD1435" t="s">
        <v>6333</v>
      </c>
    </row>
    <row r="1436" spans="1:30" x14ac:dyDescent="0.25">
      <c r="A1436">
        <v>1435</v>
      </c>
      <c r="B1436" t="s">
        <v>6334</v>
      </c>
      <c r="C1436" s="2">
        <v>8.0980305370519201E-2</v>
      </c>
      <c r="D1436" t="s">
        <v>6337</v>
      </c>
      <c r="E1436" t="s">
        <v>18286</v>
      </c>
      <c r="F1436">
        <v>4792.5842480677402</v>
      </c>
      <c r="G1436" s="2">
        <v>0.15628562481628899</v>
      </c>
      <c r="H1436" s="12">
        <v>0.51815581545461997</v>
      </c>
      <c r="I1436" s="14">
        <v>0.60434955989328898</v>
      </c>
      <c r="J1436" s="14">
        <v>0.71174865827739997</v>
      </c>
      <c r="K1436" t="s">
        <v>6336</v>
      </c>
      <c r="L1436" t="s">
        <v>24</v>
      </c>
      <c r="M1436" t="s">
        <v>24</v>
      </c>
      <c r="N1436" t="s">
        <v>24</v>
      </c>
      <c r="O1436" t="s">
        <v>24</v>
      </c>
      <c r="P1436" t="s">
        <v>24</v>
      </c>
      <c r="Q1436" t="s">
        <v>24</v>
      </c>
      <c r="R1436" t="s">
        <v>24</v>
      </c>
      <c r="S1436" t="s">
        <v>24</v>
      </c>
      <c r="T1436" t="s">
        <v>24</v>
      </c>
      <c r="U1436" t="s">
        <v>24</v>
      </c>
      <c r="V1436" t="s">
        <v>24</v>
      </c>
      <c r="W1436" t="s">
        <v>24</v>
      </c>
      <c r="X1436" t="s">
        <v>24</v>
      </c>
      <c r="Y1436">
        <v>7115</v>
      </c>
      <c r="Z1436">
        <v>7908</v>
      </c>
      <c r="AA1436">
        <v>2973</v>
      </c>
      <c r="AB1436">
        <v>3149</v>
      </c>
      <c r="AC1436" t="s">
        <v>6335</v>
      </c>
      <c r="AD1436" t="s">
        <v>6338</v>
      </c>
    </row>
    <row r="1437" spans="1:30" x14ac:dyDescent="0.25">
      <c r="A1437">
        <v>1436</v>
      </c>
      <c r="B1437" t="s">
        <v>6339</v>
      </c>
      <c r="C1437" s="2">
        <v>-0.22134335777132999</v>
      </c>
      <c r="D1437" t="s">
        <v>6342</v>
      </c>
      <c r="E1437" t="s">
        <v>18287</v>
      </c>
      <c r="F1437">
        <v>1250.98653590561</v>
      </c>
      <c r="G1437" s="2">
        <v>0.15610601604558599</v>
      </c>
      <c r="H1437" s="12">
        <v>-1.41790408453377</v>
      </c>
      <c r="I1437" s="14">
        <v>0.15621876973895699</v>
      </c>
      <c r="J1437" s="14">
        <v>0.25936832305724</v>
      </c>
      <c r="K1437" t="s">
        <v>6341</v>
      </c>
      <c r="L1437" t="s">
        <v>24</v>
      </c>
      <c r="M1437" t="s">
        <v>24</v>
      </c>
      <c r="N1437" t="s">
        <v>24</v>
      </c>
      <c r="O1437" t="s">
        <v>24</v>
      </c>
      <c r="P1437" t="s">
        <v>24</v>
      </c>
      <c r="Q1437" t="s">
        <v>24</v>
      </c>
      <c r="R1437" t="s">
        <v>24</v>
      </c>
      <c r="S1437" t="s">
        <v>24</v>
      </c>
      <c r="T1437" t="s">
        <v>24</v>
      </c>
      <c r="U1437" t="s">
        <v>24</v>
      </c>
      <c r="V1437" t="s">
        <v>24</v>
      </c>
      <c r="W1437" t="s">
        <v>24</v>
      </c>
      <c r="X1437" t="s">
        <v>24</v>
      </c>
      <c r="Y1437">
        <v>1723</v>
      </c>
      <c r="Z1437">
        <v>1796</v>
      </c>
      <c r="AA1437">
        <v>827</v>
      </c>
      <c r="AB1437">
        <v>949</v>
      </c>
      <c r="AC1437" t="s">
        <v>6340</v>
      </c>
      <c r="AD1437" t="s">
        <v>6343</v>
      </c>
    </row>
    <row r="1438" spans="1:30" x14ac:dyDescent="0.25">
      <c r="A1438">
        <v>1437</v>
      </c>
      <c r="B1438" t="s">
        <v>6344</v>
      </c>
      <c r="C1438" s="2">
        <v>-0.45046190257728602</v>
      </c>
      <c r="D1438" t="s">
        <v>6347</v>
      </c>
      <c r="E1438" t="s">
        <v>18301</v>
      </c>
      <c r="F1438">
        <v>3534.73245516212</v>
      </c>
      <c r="G1438" s="2">
        <v>0.160985705924126</v>
      </c>
      <c r="H1438" s="12">
        <v>-2.7981484442450699</v>
      </c>
      <c r="I1438" s="14">
        <v>5.1396485567849499E-3</v>
      </c>
      <c r="J1438" s="14">
        <v>1.5309174381575299E-2</v>
      </c>
      <c r="K1438" t="s">
        <v>6346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</v>
      </c>
      <c r="W1438">
        <v>0</v>
      </c>
      <c r="X1438">
        <v>0</v>
      </c>
      <c r="Y1438">
        <v>4264</v>
      </c>
      <c r="Z1438">
        <v>4849</v>
      </c>
      <c r="AA1438">
        <v>2326</v>
      </c>
      <c r="AB1438">
        <v>3090</v>
      </c>
      <c r="AC1438" t="s">
        <v>6345</v>
      </c>
      <c r="AD1438" t="s">
        <v>6348</v>
      </c>
    </row>
    <row r="1439" spans="1:30" x14ac:dyDescent="0.25">
      <c r="A1439">
        <v>1438</v>
      </c>
      <c r="B1439" t="s">
        <v>6349</v>
      </c>
      <c r="C1439" s="2">
        <v>-0.463236519210042</v>
      </c>
      <c r="D1439" t="s">
        <v>6352</v>
      </c>
      <c r="E1439" t="s">
        <v>18299</v>
      </c>
      <c r="F1439">
        <v>7405.9831467309496</v>
      </c>
      <c r="G1439" s="2">
        <v>0.18291030254915799</v>
      </c>
      <c r="H1439" s="12">
        <v>-2.53258844774775</v>
      </c>
      <c r="I1439" s="14">
        <v>1.1322380099282801E-2</v>
      </c>
      <c r="J1439" s="14">
        <v>2.9797132221528001E-2</v>
      </c>
      <c r="K1439" t="s">
        <v>6351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</v>
      </c>
      <c r="W1439">
        <v>0</v>
      </c>
      <c r="X1439">
        <v>0</v>
      </c>
      <c r="Y1439">
        <v>8733</v>
      </c>
      <c r="Z1439">
        <v>10272</v>
      </c>
      <c r="AA1439">
        <v>4688</v>
      </c>
      <c r="AB1439">
        <v>6740</v>
      </c>
      <c r="AC1439" t="s">
        <v>6350</v>
      </c>
      <c r="AD1439" t="s">
        <v>6353</v>
      </c>
    </row>
    <row r="1440" spans="1:30" x14ac:dyDescent="0.25">
      <c r="A1440">
        <v>1439</v>
      </c>
      <c r="B1440" t="s">
        <v>6354</v>
      </c>
      <c r="C1440" s="2">
        <v>-0.58482439710436795</v>
      </c>
      <c r="D1440" t="s">
        <v>6357</v>
      </c>
      <c r="E1440" t="s">
        <v>18290</v>
      </c>
      <c r="F1440">
        <v>16913.115232957</v>
      </c>
      <c r="G1440" s="2">
        <v>0.17248572223616701</v>
      </c>
      <c r="H1440" s="12">
        <v>-3.3905669960533098</v>
      </c>
      <c r="I1440" s="14">
        <v>6.9748204462269901E-4</v>
      </c>
      <c r="J1440" s="14">
        <v>2.8166157024318902E-3</v>
      </c>
      <c r="K1440" t="s">
        <v>6356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1</v>
      </c>
      <c r="W1440">
        <v>0</v>
      </c>
      <c r="X1440">
        <v>0</v>
      </c>
      <c r="Y1440">
        <v>18762</v>
      </c>
      <c r="Z1440">
        <v>22547</v>
      </c>
      <c r="AA1440">
        <v>11390</v>
      </c>
      <c r="AB1440">
        <v>15570</v>
      </c>
      <c r="AC1440" t="s">
        <v>6355</v>
      </c>
      <c r="AD1440" t="s">
        <v>6358</v>
      </c>
    </row>
    <row r="1441" spans="1:30" x14ac:dyDescent="0.25">
      <c r="A1441">
        <v>1440</v>
      </c>
      <c r="B1441" t="s">
        <v>6359</v>
      </c>
      <c r="C1441" s="2">
        <v>-0.43266999318588201</v>
      </c>
      <c r="D1441" t="s">
        <v>6362</v>
      </c>
      <c r="E1441" t="s">
        <v>18287</v>
      </c>
      <c r="F1441">
        <v>5534.4570274282496</v>
      </c>
      <c r="G1441" s="2">
        <v>0.14518607609967499</v>
      </c>
      <c r="H1441" s="12">
        <v>-2.9801066659370199</v>
      </c>
      <c r="I1441" s="14">
        <v>2.8814802767816098E-3</v>
      </c>
      <c r="J1441" s="14">
        <v>9.2534378954212005E-3</v>
      </c>
      <c r="K1441" t="s">
        <v>6361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1</v>
      </c>
      <c r="W1441">
        <v>0</v>
      </c>
      <c r="X1441">
        <v>0</v>
      </c>
      <c r="Y1441">
        <v>7164</v>
      </c>
      <c r="Z1441">
        <v>7178</v>
      </c>
      <c r="AA1441">
        <v>3933</v>
      </c>
      <c r="AB1441">
        <v>4446</v>
      </c>
      <c r="AC1441" t="s">
        <v>6360</v>
      </c>
      <c r="AD1441" t="s">
        <v>6363</v>
      </c>
    </row>
    <row r="1442" spans="1:30" x14ac:dyDescent="0.25">
      <c r="A1442">
        <v>1441</v>
      </c>
      <c r="B1442" t="s">
        <v>6364</v>
      </c>
      <c r="C1442" s="2">
        <v>-0.156240828790811</v>
      </c>
      <c r="D1442" t="s">
        <v>306</v>
      </c>
      <c r="E1442" t="s">
        <v>18292</v>
      </c>
      <c r="F1442">
        <v>3105.0518814787001</v>
      </c>
      <c r="G1442" s="2">
        <v>0.155569021241561</v>
      </c>
      <c r="H1442" s="12">
        <v>-1.00431838899473</v>
      </c>
      <c r="I1442" s="14">
        <v>0.315225172808347</v>
      </c>
      <c r="J1442" s="14">
        <v>0.44066425441684898</v>
      </c>
      <c r="K1442" t="s">
        <v>6366</v>
      </c>
      <c r="L1442" t="s">
        <v>24</v>
      </c>
      <c r="M1442" t="s">
        <v>24</v>
      </c>
      <c r="N1442" t="s">
        <v>24</v>
      </c>
      <c r="O1442" t="s">
        <v>24</v>
      </c>
      <c r="P1442" t="s">
        <v>24</v>
      </c>
      <c r="Q1442" t="s">
        <v>24</v>
      </c>
      <c r="R1442" t="s">
        <v>24</v>
      </c>
      <c r="S1442" t="s">
        <v>24</v>
      </c>
      <c r="T1442" t="s">
        <v>24</v>
      </c>
      <c r="U1442" t="s">
        <v>24</v>
      </c>
      <c r="V1442" t="s">
        <v>24</v>
      </c>
      <c r="W1442" t="s">
        <v>24</v>
      </c>
      <c r="X1442" t="s">
        <v>24</v>
      </c>
      <c r="Y1442">
        <v>4228</v>
      </c>
      <c r="Z1442">
        <v>4728</v>
      </c>
      <c r="AA1442">
        <v>2071</v>
      </c>
      <c r="AB1442">
        <v>2234</v>
      </c>
      <c r="AC1442" t="s">
        <v>6365</v>
      </c>
      <c r="AD1442" t="e">
        <f>-EVYTTENDQVDAVRRFFSENGKALAVGVVLGIGALVGWRYWQSHQNTALTEASSSFQKASAALAANNAEGVTAAEKFVQSNSNNYGVLAGLELAHHFVAQGQFDKAAQQLSLAQGNTKDENLLSLINLRLARVQLQLKKPEDALKTLDAVKGDGWTAMAQDVRGDALLSKGDVAGARAAYTKGVESNASQALQALLRMKLNNLSS</f>
        <v>#NAME?</v>
      </c>
    </row>
    <row r="1443" spans="1:30" x14ac:dyDescent="0.25">
      <c r="A1443">
        <v>1442</v>
      </c>
      <c r="B1443" t="s">
        <v>6367</v>
      </c>
      <c r="C1443" s="2">
        <v>-5.3080397510428E-2</v>
      </c>
      <c r="D1443" t="s">
        <v>6370</v>
      </c>
      <c r="E1443" t="s">
        <v>18285</v>
      </c>
      <c r="F1443">
        <v>5990.4304210145701</v>
      </c>
      <c r="G1443" s="2">
        <v>0.167734394980006</v>
      </c>
      <c r="H1443" s="12">
        <v>-0.316455056917547</v>
      </c>
      <c r="I1443" s="14">
        <v>0.75165713298279402</v>
      </c>
      <c r="J1443" s="14">
        <v>0.82705581975142595</v>
      </c>
      <c r="K1443" t="s">
        <v>6369</v>
      </c>
      <c r="L1443" t="s">
        <v>24</v>
      </c>
      <c r="M1443" t="s">
        <v>24</v>
      </c>
      <c r="N1443" t="s">
        <v>24</v>
      </c>
      <c r="O1443" t="s">
        <v>24</v>
      </c>
      <c r="P1443" t="s">
        <v>24</v>
      </c>
      <c r="Q1443" t="s">
        <v>24</v>
      </c>
      <c r="R1443" t="s">
        <v>24</v>
      </c>
      <c r="S1443" t="s">
        <v>24</v>
      </c>
      <c r="T1443" t="s">
        <v>24</v>
      </c>
      <c r="U1443" t="s">
        <v>24</v>
      </c>
      <c r="V1443" t="s">
        <v>24</v>
      </c>
      <c r="W1443" t="s">
        <v>24</v>
      </c>
      <c r="X1443" t="s">
        <v>24</v>
      </c>
      <c r="Y1443">
        <v>8222</v>
      </c>
      <c r="Z1443">
        <v>9724</v>
      </c>
      <c r="AA1443">
        <v>3919</v>
      </c>
      <c r="AB1443">
        <v>4094</v>
      </c>
      <c r="AC1443" t="s">
        <v>6368</v>
      </c>
      <c r="AD1443" t="s">
        <v>6371</v>
      </c>
    </row>
    <row r="1444" spans="1:30" x14ac:dyDescent="0.25">
      <c r="A1444">
        <v>1443</v>
      </c>
      <c r="B1444" t="s">
        <v>16452</v>
      </c>
      <c r="C1444" s="2">
        <v>0.26590328935281499</v>
      </c>
      <c r="D1444" t="s">
        <v>6374</v>
      </c>
      <c r="E1444" t="s">
        <v>18289</v>
      </c>
      <c r="F1444">
        <v>907.51501001300096</v>
      </c>
      <c r="G1444" s="2">
        <v>0.191311946803252</v>
      </c>
      <c r="H1444" s="12">
        <v>1.38989380326715</v>
      </c>
      <c r="I1444" s="14">
        <v>0.164561127605408</v>
      </c>
      <c r="J1444" s="14">
        <v>0.27045926064777698</v>
      </c>
      <c r="K1444" t="s">
        <v>6373</v>
      </c>
      <c r="L1444" t="s">
        <v>24</v>
      </c>
      <c r="M1444" t="s">
        <v>24</v>
      </c>
      <c r="N1444" t="s">
        <v>24</v>
      </c>
      <c r="O1444" t="s">
        <v>24</v>
      </c>
      <c r="P1444" t="s">
        <v>24</v>
      </c>
      <c r="Q1444" t="s">
        <v>24</v>
      </c>
      <c r="R1444" t="s">
        <v>24</v>
      </c>
      <c r="S1444" t="s">
        <v>24</v>
      </c>
      <c r="T1444" t="s">
        <v>24</v>
      </c>
      <c r="U1444" t="s">
        <v>24</v>
      </c>
      <c r="V1444" t="s">
        <v>24</v>
      </c>
      <c r="W1444" t="s">
        <v>24</v>
      </c>
      <c r="X1444" t="s">
        <v>24</v>
      </c>
      <c r="Y1444">
        <v>1370</v>
      </c>
      <c r="Z1444">
        <v>1656</v>
      </c>
      <c r="AA1444">
        <v>465</v>
      </c>
      <c r="AB1444">
        <v>629</v>
      </c>
      <c r="AC1444" t="s">
        <v>6372</v>
      </c>
      <c r="AD1444" t="s">
        <v>6375</v>
      </c>
    </row>
    <row r="1445" spans="1:30" x14ac:dyDescent="0.25">
      <c r="A1445">
        <v>1444</v>
      </c>
      <c r="B1445" t="s">
        <v>6376</v>
      </c>
      <c r="C1445" s="2">
        <v>-0.64547161413568999</v>
      </c>
      <c r="D1445" t="s">
        <v>6379</v>
      </c>
      <c r="E1445" t="s">
        <v>18294</v>
      </c>
      <c r="F1445">
        <v>2596.8248539374899</v>
      </c>
      <c r="G1445" s="2">
        <v>0.14537785695441699</v>
      </c>
      <c r="H1445" s="12">
        <v>-4.4399582416328798</v>
      </c>
      <c r="I1445" s="14">
        <v>8.9976334786214E-6</v>
      </c>
      <c r="J1445" s="14">
        <v>5.8657360156955899E-5</v>
      </c>
      <c r="K1445" t="s">
        <v>6378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</v>
      </c>
      <c r="W1445">
        <v>0</v>
      </c>
      <c r="X1445">
        <v>0</v>
      </c>
      <c r="Y1445">
        <v>2940</v>
      </c>
      <c r="Z1445">
        <v>3235</v>
      </c>
      <c r="AA1445">
        <v>1923</v>
      </c>
      <c r="AB1445">
        <v>2259</v>
      </c>
      <c r="AC1445" t="s">
        <v>6377</v>
      </c>
      <c r="AD1445" t="s">
        <v>6380</v>
      </c>
    </row>
    <row r="1446" spans="1:30" x14ac:dyDescent="0.25">
      <c r="A1446">
        <v>1445</v>
      </c>
      <c r="B1446" t="s">
        <v>6381</v>
      </c>
      <c r="C1446" s="2">
        <v>-0.42978661285497999</v>
      </c>
      <c r="D1446" t="s">
        <v>3210</v>
      </c>
      <c r="E1446" t="s">
        <v>18294</v>
      </c>
      <c r="F1446">
        <v>482.43553402365899</v>
      </c>
      <c r="G1446" s="2">
        <v>0.18400588491810699</v>
      </c>
      <c r="H1446" s="12">
        <v>-2.3357221050090802</v>
      </c>
      <c r="I1446" s="14">
        <v>1.9505729648582298E-2</v>
      </c>
      <c r="J1446" s="14">
        <v>4.7845398415649297E-2</v>
      </c>
      <c r="K1446" t="s">
        <v>6383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1</v>
      </c>
      <c r="W1446">
        <v>0</v>
      </c>
      <c r="X1446">
        <v>0</v>
      </c>
      <c r="Y1446">
        <v>602</v>
      </c>
      <c r="Z1446">
        <v>651</v>
      </c>
      <c r="AA1446">
        <v>336</v>
      </c>
      <c r="AB1446">
        <v>395</v>
      </c>
      <c r="AC1446" t="s">
        <v>6382</v>
      </c>
      <c r="AD1446" t="s">
        <v>6384</v>
      </c>
    </row>
    <row r="1447" spans="1:30" x14ac:dyDescent="0.25">
      <c r="A1447">
        <v>1446</v>
      </c>
      <c r="B1447" t="s">
        <v>6385</v>
      </c>
      <c r="C1447" s="2">
        <v>-0.15977581879476799</v>
      </c>
      <c r="D1447" t="s">
        <v>6388</v>
      </c>
      <c r="E1447" t="s">
        <v>18283</v>
      </c>
      <c r="F1447">
        <v>157.02647185383799</v>
      </c>
      <c r="G1447" s="2">
        <v>0.26943493651377298</v>
      </c>
      <c r="H1447" s="12">
        <v>-0.59300334567637203</v>
      </c>
      <c r="I1447" s="14">
        <v>0.55317891320446999</v>
      </c>
      <c r="J1447" s="14">
        <v>0.67023383681770299</v>
      </c>
      <c r="K1447" t="s">
        <v>6387</v>
      </c>
      <c r="L1447" t="s">
        <v>24</v>
      </c>
      <c r="M1447" t="s">
        <v>24</v>
      </c>
      <c r="N1447" t="s">
        <v>24</v>
      </c>
      <c r="O1447" t="s">
        <v>24</v>
      </c>
      <c r="P1447" t="s">
        <v>24</v>
      </c>
      <c r="Q1447" t="s">
        <v>24</v>
      </c>
      <c r="R1447" t="s">
        <v>24</v>
      </c>
      <c r="S1447" t="s">
        <v>24</v>
      </c>
      <c r="T1447" t="s">
        <v>24</v>
      </c>
      <c r="U1447" t="s">
        <v>24</v>
      </c>
      <c r="V1447" t="s">
        <v>24</v>
      </c>
      <c r="W1447" t="s">
        <v>24</v>
      </c>
      <c r="X1447" t="s">
        <v>24</v>
      </c>
      <c r="Y1447">
        <v>233</v>
      </c>
      <c r="Z1447">
        <v>218</v>
      </c>
      <c r="AA1447">
        <v>105</v>
      </c>
      <c r="AB1447">
        <v>113</v>
      </c>
      <c r="AC1447" t="s">
        <v>6386</v>
      </c>
      <c r="AD1447" t="s">
        <v>6389</v>
      </c>
    </row>
    <row r="1448" spans="1:30" x14ac:dyDescent="0.25">
      <c r="A1448">
        <v>1447</v>
      </c>
      <c r="B1448" t="s">
        <v>6390</v>
      </c>
      <c r="C1448" s="2">
        <v>-2.8932678728539999E-2</v>
      </c>
      <c r="D1448" t="s">
        <v>6393</v>
      </c>
      <c r="E1448" t="s">
        <v>18283</v>
      </c>
      <c r="F1448">
        <v>928.28105590165399</v>
      </c>
      <c r="G1448" s="2">
        <v>0.194162001480959</v>
      </c>
      <c r="H1448" s="12">
        <v>-0.14901308447511799</v>
      </c>
      <c r="I1448" s="14">
        <v>0.88154330832134598</v>
      </c>
      <c r="J1448" s="14">
        <v>0.91749110314361804</v>
      </c>
      <c r="K1448" t="s">
        <v>6392</v>
      </c>
      <c r="L1448" t="s">
        <v>24</v>
      </c>
      <c r="M1448" t="s">
        <v>24</v>
      </c>
      <c r="N1448" t="s">
        <v>24</v>
      </c>
      <c r="O1448" t="s">
        <v>24</v>
      </c>
      <c r="P1448" t="s">
        <v>24</v>
      </c>
      <c r="Q1448" t="s">
        <v>24</v>
      </c>
      <c r="R1448" t="s">
        <v>24</v>
      </c>
      <c r="S1448" t="s">
        <v>24</v>
      </c>
      <c r="T1448" t="s">
        <v>24</v>
      </c>
      <c r="U1448" t="s">
        <v>24</v>
      </c>
      <c r="V1448" t="s">
        <v>24</v>
      </c>
      <c r="W1448" t="s">
        <v>24</v>
      </c>
      <c r="X1448" t="s">
        <v>24</v>
      </c>
      <c r="Y1448">
        <v>1297</v>
      </c>
      <c r="Z1448">
        <v>1506</v>
      </c>
      <c r="AA1448">
        <v>618</v>
      </c>
      <c r="AB1448">
        <v>611</v>
      </c>
      <c r="AC1448" t="s">
        <v>6391</v>
      </c>
      <c r="AD1448" t="s">
        <v>6394</v>
      </c>
    </row>
    <row r="1449" spans="1:30" x14ac:dyDescent="0.25">
      <c r="A1449">
        <v>1448</v>
      </c>
      <c r="B1449" t="s">
        <v>6395</v>
      </c>
      <c r="C1449" s="2">
        <v>-0.48860096485233401</v>
      </c>
      <c r="D1449" t="s">
        <v>6398</v>
      </c>
      <c r="E1449" t="s">
        <v>18292</v>
      </c>
      <c r="F1449">
        <v>4314.4594752617204</v>
      </c>
      <c r="G1449" s="2">
        <v>0.20263752909192101</v>
      </c>
      <c r="H1449" s="12">
        <v>-2.4112066853652401</v>
      </c>
      <c r="I1449" s="14">
        <v>1.58998351827861E-2</v>
      </c>
      <c r="J1449" s="14">
        <v>4.00573267024385E-2</v>
      </c>
      <c r="K1449" t="s">
        <v>6397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</v>
      </c>
      <c r="W1449">
        <v>0</v>
      </c>
      <c r="X1449">
        <v>0</v>
      </c>
      <c r="Y1449">
        <v>4975</v>
      </c>
      <c r="Z1449">
        <v>5986</v>
      </c>
      <c r="AA1449">
        <v>3418</v>
      </c>
      <c r="AB1449">
        <v>3166</v>
      </c>
      <c r="AC1449" t="s">
        <v>6396</v>
      </c>
      <c r="AD1449" t="s">
        <v>6399</v>
      </c>
    </row>
    <row r="1450" spans="1:30" x14ac:dyDescent="0.25">
      <c r="A1450">
        <v>1449</v>
      </c>
      <c r="B1450" t="s">
        <v>6400</v>
      </c>
      <c r="C1450" s="2">
        <v>-0.49911045278900401</v>
      </c>
      <c r="D1450" t="s">
        <v>6403</v>
      </c>
      <c r="E1450" t="s">
        <v>18286</v>
      </c>
      <c r="F1450">
        <v>3510.25376424868</v>
      </c>
      <c r="G1450" s="2">
        <v>0.24697708804930399</v>
      </c>
      <c r="H1450" s="12">
        <v>-2.0208775507522598</v>
      </c>
      <c r="I1450" s="14">
        <v>4.3292442336438301E-2</v>
      </c>
      <c r="J1450" s="14">
        <v>9.2431376338869095E-2</v>
      </c>
      <c r="K1450" t="s">
        <v>6402</v>
      </c>
      <c r="L1450" t="s">
        <v>24</v>
      </c>
      <c r="M1450" t="s">
        <v>24</v>
      </c>
      <c r="N1450" t="s">
        <v>24</v>
      </c>
      <c r="O1450" t="s">
        <v>24</v>
      </c>
      <c r="P1450" t="s">
        <v>24</v>
      </c>
      <c r="Q1450" t="s">
        <v>24</v>
      </c>
      <c r="R1450" t="s">
        <v>24</v>
      </c>
      <c r="S1450" t="s">
        <v>24</v>
      </c>
      <c r="T1450" t="s">
        <v>24</v>
      </c>
      <c r="U1450" t="s">
        <v>24</v>
      </c>
      <c r="V1450" t="s">
        <v>24</v>
      </c>
      <c r="W1450" t="s">
        <v>24</v>
      </c>
      <c r="X1450" t="s">
        <v>24</v>
      </c>
      <c r="Y1450">
        <v>3912</v>
      </c>
      <c r="Z1450">
        <v>4975</v>
      </c>
      <c r="AA1450">
        <v>2941</v>
      </c>
      <c r="AB1450">
        <v>2404</v>
      </c>
      <c r="AC1450" t="s">
        <v>6401</v>
      </c>
      <c r="AD1450" t="s">
        <v>6404</v>
      </c>
    </row>
    <row r="1451" spans="1:30" x14ac:dyDescent="0.25">
      <c r="A1451">
        <v>1450</v>
      </c>
      <c r="B1451" t="s">
        <v>6405</v>
      </c>
      <c r="C1451" s="2">
        <v>-1.4366911038400301</v>
      </c>
      <c r="D1451" t="s">
        <v>6408</v>
      </c>
      <c r="F1451">
        <v>1183.7345344227999</v>
      </c>
      <c r="G1451" s="2">
        <v>0.23635267958049799</v>
      </c>
      <c r="H1451" s="12">
        <v>-6.0785902930739297</v>
      </c>
      <c r="I1451" s="14">
        <v>1.2124370424351801E-9</v>
      </c>
      <c r="J1451" s="14">
        <v>1.6158930548496198E-8</v>
      </c>
      <c r="K1451" t="s">
        <v>6407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</v>
      </c>
      <c r="Y1451">
        <v>991</v>
      </c>
      <c r="Z1451">
        <v>953</v>
      </c>
      <c r="AA1451">
        <v>869</v>
      </c>
      <c r="AB1451">
        <v>1446</v>
      </c>
      <c r="AC1451" t="s">
        <v>6406</v>
      </c>
      <c r="AD1451" t="s">
        <v>6409</v>
      </c>
    </row>
    <row r="1452" spans="1:30" x14ac:dyDescent="0.25">
      <c r="A1452">
        <v>1451</v>
      </c>
      <c r="B1452" t="s">
        <v>6410</v>
      </c>
      <c r="C1452" s="2">
        <v>-1.4901362743308899</v>
      </c>
      <c r="D1452" t="s">
        <v>6413</v>
      </c>
      <c r="E1452" t="s">
        <v>18290</v>
      </c>
      <c r="F1452">
        <v>3762.8959122326701</v>
      </c>
      <c r="G1452" s="2">
        <v>0.222535951750259</v>
      </c>
      <c r="H1452" s="12">
        <v>-6.6961597108731103</v>
      </c>
      <c r="I1452" s="14">
        <v>2.1396787160214601E-11</v>
      </c>
      <c r="J1452" s="14">
        <v>3.6014850801999201E-10</v>
      </c>
      <c r="K1452" t="s">
        <v>6412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</v>
      </c>
      <c r="Y1452">
        <v>3055</v>
      </c>
      <c r="Z1452">
        <v>2958</v>
      </c>
      <c r="AA1452">
        <v>2815</v>
      </c>
      <c r="AB1452">
        <v>4613</v>
      </c>
      <c r="AC1452" t="s">
        <v>6411</v>
      </c>
      <c r="AD1452" t="s">
        <v>6414</v>
      </c>
    </row>
    <row r="1453" spans="1:30" x14ac:dyDescent="0.25">
      <c r="A1453">
        <v>1452</v>
      </c>
      <c r="B1453" t="s">
        <v>6415</v>
      </c>
      <c r="C1453" s="2">
        <v>-1.53452673870988</v>
      </c>
      <c r="D1453" t="s">
        <v>6418</v>
      </c>
      <c r="E1453" t="s">
        <v>18296</v>
      </c>
      <c r="F1453">
        <v>2565.8498509896499</v>
      </c>
      <c r="G1453" s="2">
        <v>0.200104189334398</v>
      </c>
      <c r="H1453" s="12">
        <v>-7.6686387417182003</v>
      </c>
      <c r="I1453" s="14">
        <v>1.73831266339564E-14</v>
      </c>
      <c r="J1453" s="14">
        <v>4.0166336985561898E-13</v>
      </c>
      <c r="K1453" t="s">
        <v>6417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1</v>
      </c>
      <c r="Y1453">
        <v>2053</v>
      </c>
      <c r="Z1453">
        <v>1954</v>
      </c>
      <c r="AA1453">
        <v>2035</v>
      </c>
      <c r="AB1453">
        <v>3052</v>
      </c>
      <c r="AC1453" t="s">
        <v>6416</v>
      </c>
      <c r="AD1453" t="s">
        <v>6419</v>
      </c>
    </row>
    <row r="1454" spans="1:30" x14ac:dyDescent="0.25">
      <c r="A1454">
        <v>1453</v>
      </c>
      <c r="B1454" t="s">
        <v>6420</v>
      </c>
      <c r="C1454" s="2">
        <v>-0.22722441717854</v>
      </c>
      <c r="D1454" t="s">
        <v>6423</v>
      </c>
      <c r="E1454" t="s">
        <v>18287</v>
      </c>
      <c r="F1454">
        <v>353.02365663278101</v>
      </c>
      <c r="G1454" s="2">
        <v>0.26975303657505401</v>
      </c>
      <c r="H1454" s="12">
        <v>-0.84234238866600997</v>
      </c>
      <c r="I1454" s="14">
        <v>0.39959633061927002</v>
      </c>
      <c r="J1454" s="14">
        <v>0.52874908507277496</v>
      </c>
      <c r="K1454" t="s">
        <v>6422</v>
      </c>
      <c r="L1454" t="s">
        <v>24</v>
      </c>
      <c r="M1454" t="s">
        <v>24</v>
      </c>
      <c r="N1454" t="s">
        <v>24</v>
      </c>
      <c r="O1454" t="s">
        <v>24</v>
      </c>
      <c r="P1454" t="s">
        <v>24</v>
      </c>
      <c r="Q1454" t="s">
        <v>24</v>
      </c>
      <c r="R1454" t="s">
        <v>24</v>
      </c>
      <c r="S1454" t="s">
        <v>24</v>
      </c>
      <c r="T1454" t="s">
        <v>24</v>
      </c>
      <c r="U1454" t="s">
        <v>24</v>
      </c>
      <c r="V1454" t="s">
        <v>24</v>
      </c>
      <c r="W1454" t="s">
        <v>24</v>
      </c>
      <c r="X1454" t="s">
        <v>24</v>
      </c>
      <c r="Y1454">
        <v>449</v>
      </c>
      <c r="Z1454">
        <v>545</v>
      </c>
      <c r="AA1454">
        <v>189</v>
      </c>
      <c r="AB1454">
        <v>321</v>
      </c>
      <c r="AC1454" t="s">
        <v>6421</v>
      </c>
      <c r="AD1454" t="s">
        <v>6424</v>
      </c>
    </row>
    <row r="1455" spans="1:30" x14ac:dyDescent="0.25">
      <c r="A1455">
        <v>1454</v>
      </c>
      <c r="B1455" t="s">
        <v>16453</v>
      </c>
      <c r="C1455" s="2">
        <v>0.24049637456724399</v>
      </c>
      <c r="D1455" t="s">
        <v>6427</v>
      </c>
      <c r="E1455" t="s">
        <v>18289</v>
      </c>
      <c r="F1455">
        <v>1118.72317014941</v>
      </c>
      <c r="G1455" s="2">
        <v>0.16671711809977299</v>
      </c>
      <c r="H1455" s="12">
        <v>1.44254157766401</v>
      </c>
      <c r="I1455" s="14">
        <v>0.149149651100111</v>
      </c>
      <c r="J1455" s="14">
        <v>0.25083091625578502</v>
      </c>
      <c r="K1455" t="s">
        <v>6426</v>
      </c>
      <c r="L1455" t="s">
        <v>24</v>
      </c>
      <c r="M1455" t="s">
        <v>24</v>
      </c>
      <c r="N1455" t="s">
        <v>24</v>
      </c>
      <c r="O1455" t="s">
        <v>24</v>
      </c>
      <c r="P1455" t="s">
        <v>24</v>
      </c>
      <c r="Q1455" t="s">
        <v>24</v>
      </c>
      <c r="R1455" t="s">
        <v>24</v>
      </c>
      <c r="S1455" t="s">
        <v>24</v>
      </c>
      <c r="T1455" t="s">
        <v>24</v>
      </c>
      <c r="U1455" t="s">
        <v>24</v>
      </c>
      <c r="V1455" t="s">
        <v>24</v>
      </c>
      <c r="W1455" t="s">
        <v>24</v>
      </c>
      <c r="X1455" t="s">
        <v>24</v>
      </c>
      <c r="Y1455">
        <v>1712</v>
      </c>
      <c r="Z1455">
        <v>1985</v>
      </c>
      <c r="AA1455">
        <v>628</v>
      </c>
      <c r="AB1455">
        <v>725</v>
      </c>
      <c r="AC1455" t="s">
        <v>6425</v>
      </c>
      <c r="AD1455" t="s">
        <v>6428</v>
      </c>
    </row>
    <row r="1456" spans="1:30" x14ac:dyDescent="0.25">
      <c r="A1456">
        <v>1455</v>
      </c>
      <c r="B1456" t="s">
        <v>6429</v>
      </c>
      <c r="C1456" s="2">
        <v>-0.18928796066813999</v>
      </c>
      <c r="D1456" t="s">
        <v>6432</v>
      </c>
      <c r="E1456" t="s">
        <v>18289</v>
      </c>
      <c r="F1456">
        <v>282.27169170292899</v>
      </c>
      <c r="G1456" s="2">
        <v>0.26570268528534202</v>
      </c>
      <c r="H1456" s="12">
        <v>-0.71240514737312699</v>
      </c>
      <c r="I1456" s="14">
        <v>0.476213928999903</v>
      </c>
      <c r="J1456" s="14">
        <v>0.60144667934737395</v>
      </c>
      <c r="K1456" t="s">
        <v>6431</v>
      </c>
      <c r="L1456" t="s">
        <v>24</v>
      </c>
      <c r="M1456" t="s">
        <v>24</v>
      </c>
      <c r="N1456" t="s">
        <v>24</v>
      </c>
      <c r="O1456" t="s">
        <v>24</v>
      </c>
      <c r="P1456" t="s">
        <v>24</v>
      </c>
      <c r="Q1456" t="s">
        <v>24</v>
      </c>
      <c r="R1456" t="s">
        <v>24</v>
      </c>
      <c r="S1456" t="s">
        <v>24</v>
      </c>
      <c r="T1456" t="s">
        <v>24</v>
      </c>
      <c r="U1456" t="s">
        <v>24</v>
      </c>
      <c r="V1456" t="s">
        <v>24</v>
      </c>
      <c r="W1456" t="s">
        <v>24</v>
      </c>
      <c r="X1456" t="s">
        <v>24</v>
      </c>
      <c r="Y1456">
        <v>432</v>
      </c>
      <c r="Z1456">
        <v>370</v>
      </c>
      <c r="AA1456">
        <v>159</v>
      </c>
      <c r="AB1456">
        <v>242</v>
      </c>
      <c r="AC1456" t="s">
        <v>6430</v>
      </c>
      <c r="AD1456" t="s">
        <v>6433</v>
      </c>
    </row>
    <row r="1457" spans="1:30" x14ac:dyDescent="0.25">
      <c r="A1457">
        <v>1456</v>
      </c>
      <c r="B1457" t="s">
        <v>6434</v>
      </c>
      <c r="C1457" s="2">
        <v>-0.105949431933201</v>
      </c>
      <c r="D1457" t="s">
        <v>35</v>
      </c>
      <c r="F1457">
        <v>743.39870321186402</v>
      </c>
      <c r="G1457" s="2">
        <v>0.21347129455573</v>
      </c>
      <c r="H1457" s="12">
        <v>-0.49631699734477203</v>
      </c>
      <c r="I1457" s="14">
        <v>0.61967077591056896</v>
      </c>
      <c r="J1457" s="14">
        <v>0.72082644621113301</v>
      </c>
      <c r="K1457" t="s">
        <v>6436</v>
      </c>
      <c r="L1457" t="s">
        <v>24</v>
      </c>
      <c r="M1457" t="s">
        <v>24</v>
      </c>
      <c r="N1457" t="s">
        <v>24</v>
      </c>
      <c r="O1457" t="s">
        <v>24</v>
      </c>
      <c r="P1457" t="s">
        <v>24</v>
      </c>
      <c r="Q1457" t="s">
        <v>24</v>
      </c>
      <c r="R1457" t="s">
        <v>24</v>
      </c>
      <c r="S1457" t="s">
        <v>24</v>
      </c>
      <c r="T1457" t="s">
        <v>24</v>
      </c>
      <c r="U1457" t="s">
        <v>24</v>
      </c>
      <c r="V1457" t="s">
        <v>24</v>
      </c>
      <c r="W1457" t="s">
        <v>24</v>
      </c>
      <c r="X1457" t="s">
        <v>24</v>
      </c>
      <c r="Y1457">
        <v>1059</v>
      </c>
      <c r="Z1457">
        <v>1122</v>
      </c>
      <c r="AA1457">
        <v>526</v>
      </c>
      <c r="AB1457">
        <v>481</v>
      </c>
      <c r="AC1457" t="s">
        <v>6435</v>
      </c>
      <c r="AD1457" t="s">
        <v>6437</v>
      </c>
    </row>
    <row r="1458" spans="1:30" x14ac:dyDescent="0.25">
      <c r="A1458">
        <v>1457</v>
      </c>
      <c r="B1458" t="s">
        <v>6438</v>
      </c>
      <c r="C1458" s="2">
        <v>0.125658523444409</v>
      </c>
      <c r="D1458" t="s">
        <v>6441</v>
      </c>
      <c r="F1458">
        <v>1396.2870099786101</v>
      </c>
      <c r="G1458" s="2">
        <v>0.21582412514125901</v>
      </c>
      <c r="H1458" s="12">
        <v>0.58222649280827299</v>
      </c>
      <c r="I1458" s="14">
        <v>0.56041413064465895</v>
      </c>
      <c r="J1458" s="14">
        <v>0.67606338590280901</v>
      </c>
      <c r="K1458" t="s">
        <v>6440</v>
      </c>
      <c r="L1458" t="s">
        <v>24</v>
      </c>
      <c r="M1458" t="s">
        <v>24</v>
      </c>
      <c r="N1458" t="s">
        <v>24</v>
      </c>
      <c r="O1458" t="s">
        <v>24</v>
      </c>
      <c r="P1458" t="s">
        <v>24</v>
      </c>
      <c r="Q1458" t="s">
        <v>24</v>
      </c>
      <c r="R1458" t="s">
        <v>24</v>
      </c>
      <c r="S1458" t="s">
        <v>24</v>
      </c>
      <c r="T1458" t="s">
        <v>24</v>
      </c>
      <c r="U1458" t="s">
        <v>24</v>
      </c>
      <c r="V1458" t="s">
        <v>24</v>
      </c>
      <c r="W1458" t="s">
        <v>24</v>
      </c>
      <c r="X1458" t="s">
        <v>24</v>
      </c>
      <c r="Y1458">
        <v>1883</v>
      </c>
      <c r="Z1458">
        <v>2574</v>
      </c>
      <c r="AA1458">
        <v>749</v>
      </c>
      <c r="AB1458">
        <v>1025</v>
      </c>
      <c r="AC1458" t="s">
        <v>6439</v>
      </c>
      <c r="AD1458" t="s">
        <v>6442</v>
      </c>
    </row>
    <row r="1459" spans="1:30" x14ac:dyDescent="0.25">
      <c r="A1459">
        <v>1458</v>
      </c>
      <c r="B1459" t="s">
        <v>6443</v>
      </c>
      <c r="C1459" s="2">
        <v>1.3610529306113699</v>
      </c>
      <c r="D1459" t="s">
        <v>6446</v>
      </c>
      <c r="E1459" t="s">
        <v>18283</v>
      </c>
      <c r="F1459">
        <v>1108.9389244041299</v>
      </c>
      <c r="G1459" s="2">
        <v>0.16381691898569101</v>
      </c>
      <c r="H1459" s="12">
        <v>8.3083782739819192</v>
      </c>
      <c r="I1459" s="14">
        <v>9.7018829448420897E-17</v>
      </c>
      <c r="J1459" s="14">
        <v>2.9831380235912101E-15</v>
      </c>
      <c r="K1459" t="s">
        <v>6445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0</v>
      </c>
      <c r="Y1459">
        <v>2344</v>
      </c>
      <c r="Z1459">
        <v>2522</v>
      </c>
      <c r="AA1459">
        <v>367</v>
      </c>
      <c r="AB1459">
        <v>455</v>
      </c>
      <c r="AC1459" t="s">
        <v>6444</v>
      </c>
      <c r="AD1459" t="s">
        <v>6447</v>
      </c>
    </row>
    <row r="1460" spans="1:30" x14ac:dyDescent="0.25">
      <c r="A1460">
        <v>1459</v>
      </c>
      <c r="B1460" t="s">
        <v>6448</v>
      </c>
      <c r="C1460" s="2">
        <v>1.5577995713336801</v>
      </c>
      <c r="D1460" t="s">
        <v>6450</v>
      </c>
      <c r="E1460" t="s">
        <v>18300</v>
      </c>
      <c r="F1460">
        <v>5441.1926916614602</v>
      </c>
      <c r="G1460" s="2">
        <v>0.15388500646695399</v>
      </c>
      <c r="H1460" s="12">
        <v>10.123140695115101</v>
      </c>
      <c r="I1460" s="14">
        <v>4.3618980196115998E-24</v>
      </c>
      <c r="J1460" s="14">
        <v>2.02776330554563E-22</v>
      </c>
      <c r="K1460" t="s">
        <v>24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11581</v>
      </c>
      <c r="Z1460">
        <v>13197</v>
      </c>
      <c r="AA1460">
        <v>1737</v>
      </c>
      <c r="AB1460">
        <v>1894</v>
      </c>
      <c r="AC1460" t="s">
        <v>6449</v>
      </c>
      <c r="AD1460" t="s">
        <v>6451</v>
      </c>
    </row>
    <row r="1461" spans="1:30" x14ac:dyDescent="0.25">
      <c r="A1461">
        <v>1460</v>
      </c>
      <c r="B1461" t="s">
        <v>6452</v>
      </c>
      <c r="C1461" s="2">
        <v>0.221854754042807</v>
      </c>
      <c r="D1461" t="s">
        <v>6455</v>
      </c>
      <c r="E1461" t="s">
        <v>18290</v>
      </c>
      <c r="F1461">
        <v>1670.9295789862299</v>
      </c>
      <c r="G1461" s="2">
        <v>0.22886252749234301</v>
      </c>
      <c r="H1461" s="12">
        <v>0.96937998751337395</v>
      </c>
      <c r="I1461" s="14">
        <v>0.33235563357174602</v>
      </c>
      <c r="J1461" s="14">
        <v>0.45731104619368201</v>
      </c>
      <c r="K1461" t="s">
        <v>6454</v>
      </c>
      <c r="L1461" t="s">
        <v>24</v>
      </c>
      <c r="M1461" t="s">
        <v>24</v>
      </c>
      <c r="N1461" t="s">
        <v>24</v>
      </c>
      <c r="O1461" t="s">
        <v>24</v>
      </c>
      <c r="P1461" t="s">
        <v>24</v>
      </c>
      <c r="Q1461" t="s">
        <v>24</v>
      </c>
      <c r="R1461" t="s">
        <v>24</v>
      </c>
      <c r="S1461" t="s">
        <v>24</v>
      </c>
      <c r="T1461" t="s">
        <v>24</v>
      </c>
      <c r="U1461" t="s">
        <v>24</v>
      </c>
      <c r="V1461" t="s">
        <v>24</v>
      </c>
      <c r="W1461" t="s">
        <v>24</v>
      </c>
      <c r="X1461" t="s">
        <v>24</v>
      </c>
      <c r="Y1461">
        <v>2541</v>
      </c>
      <c r="Z1461">
        <v>2950</v>
      </c>
      <c r="AA1461">
        <v>778</v>
      </c>
      <c r="AB1461">
        <v>1287</v>
      </c>
      <c r="AC1461" t="s">
        <v>6453</v>
      </c>
      <c r="AD1461" t="s">
        <v>6456</v>
      </c>
    </row>
    <row r="1462" spans="1:30" x14ac:dyDescent="0.25">
      <c r="A1462">
        <v>1461</v>
      </c>
      <c r="B1462" t="s">
        <v>6457</v>
      </c>
      <c r="C1462" s="2">
        <v>-0.75327766243677297</v>
      </c>
      <c r="D1462" t="s">
        <v>6460</v>
      </c>
      <c r="E1462" t="s">
        <v>18297</v>
      </c>
      <c r="F1462">
        <v>673.31527070716402</v>
      </c>
      <c r="G1462" s="2">
        <v>0.19496955328569901</v>
      </c>
      <c r="H1462" s="12">
        <v>-3.86356561700152</v>
      </c>
      <c r="I1462" s="14">
        <v>1.11743858560945E-4</v>
      </c>
      <c r="J1462" s="14">
        <v>5.4957149581925902E-4</v>
      </c>
      <c r="K1462" t="s">
        <v>6459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</v>
      </c>
      <c r="W1462">
        <v>0</v>
      </c>
      <c r="X1462">
        <v>0</v>
      </c>
      <c r="Y1462">
        <v>745</v>
      </c>
      <c r="Z1462">
        <v>782</v>
      </c>
      <c r="AA1462">
        <v>556</v>
      </c>
      <c r="AB1462">
        <v>552</v>
      </c>
      <c r="AC1462" t="s">
        <v>6458</v>
      </c>
      <c r="AD1462" t="s">
        <v>6461</v>
      </c>
    </row>
    <row r="1463" spans="1:30" x14ac:dyDescent="0.25">
      <c r="A1463">
        <v>1462</v>
      </c>
      <c r="B1463" t="s">
        <v>6462</v>
      </c>
      <c r="C1463" s="2">
        <v>-0.69592763699447102</v>
      </c>
      <c r="D1463" t="s">
        <v>6465</v>
      </c>
      <c r="E1463" t="s">
        <v>18295</v>
      </c>
      <c r="F1463">
        <v>10992.511263946801</v>
      </c>
      <c r="G1463" s="2">
        <v>0.17051481320328499</v>
      </c>
      <c r="H1463" s="12">
        <v>-4.0813324304252498</v>
      </c>
      <c r="I1463" s="14">
        <v>4.4778255638005397E-5</v>
      </c>
      <c r="J1463" s="14">
        <v>2.4628040600902998E-4</v>
      </c>
      <c r="K1463" t="s">
        <v>6464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</v>
      </c>
      <c r="W1463">
        <v>0</v>
      </c>
      <c r="X1463">
        <v>0</v>
      </c>
      <c r="Y1463">
        <v>11919</v>
      </c>
      <c r="Z1463">
        <v>13682</v>
      </c>
      <c r="AA1463">
        <v>7546</v>
      </c>
      <c r="AB1463">
        <v>10527</v>
      </c>
      <c r="AC1463" t="s">
        <v>6463</v>
      </c>
      <c r="AD1463" t="s">
        <v>6466</v>
      </c>
    </row>
    <row r="1464" spans="1:30" x14ac:dyDescent="0.25">
      <c r="A1464">
        <v>1463</v>
      </c>
      <c r="B1464" t="s">
        <v>6467</v>
      </c>
      <c r="C1464" s="2">
        <v>6.5483484692632297E-3</v>
      </c>
      <c r="D1464" t="s">
        <v>3843</v>
      </c>
      <c r="E1464" t="s">
        <v>18292</v>
      </c>
      <c r="F1464">
        <v>604.65487318716498</v>
      </c>
      <c r="G1464" s="2">
        <v>0.17747693644665399</v>
      </c>
      <c r="H1464" s="12">
        <v>3.6896898269547902E-2</v>
      </c>
      <c r="I1464" s="14">
        <v>0.97056721288737802</v>
      </c>
      <c r="J1464" s="14">
        <v>0.976569174523373</v>
      </c>
      <c r="K1464" t="s">
        <v>6469</v>
      </c>
      <c r="L1464" t="s">
        <v>24</v>
      </c>
      <c r="M1464" t="s">
        <v>24</v>
      </c>
      <c r="N1464" t="s">
        <v>24</v>
      </c>
      <c r="O1464" t="s">
        <v>24</v>
      </c>
      <c r="P1464" t="s">
        <v>24</v>
      </c>
      <c r="Q1464" t="s">
        <v>24</v>
      </c>
      <c r="R1464" t="s">
        <v>24</v>
      </c>
      <c r="S1464" t="s">
        <v>24</v>
      </c>
      <c r="T1464" t="s">
        <v>24</v>
      </c>
      <c r="U1464" t="s">
        <v>24</v>
      </c>
      <c r="V1464" t="s">
        <v>24</v>
      </c>
      <c r="W1464" t="s">
        <v>24</v>
      </c>
      <c r="X1464" t="s">
        <v>24</v>
      </c>
      <c r="Y1464">
        <v>902</v>
      </c>
      <c r="Z1464">
        <v>944</v>
      </c>
      <c r="AA1464">
        <v>374</v>
      </c>
      <c r="AB1464">
        <v>421</v>
      </c>
      <c r="AC1464" t="s">
        <v>6468</v>
      </c>
      <c r="AD1464" t="s">
        <v>6470</v>
      </c>
    </row>
    <row r="1465" spans="1:30" x14ac:dyDescent="0.25">
      <c r="A1465">
        <v>1464</v>
      </c>
      <c r="B1465" t="s">
        <v>6471</v>
      </c>
      <c r="C1465" s="2">
        <v>0.29056024115520701</v>
      </c>
      <c r="D1465" t="s">
        <v>3838</v>
      </c>
      <c r="E1465" t="s">
        <v>18292</v>
      </c>
      <c r="F1465">
        <v>390.45655310485699</v>
      </c>
      <c r="G1465" s="2">
        <v>0.21578603746862701</v>
      </c>
      <c r="H1465" s="12">
        <v>1.34652012041072</v>
      </c>
      <c r="I1465" s="14">
        <v>0.17813483599118299</v>
      </c>
      <c r="J1465" s="14">
        <v>0.28768260320329703</v>
      </c>
      <c r="K1465" t="s">
        <v>6473</v>
      </c>
      <c r="L1465" t="s">
        <v>24</v>
      </c>
      <c r="M1465" t="s">
        <v>24</v>
      </c>
      <c r="N1465" t="s">
        <v>24</v>
      </c>
      <c r="O1465" t="s">
        <v>24</v>
      </c>
      <c r="P1465" t="s">
        <v>24</v>
      </c>
      <c r="Q1465" t="s">
        <v>24</v>
      </c>
      <c r="R1465" t="s">
        <v>24</v>
      </c>
      <c r="S1465" t="s">
        <v>24</v>
      </c>
      <c r="T1465" t="s">
        <v>24</v>
      </c>
      <c r="U1465" t="s">
        <v>24</v>
      </c>
      <c r="V1465" t="s">
        <v>24</v>
      </c>
      <c r="W1465" t="s">
        <v>24</v>
      </c>
      <c r="X1465" t="s">
        <v>24</v>
      </c>
      <c r="Y1465">
        <v>653</v>
      </c>
      <c r="Z1465">
        <v>656</v>
      </c>
      <c r="AA1465">
        <v>193</v>
      </c>
      <c r="AB1465">
        <v>274</v>
      </c>
      <c r="AC1465" t="s">
        <v>6472</v>
      </c>
      <c r="AD1465" t="s">
        <v>6474</v>
      </c>
    </row>
    <row r="1466" spans="1:30" x14ac:dyDescent="0.25">
      <c r="A1466">
        <v>1465</v>
      </c>
      <c r="B1466" t="s">
        <v>16454</v>
      </c>
      <c r="C1466" s="2">
        <v>0.56713679955840102</v>
      </c>
      <c r="D1466" t="s">
        <v>6477</v>
      </c>
      <c r="E1466" t="s">
        <v>18291</v>
      </c>
      <c r="F1466">
        <v>2785.5385786771699</v>
      </c>
      <c r="G1466" s="2">
        <v>0.18145001970857899</v>
      </c>
      <c r="H1466" s="12">
        <v>3.1255813610230501</v>
      </c>
      <c r="I1466" s="14">
        <v>1.774539742513E-3</v>
      </c>
      <c r="J1466" s="14">
        <v>6.1323696411621697E-3</v>
      </c>
      <c r="K1466" t="s">
        <v>6476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0</v>
      </c>
      <c r="Y1466">
        <v>4578</v>
      </c>
      <c r="Z1466">
        <v>5579</v>
      </c>
      <c r="AA1466">
        <v>1259</v>
      </c>
      <c r="AB1466">
        <v>1723</v>
      </c>
      <c r="AC1466" t="s">
        <v>6475</v>
      </c>
      <c r="AD1466" t="s">
        <v>6478</v>
      </c>
    </row>
    <row r="1467" spans="1:30" x14ac:dyDescent="0.25">
      <c r="A1467">
        <v>1466</v>
      </c>
      <c r="B1467" t="s">
        <v>6479</v>
      </c>
      <c r="C1467" s="2">
        <v>-0.27690404758515003</v>
      </c>
      <c r="D1467" t="s">
        <v>6482</v>
      </c>
      <c r="E1467" t="s">
        <v>18293</v>
      </c>
      <c r="F1467">
        <v>249.67598994617501</v>
      </c>
      <c r="G1467" s="2">
        <v>0.25719387147259898</v>
      </c>
      <c r="H1467" s="12">
        <v>-1.0766354812410499</v>
      </c>
      <c r="I1467" s="14">
        <v>0.28164314645914301</v>
      </c>
      <c r="J1467" s="14">
        <v>0.40615379453859102</v>
      </c>
      <c r="K1467" t="s">
        <v>6481</v>
      </c>
      <c r="L1467" t="s">
        <v>24</v>
      </c>
      <c r="M1467" t="s">
        <v>24</v>
      </c>
      <c r="N1467" t="s">
        <v>24</v>
      </c>
      <c r="O1467" t="s">
        <v>24</v>
      </c>
      <c r="P1467" t="s">
        <v>24</v>
      </c>
      <c r="Q1467" t="s">
        <v>24</v>
      </c>
      <c r="R1467" t="s">
        <v>24</v>
      </c>
      <c r="S1467" t="s">
        <v>24</v>
      </c>
      <c r="T1467" t="s">
        <v>24</v>
      </c>
      <c r="U1467" t="s">
        <v>24</v>
      </c>
      <c r="V1467" t="s">
        <v>24</v>
      </c>
      <c r="W1467" t="s">
        <v>24</v>
      </c>
      <c r="X1467" t="s">
        <v>24</v>
      </c>
      <c r="Y1467">
        <v>347</v>
      </c>
      <c r="Z1467">
        <v>341</v>
      </c>
      <c r="AA1467">
        <v>143</v>
      </c>
      <c r="AB1467">
        <v>222</v>
      </c>
      <c r="AC1467" t="s">
        <v>6480</v>
      </c>
      <c r="AD1467" t="s">
        <v>6483</v>
      </c>
    </row>
    <row r="1468" spans="1:30" x14ac:dyDescent="0.25">
      <c r="A1468">
        <v>1467</v>
      </c>
      <c r="B1468" t="s">
        <v>6484</v>
      </c>
      <c r="C1468" s="2">
        <v>-0.60132786405326299</v>
      </c>
      <c r="D1468" t="s">
        <v>6486</v>
      </c>
      <c r="E1468" t="s">
        <v>18284</v>
      </c>
      <c r="F1468">
        <v>61.499817972056803</v>
      </c>
      <c r="G1468" s="2">
        <v>0.39903965996234603</v>
      </c>
      <c r="H1468" s="12">
        <v>-1.5069375913913099</v>
      </c>
      <c r="I1468" s="14">
        <v>0.131826654733493</v>
      </c>
      <c r="J1468" s="14">
        <v>0.22677669019131699</v>
      </c>
      <c r="K1468" t="s">
        <v>24</v>
      </c>
      <c r="L1468" t="s">
        <v>24</v>
      </c>
      <c r="M1468" t="s">
        <v>24</v>
      </c>
      <c r="N1468" t="s">
        <v>24</v>
      </c>
      <c r="O1468" t="s">
        <v>24</v>
      </c>
      <c r="P1468" t="s">
        <v>24</v>
      </c>
      <c r="Q1468" t="s">
        <v>24</v>
      </c>
      <c r="R1468" t="s">
        <v>24</v>
      </c>
      <c r="S1468" t="s">
        <v>24</v>
      </c>
      <c r="T1468" t="s">
        <v>24</v>
      </c>
      <c r="U1468" t="s">
        <v>24</v>
      </c>
      <c r="V1468" t="s">
        <v>24</v>
      </c>
      <c r="W1468" t="s">
        <v>24</v>
      </c>
      <c r="X1468" t="s">
        <v>24</v>
      </c>
      <c r="Y1468">
        <v>76</v>
      </c>
      <c r="Z1468">
        <v>73</v>
      </c>
      <c r="AA1468">
        <v>38</v>
      </c>
      <c r="AB1468">
        <v>61</v>
      </c>
      <c r="AC1468" t="s">
        <v>6485</v>
      </c>
      <c r="AD1468" t="s">
        <v>6487</v>
      </c>
    </row>
    <row r="1469" spans="1:30" x14ac:dyDescent="0.25">
      <c r="A1469">
        <v>1468</v>
      </c>
      <c r="B1469" t="s">
        <v>6488</v>
      </c>
      <c r="C1469" s="2">
        <v>1.29903654096984E-2</v>
      </c>
      <c r="D1469" t="s">
        <v>6491</v>
      </c>
      <c r="E1469" t="s">
        <v>18284</v>
      </c>
      <c r="F1469">
        <v>106.316576319633</v>
      </c>
      <c r="G1469" s="2">
        <v>0.33188033110508802</v>
      </c>
      <c r="H1469" s="12">
        <v>3.9141715227423601E-2</v>
      </c>
      <c r="I1469" s="14">
        <v>0.96877740249449396</v>
      </c>
      <c r="J1469" s="14">
        <v>0.97619320769312901</v>
      </c>
      <c r="K1469" t="s">
        <v>6490</v>
      </c>
      <c r="L1469" t="s">
        <v>24</v>
      </c>
      <c r="M1469" t="s">
        <v>24</v>
      </c>
      <c r="N1469" t="s">
        <v>24</v>
      </c>
      <c r="O1469" t="s">
        <v>24</v>
      </c>
      <c r="P1469" t="s">
        <v>24</v>
      </c>
      <c r="Q1469" t="s">
        <v>24</v>
      </c>
      <c r="R1469" t="s">
        <v>24</v>
      </c>
      <c r="S1469" t="s">
        <v>24</v>
      </c>
      <c r="T1469" t="s">
        <v>24</v>
      </c>
      <c r="U1469" t="s">
        <v>24</v>
      </c>
      <c r="V1469" t="s">
        <v>24</v>
      </c>
      <c r="W1469" t="s">
        <v>24</v>
      </c>
      <c r="X1469" t="s">
        <v>24</v>
      </c>
      <c r="Y1469">
        <v>173</v>
      </c>
      <c r="Z1469">
        <v>152</v>
      </c>
      <c r="AA1469">
        <v>56</v>
      </c>
      <c r="AB1469">
        <v>85</v>
      </c>
      <c r="AC1469" t="s">
        <v>6489</v>
      </c>
      <c r="AD1469" t="e">
        <f>-GVLSAWRIWGAKIRAAFAKPPELADVNAAQQHKGAKLGLTVDRERLARLGTRVSDANTLLNNAFGQRQISTIYHYQPLNQYKVVMEVARQYTQDVSSLDKMKVTSIH</f>
        <v>#NAME?</v>
      </c>
    </row>
    <row r="1470" spans="1:30" x14ac:dyDescent="0.25">
      <c r="A1470">
        <v>1469</v>
      </c>
      <c r="B1470" t="s">
        <v>6492</v>
      </c>
      <c r="C1470" s="2">
        <v>-0.522084815353411</v>
      </c>
      <c r="D1470" t="s">
        <v>6298</v>
      </c>
      <c r="E1470" t="s">
        <v>18297</v>
      </c>
      <c r="F1470">
        <v>154.76602145144301</v>
      </c>
      <c r="G1470" s="2">
        <v>0.33211270556982297</v>
      </c>
      <c r="H1470" s="12">
        <v>-1.57201096675191</v>
      </c>
      <c r="I1470" s="14">
        <v>0.11594800788158501</v>
      </c>
      <c r="J1470" s="14">
        <v>0.20469121644556401</v>
      </c>
      <c r="K1470" t="s">
        <v>6494</v>
      </c>
      <c r="L1470" t="s">
        <v>24</v>
      </c>
      <c r="M1470" t="s">
        <v>24</v>
      </c>
      <c r="N1470" t="s">
        <v>24</v>
      </c>
      <c r="O1470" t="s">
        <v>24</v>
      </c>
      <c r="P1470" t="s">
        <v>24</v>
      </c>
      <c r="Q1470" t="s">
        <v>24</v>
      </c>
      <c r="R1470" t="s">
        <v>24</v>
      </c>
      <c r="S1470" t="s">
        <v>24</v>
      </c>
      <c r="T1470" t="s">
        <v>24</v>
      </c>
      <c r="U1470" t="s">
        <v>24</v>
      </c>
      <c r="V1470" t="s">
        <v>24</v>
      </c>
      <c r="W1470" t="s">
        <v>24</v>
      </c>
      <c r="X1470" t="s">
        <v>24</v>
      </c>
      <c r="Y1470">
        <v>218</v>
      </c>
      <c r="Z1470">
        <v>167</v>
      </c>
      <c r="AA1470">
        <v>127</v>
      </c>
      <c r="AB1470">
        <v>111</v>
      </c>
      <c r="AC1470" t="s">
        <v>6493</v>
      </c>
      <c r="AD1470" t="s">
        <v>6495</v>
      </c>
    </row>
    <row r="1471" spans="1:30" x14ac:dyDescent="0.25">
      <c r="A1471">
        <v>1470</v>
      </c>
      <c r="B1471" t="s">
        <v>6496</v>
      </c>
      <c r="C1471" s="2">
        <v>-0.24602230997230401</v>
      </c>
      <c r="D1471" t="s">
        <v>35</v>
      </c>
      <c r="F1471">
        <v>154.112630917742</v>
      </c>
      <c r="G1471" s="2">
        <v>0.31135018021542099</v>
      </c>
      <c r="H1471" s="12">
        <v>-0.79017879418628401</v>
      </c>
      <c r="I1471" s="14">
        <v>0.42942335854550401</v>
      </c>
      <c r="J1471" s="14">
        <v>0.55655433624965001</v>
      </c>
      <c r="K1471" t="s">
        <v>24</v>
      </c>
      <c r="L1471" t="s">
        <v>24</v>
      </c>
      <c r="M1471" t="s">
        <v>24</v>
      </c>
      <c r="N1471" t="s">
        <v>24</v>
      </c>
      <c r="O1471" t="s">
        <v>24</v>
      </c>
      <c r="P1471" t="s">
        <v>24</v>
      </c>
      <c r="Q1471" t="s">
        <v>24</v>
      </c>
      <c r="R1471" t="s">
        <v>24</v>
      </c>
      <c r="S1471" t="s">
        <v>24</v>
      </c>
      <c r="T1471" t="s">
        <v>24</v>
      </c>
      <c r="U1471" t="s">
        <v>24</v>
      </c>
      <c r="V1471" t="s">
        <v>24</v>
      </c>
      <c r="W1471" t="s">
        <v>24</v>
      </c>
      <c r="X1471" t="s">
        <v>24</v>
      </c>
      <c r="Y1471">
        <v>215</v>
      </c>
      <c r="Z1471">
        <v>215</v>
      </c>
      <c r="AA1471">
        <v>82</v>
      </c>
      <c r="AB1471">
        <v>142</v>
      </c>
      <c r="AC1471" t="s">
        <v>6497</v>
      </c>
      <c r="AD1471" t="s">
        <v>6498</v>
      </c>
    </row>
    <row r="1472" spans="1:30" x14ac:dyDescent="0.25">
      <c r="A1472">
        <v>1471</v>
      </c>
      <c r="B1472" t="s">
        <v>6499</v>
      </c>
      <c r="C1472" s="2">
        <v>0.35911543338771701</v>
      </c>
      <c r="D1472" t="s">
        <v>6502</v>
      </c>
      <c r="E1472" t="s">
        <v>18292</v>
      </c>
      <c r="F1472">
        <v>1728.4671534567001</v>
      </c>
      <c r="G1472" s="2">
        <v>0.18888711399081601</v>
      </c>
      <c r="H1472" s="12">
        <v>1.9012172180532001</v>
      </c>
      <c r="I1472" s="14">
        <v>5.7273566734037502E-2</v>
      </c>
      <c r="J1472" s="14">
        <v>0.11582251584485601</v>
      </c>
      <c r="K1472" t="s">
        <v>6501</v>
      </c>
      <c r="L1472" t="s">
        <v>24</v>
      </c>
      <c r="M1472" t="s">
        <v>24</v>
      </c>
      <c r="N1472" t="s">
        <v>24</v>
      </c>
      <c r="O1472" t="s">
        <v>24</v>
      </c>
      <c r="P1472" t="s">
        <v>24</v>
      </c>
      <c r="Q1472" t="s">
        <v>24</v>
      </c>
      <c r="R1472" t="s">
        <v>24</v>
      </c>
      <c r="S1472" t="s">
        <v>24</v>
      </c>
      <c r="T1472" t="s">
        <v>24</v>
      </c>
      <c r="U1472" t="s">
        <v>24</v>
      </c>
      <c r="V1472" t="s">
        <v>24</v>
      </c>
      <c r="W1472" t="s">
        <v>24</v>
      </c>
      <c r="X1472" t="s">
        <v>24</v>
      </c>
      <c r="Y1472">
        <v>3108</v>
      </c>
      <c r="Z1472">
        <v>2796</v>
      </c>
      <c r="AA1472">
        <v>975</v>
      </c>
      <c r="AB1472">
        <v>1014</v>
      </c>
      <c r="AC1472" t="s">
        <v>6500</v>
      </c>
      <c r="AD1472" t="s">
        <v>6503</v>
      </c>
    </row>
    <row r="1473" spans="1:30" x14ac:dyDescent="0.25">
      <c r="A1473">
        <v>1472</v>
      </c>
      <c r="B1473" t="s">
        <v>6504</v>
      </c>
      <c r="C1473" s="2">
        <v>0.74050163625189003</v>
      </c>
      <c r="D1473" t="s">
        <v>6507</v>
      </c>
      <c r="E1473" t="s">
        <v>18291</v>
      </c>
      <c r="F1473">
        <v>633.80984768595101</v>
      </c>
      <c r="G1473" s="2">
        <v>0.204260759536948</v>
      </c>
      <c r="H1473" s="12">
        <v>3.6252760340781198</v>
      </c>
      <c r="I1473" s="14">
        <v>2.88652966067348E-4</v>
      </c>
      <c r="J1473" s="14">
        <v>1.3016048874053101E-3</v>
      </c>
      <c r="K1473" t="s">
        <v>6506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0</v>
      </c>
      <c r="Y1473">
        <v>1247</v>
      </c>
      <c r="Z1473">
        <v>1164</v>
      </c>
      <c r="AA1473">
        <v>309</v>
      </c>
      <c r="AB1473">
        <v>314</v>
      </c>
      <c r="AC1473" t="s">
        <v>6505</v>
      </c>
      <c r="AD1473" t="s">
        <v>6508</v>
      </c>
    </row>
    <row r="1474" spans="1:30" x14ac:dyDescent="0.25">
      <c r="A1474">
        <v>1473</v>
      </c>
      <c r="B1474" t="s">
        <v>6509</v>
      </c>
      <c r="C1474" s="2">
        <v>0.28702601517048398</v>
      </c>
      <c r="D1474" t="s">
        <v>35</v>
      </c>
      <c r="F1474">
        <v>252.20703347624001</v>
      </c>
      <c r="G1474" s="2">
        <v>0.28040313904983</v>
      </c>
      <c r="H1474" s="12">
        <v>1.02361912260717</v>
      </c>
      <c r="I1474" s="14">
        <v>0.30601520945556099</v>
      </c>
      <c r="J1474" s="14">
        <v>0.431207844435888</v>
      </c>
      <c r="K1474" t="s">
        <v>6511</v>
      </c>
      <c r="L1474" t="s">
        <v>24</v>
      </c>
      <c r="M1474" t="s">
        <v>24</v>
      </c>
      <c r="N1474" t="s">
        <v>24</v>
      </c>
      <c r="O1474" t="s">
        <v>24</v>
      </c>
      <c r="P1474" t="s">
        <v>24</v>
      </c>
      <c r="Q1474" t="s">
        <v>24</v>
      </c>
      <c r="R1474" t="s">
        <v>24</v>
      </c>
      <c r="S1474" t="s">
        <v>24</v>
      </c>
      <c r="T1474" t="s">
        <v>24</v>
      </c>
      <c r="U1474" t="s">
        <v>24</v>
      </c>
      <c r="V1474" t="s">
        <v>24</v>
      </c>
      <c r="W1474" t="s">
        <v>24</v>
      </c>
      <c r="X1474" t="s">
        <v>24</v>
      </c>
      <c r="Y1474">
        <v>477</v>
      </c>
      <c r="Z1474">
        <v>364</v>
      </c>
      <c r="AA1474">
        <v>131</v>
      </c>
      <c r="AB1474">
        <v>170</v>
      </c>
      <c r="AC1474" t="s">
        <v>6510</v>
      </c>
      <c r="AD1474" t="s">
        <v>6512</v>
      </c>
    </row>
    <row r="1475" spans="1:30" x14ac:dyDescent="0.25">
      <c r="A1475">
        <v>1474</v>
      </c>
      <c r="B1475" t="s">
        <v>6513</v>
      </c>
      <c r="C1475" s="2">
        <v>8.7026850782514695E-2</v>
      </c>
      <c r="D1475" t="s">
        <v>6516</v>
      </c>
      <c r="E1475" t="s">
        <v>18286</v>
      </c>
      <c r="F1475">
        <v>3788.1365649671702</v>
      </c>
      <c r="G1475" s="2">
        <v>0.143960910467028</v>
      </c>
      <c r="H1475" s="12">
        <v>0.60451722971317901</v>
      </c>
      <c r="I1475" s="14">
        <v>0.54549981762135802</v>
      </c>
      <c r="J1475" s="14">
        <v>0.66381327136534796</v>
      </c>
      <c r="K1475" t="s">
        <v>6515</v>
      </c>
      <c r="L1475" t="s">
        <v>24</v>
      </c>
      <c r="M1475" t="s">
        <v>24</v>
      </c>
      <c r="N1475" t="s">
        <v>24</v>
      </c>
      <c r="O1475" t="s">
        <v>24</v>
      </c>
      <c r="P1475" t="s">
        <v>24</v>
      </c>
      <c r="Q1475" t="s">
        <v>24</v>
      </c>
      <c r="R1475" t="s">
        <v>24</v>
      </c>
      <c r="S1475" t="s">
        <v>24</v>
      </c>
      <c r="T1475" t="s">
        <v>24</v>
      </c>
      <c r="U1475" t="s">
        <v>24</v>
      </c>
      <c r="V1475" t="s">
        <v>24</v>
      </c>
      <c r="W1475" t="s">
        <v>24</v>
      </c>
      <c r="X1475" t="s">
        <v>24</v>
      </c>
      <c r="Y1475">
        <v>5894</v>
      </c>
      <c r="Z1475">
        <v>5990</v>
      </c>
      <c r="AA1475">
        <v>2188</v>
      </c>
      <c r="AB1475">
        <v>2669</v>
      </c>
      <c r="AC1475" t="s">
        <v>6514</v>
      </c>
      <c r="AD1475" t="s">
        <v>6517</v>
      </c>
    </row>
    <row r="1476" spans="1:30" x14ac:dyDescent="0.25">
      <c r="A1476">
        <v>1475</v>
      </c>
      <c r="B1476" t="s">
        <v>6518</v>
      </c>
      <c r="C1476" s="2">
        <v>0.175059081538193</v>
      </c>
      <c r="D1476" t="s">
        <v>6521</v>
      </c>
      <c r="E1476" t="s">
        <v>18291</v>
      </c>
      <c r="F1476">
        <v>8129.96202153994</v>
      </c>
      <c r="G1476" s="2">
        <v>0.14821679490549899</v>
      </c>
      <c r="H1476" s="12">
        <v>1.18110151855468</v>
      </c>
      <c r="I1476" s="14">
        <v>0.23756239676515101</v>
      </c>
      <c r="J1476" s="14">
        <v>0.358178053810006</v>
      </c>
      <c r="K1476" t="s">
        <v>6520</v>
      </c>
      <c r="L1476" t="s">
        <v>24</v>
      </c>
      <c r="M1476" t="s">
        <v>24</v>
      </c>
      <c r="N1476" t="s">
        <v>24</v>
      </c>
      <c r="O1476" t="s">
        <v>24</v>
      </c>
      <c r="P1476" t="s">
        <v>24</v>
      </c>
      <c r="Q1476" t="s">
        <v>24</v>
      </c>
      <c r="R1476" t="s">
        <v>24</v>
      </c>
      <c r="S1476" t="s">
        <v>24</v>
      </c>
      <c r="T1476" t="s">
        <v>24</v>
      </c>
      <c r="U1476" t="s">
        <v>24</v>
      </c>
      <c r="V1476" t="s">
        <v>24</v>
      </c>
      <c r="W1476" t="s">
        <v>24</v>
      </c>
      <c r="X1476" t="s">
        <v>24</v>
      </c>
      <c r="Y1476">
        <v>12826</v>
      </c>
      <c r="Z1476">
        <v>13445</v>
      </c>
      <c r="AA1476">
        <v>4395</v>
      </c>
      <c r="AB1476">
        <v>5730</v>
      </c>
      <c r="AC1476" t="s">
        <v>6519</v>
      </c>
      <c r="AD1476" t="s">
        <v>6522</v>
      </c>
    </row>
    <row r="1477" spans="1:30" x14ac:dyDescent="0.25">
      <c r="A1477">
        <v>1476</v>
      </c>
      <c r="B1477" t="s">
        <v>6523</v>
      </c>
      <c r="C1477" s="2">
        <v>-0.24408679311956</v>
      </c>
      <c r="D1477" t="s">
        <v>6526</v>
      </c>
      <c r="E1477" t="s">
        <v>18294</v>
      </c>
      <c r="F1477">
        <v>551.49766636886898</v>
      </c>
      <c r="G1477" s="2">
        <v>0.208859488951155</v>
      </c>
      <c r="H1477" s="12">
        <v>-1.16866508840613</v>
      </c>
      <c r="I1477" s="14">
        <v>0.24253859299844099</v>
      </c>
      <c r="J1477" s="14">
        <v>0.36371474871694098</v>
      </c>
      <c r="K1477" t="s">
        <v>6525</v>
      </c>
      <c r="L1477" t="s">
        <v>24</v>
      </c>
      <c r="M1477" t="s">
        <v>24</v>
      </c>
      <c r="N1477" t="s">
        <v>24</v>
      </c>
      <c r="O1477" t="s">
        <v>24</v>
      </c>
      <c r="P1477" t="s">
        <v>24</v>
      </c>
      <c r="Q1477" t="s">
        <v>24</v>
      </c>
      <c r="R1477" t="s">
        <v>24</v>
      </c>
      <c r="S1477" t="s">
        <v>24</v>
      </c>
      <c r="T1477" t="s">
        <v>24</v>
      </c>
      <c r="U1477" t="s">
        <v>24</v>
      </c>
      <c r="V1477" t="s">
        <v>24</v>
      </c>
      <c r="W1477" t="s">
        <v>24</v>
      </c>
      <c r="X1477" t="s">
        <v>24</v>
      </c>
      <c r="Y1477">
        <v>773</v>
      </c>
      <c r="Z1477">
        <v>765</v>
      </c>
      <c r="AA1477">
        <v>325</v>
      </c>
      <c r="AB1477">
        <v>471</v>
      </c>
      <c r="AC1477" t="s">
        <v>6524</v>
      </c>
      <c r="AD1477" t="s">
        <v>6527</v>
      </c>
    </row>
    <row r="1478" spans="1:30" x14ac:dyDescent="0.25">
      <c r="A1478">
        <v>1477</v>
      </c>
      <c r="B1478" t="s">
        <v>16455</v>
      </c>
      <c r="C1478" s="2">
        <v>0.34339908527100699</v>
      </c>
      <c r="D1478" t="s">
        <v>5171</v>
      </c>
      <c r="E1478" t="s">
        <v>18292</v>
      </c>
      <c r="F1478">
        <v>1437.8015292170601</v>
      </c>
      <c r="G1478" s="2">
        <v>0.175545196616854</v>
      </c>
      <c r="H1478" s="12">
        <v>1.9561861668053</v>
      </c>
      <c r="I1478" s="14">
        <v>5.04432274789402E-2</v>
      </c>
      <c r="J1478" s="14">
        <v>0.104112475319906</v>
      </c>
      <c r="K1478" t="s">
        <v>6529</v>
      </c>
      <c r="L1478" t="s">
        <v>24</v>
      </c>
      <c r="M1478" t="s">
        <v>24</v>
      </c>
      <c r="N1478" t="s">
        <v>24</v>
      </c>
      <c r="O1478" t="s">
        <v>24</v>
      </c>
      <c r="P1478" t="s">
        <v>24</v>
      </c>
      <c r="Q1478" t="s">
        <v>24</v>
      </c>
      <c r="R1478" t="s">
        <v>24</v>
      </c>
      <c r="S1478" t="s">
        <v>24</v>
      </c>
      <c r="T1478" t="s">
        <v>24</v>
      </c>
      <c r="U1478" t="s">
        <v>24</v>
      </c>
      <c r="V1478" t="s">
        <v>24</v>
      </c>
      <c r="W1478" t="s">
        <v>24</v>
      </c>
      <c r="X1478" t="s">
        <v>24</v>
      </c>
      <c r="Y1478">
        <v>2539</v>
      </c>
      <c r="Z1478">
        <v>2351</v>
      </c>
      <c r="AA1478">
        <v>792</v>
      </c>
      <c r="AB1478">
        <v>877</v>
      </c>
      <c r="AC1478" t="s">
        <v>6528</v>
      </c>
      <c r="AD1478" t="s">
        <v>6530</v>
      </c>
    </row>
    <row r="1479" spans="1:30" x14ac:dyDescent="0.25">
      <c r="A1479">
        <v>1478</v>
      </c>
      <c r="B1479" t="s">
        <v>6531</v>
      </c>
      <c r="C1479" s="2">
        <v>-0.34436540705562102</v>
      </c>
      <c r="D1479" t="s">
        <v>6534</v>
      </c>
      <c r="E1479" t="s">
        <v>18291</v>
      </c>
      <c r="F1479">
        <v>295.088180151117</v>
      </c>
      <c r="G1479" s="2">
        <v>2.2206761571194802</v>
      </c>
      <c r="H1479" s="12">
        <v>-0.155072321532155</v>
      </c>
      <c r="I1479" s="14">
        <v>0.876764302416567</v>
      </c>
      <c r="J1479" s="14">
        <v>0.91544508046435602</v>
      </c>
      <c r="K1479" t="s">
        <v>6533</v>
      </c>
      <c r="L1479" t="s">
        <v>24</v>
      </c>
      <c r="M1479" t="s">
        <v>24</v>
      </c>
      <c r="N1479" t="s">
        <v>24</v>
      </c>
      <c r="O1479" t="s">
        <v>24</v>
      </c>
      <c r="P1479" t="s">
        <v>24</v>
      </c>
      <c r="Q1479" t="s">
        <v>24</v>
      </c>
      <c r="R1479" t="s">
        <v>24</v>
      </c>
      <c r="S1479" t="s">
        <v>24</v>
      </c>
      <c r="T1479" t="s">
        <v>24</v>
      </c>
      <c r="U1479" t="s">
        <v>24</v>
      </c>
      <c r="V1479" t="s">
        <v>24</v>
      </c>
      <c r="W1479" t="s">
        <v>24</v>
      </c>
      <c r="X1479" t="s">
        <v>24</v>
      </c>
      <c r="Y1479">
        <v>29</v>
      </c>
      <c r="Z1479">
        <v>785</v>
      </c>
      <c r="AA1479">
        <v>383</v>
      </c>
      <c r="AB1479">
        <v>19</v>
      </c>
      <c r="AC1479" t="s">
        <v>6532</v>
      </c>
      <c r="AD1479" t="s">
        <v>6535</v>
      </c>
    </row>
    <row r="1480" spans="1:30" x14ac:dyDescent="0.25">
      <c r="A1480">
        <v>1479</v>
      </c>
      <c r="B1480" t="s">
        <v>6536</v>
      </c>
      <c r="C1480" s="2">
        <v>0.10752849578047401</v>
      </c>
      <c r="D1480" t="s">
        <v>3360</v>
      </c>
      <c r="E1480" t="s">
        <v>18291</v>
      </c>
      <c r="F1480">
        <v>343.674315632142</v>
      </c>
      <c r="G1480" s="2">
        <v>0.22866846532919799</v>
      </c>
      <c r="H1480" s="12">
        <v>0.47023753636371601</v>
      </c>
      <c r="I1480" s="14">
        <v>0.63818531903007103</v>
      </c>
      <c r="J1480" s="14">
        <v>0.73840405061108905</v>
      </c>
      <c r="K1480" t="s">
        <v>6538</v>
      </c>
      <c r="L1480" t="s">
        <v>24</v>
      </c>
      <c r="M1480" t="s">
        <v>24</v>
      </c>
      <c r="N1480" t="s">
        <v>24</v>
      </c>
      <c r="O1480" t="s">
        <v>24</v>
      </c>
      <c r="P1480" t="s">
        <v>24</v>
      </c>
      <c r="Q1480" t="s">
        <v>24</v>
      </c>
      <c r="R1480" t="s">
        <v>24</v>
      </c>
      <c r="S1480" t="s">
        <v>24</v>
      </c>
      <c r="T1480" t="s">
        <v>24</v>
      </c>
      <c r="U1480" t="s">
        <v>24</v>
      </c>
      <c r="V1480" t="s">
        <v>24</v>
      </c>
      <c r="W1480" t="s">
        <v>24</v>
      </c>
      <c r="X1480" t="s">
        <v>24</v>
      </c>
      <c r="Y1480">
        <v>579</v>
      </c>
      <c r="Z1480">
        <v>504</v>
      </c>
      <c r="AA1480">
        <v>205</v>
      </c>
      <c r="AB1480">
        <v>231</v>
      </c>
      <c r="AC1480" t="s">
        <v>6537</v>
      </c>
      <c r="AD1480" t="s">
        <v>6539</v>
      </c>
    </row>
    <row r="1481" spans="1:30" x14ac:dyDescent="0.25">
      <c r="A1481">
        <v>1480</v>
      </c>
      <c r="B1481" t="s">
        <v>6540</v>
      </c>
      <c r="C1481" s="2">
        <v>0.65032363030183704</v>
      </c>
      <c r="D1481" t="s">
        <v>6543</v>
      </c>
      <c r="E1481" t="s">
        <v>18287</v>
      </c>
      <c r="F1481">
        <v>595.911324937053</v>
      </c>
      <c r="G1481" s="2">
        <v>0.20129809080595801</v>
      </c>
      <c r="H1481" s="12">
        <v>3.2306497677055401</v>
      </c>
      <c r="I1481" s="14">
        <v>1.2350917878371499E-3</v>
      </c>
      <c r="J1481" s="14">
        <v>4.5329261574286496E-3</v>
      </c>
      <c r="K1481" t="s">
        <v>6542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0</v>
      </c>
      <c r="Y1481">
        <v>1134</v>
      </c>
      <c r="Z1481">
        <v>1080</v>
      </c>
      <c r="AA1481">
        <v>301</v>
      </c>
      <c r="AB1481">
        <v>308</v>
      </c>
      <c r="AC1481" t="s">
        <v>6541</v>
      </c>
      <c r="AD1481" t="s">
        <v>6544</v>
      </c>
    </row>
    <row r="1482" spans="1:30" x14ac:dyDescent="0.25">
      <c r="A1482">
        <v>1481</v>
      </c>
      <c r="B1482" t="s">
        <v>6545</v>
      </c>
      <c r="C1482" s="2">
        <v>-0.68729564315146896</v>
      </c>
      <c r="D1482" t="s">
        <v>35</v>
      </c>
      <c r="E1482" t="s">
        <v>18293</v>
      </c>
      <c r="F1482">
        <v>3153.9151272281902</v>
      </c>
      <c r="G1482" s="2">
        <v>0.15778523009152401</v>
      </c>
      <c r="H1482" s="12">
        <v>-4.35589340493277</v>
      </c>
      <c r="I1482" s="14">
        <v>1.32525261877885E-5</v>
      </c>
      <c r="J1482" s="14">
        <v>8.2144626608435107E-5</v>
      </c>
      <c r="K1482" t="s">
        <v>6547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</v>
      </c>
      <c r="W1482">
        <v>0</v>
      </c>
      <c r="X1482">
        <v>0</v>
      </c>
      <c r="Y1482">
        <v>3673</v>
      </c>
      <c r="Z1482">
        <v>3684</v>
      </c>
      <c r="AA1482">
        <v>2473</v>
      </c>
      <c r="AB1482">
        <v>2643</v>
      </c>
      <c r="AC1482" t="s">
        <v>6546</v>
      </c>
      <c r="AD1482" t="e">
        <f>-IKAFSQEITKAVVDPVVGIGIAELAKGKALNSFGTRIAAGKKVGCHAHFHGEEWYIILAGEGRMYLGDVENQKLVNLRNHDVKQGDIFCIPPGTAHQLQAESQLDLIFLCPNSHLVTDRILFPDMC</f>
        <v>#NAME?</v>
      </c>
    </row>
    <row r="1483" spans="1:30" x14ac:dyDescent="0.25">
      <c r="A1483">
        <v>1482</v>
      </c>
      <c r="B1483" t="s">
        <v>6548</v>
      </c>
      <c r="C1483" s="2">
        <v>0.26803060776410798</v>
      </c>
      <c r="D1483" t="s">
        <v>6551</v>
      </c>
      <c r="E1483" t="s">
        <v>18286</v>
      </c>
      <c r="F1483">
        <v>430.51306522904201</v>
      </c>
      <c r="G1483" s="2">
        <v>0.212774729177269</v>
      </c>
      <c r="H1483" s="12">
        <v>1.2596919230046499</v>
      </c>
      <c r="I1483" s="14">
        <v>0.20778052022596299</v>
      </c>
      <c r="J1483" s="14">
        <v>0.32297639336879502</v>
      </c>
      <c r="K1483" t="s">
        <v>6550</v>
      </c>
      <c r="L1483" t="s">
        <v>24</v>
      </c>
      <c r="M1483" t="s">
        <v>24</v>
      </c>
      <c r="N1483" t="s">
        <v>24</v>
      </c>
      <c r="O1483" t="s">
        <v>24</v>
      </c>
      <c r="P1483" t="s">
        <v>24</v>
      </c>
      <c r="Q1483" t="s">
        <v>24</v>
      </c>
      <c r="R1483" t="s">
        <v>24</v>
      </c>
      <c r="S1483" t="s">
        <v>24</v>
      </c>
      <c r="T1483" t="s">
        <v>24</v>
      </c>
      <c r="U1483" t="s">
        <v>24</v>
      </c>
      <c r="V1483" t="s">
        <v>24</v>
      </c>
      <c r="W1483" t="s">
        <v>24</v>
      </c>
      <c r="X1483" t="s">
        <v>24</v>
      </c>
      <c r="Y1483">
        <v>686</v>
      </c>
      <c r="Z1483">
        <v>747</v>
      </c>
      <c r="AA1483">
        <v>259</v>
      </c>
      <c r="AB1483">
        <v>253</v>
      </c>
      <c r="AC1483" t="s">
        <v>6549</v>
      </c>
      <c r="AD1483" t="s">
        <v>6552</v>
      </c>
    </row>
    <row r="1484" spans="1:30" x14ac:dyDescent="0.25">
      <c r="A1484">
        <v>1483</v>
      </c>
      <c r="B1484" t="s">
        <v>6553</v>
      </c>
      <c r="C1484" s="2">
        <v>8.3929415972098395E-2</v>
      </c>
      <c r="D1484" t="s">
        <v>6556</v>
      </c>
      <c r="E1484" t="s">
        <v>18286</v>
      </c>
      <c r="F1484">
        <v>978.03532730844199</v>
      </c>
      <c r="G1484" s="2">
        <v>0.256393351334055</v>
      </c>
      <c r="H1484" s="12">
        <v>0.32734630416662602</v>
      </c>
      <c r="I1484" s="14">
        <v>0.74340597415095</v>
      </c>
      <c r="J1484" s="14">
        <v>0.82121650044114902</v>
      </c>
      <c r="K1484" t="s">
        <v>6555</v>
      </c>
      <c r="L1484" t="s">
        <v>24</v>
      </c>
      <c r="M1484" t="s">
        <v>24</v>
      </c>
      <c r="N1484" t="s">
        <v>24</v>
      </c>
      <c r="O1484" t="s">
        <v>24</v>
      </c>
      <c r="P1484" t="s">
        <v>24</v>
      </c>
      <c r="Q1484" t="s">
        <v>24</v>
      </c>
      <c r="R1484" t="s">
        <v>24</v>
      </c>
      <c r="S1484" t="s">
        <v>24</v>
      </c>
      <c r="T1484" t="s">
        <v>24</v>
      </c>
      <c r="U1484" t="s">
        <v>24</v>
      </c>
      <c r="V1484" t="s">
        <v>24</v>
      </c>
      <c r="W1484" t="s">
        <v>24</v>
      </c>
      <c r="X1484" t="s">
        <v>24</v>
      </c>
      <c r="Y1484">
        <v>1432</v>
      </c>
      <c r="Z1484">
        <v>1637</v>
      </c>
      <c r="AA1484">
        <v>690</v>
      </c>
      <c r="AB1484">
        <v>543</v>
      </c>
      <c r="AC1484" t="s">
        <v>6554</v>
      </c>
      <c r="AD1484" t="s">
        <v>6557</v>
      </c>
    </row>
    <row r="1485" spans="1:30" x14ac:dyDescent="0.25">
      <c r="A1485">
        <v>1484</v>
      </c>
      <c r="B1485" t="s">
        <v>6558</v>
      </c>
      <c r="C1485" s="2">
        <v>-0.84162865471597703</v>
      </c>
      <c r="D1485" t="s">
        <v>6561</v>
      </c>
      <c r="E1485" t="s">
        <v>18286</v>
      </c>
      <c r="F1485">
        <v>2221.7787977125499</v>
      </c>
      <c r="G1485" s="2">
        <v>0.16150310270353499</v>
      </c>
      <c r="H1485" s="12">
        <v>-5.2112228225170503</v>
      </c>
      <c r="I1485" s="14">
        <v>1.8759996720064601E-7</v>
      </c>
      <c r="J1485" s="14">
        <v>1.74742120070727E-6</v>
      </c>
      <c r="K1485" t="s">
        <v>6560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</v>
      </c>
      <c r="W1485">
        <v>0</v>
      </c>
      <c r="X1485">
        <v>0</v>
      </c>
      <c r="Y1485">
        <v>2212</v>
      </c>
      <c r="Z1485">
        <v>2646</v>
      </c>
      <c r="AA1485">
        <v>1724</v>
      </c>
      <c r="AB1485">
        <v>2042</v>
      </c>
      <c r="AC1485" t="s">
        <v>6559</v>
      </c>
      <c r="AD1485" t="s">
        <v>6562</v>
      </c>
    </row>
    <row r="1486" spans="1:30" x14ac:dyDescent="0.25">
      <c r="A1486">
        <v>1485</v>
      </c>
      <c r="B1486" t="s">
        <v>6563</v>
      </c>
      <c r="C1486" s="2">
        <v>-0.43379206449036301</v>
      </c>
      <c r="D1486" t="s">
        <v>6566</v>
      </c>
      <c r="E1486" t="s">
        <v>18286</v>
      </c>
      <c r="F1486">
        <v>1265.36473942415</v>
      </c>
      <c r="G1486" s="2">
        <v>0.203945939602594</v>
      </c>
      <c r="H1486" s="12">
        <v>-2.1269953465886302</v>
      </c>
      <c r="I1486" s="14">
        <v>3.3420469837516703E-2</v>
      </c>
      <c r="J1486" s="14">
        <v>7.4831957979072702E-2</v>
      </c>
      <c r="K1486" t="s">
        <v>6565</v>
      </c>
      <c r="L1486" t="s">
        <v>24</v>
      </c>
      <c r="M1486" t="s">
        <v>24</v>
      </c>
      <c r="N1486" t="s">
        <v>24</v>
      </c>
      <c r="O1486" t="s">
        <v>24</v>
      </c>
      <c r="P1486" t="s">
        <v>24</v>
      </c>
      <c r="Q1486" t="s">
        <v>24</v>
      </c>
      <c r="R1486" t="s">
        <v>24</v>
      </c>
      <c r="S1486" t="s">
        <v>24</v>
      </c>
      <c r="T1486" t="s">
        <v>24</v>
      </c>
      <c r="U1486" t="s">
        <v>24</v>
      </c>
      <c r="V1486" t="s">
        <v>24</v>
      </c>
      <c r="W1486" t="s">
        <v>24</v>
      </c>
      <c r="X1486" t="s">
        <v>24</v>
      </c>
      <c r="Y1486">
        <v>1532</v>
      </c>
      <c r="Z1486">
        <v>1751</v>
      </c>
      <c r="AA1486">
        <v>985</v>
      </c>
      <c r="AB1486">
        <v>916</v>
      </c>
      <c r="AC1486" t="s">
        <v>6564</v>
      </c>
      <c r="AD1486" t="s">
        <v>6567</v>
      </c>
    </row>
    <row r="1487" spans="1:30" x14ac:dyDescent="0.25">
      <c r="A1487">
        <v>1486</v>
      </c>
      <c r="B1487" t="s">
        <v>6568</v>
      </c>
      <c r="C1487" s="2">
        <v>0.42247425727954702</v>
      </c>
      <c r="D1487" t="s">
        <v>6571</v>
      </c>
      <c r="E1487" t="s">
        <v>18283</v>
      </c>
      <c r="F1487">
        <v>1171.8801809480999</v>
      </c>
      <c r="G1487" s="2">
        <v>0.15735837521597301</v>
      </c>
      <c r="H1487" s="12">
        <v>2.6847904136001901</v>
      </c>
      <c r="I1487" s="14">
        <v>7.2575301033523101E-3</v>
      </c>
      <c r="J1487" s="14">
        <v>2.0641409361682999E-2</v>
      </c>
      <c r="K1487" t="s">
        <v>6570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1971</v>
      </c>
      <c r="Z1487">
        <v>2120</v>
      </c>
      <c r="AA1487">
        <v>602</v>
      </c>
      <c r="AB1487">
        <v>721</v>
      </c>
      <c r="AC1487" t="s">
        <v>6569</v>
      </c>
      <c r="AD1487" t="e">
        <f>-LLNTPAQLSLPLYLPDDETFASFYPGENPSLLAAIQAAVHQSHGSYIYFWSREGGGRSHLLHAACAELSQQGEAVGYVPLDKRAYFVPEVLDGMEQLALVCIDNIECIAGDDEWEMAMFNLYNRIVETGRTRLLITGDRPPRQLNLRLPDLASRLDWGQIYKLQPLSDDEKLQALQLRAKLRGFELPEDVGRFLLKRLDREMRTLFMTLDQLDRASITAQRKLTIPFVKDILGL</f>
        <v>#NAME?</v>
      </c>
    </row>
    <row r="1488" spans="1:30" x14ac:dyDescent="0.25">
      <c r="A1488">
        <v>1487</v>
      </c>
      <c r="B1488" t="s">
        <v>6572</v>
      </c>
      <c r="C1488" s="2">
        <v>0.21761668871892201</v>
      </c>
      <c r="D1488" t="s">
        <v>6575</v>
      </c>
      <c r="E1488" t="s">
        <v>18291</v>
      </c>
      <c r="F1488">
        <v>1495.3169303843699</v>
      </c>
      <c r="G1488" s="2">
        <v>0.17873493713963201</v>
      </c>
      <c r="H1488" s="12">
        <v>1.21753862004558</v>
      </c>
      <c r="I1488" s="14">
        <v>0.22339935177286699</v>
      </c>
      <c r="J1488" s="14">
        <v>0.34183952534210299</v>
      </c>
      <c r="K1488" t="s">
        <v>6574</v>
      </c>
      <c r="L1488" t="s">
        <v>24</v>
      </c>
      <c r="M1488" t="s">
        <v>24</v>
      </c>
      <c r="N1488" t="s">
        <v>24</v>
      </c>
      <c r="O1488" t="s">
        <v>24</v>
      </c>
      <c r="P1488" t="s">
        <v>24</v>
      </c>
      <c r="Q1488" t="s">
        <v>24</v>
      </c>
      <c r="R1488" t="s">
        <v>24</v>
      </c>
      <c r="S1488" t="s">
        <v>24</v>
      </c>
      <c r="T1488" t="s">
        <v>24</v>
      </c>
      <c r="U1488" t="s">
        <v>24</v>
      </c>
      <c r="V1488" t="s">
        <v>24</v>
      </c>
      <c r="W1488" t="s">
        <v>24</v>
      </c>
      <c r="X1488" t="s">
        <v>24</v>
      </c>
      <c r="Y1488">
        <v>2366</v>
      </c>
      <c r="Z1488">
        <v>2533</v>
      </c>
      <c r="AA1488">
        <v>908</v>
      </c>
      <c r="AB1488">
        <v>905</v>
      </c>
      <c r="AC1488" t="s">
        <v>6573</v>
      </c>
      <c r="AD1488" t="s">
        <v>6576</v>
      </c>
    </row>
    <row r="1489" spans="1:30" x14ac:dyDescent="0.25">
      <c r="A1489">
        <v>1488</v>
      </c>
      <c r="B1489" t="s">
        <v>16456</v>
      </c>
      <c r="C1489" s="2">
        <v>-0.372718057470453</v>
      </c>
      <c r="D1489" t="s">
        <v>6579</v>
      </c>
      <c r="E1489" t="s">
        <v>18292</v>
      </c>
      <c r="F1489">
        <v>1368.4859419321599</v>
      </c>
      <c r="G1489" s="2">
        <v>0.18716775357648699</v>
      </c>
      <c r="H1489" s="12">
        <v>-1.99135828874571</v>
      </c>
      <c r="I1489" s="14">
        <v>4.6441511477105402E-2</v>
      </c>
      <c r="J1489" s="14">
        <v>9.7528475167038206E-2</v>
      </c>
      <c r="K1489" t="s">
        <v>6578</v>
      </c>
      <c r="L1489" t="s">
        <v>24</v>
      </c>
      <c r="M1489" t="s">
        <v>24</v>
      </c>
      <c r="N1489" t="s">
        <v>24</v>
      </c>
      <c r="O1489" t="s">
        <v>24</v>
      </c>
      <c r="P1489" t="s">
        <v>24</v>
      </c>
      <c r="Q1489" t="s">
        <v>24</v>
      </c>
      <c r="R1489" t="s">
        <v>24</v>
      </c>
      <c r="S1489" t="s">
        <v>24</v>
      </c>
      <c r="T1489" t="s">
        <v>24</v>
      </c>
      <c r="U1489" t="s">
        <v>24</v>
      </c>
      <c r="V1489" t="s">
        <v>24</v>
      </c>
      <c r="W1489" t="s">
        <v>24</v>
      </c>
      <c r="X1489" t="s">
        <v>24</v>
      </c>
      <c r="Y1489">
        <v>1819</v>
      </c>
      <c r="Z1489">
        <v>1813</v>
      </c>
      <c r="AA1489">
        <v>845</v>
      </c>
      <c r="AB1489">
        <v>1210</v>
      </c>
      <c r="AC1489" t="s">
        <v>6577</v>
      </c>
      <c r="AD1489" t="s">
        <v>6580</v>
      </c>
    </row>
    <row r="1490" spans="1:30" x14ac:dyDescent="0.25">
      <c r="A1490">
        <v>1489</v>
      </c>
      <c r="B1490" t="s">
        <v>6581</v>
      </c>
      <c r="C1490" s="2">
        <v>-0.33712708617859399</v>
      </c>
      <c r="D1490" t="s">
        <v>6584</v>
      </c>
      <c r="E1490" t="s">
        <v>18294</v>
      </c>
      <c r="F1490">
        <v>2853.4310996189702</v>
      </c>
      <c r="G1490" s="2">
        <v>0.15107589031865101</v>
      </c>
      <c r="H1490" s="12">
        <v>-2.2315081874912202</v>
      </c>
      <c r="I1490" s="14">
        <v>2.56474857883221E-2</v>
      </c>
      <c r="J1490" s="14">
        <v>6.0333392773131198E-2</v>
      </c>
      <c r="K1490" t="s">
        <v>6583</v>
      </c>
      <c r="L1490" t="s">
        <v>24</v>
      </c>
      <c r="M1490" t="s">
        <v>24</v>
      </c>
      <c r="N1490" t="s">
        <v>24</v>
      </c>
      <c r="O1490" t="s">
        <v>24</v>
      </c>
      <c r="P1490" t="s">
        <v>24</v>
      </c>
      <c r="Q1490" t="s">
        <v>24</v>
      </c>
      <c r="R1490" t="s">
        <v>24</v>
      </c>
      <c r="S1490" t="s">
        <v>24</v>
      </c>
      <c r="T1490" t="s">
        <v>24</v>
      </c>
      <c r="U1490" t="s">
        <v>24</v>
      </c>
      <c r="V1490" t="s">
        <v>24</v>
      </c>
      <c r="W1490" t="s">
        <v>24</v>
      </c>
      <c r="X1490" t="s">
        <v>24</v>
      </c>
      <c r="Y1490">
        <v>3683</v>
      </c>
      <c r="Z1490">
        <v>4004</v>
      </c>
      <c r="AA1490">
        <v>1848</v>
      </c>
      <c r="AB1490">
        <v>2372</v>
      </c>
      <c r="AC1490" t="s">
        <v>6582</v>
      </c>
      <c r="AD1490" t="s">
        <v>6585</v>
      </c>
    </row>
    <row r="1491" spans="1:30" x14ac:dyDescent="0.25">
      <c r="A1491">
        <v>1490</v>
      </c>
      <c r="B1491" t="s">
        <v>6586</v>
      </c>
      <c r="C1491" s="2">
        <v>3.9473434276709601E-2</v>
      </c>
      <c r="D1491" t="s">
        <v>6589</v>
      </c>
      <c r="E1491" t="s">
        <v>18294</v>
      </c>
      <c r="F1491">
        <v>838.76478267828804</v>
      </c>
      <c r="G1491" s="2">
        <v>0.17039664202760399</v>
      </c>
      <c r="H1491" s="12">
        <v>0.231656174716841</v>
      </c>
      <c r="I1491" s="14">
        <v>0.81680507294466498</v>
      </c>
      <c r="J1491" s="14">
        <v>0.87267409298192</v>
      </c>
      <c r="K1491" t="s">
        <v>6588</v>
      </c>
      <c r="L1491" t="s">
        <v>24</v>
      </c>
      <c r="M1491" t="s">
        <v>24</v>
      </c>
      <c r="N1491" t="s">
        <v>24</v>
      </c>
      <c r="O1491" t="s">
        <v>24</v>
      </c>
      <c r="P1491" t="s">
        <v>24</v>
      </c>
      <c r="Q1491" t="s">
        <v>24</v>
      </c>
      <c r="R1491" t="s">
        <v>24</v>
      </c>
      <c r="S1491" t="s">
        <v>24</v>
      </c>
      <c r="T1491" t="s">
        <v>24</v>
      </c>
      <c r="U1491" t="s">
        <v>24</v>
      </c>
      <c r="V1491" t="s">
        <v>24</v>
      </c>
      <c r="W1491" t="s">
        <v>24</v>
      </c>
      <c r="X1491" t="s">
        <v>24</v>
      </c>
      <c r="Y1491">
        <v>1304</v>
      </c>
      <c r="Z1491">
        <v>1284</v>
      </c>
      <c r="AA1491">
        <v>502</v>
      </c>
      <c r="AB1491">
        <v>590</v>
      </c>
      <c r="AC1491" t="s">
        <v>6587</v>
      </c>
      <c r="AD1491" t="s">
        <v>6590</v>
      </c>
    </row>
    <row r="1492" spans="1:30" x14ac:dyDescent="0.25">
      <c r="A1492">
        <v>1491</v>
      </c>
      <c r="B1492" t="s">
        <v>6591</v>
      </c>
      <c r="C1492" s="2">
        <v>0.46109474065379302</v>
      </c>
      <c r="D1492" t="s">
        <v>6594</v>
      </c>
      <c r="E1492" t="s">
        <v>18297</v>
      </c>
      <c r="F1492">
        <v>5940.7066276222104</v>
      </c>
      <c r="G1492" s="2">
        <v>0.146811403182839</v>
      </c>
      <c r="H1492" s="12">
        <v>3.1407283811567699</v>
      </c>
      <c r="I1492" s="14">
        <v>1.6852825231197001E-3</v>
      </c>
      <c r="J1492" s="14">
        <v>5.8498028913621502E-3</v>
      </c>
      <c r="K1492" t="s">
        <v>6593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0</v>
      </c>
      <c r="Y1492">
        <v>9803</v>
      </c>
      <c r="Z1492">
        <v>11191</v>
      </c>
      <c r="AA1492">
        <v>2963</v>
      </c>
      <c r="AB1492">
        <v>3649</v>
      </c>
      <c r="AC1492" t="s">
        <v>6592</v>
      </c>
      <c r="AD1492" t="s">
        <v>6595</v>
      </c>
    </row>
    <row r="1493" spans="1:30" x14ac:dyDescent="0.25">
      <c r="A1493">
        <v>1492</v>
      </c>
      <c r="B1493" t="s">
        <v>6596</v>
      </c>
      <c r="C1493" s="2">
        <v>0.52133392950815005</v>
      </c>
      <c r="D1493" t="s">
        <v>6599</v>
      </c>
      <c r="E1493" t="s">
        <v>18298</v>
      </c>
      <c r="F1493">
        <v>2942.8964620757201</v>
      </c>
      <c r="G1493" s="2">
        <v>0.15830390657209101</v>
      </c>
      <c r="H1493" s="12">
        <v>3.2932474049257698</v>
      </c>
      <c r="I1493" s="14">
        <v>9.9037286031082995E-4</v>
      </c>
      <c r="J1493" s="14">
        <v>3.79157452893509E-3</v>
      </c>
      <c r="K1493" t="s">
        <v>6598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0</v>
      </c>
      <c r="Y1493">
        <v>5373</v>
      </c>
      <c r="Z1493">
        <v>5182</v>
      </c>
      <c r="AA1493">
        <v>1507</v>
      </c>
      <c r="AB1493">
        <v>1676</v>
      </c>
      <c r="AC1493" t="s">
        <v>6597</v>
      </c>
      <c r="AD1493" t="s">
        <v>6600</v>
      </c>
    </row>
    <row r="1494" spans="1:30" x14ac:dyDescent="0.25">
      <c r="A1494">
        <v>1493</v>
      </c>
      <c r="B1494" t="s">
        <v>6601</v>
      </c>
      <c r="C1494" s="2">
        <v>8.3841846517174901E-3</v>
      </c>
      <c r="D1494" t="s">
        <v>6604</v>
      </c>
      <c r="E1494" t="s">
        <v>18298</v>
      </c>
      <c r="F1494">
        <v>8742.78808440381</v>
      </c>
      <c r="G1494" s="2">
        <v>0.13968067170707901</v>
      </c>
      <c r="H1494" s="12">
        <v>6.0023942820805899E-2</v>
      </c>
      <c r="I1494" s="14">
        <v>0.95213656545398595</v>
      </c>
      <c r="J1494" s="14">
        <v>0.96598942273260902</v>
      </c>
      <c r="K1494" t="s">
        <v>6603</v>
      </c>
      <c r="L1494" t="s">
        <v>24</v>
      </c>
      <c r="M1494" t="s">
        <v>24</v>
      </c>
      <c r="N1494" t="s">
        <v>24</v>
      </c>
      <c r="O1494" t="s">
        <v>24</v>
      </c>
      <c r="P1494" t="s">
        <v>24</v>
      </c>
      <c r="Q1494" t="s">
        <v>24</v>
      </c>
      <c r="R1494" t="s">
        <v>24</v>
      </c>
      <c r="S1494" t="s">
        <v>24</v>
      </c>
      <c r="T1494" t="s">
        <v>24</v>
      </c>
      <c r="U1494" t="s">
        <v>24</v>
      </c>
      <c r="V1494" t="s">
        <v>24</v>
      </c>
      <c r="W1494" t="s">
        <v>24</v>
      </c>
      <c r="X1494" t="s">
        <v>24</v>
      </c>
      <c r="Y1494">
        <v>12717</v>
      </c>
      <c r="Z1494">
        <v>14016</v>
      </c>
      <c r="AA1494">
        <v>5360</v>
      </c>
      <c r="AB1494">
        <v>6134</v>
      </c>
      <c r="AC1494" t="s">
        <v>6602</v>
      </c>
      <c r="AD1494" t="s">
        <v>6605</v>
      </c>
    </row>
    <row r="1495" spans="1:30" x14ac:dyDescent="0.25">
      <c r="A1495">
        <v>1494</v>
      </c>
      <c r="B1495" t="s">
        <v>6606</v>
      </c>
      <c r="C1495" s="2">
        <v>-6.4559999974397103E-3</v>
      </c>
      <c r="D1495" t="s">
        <v>6609</v>
      </c>
      <c r="E1495" t="s">
        <v>18295</v>
      </c>
      <c r="F1495">
        <v>10322.1540314047</v>
      </c>
      <c r="G1495" s="2">
        <v>0.15327708900797701</v>
      </c>
      <c r="H1495" s="12">
        <v>-4.2119797806857699E-2</v>
      </c>
      <c r="I1495" s="14">
        <v>0.96640319780708905</v>
      </c>
      <c r="J1495" s="14">
        <v>0.975143278407411</v>
      </c>
      <c r="K1495" t="s">
        <v>6608</v>
      </c>
      <c r="L1495" t="s">
        <v>24</v>
      </c>
      <c r="M1495" t="s">
        <v>24</v>
      </c>
      <c r="N1495" t="s">
        <v>24</v>
      </c>
      <c r="O1495" t="s">
        <v>24</v>
      </c>
      <c r="P1495" t="s">
        <v>24</v>
      </c>
      <c r="Q1495" t="s">
        <v>24</v>
      </c>
      <c r="R1495" t="s">
        <v>24</v>
      </c>
      <c r="S1495" t="s">
        <v>24</v>
      </c>
      <c r="T1495" t="s">
        <v>24</v>
      </c>
      <c r="U1495" t="s">
        <v>24</v>
      </c>
      <c r="V1495" t="s">
        <v>24</v>
      </c>
      <c r="W1495" t="s">
        <v>24</v>
      </c>
      <c r="X1495" t="s">
        <v>24</v>
      </c>
      <c r="Y1495">
        <v>14691</v>
      </c>
      <c r="Z1495">
        <v>16724</v>
      </c>
      <c r="AA1495">
        <v>6553</v>
      </c>
      <c r="AB1495">
        <v>7052</v>
      </c>
      <c r="AC1495" t="s">
        <v>6607</v>
      </c>
      <c r="AD1495" t="s">
        <v>6610</v>
      </c>
    </row>
    <row r="1496" spans="1:30" x14ac:dyDescent="0.25">
      <c r="A1496">
        <v>1495</v>
      </c>
      <c r="B1496" t="s">
        <v>6611</v>
      </c>
      <c r="C1496" s="2">
        <v>0.33383400791339701</v>
      </c>
      <c r="D1496" t="s">
        <v>6614</v>
      </c>
      <c r="E1496" t="s">
        <v>18286</v>
      </c>
      <c r="F1496">
        <v>2984.4098104495101</v>
      </c>
      <c r="G1496" s="2">
        <v>0.26439574695415102</v>
      </c>
      <c r="H1496" s="12">
        <v>1.2626300224537499</v>
      </c>
      <c r="I1496" s="14">
        <v>0.20672217319459199</v>
      </c>
      <c r="J1496" s="14">
        <v>0.32161358020911601</v>
      </c>
      <c r="K1496" t="s">
        <v>6613</v>
      </c>
      <c r="L1496" t="s">
        <v>24</v>
      </c>
      <c r="M1496" t="s">
        <v>24</v>
      </c>
      <c r="N1496" t="s">
        <v>24</v>
      </c>
      <c r="O1496" t="s">
        <v>24</v>
      </c>
      <c r="P1496" t="s">
        <v>24</v>
      </c>
      <c r="Q1496" t="s">
        <v>24</v>
      </c>
      <c r="R1496" t="s">
        <v>24</v>
      </c>
      <c r="S1496" t="s">
        <v>24</v>
      </c>
      <c r="T1496" t="s">
        <v>24</v>
      </c>
      <c r="U1496" t="s">
        <v>24</v>
      </c>
      <c r="V1496" t="s">
        <v>24</v>
      </c>
      <c r="W1496" t="s">
        <v>24</v>
      </c>
      <c r="X1496" t="s">
        <v>24</v>
      </c>
      <c r="Y1496">
        <v>4431</v>
      </c>
      <c r="Z1496">
        <v>5739</v>
      </c>
      <c r="AA1496">
        <v>1928</v>
      </c>
      <c r="AB1496">
        <v>1498</v>
      </c>
      <c r="AC1496" t="s">
        <v>6612</v>
      </c>
      <c r="AD1496" t="s">
        <v>6615</v>
      </c>
    </row>
    <row r="1497" spans="1:30" x14ac:dyDescent="0.25">
      <c r="A1497">
        <v>1496</v>
      </c>
      <c r="B1497" t="s">
        <v>6616</v>
      </c>
      <c r="C1497" s="2">
        <v>-0.34943409278776999</v>
      </c>
      <c r="D1497" t="s">
        <v>6619</v>
      </c>
      <c r="E1497" t="s">
        <v>18294</v>
      </c>
      <c r="F1497">
        <v>1562.9326283431899</v>
      </c>
      <c r="G1497" s="2">
        <v>0.207737202350364</v>
      </c>
      <c r="H1497" s="12">
        <v>-1.6820968456021901</v>
      </c>
      <c r="I1497" s="14">
        <v>9.2550061966583497E-2</v>
      </c>
      <c r="J1497" s="14">
        <v>0.171202270004504</v>
      </c>
      <c r="K1497" t="s">
        <v>6618</v>
      </c>
      <c r="L1497" t="s">
        <v>24</v>
      </c>
      <c r="M1497" t="s">
        <v>24</v>
      </c>
      <c r="N1497" t="s">
        <v>24</v>
      </c>
      <c r="O1497" t="s">
        <v>24</v>
      </c>
      <c r="P1497" t="s">
        <v>24</v>
      </c>
      <c r="Q1497" t="s">
        <v>24</v>
      </c>
      <c r="R1497" t="s">
        <v>24</v>
      </c>
      <c r="S1497" t="s">
        <v>24</v>
      </c>
      <c r="T1497" t="s">
        <v>24</v>
      </c>
      <c r="U1497" t="s">
        <v>24</v>
      </c>
      <c r="V1497" t="s">
        <v>24</v>
      </c>
      <c r="W1497" t="s">
        <v>24</v>
      </c>
      <c r="X1497" t="s">
        <v>24</v>
      </c>
      <c r="Y1497">
        <v>1910</v>
      </c>
      <c r="Z1497">
        <v>2287</v>
      </c>
      <c r="AA1497">
        <v>929</v>
      </c>
      <c r="AB1497">
        <v>1407</v>
      </c>
      <c r="AC1497" t="s">
        <v>6617</v>
      </c>
      <c r="AD1497" t="s">
        <v>6620</v>
      </c>
    </row>
    <row r="1498" spans="1:30" x14ac:dyDescent="0.25">
      <c r="A1498">
        <v>1497</v>
      </c>
      <c r="B1498" t="s">
        <v>6621</v>
      </c>
      <c r="C1498" s="2">
        <v>-0.34767945596449601</v>
      </c>
      <c r="D1498" t="s">
        <v>306</v>
      </c>
      <c r="E1498" t="s">
        <v>18295</v>
      </c>
      <c r="F1498">
        <v>344.08230427224203</v>
      </c>
      <c r="G1498" s="2">
        <v>0.25720700341206798</v>
      </c>
      <c r="H1498" s="12">
        <v>-1.35174956883846</v>
      </c>
      <c r="I1498" s="14">
        <v>0.17645544205378599</v>
      </c>
      <c r="J1498" s="14">
        <v>0.28563391072852401</v>
      </c>
      <c r="K1498" t="s">
        <v>6623</v>
      </c>
      <c r="L1498" t="s">
        <v>24</v>
      </c>
      <c r="M1498" t="s">
        <v>24</v>
      </c>
      <c r="N1498" t="s">
        <v>24</v>
      </c>
      <c r="O1498" t="s">
        <v>24</v>
      </c>
      <c r="P1498" t="s">
        <v>24</v>
      </c>
      <c r="Q1498" t="s">
        <v>24</v>
      </c>
      <c r="R1498" t="s">
        <v>24</v>
      </c>
      <c r="S1498" t="s">
        <v>24</v>
      </c>
      <c r="T1498" t="s">
        <v>24</v>
      </c>
      <c r="U1498" t="s">
        <v>24</v>
      </c>
      <c r="V1498" t="s">
        <v>24</v>
      </c>
      <c r="W1498" t="s">
        <v>24</v>
      </c>
      <c r="X1498" t="s">
        <v>24</v>
      </c>
      <c r="Y1498">
        <v>445</v>
      </c>
      <c r="Z1498">
        <v>477</v>
      </c>
      <c r="AA1498">
        <v>272</v>
      </c>
      <c r="AB1498">
        <v>230</v>
      </c>
      <c r="AC1498" t="s">
        <v>6622</v>
      </c>
      <c r="AD1498" t="s">
        <v>6624</v>
      </c>
    </row>
    <row r="1499" spans="1:30" x14ac:dyDescent="0.25">
      <c r="A1499">
        <v>1498</v>
      </c>
      <c r="B1499" t="s">
        <v>6625</v>
      </c>
      <c r="C1499" s="2">
        <v>-0.35543904408622701</v>
      </c>
      <c r="D1499" t="s">
        <v>6628</v>
      </c>
      <c r="E1499" t="s">
        <v>18287</v>
      </c>
      <c r="F1499">
        <v>1323.03622547277</v>
      </c>
      <c r="G1499" s="2">
        <v>0.20679161320332301</v>
      </c>
      <c r="H1499" s="12">
        <v>-1.71882717379234</v>
      </c>
      <c r="I1499" s="14">
        <v>8.5645845969422499E-2</v>
      </c>
      <c r="J1499" s="14">
        <v>0.161646703001737</v>
      </c>
      <c r="K1499" t="s">
        <v>6627</v>
      </c>
      <c r="L1499" t="s">
        <v>24</v>
      </c>
      <c r="M1499" t="s">
        <v>24</v>
      </c>
      <c r="N1499" t="s">
        <v>24</v>
      </c>
      <c r="O1499" t="s">
        <v>24</v>
      </c>
      <c r="P1499" t="s">
        <v>24</v>
      </c>
      <c r="Q1499" t="s">
        <v>24</v>
      </c>
      <c r="R1499" t="s">
        <v>24</v>
      </c>
      <c r="S1499" t="s">
        <v>24</v>
      </c>
      <c r="T1499" t="s">
        <v>24</v>
      </c>
      <c r="U1499" t="s">
        <v>24</v>
      </c>
      <c r="V1499" t="s">
        <v>24</v>
      </c>
      <c r="W1499" t="s">
        <v>24</v>
      </c>
      <c r="X1499" t="s">
        <v>24</v>
      </c>
      <c r="Y1499">
        <v>1639</v>
      </c>
      <c r="Z1499">
        <v>1902</v>
      </c>
      <c r="AA1499">
        <v>1009</v>
      </c>
      <c r="AB1499">
        <v>932</v>
      </c>
      <c r="AC1499" t="s">
        <v>6626</v>
      </c>
      <c r="AD1499" t="s">
        <v>6629</v>
      </c>
    </row>
    <row r="1500" spans="1:30" x14ac:dyDescent="0.25">
      <c r="A1500">
        <v>1499</v>
      </c>
      <c r="B1500" t="s">
        <v>16457</v>
      </c>
      <c r="C1500" s="2">
        <v>-0.13364573521151399</v>
      </c>
      <c r="D1500" t="s">
        <v>6632</v>
      </c>
      <c r="E1500" t="s">
        <v>18298</v>
      </c>
      <c r="F1500">
        <v>4967.0273140020199</v>
      </c>
      <c r="G1500" s="2">
        <v>0.151426698810191</v>
      </c>
      <c r="H1500" s="12">
        <v>-0.88257709018034203</v>
      </c>
      <c r="I1500" s="14">
        <v>0.37746481118082598</v>
      </c>
      <c r="J1500" s="14">
        <v>0.50600758244460198</v>
      </c>
      <c r="K1500" t="s">
        <v>6631</v>
      </c>
      <c r="L1500" t="s">
        <v>24</v>
      </c>
      <c r="M1500" t="s">
        <v>24</v>
      </c>
      <c r="N1500" t="s">
        <v>24</v>
      </c>
      <c r="O1500" t="s">
        <v>24</v>
      </c>
      <c r="P1500" t="s">
        <v>24</v>
      </c>
      <c r="Q1500" t="s">
        <v>24</v>
      </c>
      <c r="R1500" t="s">
        <v>24</v>
      </c>
      <c r="S1500" t="s">
        <v>24</v>
      </c>
      <c r="T1500" t="s">
        <v>24</v>
      </c>
      <c r="U1500" t="s">
        <v>24</v>
      </c>
      <c r="V1500" t="s">
        <v>24</v>
      </c>
      <c r="W1500" t="s">
        <v>24</v>
      </c>
      <c r="X1500" t="s">
        <v>24</v>
      </c>
      <c r="Y1500">
        <v>6660</v>
      </c>
      <c r="Z1500">
        <v>7796</v>
      </c>
      <c r="AA1500">
        <v>3104</v>
      </c>
      <c r="AB1500">
        <v>3765</v>
      </c>
      <c r="AC1500" t="s">
        <v>6630</v>
      </c>
      <c r="AD1500" t="s">
        <v>6633</v>
      </c>
    </row>
    <row r="1501" spans="1:30" x14ac:dyDescent="0.25">
      <c r="A1501">
        <v>1500</v>
      </c>
      <c r="B1501" t="s">
        <v>6634</v>
      </c>
      <c r="C1501" s="2">
        <v>-0.38570836987778701</v>
      </c>
      <c r="D1501" t="s">
        <v>6637</v>
      </c>
      <c r="E1501" t="s">
        <v>18294</v>
      </c>
      <c r="F1501">
        <v>770.22436845309403</v>
      </c>
      <c r="G1501" s="2">
        <v>0.18452949304869101</v>
      </c>
      <c r="H1501" s="12">
        <v>-2.0902261394931099</v>
      </c>
      <c r="I1501" s="14">
        <v>3.6597490495558799E-2</v>
      </c>
      <c r="J1501" s="14">
        <v>8.0559864929626399E-2</v>
      </c>
      <c r="K1501" t="s">
        <v>6636</v>
      </c>
      <c r="L1501" t="s">
        <v>24</v>
      </c>
      <c r="M1501" t="s">
        <v>24</v>
      </c>
      <c r="N1501" t="s">
        <v>24</v>
      </c>
      <c r="O1501" t="s">
        <v>24</v>
      </c>
      <c r="P1501" t="s">
        <v>24</v>
      </c>
      <c r="Q1501" t="s">
        <v>24</v>
      </c>
      <c r="R1501" t="s">
        <v>24</v>
      </c>
      <c r="S1501" t="s">
        <v>24</v>
      </c>
      <c r="T1501" t="s">
        <v>24</v>
      </c>
      <c r="U1501" t="s">
        <v>24</v>
      </c>
      <c r="V1501" t="s">
        <v>24</v>
      </c>
      <c r="W1501" t="s">
        <v>24</v>
      </c>
      <c r="X1501" t="s">
        <v>24</v>
      </c>
      <c r="Y1501">
        <v>929</v>
      </c>
      <c r="Z1501">
        <v>1110</v>
      </c>
      <c r="AA1501">
        <v>506</v>
      </c>
      <c r="AB1501">
        <v>650</v>
      </c>
      <c r="AC1501" t="s">
        <v>6635</v>
      </c>
      <c r="AD1501" t="s">
        <v>6638</v>
      </c>
    </row>
    <row r="1502" spans="1:30" x14ac:dyDescent="0.25">
      <c r="A1502">
        <v>1501</v>
      </c>
      <c r="B1502" t="s">
        <v>6639</v>
      </c>
      <c r="C1502" s="2">
        <v>0.13518794294704201</v>
      </c>
      <c r="D1502" t="s">
        <v>35</v>
      </c>
      <c r="F1502">
        <v>924.81219335230003</v>
      </c>
      <c r="G1502" s="2">
        <v>0.17817163756451199</v>
      </c>
      <c r="H1502" s="12">
        <v>0.75875119516759704</v>
      </c>
      <c r="I1502" s="14">
        <v>0.44800140563496399</v>
      </c>
      <c r="J1502" s="14">
        <v>0.57413019921118602</v>
      </c>
      <c r="K1502" t="s">
        <v>6641</v>
      </c>
      <c r="L1502" t="s">
        <v>24</v>
      </c>
      <c r="M1502" t="s">
        <v>24</v>
      </c>
      <c r="N1502" t="s">
        <v>24</v>
      </c>
      <c r="O1502" t="s">
        <v>24</v>
      </c>
      <c r="P1502" t="s">
        <v>24</v>
      </c>
      <c r="Q1502" t="s">
        <v>24</v>
      </c>
      <c r="R1502" t="s">
        <v>24</v>
      </c>
      <c r="S1502" t="s">
        <v>24</v>
      </c>
      <c r="T1502" t="s">
        <v>24</v>
      </c>
      <c r="U1502" t="s">
        <v>24</v>
      </c>
      <c r="V1502" t="s">
        <v>24</v>
      </c>
      <c r="W1502" t="s">
        <v>24</v>
      </c>
      <c r="X1502" t="s">
        <v>24</v>
      </c>
      <c r="Y1502">
        <v>1463</v>
      </c>
      <c r="Z1502">
        <v>1486</v>
      </c>
      <c r="AA1502">
        <v>498</v>
      </c>
      <c r="AB1502">
        <v>672</v>
      </c>
      <c r="AC1502" t="s">
        <v>6640</v>
      </c>
      <c r="AD1502" t="e">
        <f>-ACQPFTTGILAFHIDNQRSAPMQWLADYWWIVLILLVGIILNGIKELRRLDHKKFLSNKPELPPHRDNNAQWDDDDDWPDNKNKK</f>
        <v>#NAME?</v>
      </c>
    </row>
    <row r="1503" spans="1:30" x14ac:dyDescent="0.25">
      <c r="A1503">
        <v>1502</v>
      </c>
      <c r="B1503" t="s">
        <v>6642</v>
      </c>
      <c r="C1503" s="2">
        <v>-0.112370346735499</v>
      </c>
      <c r="D1503" t="s">
        <v>6645</v>
      </c>
      <c r="E1503" t="s">
        <v>18285</v>
      </c>
      <c r="F1503">
        <v>1660.33348434813</v>
      </c>
      <c r="G1503" s="2">
        <v>0.18522118369776899</v>
      </c>
      <c r="H1503" s="12">
        <v>-0.60668193827579198</v>
      </c>
      <c r="I1503" s="14">
        <v>0.54406201091061002</v>
      </c>
      <c r="J1503" s="14">
        <v>0.66268314179848198</v>
      </c>
      <c r="K1503" t="s">
        <v>6644</v>
      </c>
      <c r="L1503" t="s">
        <v>24</v>
      </c>
      <c r="M1503" t="s">
        <v>24</v>
      </c>
      <c r="N1503" t="s">
        <v>24</v>
      </c>
      <c r="O1503" t="s">
        <v>24</v>
      </c>
      <c r="P1503" t="s">
        <v>24</v>
      </c>
      <c r="Q1503" t="s">
        <v>24</v>
      </c>
      <c r="R1503" t="s">
        <v>24</v>
      </c>
      <c r="S1503" t="s">
        <v>24</v>
      </c>
      <c r="T1503" t="s">
        <v>24</v>
      </c>
      <c r="U1503" t="s">
        <v>24</v>
      </c>
      <c r="V1503" t="s">
        <v>24</v>
      </c>
      <c r="W1503" t="s">
        <v>24</v>
      </c>
      <c r="X1503" t="s">
        <v>24</v>
      </c>
      <c r="Y1503">
        <v>2302</v>
      </c>
      <c r="Z1503">
        <v>2565</v>
      </c>
      <c r="AA1503">
        <v>941</v>
      </c>
      <c r="AB1503">
        <v>1355</v>
      </c>
      <c r="AC1503" t="s">
        <v>6643</v>
      </c>
      <c r="AD1503" t="s">
        <v>6646</v>
      </c>
    </row>
    <row r="1504" spans="1:30" x14ac:dyDescent="0.25">
      <c r="A1504">
        <v>1503</v>
      </c>
      <c r="B1504" t="s">
        <v>6647</v>
      </c>
      <c r="C1504" s="2">
        <v>-0.26432923612339598</v>
      </c>
      <c r="D1504" t="s">
        <v>6650</v>
      </c>
      <c r="E1504" t="s">
        <v>18298</v>
      </c>
      <c r="F1504">
        <v>1555.2357381664001</v>
      </c>
      <c r="G1504" s="2">
        <v>0.17841365388568201</v>
      </c>
      <c r="H1504" s="12">
        <v>-1.4815527307835099</v>
      </c>
      <c r="I1504" s="14">
        <v>0.13845934438944299</v>
      </c>
      <c r="J1504" s="14">
        <v>0.23569474273791399</v>
      </c>
      <c r="K1504" t="s">
        <v>6649</v>
      </c>
      <c r="L1504" t="s">
        <v>24</v>
      </c>
      <c r="M1504" t="s">
        <v>24</v>
      </c>
      <c r="N1504" t="s">
        <v>24</v>
      </c>
      <c r="O1504" t="s">
        <v>24</v>
      </c>
      <c r="P1504" t="s">
        <v>24</v>
      </c>
      <c r="Q1504" t="s">
        <v>24</v>
      </c>
      <c r="R1504" t="s">
        <v>24</v>
      </c>
      <c r="S1504" t="s">
        <v>24</v>
      </c>
      <c r="T1504" t="s">
        <v>24</v>
      </c>
      <c r="U1504" t="s">
        <v>24</v>
      </c>
      <c r="V1504" t="s">
        <v>24</v>
      </c>
      <c r="W1504" t="s">
        <v>24</v>
      </c>
      <c r="X1504" t="s">
        <v>24</v>
      </c>
      <c r="Y1504">
        <v>2059</v>
      </c>
      <c r="Z1504">
        <v>2250</v>
      </c>
      <c r="AA1504">
        <v>938</v>
      </c>
      <c r="AB1504">
        <v>1319</v>
      </c>
      <c r="AC1504" t="s">
        <v>6648</v>
      </c>
      <c r="AD1504" t="s">
        <v>6651</v>
      </c>
    </row>
    <row r="1505" spans="1:30" x14ac:dyDescent="0.25">
      <c r="A1505">
        <v>1504</v>
      </c>
      <c r="B1505" t="s">
        <v>6652</v>
      </c>
      <c r="C1505" s="2">
        <v>9.7466114017420898E-3</v>
      </c>
      <c r="D1505" t="s">
        <v>6655</v>
      </c>
      <c r="E1505" t="s">
        <v>18291</v>
      </c>
      <c r="F1505">
        <v>549.26984573025197</v>
      </c>
      <c r="G1505" s="2">
        <v>0.21438257892923901</v>
      </c>
      <c r="H1505" s="12">
        <v>4.5463635386899397E-2</v>
      </c>
      <c r="I1505" s="14">
        <v>0.96373775966904696</v>
      </c>
      <c r="J1505" s="14">
        <v>0.97345989433720403</v>
      </c>
      <c r="K1505" t="s">
        <v>6654</v>
      </c>
      <c r="L1505" t="s">
        <v>24</v>
      </c>
      <c r="M1505" t="s">
        <v>24</v>
      </c>
      <c r="N1505" t="s">
        <v>24</v>
      </c>
      <c r="O1505" t="s">
        <v>24</v>
      </c>
      <c r="P1505" t="s">
        <v>24</v>
      </c>
      <c r="Q1505" t="s">
        <v>24</v>
      </c>
      <c r="R1505" t="s">
        <v>24</v>
      </c>
      <c r="S1505" t="s">
        <v>24</v>
      </c>
      <c r="T1505" t="s">
        <v>24</v>
      </c>
      <c r="U1505" t="s">
        <v>24</v>
      </c>
      <c r="V1505" t="s">
        <v>24</v>
      </c>
      <c r="W1505" t="s">
        <v>24</v>
      </c>
      <c r="X1505" t="s">
        <v>24</v>
      </c>
      <c r="Y1505">
        <v>901</v>
      </c>
      <c r="Z1505">
        <v>773</v>
      </c>
      <c r="AA1505">
        <v>341</v>
      </c>
      <c r="AB1505">
        <v>380</v>
      </c>
      <c r="AC1505" t="s">
        <v>6653</v>
      </c>
      <c r="AD1505" t="s">
        <v>6656</v>
      </c>
    </row>
    <row r="1506" spans="1:30" x14ac:dyDescent="0.25">
      <c r="A1506">
        <v>1505</v>
      </c>
      <c r="B1506" t="s">
        <v>6657</v>
      </c>
      <c r="C1506" s="2">
        <v>0.37948792063353598</v>
      </c>
      <c r="D1506" t="s">
        <v>6660</v>
      </c>
      <c r="E1506" t="s">
        <v>18298</v>
      </c>
      <c r="F1506">
        <v>5075.0582542362899</v>
      </c>
      <c r="G1506" s="2">
        <v>0.14941432717620701</v>
      </c>
      <c r="H1506" s="12">
        <v>2.5398362245810602</v>
      </c>
      <c r="I1506" s="14">
        <v>1.1090438853757399E-2</v>
      </c>
      <c r="J1506" s="14">
        <v>2.9381386515551298E-2</v>
      </c>
      <c r="K1506" t="s">
        <v>6659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0</v>
      </c>
      <c r="Y1506">
        <v>8250</v>
      </c>
      <c r="Z1506">
        <v>9252</v>
      </c>
      <c r="AA1506">
        <v>2567</v>
      </c>
      <c r="AB1506">
        <v>3276</v>
      </c>
      <c r="AC1506" t="s">
        <v>6658</v>
      </c>
      <c r="AD1506" t="s">
        <v>6661</v>
      </c>
    </row>
    <row r="1507" spans="1:30" x14ac:dyDescent="0.25">
      <c r="A1507">
        <v>1506</v>
      </c>
      <c r="B1507" t="s">
        <v>6662</v>
      </c>
      <c r="C1507" s="2">
        <v>1.5182921022968701</v>
      </c>
      <c r="D1507" t="s">
        <v>6665</v>
      </c>
      <c r="E1507" t="s">
        <v>18294</v>
      </c>
      <c r="F1507">
        <v>202.923386016601</v>
      </c>
      <c r="G1507" s="2">
        <v>0.31578537267191698</v>
      </c>
      <c r="H1507" s="12">
        <v>4.8079874297226803</v>
      </c>
      <c r="I1507" s="14">
        <v>1.52457349573965E-6</v>
      </c>
      <c r="J1507" s="14">
        <v>1.1719408466266399E-5</v>
      </c>
      <c r="K1507" t="s">
        <v>6664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1</v>
      </c>
      <c r="U1507">
        <v>0</v>
      </c>
      <c r="V1507">
        <v>0</v>
      </c>
      <c r="W1507">
        <v>0</v>
      </c>
      <c r="X1507">
        <v>0</v>
      </c>
      <c r="Y1507">
        <v>526</v>
      </c>
      <c r="Z1507">
        <v>386</v>
      </c>
      <c r="AA1507">
        <v>61</v>
      </c>
      <c r="AB1507">
        <v>78</v>
      </c>
      <c r="AC1507" t="s">
        <v>6663</v>
      </c>
      <c r="AD1507" t="s">
        <v>6666</v>
      </c>
    </row>
    <row r="1508" spans="1:30" x14ac:dyDescent="0.25">
      <c r="A1508">
        <v>1507</v>
      </c>
      <c r="B1508" t="s">
        <v>6667</v>
      </c>
      <c r="C1508" s="2">
        <v>-2.1809848992375699E-2</v>
      </c>
      <c r="D1508" t="s">
        <v>6670</v>
      </c>
      <c r="E1508" t="s">
        <v>18284</v>
      </c>
      <c r="F1508">
        <v>593.30541880885596</v>
      </c>
      <c r="G1508" s="2">
        <v>0.181157377552041</v>
      </c>
      <c r="H1508" s="12">
        <v>-0.120391723964487</v>
      </c>
      <c r="I1508" s="14">
        <v>0.90417284703832601</v>
      </c>
      <c r="J1508" s="14">
        <v>0.93317503400867996</v>
      </c>
      <c r="K1508" t="s">
        <v>6669</v>
      </c>
      <c r="L1508" t="s">
        <v>24</v>
      </c>
      <c r="M1508" t="s">
        <v>24</v>
      </c>
      <c r="N1508" t="s">
        <v>24</v>
      </c>
      <c r="O1508" t="s">
        <v>24</v>
      </c>
      <c r="P1508" t="s">
        <v>24</v>
      </c>
      <c r="Q1508" t="s">
        <v>24</v>
      </c>
      <c r="R1508" t="s">
        <v>24</v>
      </c>
      <c r="S1508" t="s">
        <v>24</v>
      </c>
      <c r="T1508" t="s">
        <v>24</v>
      </c>
      <c r="U1508" t="s">
        <v>24</v>
      </c>
      <c r="V1508" t="s">
        <v>24</v>
      </c>
      <c r="W1508" t="s">
        <v>24</v>
      </c>
      <c r="X1508" t="s">
        <v>24</v>
      </c>
      <c r="Y1508">
        <v>884</v>
      </c>
      <c r="Z1508">
        <v>909</v>
      </c>
      <c r="AA1508">
        <v>375</v>
      </c>
      <c r="AB1508">
        <v>412</v>
      </c>
      <c r="AC1508" t="s">
        <v>6668</v>
      </c>
      <c r="AD1508" t="s">
        <v>6671</v>
      </c>
    </row>
    <row r="1509" spans="1:30" x14ac:dyDescent="0.25">
      <c r="A1509">
        <v>1508</v>
      </c>
      <c r="B1509" t="s">
        <v>6672</v>
      </c>
      <c r="C1509" s="2">
        <v>0.107207082776482</v>
      </c>
      <c r="D1509" t="s">
        <v>35</v>
      </c>
      <c r="E1509" t="s">
        <v>18295</v>
      </c>
      <c r="F1509">
        <v>467.17601605832999</v>
      </c>
      <c r="G1509" s="2">
        <v>0.207618463260828</v>
      </c>
      <c r="H1509" s="12">
        <v>0.51636584286725795</v>
      </c>
      <c r="I1509" s="14">
        <v>0.60559891745965899</v>
      </c>
      <c r="J1509" s="14">
        <v>0.71252298062066</v>
      </c>
      <c r="K1509" t="s">
        <v>6674</v>
      </c>
      <c r="L1509" t="s">
        <v>24</v>
      </c>
      <c r="M1509" t="s">
        <v>24</v>
      </c>
      <c r="N1509" t="s">
        <v>24</v>
      </c>
      <c r="O1509" t="s">
        <v>24</v>
      </c>
      <c r="P1509" t="s">
        <v>24</v>
      </c>
      <c r="Q1509" t="s">
        <v>24</v>
      </c>
      <c r="R1509" t="s">
        <v>24</v>
      </c>
      <c r="S1509" t="s">
        <v>24</v>
      </c>
      <c r="T1509" t="s">
        <v>24</v>
      </c>
      <c r="U1509" t="s">
        <v>24</v>
      </c>
      <c r="V1509" t="s">
        <v>24</v>
      </c>
      <c r="W1509" t="s">
        <v>24</v>
      </c>
      <c r="X1509" t="s">
        <v>24</v>
      </c>
      <c r="Y1509">
        <v>656</v>
      </c>
      <c r="Z1509">
        <v>824</v>
      </c>
      <c r="AA1509">
        <v>272</v>
      </c>
      <c r="AB1509">
        <v>322</v>
      </c>
      <c r="AC1509" t="s">
        <v>6673</v>
      </c>
      <c r="AD1509" t="s">
        <v>6675</v>
      </c>
    </row>
    <row r="1510" spans="1:30" x14ac:dyDescent="0.25">
      <c r="A1510">
        <v>1509</v>
      </c>
      <c r="B1510" t="s">
        <v>6676</v>
      </c>
      <c r="C1510" s="2">
        <v>0.12690485584382699</v>
      </c>
      <c r="D1510" t="s">
        <v>6679</v>
      </c>
      <c r="E1510" t="s">
        <v>18292</v>
      </c>
      <c r="F1510">
        <v>913.97123933504599</v>
      </c>
      <c r="G1510" s="2">
        <v>0.17357268450254101</v>
      </c>
      <c r="H1510" s="12">
        <v>0.73113379681564505</v>
      </c>
      <c r="I1510" s="14">
        <v>0.46469743270682201</v>
      </c>
      <c r="J1510" s="14">
        <v>0.58993611011708103</v>
      </c>
      <c r="K1510" t="s">
        <v>6678</v>
      </c>
      <c r="L1510" t="s">
        <v>24</v>
      </c>
      <c r="M1510" t="s">
        <v>24</v>
      </c>
      <c r="N1510" t="s">
        <v>24</v>
      </c>
      <c r="O1510" t="s">
        <v>24</v>
      </c>
      <c r="P1510" t="s">
        <v>24</v>
      </c>
      <c r="Q1510" t="s">
        <v>24</v>
      </c>
      <c r="R1510" t="s">
        <v>24</v>
      </c>
      <c r="S1510" t="s">
        <v>24</v>
      </c>
      <c r="T1510" t="s">
        <v>24</v>
      </c>
      <c r="U1510" t="s">
        <v>24</v>
      </c>
      <c r="V1510" t="s">
        <v>24</v>
      </c>
      <c r="W1510" t="s">
        <v>24</v>
      </c>
      <c r="X1510" t="s">
        <v>24</v>
      </c>
      <c r="Y1510">
        <v>1415</v>
      </c>
      <c r="Z1510">
        <v>1493</v>
      </c>
      <c r="AA1510">
        <v>498</v>
      </c>
      <c r="AB1510">
        <v>661</v>
      </c>
      <c r="AC1510" t="s">
        <v>6677</v>
      </c>
      <c r="AD1510" t="s">
        <v>6680</v>
      </c>
    </row>
    <row r="1511" spans="1:30" x14ac:dyDescent="0.25">
      <c r="A1511">
        <v>1510</v>
      </c>
      <c r="B1511" t="s">
        <v>16458</v>
      </c>
      <c r="C1511" s="2">
        <v>-1.45956911181038</v>
      </c>
      <c r="D1511" t="s">
        <v>6683</v>
      </c>
      <c r="E1511" t="s">
        <v>18293</v>
      </c>
      <c r="F1511">
        <v>9204.1073894414803</v>
      </c>
      <c r="G1511" s="2">
        <v>0.164570830340282</v>
      </c>
      <c r="H1511" s="12">
        <v>-8.8689417729280695</v>
      </c>
      <c r="I1511" s="14">
        <v>7.3844274971527897E-19</v>
      </c>
      <c r="J1511" s="14">
        <v>2.7203952241869499E-17</v>
      </c>
      <c r="K1511" t="s">
        <v>6682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0</v>
      </c>
      <c r="X1511">
        <v>0</v>
      </c>
      <c r="Y1511">
        <v>6737</v>
      </c>
      <c r="Z1511">
        <v>8252</v>
      </c>
      <c r="AA1511">
        <v>7875</v>
      </c>
      <c r="AB1511">
        <v>10003</v>
      </c>
      <c r="AC1511" t="s">
        <v>6681</v>
      </c>
      <c r="AD1511" t="s">
        <v>6684</v>
      </c>
    </row>
    <row r="1512" spans="1:30" x14ac:dyDescent="0.25">
      <c r="A1512">
        <v>1511</v>
      </c>
      <c r="B1512" t="s">
        <v>6685</v>
      </c>
      <c r="C1512" s="2">
        <v>4.94452621793059E-2</v>
      </c>
      <c r="D1512" t="s">
        <v>35</v>
      </c>
      <c r="F1512">
        <v>280.42339638339701</v>
      </c>
      <c r="G1512" s="2">
        <v>0.21974086838432499</v>
      </c>
      <c r="H1512" s="12">
        <v>0.225016231813677</v>
      </c>
      <c r="I1512" s="14">
        <v>0.82196664688288601</v>
      </c>
      <c r="J1512" s="14">
        <v>0.87722868436121004</v>
      </c>
      <c r="K1512" t="s">
        <v>6687</v>
      </c>
      <c r="L1512" t="s">
        <v>24</v>
      </c>
      <c r="M1512" t="s">
        <v>24</v>
      </c>
      <c r="N1512" t="s">
        <v>24</v>
      </c>
      <c r="O1512" t="s">
        <v>24</v>
      </c>
      <c r="P1512" t="s">
        <v>24</v>
      </c>
      <c r="Q1512" t="s">
        <v>24</v>
      </c>
      <c r="R1512" t="s">
        <v>24</v>
      </c>
      <c r="S1512" t="s">
        <v>24</v>
      </c>
      <c r="T1512" t="s">
        <v>24</v>
      </c>
      <c r="U1512" t="s">
        <v>24</v>
      </c>
      <c r="V1512" t="s">
        <v>24</v>
      </c>
      <c r="W1512" t="s">
        <v>24</v>
      </c>
      <c r="X1512" t="s">
        <v>24</v>
      </c>
      <c r="Y1512">
        <v>442</v>
      </c>
      <c r="Z1512">
        <v>426</v>
      </c>
      <c r="AA1512">
        <v>166</v>
      </c>
      <c r="AB1512">
        <v>198</v>
      </c>
      <c r="AC1512" t="s">
        <v>6686</v>
      </c>
      <c r="AD1512" t="s">
        <v>6688</v>
      </c>
    </row>
    <row r="1513" spans="1:30" x14ac:dyDescent="0.25">
      <c r="A1513">
        <v>1512</v>
      </c>
      <c r="B1513" t="s">
        <v>6689</v>
      </c>
      <c r="C1513" s="2">
        <v>0.42860640873255701</v>
      </c>
      <c r="D1513" t="s">
        <v>6692</v>
      </c>
      <c r="E1513" t="s">
        <v>18294</v>
      </c>
      <c r="F1513">
        <v>124.570073531243</v>
      </c>
      <c r="G1513" s="2">
        <v>0.36572711666916002</v>
      </c>
      <c r="H1513" s="12">
        <v>1.1719295321497301</v>
      </c>
      <c r="I1513" s="14">
        <v>0.24122534915479801</v>
      </c>
      <c r="J1513" s="14">
        <v>0.36230191863441802</v>
      </c>
      <c r="K1513" t="s">
        <v>6691</v>
      </c>
      <c r="L1513" t="s">
        <v>24</v>
      </c>
      <c r="M1513" t="s">
        <v>24</v>
      </c>
      <c r="N1513" t="s">
        <v>24</v>
      </c>
      <c r="O1513" t="s">
        <v>24</v>
      </c>
      <c r="P1513" t="s">
        <v>24</v>
      </c>
      <c r="Q1513" t="s">
        <v>24</v>
      </c>
      <c r="R1513" t="s">
        <v>24</v>
      </c>
      <c r="S1513" t="s">
        <v>24</v>
      </c>
      <c r="T1513" t="s">
        <v>24</v>
      </c>
      <c r="U1513" t="s">
        <v>24</v>
      </c>
      <c r="V1513" t="s">
        <v>24</v>
      </c>
      <c r="W1513" t="s">
        <v>24</v>
      </c>
      <c r="X1513" t="s">
        <v>24</v>
      </c>
      <c r="Y1513">
        <v>219</v>
      </c>
      <c r="Z1513">
        <v>217</v>
      </c>
      <c r="AA1513">
        <v>47</v>
      </c>
      <c r="AB1513">
        <v>96</v>
      </c>
      <c r="AC1513" t="s">
        <v>6690</v>
      </c>
      <c r="AD1513" t="s">
        <v>6693</v>
      </c>
    </row>
    <row r="1514" spans="1:30" x14ac:dyDescent="0.25">
      <c r="A1514">
        <v>1513</v>
      </c>
      <c r="B1514" t="s">
        <v>6694</v>
      </c>
      <c r="C1514" s="2">
        <v>0.97122810369669499</v>
      </c>
      <c r="D1514" t="s">
        <v>6697</v>
      </c>
      <c r="E1514" t="s">
        <v>18297</v>
      </c>
      <c r="F1514">
        <v>64.033346370180894</v>
      </c>
      <c r="G1514" s="2">
        <v>0.388171196181478</v>
      </c>
      <c r="H1514" s="12">
        <v>2.5020612380590599</v>
      </c>
      <c r="I1514" s="14">
        <v>1.2347256564283799E-2</v>
      </c>
      <c r="J1514" s="14">
        <v>3.20585351619204E-2</v>
      </c>
      <c r="K1514" t="s">
        <v>6696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0</v>
      </c>
      <c r="Y1514">
        <v>131</v>
      </c>
      <c r="Z1514">
        <v>127</v>
      </c>
      <c r="AA1514">
        <v>27</v>
      </c>
      <c r="AB1514">
        <v>30</v>
      </c>
      <c r="AC1514" t="s">
        <v>6695</v>
      </c>
      <c r="AD1514" t="s">
        <v>6698</v>
      </c>
    </row>
    <row r="1515" spans="1:30" x14ac:dyDescent="0.25">
      <c r="A1515">
        <v>1514</v>
      </c>
      <c r="B1515" t="s">
        <v>6699</v>
      </c>
      <c r="C1515" s="2">
        <v>0.37140485741552298</v>
      </c>
      <c r="D1515" t="s">
        <v>6702</v>
      </c>
      <c r="E1515" t="s">
        <v>18296</v>
      </c>
      <c r="F1515">
        <v>887.40100421118905</v>
      </c>
      <c r="G1515" s="2">
        <v>0.208194810699282</v>
      </c>
      <c r="H1515" s="12">
        <v>1.78392946571556</v>
      </c>
      <c r="I1515" s="14">
        <v>7.4435127219499797E-2</v>
      </c>
      <c r="J1515" s="14">
        <v>0.14332799398034801</v>
      </c>
      <c r="K1515" t="s">
        <v>6701</v>
      </c>
      <c r="L1515" t="s">
        <v>24</v>
      </c>
      <c r="M1515" t="s">
        <v>24</v>
      </c>
      <c r="N1515" t="s">
        <v>24</v>
      </c>
      <c r="O1515" t="s">
        <v>24</v>
      </c>
      <c r="P1515" t="s">
        <v>24</v>
      </c>
      <c r="Q1515" t="s">
        <v>24</v>
      </c>
      <c r="R1515" t="s">
        <v>24</v>
      </c>
      <c r="S1515" t="s">
        <v>24</v>
      </c>
      <c r="T1515" t="s">
        <v>24</v>
      </c>
      <c r="U1515" t="s">
        <v>24</v>
      </c>
      <c r="V1515" t="s">
        <v>24</v>
      </c>
      <c r="W1515" t="s">
        <v>24</v>
      </c>
      <c r="X1515" t="s">
        <v>24</v>
      </c>
      <c r="Y1515">
        <v>1506</v>
      </c>
      <c r="Z1515">
        <v>1544</v>
      </c>
      <c r="AA1515">
        <v>409</v>
      </c>
      <c r="AB1515">
        <v>623</v>
      </c>
      <c r="AC1515" t="s">
        <v>6700</v>
      </c>
      <c r="AD1515" t="s">
        <v>6703</v>
      </c>
    </row>
    <row r="1516" spans="1:30" x14ac:dyDescent="0.25">
      <c r="A1516">
        <v>1515</v>
      </c>
      <c r="B1516" t="s">
        <v>6704</v>
      </c>
      <c r="C1516" s="2">
        <v>0.57318906371652101</v>
      </c>
      <c r="D1516" t="s">
        <v>6707</v>
      </c>
      <c r="E1516" t="s">
        <v>18296</v>
      </c>
      <c r="F1516">
        <v>183.65238478533999</v>
      </c>
      <c r="G1516" s="2">
        <v>0.25110547406284101</v>
      </c>
      <c r="H1516" s="12">
        <v>2.2826625578583699</v>
      </c>
      <c r="I1516" s="14">
        <v>2.2450252917717399E-2</v>
      </c>
      <c r="J1516" s="14">
        <v>5.3883366714005197E-2</v>
      </c>
      <c r="K1516" t="s">
        <v>6706</v>
      </c>
      <c r="L1516" t="s">
        <v>24</v>
      </c>
      <c r="M1516" t="s">
        <v>24</v>
      </c>
      <c r="N1516" t="s">
        <v>24</v>
      </c>
      <c r="O1516" t="s">
        <v>24</v>
      </c>
      <c r="P1516" t="s">
        <v>24</v>
      </c>
      <c r="Q1516" t="s">
        <v>24</v>
      </c>
      <c r="R1516" t="s">
        <v>24</v>
      </c>
      <c r="S1516" t="s">
        <v>24</v>
      </c>
      <c r="T1516" t="s">
        <v>24</v>
      </c>
      <c r="U1516" t="s">
        <v>24</v>
      </c>
      <c r="V1516" t="s">
        <v>24</v>
      </c>
      <c r="W1516" t="s">
        <v>24</v>
      </c>
      <c r="X1516" t="s">
        <v>24</v>
      </c>
      <c r="Y1516">
        <v>314</v>
      </c>
      <c r="Z1516">
        <v>356</v>
      </c>
      <c r="AA1516">
        <v>89</v>
      </c>
      <c r="AB1516">
        <v>106</v>
      </c>
      <c r="AC1516" t="s">
        <v>6705</v>
      </c>
      <c r="AD1516" t="s">
        <v>6708</v>
      </c>
    </row>
    <row r="1517" spans="1:30" x14ac:dyDescent="0.25">
      <c r="A1517">
        <v>1516</v>
      </c>
      <c r="B1517" t="s">
        <v>6709</v>
      </c>
      <c r="C1517" s="2">
        <v>0.54515149432878895</v>
      </c>
      <c r="D1517" t="s">
        <v>6712</v>
      </c>
      <c r="E1517" t="s">
        <v>18296</v>
      </c>
      <c r="F1517">
        <v>341.28538428633198</v>
      </c>
      <c r="G1517" s="2">
        <v>0.252588426007677</v>
      </c>
      <c r="H1517" s="12">
        <v>2.1582599921352701</v>
      </c>
      <c r="I1517" s="14">
        <v>3.0907623415604799E-2</v>
      </c>
      <c r="J1517" s="14">
        <v>6.9906823502379006E-2</v>
      </c>
      <c r="K1517" t="s">
        <v>6711</v>
      </c>
      <c r="L1517" t="s">
        <v>24</v>
      </c>
      <c r="M1517" t="s">
        <v>24</v>
      </c>
      <c r="N1517" t="s">
        <v>24</v>
      </c>
      <c r="O1517" t="s">
        <v>24</v>
      </c>
      <c r="P1517" t="s">
        <v>24</v>
      </c>
      <c r="Q1517" t="s">
        <v>24</v>
      </c>
      <c r="R1517" t="s">
        <v>24</v>
      </c>
      <c r="S1517" t="s">
        <v>24</v>
      </c>
      <c r="T1517" t="s">
        <v>24</v>
      </c>
      <c r="U1517" t="s">
        <v>24</v>
      </c>
      <c r="V1517" t="s">
        <v>24</v>
      </c>
      <c r="W1517" t="s">
        <v>24</v>
      </c>
      <c r="X1517" t="s">
        <v>24</v>
      </c>
      <c r="Y1517">
        <v>598</v>
      </c>
      <c r="Z1517">
        <v>635</v>
      </c>
      <c r="AA1517">
        <v>195</v>
      </c>
      <c r="AB1517">
        <v>167</v>
      </c>
      <c r="AC1517" t="s">
        <v>6710</v>
      </c>
      <c r="AD1517" t="s">
        <v>6713</v>
      </c>
    </row>
    <row r="1518" spans="1:30" x14ac:dyDescent="0.25">
      <c r="A1518">
        <v>1517</v>
      </c>
      <c r="B1518" t="s">
        <v>6714</v>
      </c>
      <c r="C1518" s="2">
        <v>0.83364321213327797</v>
      </c>
      <c r="D1518" t="s">
        <v>6717</v>
      </c>
      <c r="E1518" t="s">
        <v>18284</v>
      </c>
      <c r="F1518">
        <v>335.17242863982199</v>
      </c>
      <c r="G1518" s="2">
        <v>0.209986296837987</v>
      </c>
      <c r="H1518" s="12">
        <v>3.9699886358606902</v>
      </c>
      <c r="I1518" s="14">
        <v>7.1876059881832905E-5</v>
      </c>
      <c r="J1518" s="14">
        <v>3.7373636995813298E-4</v>
      </c>
      <c r="K1518" t="s">
        <v>6716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0</v>
      </c>
      <c r="Y1518">
        <v>633</v>
      </c>
      <c r="Z1518">
        <v>676</v>
      </c>
      <c r="AA1518">
        <v>140</v>
      </c>
      <c r="AB1518">
        <v>179</v>
      </c>
      <c r="AC1518" t="s">
        <v>6715</v>
      </c>
      <c r="AD1518" t="s">
        <v>6718</v>
      </c>
    </row>
    <row r="1519" spans="1:30" x14ac:dyDescent="0.25">
      <c r="A1519">
        <v>1518</v>
      </c>
      <c r="B1519" t="s">
        <v>6719</v>
      </c>
      <c r="C1519" s="2">
        <v>0.58193542395431197</v>
      </c>
      <c r="D1519" t="s">
        <v>6722</v>
      </c>
      <c r="E1519" t="s">
        <v>18296</v>
      </c>
      <c r="F1519">
        <v>53641.169577626497</v>
      </c>
      <c r="G1519" s="2">
        <v>0.24829557681120601</v>
      </c>
      <c r="H1519" s="12">
        <v>2.3437204618300198</v>
      </c>
      <c r="I1519" s="14">
        <v>1.9092474938630401E-2</v>
      </c>
      <c r="J1519" s="14">
        <v>4.6920147662273003E-2</v>
      </c>
      <c r="K1519" t="s">
        <v>6721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0</v>
      </c>
      <c r="Y1519">
        <v>90400</v>
      </c>
      <c r="Z1519">
        <v>105866</v>
      </c>
      <c r="AA1519">
        <v>31309</v>
      </c>
      <c r="AB1519">
        <v>24438</v>
      </c>
      <c r="AC1519" t="s">
        <v>6720</v>
      </c>
      <c r="AD1519" t="s">
        <v>6723</v>
      </c>
    </row>
    <row r="1520" spans="1:30" x14ac:dyDescent="0.25">
      <c r="A1520">
        <v>1519</v>
      </c>
      <c r="B1520" t="s">
        <v>6724</v>
      </c>
      <c r="C1520" s="2">
        <v>-0.64251053330529395</v>
      </c>
      <c r="D1520" t="s">
        <v>6727</v>
      </c>
      <c r="E1520" t="s">
        <v>18295</v>
      </c>
      <c r="F1520">
        <v>84.355129530904094</v>
      </c>
      <c r="G1520" s="2">
        <v>0.378689842944123</v>
      </c>
      <c r="H1520" s="12">
        <v>-1.6966669301455199</v>
      </c>
      <c r="I1520" s="14">
        <v>8.9759648201896705E-2</v>
      </c>
      <c r="J1520" s="14">
        <v>0.16746843106947301</v>
      </c>
      <c r="K1520" t="s">
        <v>6726</v>
      </c>
      <c r="L1520" t="s">
        <v>24</v>
      </c>
      <c r="M1520" t="s">
        <v>24</v>
      </c>
      <c r="N1520" t="s">
        <v>24</v>
      </c>
      <c r="O1520" t="s">
        <v>24</v>
      </c>
      <c r="P1520" t="s">
        <v>24</v>
      </c>
      <c r="Q1520" t="s">
        <v>24</v>
      </c>
      <c r="R1520" t="s">
        <v>24</v>
      </c>
      <c r="S1520" t="s">
        <v>24</v>
      </c>
      <c r="T1520" t="s">
        <v>24</v>
      </c>
      <c r="U1520" t="s">
        <v>24</v>
      </c>
      <c r="V1520" t="s">
        <v>24</v>
      </c>
      <c r="W1520" t="s">
        <v>24</v>
      </c>
      <c r="X1520" t="s">
        <v>24</v>
      </c>
      <c r="Y1520">
        <v>101</v>
      </c>
      <c r="Z1520">
        <v>100</v>
      </c>
      <c r="AA1520">
        <v>49</v>
      </c>
      <c r="AB1520">
        <v>89</v>
      </c>
      <c r="AC1520" t="s">
        <v>6725</v>
      </c>
      <c r="AD1520" t="s">
        <v>6728</v>
      </c>
    </row>
    <row r="1521" spans="1:30" x14ac:dyDescent="0.25">
      <c r="A1521">
        <v>1520</v>
      </c>
      <c r="B1521" t="s">
        <v>6729</v>
      </c>
      <c r="C1521" s="2">
        <v>-0.91155153479837603</v>
      </c>
      <c r="D1521" t="s">
        <v>35</v>
      </c>
      <c r="E1521" t="s">
        <v>18285</v>
      </c>
      <c r="F1521">
        <v>31.4127377147244</v>
      </c>
      <c r="G1521" s="2">
        <v>0.57092322786476701</v>
      </c>
      <c r="H1521" s="12">
        <v>-1.5966271651051001</v>
      </c>
      <c r="I1521" s="14">
        <v>0.110348839874297</v>
      </c>
      <c r="J1521" s="14">
        <v>0.196315362054273</v>
      </c>
      <c r="K1521" t="s">
        <v>6731</v>
      </c>
      <c r="L1521" t="s">
        <v>24</v>
      </c>
      <c r="M1521" t="s">
        <v>24</v>
      </c>
      <c r="N1521" t="s">
        <v>24</v>
      </c>
      <c r="O1521" t="s">
        <v>24</v>
      </c>
      <c r="P1521" t="s">
        <v>24</v>
      </c>
      <c r="Q1521" t="s">
        <v>24</v>
      </c>
      <c r="R1521" t="s">
        <v>24</v>
      </c>
      <c r="S1521" t="s">
        <v>24</v>
      </c>
      <c r="T1521" t="s">
        <v>24</v>
      </c>
      <c r="U1521" t="s">
        <v>24</v>
      </c>
      <c r="V1521" t="s">
        <v>24</v>
      </c>
      <c r="W1521" t="s">
        <v>24</v>
      </c>
      <c r="X1521" t="s">
        <v>24</v>
      </c>
      <c r="Y1521">
        <v>25</v>
      </c>
      <c r="Z1521">
        <v>42</v>
      </c>
      <c r="AA1521">
        <v>20</v>
      </c>
      <c r="AB1521">
        <v>35</v>
      </c>
      <c r="AC1521" t="s">
        <v>6730</v>
      </c>
      <c r="AD1521" t="s">
        <v>6732</v>
      </c>
    </row>
    <row r="1522" spans="1:30" x14ac:dyDescent="0.25">
      <c r="A1522">
        <v>1521</v>
      </c>
      <c r="B1522" t="s">
        <v>16459</v>
      </c>
      <c r="C1522" s="2">
        <v>-1.3628554383468401</v>
      </c>
      <c r="D1522" t="s">
        <v>6735</v>
      </c>
      <c r="F1522">
        <v>4676.0767697377896</v>
      </c>
      <c r="G1522" s="2">
        <v>0.19714321951587499</v>
      </c>
      <c r="H1522" s="12">
        <v>-6.9130221252022297</v>
      </c>
      <c r="I1522" s="14">
        <v>4.7443591570538397E-12</v>
      </c>
      <c r="J1522" s="14">
        <v>8.53766014207155E-11</v>
      </c>
      <c r="K1522" t="s">
        <v>6734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</v>
      </c>
      <c r="W1522">
        <v>0</v>
      </c>
      <c r="X1522">
        <v>0</v>
      </c>
      <c r="Y1522">
        <v>3400</v>
      </c>
      <c r="Z1522">
        <v>4607</v>
      </c>
      <c r="AA1522">
        <v>3890</v>
      </c>
      <c r="AB1522">
        <v>5035</v>
      </c>
      <c r="AC1522" t="s">
        <v>6733</v>
      </c>
      <c r="AD1522" t="s">
        <v>6736</v>
      </c>
    </row>
    <row r="1523" spans="1:30" x14ac:dyDescent="0.25">
      <c r="A1523">
        <v>1522</v>
      </c>
      <c r="B1523" t="s">
        <v>6737</v>
      </c>
      <c r="C1523" s="2">
        <v>0.10953119673803299</v>
      </c>
      <c r="D1523" t="s">
        <v>6740</v>
      </c>
      <c r="E1523" t="s">
        <v>18298</v>
      </c>
      <c r="F1523">
        <v>95.082451174301795</v>
      </c>
      <c r="G1523" s="2">
        <v>2.9546332344235302</v>
      </c>
      <c r="H1523" s="12">
        <v>3.7070995974024197E-2</v>
      </c>
      <c r="I1523" s="14">
        <v>0.97042839798591995</v>
      </c>
      <c r="J1523" s="14">
        <v>0.976569174523373</v>
      </c>
      <c r="K1523" t="s">
        <v>6739</v>
      </c>
      <c r="L1523" t="s">
        <v>24</v>
      </c>
      <c r="M1523" t="s">
        <v>24</v>
      </c>
      <c r="N1523" t="s">
        <v>24</v>
      </c>
      <c r="O1523" t="s">
        <v>24</v>
      </c>
      <c r="P1523" t="s">
        <v>24</v>
      </c>
      <c r="Q1523" t="s">
        <v>24</v>
      </c>
      <c r="R1523" t="s">
        <v>24</v>
      </c>
      <c r="S1523" t="s">
        <v>24</v>
      </c>
      <c r="T1523" t="s">
        <v>24</v>
      </c>
      <c r="U1523" t="s">
        <v>24</v>
      </c>
      <c r="V1523" t="s">
        <v>24</v>
      </c>
      <c r="W1523" t="s">
        <v>24</v>
      </c>
      <c r="X1523" t="s">
        <v>24</v>
      </c>
      <c r="Y1523">
        <v>175</v>
      </c>
      <c r="Z1523">
        <v>124</v>
      </c>
      <c r="AA1523">
        <v>0</v>
      </c>
      <c r="AB1523">
        <v>131</v>
      </c>
      <c r="AC1523" t="s">
        <v>6738</v>
      </c>
      <c r="AD1523" t="s">
        <v>6741</v>
      </c>
    </row>
    <row r="1524" spans="1:30" x14ac:dyDescent="0.25">
      <c r="A1524">
        <v>1523</v>
      </c>
      <c r="B1524" t="s">
        <v>6742</v>
      </c>
      <c r="C1524" s="2">
        <v>0.18482137050306299</v>
      </c>
      <c r="D1524" t="s">
        <v>6745</v>
      </c>
      <c r="E1524" t="s">
        <v>18291</v>
      </c>
      <c r="F1524">
        <v>162.158307546613</v>
      </c>
      <c r="G1524" s="2">
        <v>0.31291580494170002</v>
      </c>
      <c r="H1524" s="12">
        <v>0.59064249099689103</v>
      </c>
      <c r="I1524" s="14">
        <v>0.55475998824161499</v>
      </c>
      <c r="J1524" s="14">
        <v>0.67134049770800597</v>
      </c>
      <c r="K1524" t="s">
        <v>6744</v>
      </c>
      <c r="L1524" t="s">
        <v>24</v>
      </c>
      <c r="M1524" t="s">
        <v>24</v>
      </c>
      <c r="N1524" t="s">
        <v>24</v>
      </c>
      <c r="O1524" t="s">
        <v>24</v>
      </c>
      <c r="P1524" t="s">
        <v>24</v>
      </c>
      <c r="Q1524" t="s">
        <v>24</v>
      </c>
      <c r="R1524" t="s">
        <v>24</v>
      </c>
      <c r="S1524" t="s">
        <v>24</v>
      </c>
      <c r="T1524" t="s">
        <v>24</v>
      </c>
      <c r="U1524" t="s">
        <v>24</v>
      </c>
      <c r="V1524" t="s">
        <v>24</v>
      </c>
      <c r="W1524" t="s">
        <v>24</v>
      </c>
      <c r="X1524" t="s">
        <v>24</v>
      </c>
      <c r="Y1524">
        <v>300</v>
      </c>
      <c r="Z1524">
        <v>223</v>
      </c>
      <c r="AA1524">
        <v>94</v>
      </c>
      <c r="AB1524">
        <v>106</v>
      </c>
      <c r="AC1524" t="s">
        <v>6743</v>
      </c>
      <c r="AD1524" t="s">
        <v>6746</v>
      </c>
    </row>
    <row r="1525" spans="1:30" x14ac:dyDescent="0.25">
      <c r="A1525">
        <v>1524</v>
      </c>
      <c r="B1525" t="s">
        <v>6747</v>
      </c>
      <c r="C1525" s="2">
        <v>0.70150410405276298</v>
      </c>
      <c r="D1525" t="s">
        <v>35</v>
      </c>
      <c r="E1525" t="s">
        <v>18295</v>
      </c>
      <c r="F1525">
        <v>344.33635977525802</v>
      </c>
      <c r="G1525" s="2">
        <v>0.25624245045101102</v>
      </c>
      <c r="H1525" s="12">
        <v>2.7376576473494101</v>
      </c>
      <c r="I1525" s="14">
        <v>6.1878454555393796E-3</v>
      </c>
      <c r="J1525" s="14">
        <v>1.79387798840989E-2</v>
      </c>
      <c r="K1525" t="s">
        <v>6749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0</v>
      </c>
      <c r="Y1525">
        <v>711</v>
      </c>
      <c r="Z1525">
        <v>583</v>
      </c>
      <c r="AA1525">
        <v>172</v>
      </c>
      <c r="AB1525">
        <v>172</v>
      </c>
      <c r="AC1525" t="s">
        <v>6748</v>
      </c>
      <c r="AD1525" t="s">
        <v>6750</v>
      </c>
    </row>
    <row r="1526" spans="1:30" x14ac:dyDescent="0.25">
      <c r="A1526">
        <v>1525</v>
      </c>
      <c r="B1526" t="s">
        <v>6751</v>
      </c>
      <c r="C1526" s="2">
        <v>0.75424006319730197</v>
      </c>
      <c r="D1526" t="s">
        <v>6754</v>
      </c>
      <c r="E1526" t="s">
        <v>18289</v>
      </c>
      <c r="F1526">
        <v>1007.96959953637</v>
      </c>
      <c r="G1526" s="2">
        <v>0.18062563864968401</v>
      </c>
      <c r="H1526" s="12">
        <v>4.1757087688980903</v>
      </c>
      <c r="I1526" s="14">
        <v>2.9705967165837501E-5</v>
      </c>
      <c r="J1526" s="14">
        <v>1.70209790065662E-4</v>
      </c>
      <c r="K1526" t="s">
        <v>6753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0</v>
      </c>
      <c r="Y1526">
        <v>1755</v>
      </c>
      <c r="Z1526">
        <v>2108</v>
      </c>
      <c r="AA1526">
        <v>470</v>
      </c>
      <c r="AB1526">
        <v>518</v>
      </c>
      <c r="AC1526" t="s">
        <v>6752</v>
      </c>
      <c r="AD1526" t="s">
        <v>6755</v>
      </c>
    </row>
    <row r="1527" spans="1:30" x14ac:dyDescent="0.25">
      <c r="A1527">
        <v>1526</v>
      </c>
      <c r="B1527" t="s">
        <v>6756</v>
      </c>
      <c r="C1527" s="2">
        <v>-0.46889927345181998</v>
      </c>
      <c r="D1527" t="s">
        <v>6759</v>
      </c>
      <c r="E1527" t="s">
        <v>18287</v>
      </c>
      <c r="F1527">
        <v>605.26973916704196</v>
      </c>
      <c r="G1527" s="2">
        <v>0.18772016309185</v>
      </c>
      <c r="H1527" s="12">
        <v>-2.49786312630888</v>
      </c>
      <c r="I1527" s="14">
        <v>1.2494442575047201E-2</v>
      </c>
      <c r="J1527" s="14">
        <v>3.2376110322202598E-2</v>
      </c>
      <c r="K1527" t="s">
        <v>6758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1</v>
      </c>
      <c r="W1527">
        <v>0</v>
      </c>
      <c r="X1527">
        <v>0</v>
      </c>
      <c r="Y1527">
        <v>714</v>
      </c>
      <c r="Z1527">
        <v>835</v>
      </c>
      <c r="AA1527">
        <v>442</v>
      </c>
      <c r="AB1527">
        <v>483</v>
      </c>
      <c r="AC1527" t="s">
        <v>6757</v>
      </c>
      <c r="AD1527" t="s">
        <v>6760</v>
      </c>
    </row>
    <row r="1528" spans="1:30" x14ac:dyDescent="0.25">
      <c r="A1528">
        <v>1527</v>
      </c>
      <c r="B1528" t="s">
        <v>6761</v>
      </c>
      <c r="C1528" s="2">
        <v>7.2914361776860004E-2</v>
      </c>
      <c r="D1528" t="s">
        <v>6764</v>
      </c>
      <c r="E1528" t="s">
        <v>18295</v>
      </c>
      <c r="F1528">
        <v>13687.3426833513</v>
      </c>
      <c r="G1528" s="2">
        <v>0.168841564837134</v>
      </c>
      <c r="H1528" s="12">
        <v>0.43185078180952502</v>
      </c>
      <c r="I1528" s="14">
        <v>0.66584986850679595</v>
      </c>
      <c r="J1528" s="14">
        <v>0.76121005213180803</v>
      </c>
      <c r="K1528" t="s">
        <v>6763</v>
      </c>
      <c r="L1528" t="s">
        <v>24</v>
      </c>
      <c r="M1528" t="s">
        <v>24</v>
      </c>
      <c r="N1528" t="s">
        <v>24</v>
      </c>
      <c r="O1528" t="s">
        <v>24</v>
      </c>
      <c r="P1528" t="s">
        <v>24</v>
      </c>
      <c r="Q1528" t="s">
        <v>24</v>
      </c>
      <c r="R1528" t="s">
        <v>24</v>
      </c>
      <c r="S1528" t="s">
        <v>24</v>
      </c>
      <c r="T1528" t="s">
        <v>24</v>
      </c>
      <c r="U1528" t="s">
        <v>24</v>
      </c>
      <c r="V1528" t="s">
        <v>24</v>
      </c>
      <c r="W1528" t="s">
        <v>24</v>
      </c>
      <c r="X1528" t="s">
        <v>24</v>
      </c>
      <c r="Y1528">
        <v>20869</v>
      </c>
      <c r="Z1528">
        <v>21884</v>
      </c>
      <c r="AA1528">
        <v>8772</v>
      </c>
      <c r="AB1528">
        <v>8714</v>
      </c>
      <c r="AC1528" t="s">
        <v>6762</v>
      </c>
      <c r="AD1528" t="e">
        <f>-KKFITAATFLALCSTPALAQTTTTPTTGGFEGPSTTQTQPATQGGFQGPSAAITTVDKVKSMRDDTRVTLQGYIEERLSHDNYTFRDNTGTITVDIDAKRWKGQTITPKDKVQIEGKVDKDWNSVEVDVRNITKLP</f>
        <v>#NAME?</v>
      </c>
    </row>
    <row r="1529" spans="1:30" x14ac:dyDescent="0.25">
      <c r="A1529">
        <v>1528</v>
      </c>
      <c r="B1529" t="s">
        <v>6765</v>
      </c>
      <c r="C1529" s="2">
        <v>0.32148535680312801</v>
      </c>
      <c r="D1529" t="s">
        <v>35</v>
      </c>
      <c r="F1529">
        <v>605.20590631401603</v>
      </c>
      <c r="G1529" s="2">
        <v>0.210688739003734</v>
      </c>
      <c r="H1529" s="12">
        <v>1.52587821410536</v>
      </c>
      <c r="I1529" s="14">
        <v>0.12704019724861701</v>
      </c>
      <c r="J1529" s="14">
        <v>0.22038737017141199</v>
      </c>
      <c r="K1529" t="s">
        <v>6767</v>
      </c>
      <c r="L1529" t="s">
        <v>24</v>
      </c>
      <c r="M1529" t="s">
        <v>24</v>
      </c>
      <c r="N1529" t="s">
        <v>24</v>
      </c>
      <c r="O1529" t="s">
        <v>24</v>
      </c>
      <c r="P1529" t="s">
        <v>24</v>
      </c>
      <c r="Q1529" t="s">
        <v>24</v>
      </c>
      <c r="R1529" t="s">
        <v>24</v>
      </c>
      <c r="S1529" t="s">
        <v>24</v>
      </c>
      <c r="T1529" t="s">
        <v>24</v>
      </c>
      <c r="U1529" t="s">
        <v>24</v>
      </c>
      <c r="V1529" t="s">
        <v>24</v>
      </c>
      <c r="W1529" t="s">
        <v>24</v>
      </c>
      <c r="X1529" t="s">
        <v>24</v>
      </c>
      <c r="Y1529">
        <v>988</v>
      </c>
      <c r="Z1529">
        <v>1060</v>
      </c>
      <c r="AA1529">
        <v>363</v>
      </c>
      <c r="AB1529">
        <v>341</v>
      </c>
      <c r="AC1529" t="s">
        <v>6766</v>
      </c>
      <c r="AD1529" t="s">
        <v>6768</v>
      </c>
    </row>
    <row r="1530" spans="1:30" x14ac:dyDescent="0.25">
      <c r="A1530">
        <v>1529</v>
      </c>
      <c r="B1530" t="s">
        <v>6769</v>
      </c>
      <c r="C1530" s="2">
        <v>0.69088773271410597</v>
      </c>
      <c r="D1530" t="s">
        <v>6772</v>
      </c>
      <c r="E1530" t="s">
        <v>18291</v>
      </c>
      <c r="F1530">
        <v>4936.0135024148503</v>
      </c>
      <c r="G1530" s="2">
        <v>0.174926424245611</v>
      </c>
      <c r="H1530" s="12">
        <v>3.94959043891529</v>
      </c>
      <c r="I1530" s="14">
        <v>7.8285028363377795E-5</v>
      </c>
      <c r="J1530" s="14">
        <v>4.0224083652498697E-4</v>
      </c>
      <c r="K1530" t="s">
        <v>6771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0</v>
      </c>
      <c r="Y1530">
        <v>9022</v>
      </c>
      <c r="Z1530">
        <v>9551</v>
      </c>
      <c r="AA1530">
        <v>2498</v>
      </c>
      <c r="AB1530">
        <v>2449</v>
      </c>
      <c r="AC1530" t="s">
        <v>6770</v>
      </c>
      <c r="AD1530" t="s">
        <v>6773</v>
      </c>
    </row>
    <row r="1531" spans="1:30" x14ac:dyDescent="0.25">
      <c r="A1531">
        <v>1530</v>
      </c>
      <c r="B1531" t="s">
        <v>6774</v>
      </c>
      <c r="C1531" s="2">
        <v>0.30541726851999101</v>
      </c>
      <c r="D1531" t="s">
        <v>6777</v>
      </c>
      <c r="E1531" t="s">
        <v>18298</v>
      </c>
      <c r="F1531">
        <v>711.20308226823704</v>
      </c>
      <c r="G1531" s="2">
        <v>0.178134232221732</v>
      </c>
      <c r="H1531" s="12">
        <v>1.71453439752009</v>
      </c>
      <c r="I1531" s="14">
        <v>8.6430625350220905E-2</v>
      </c>
      <c r="J1531" s="14">
        <v>0.16265618891210301</v>
      </c>
      <c r="K1531" t="s">
        <v>6776</v>
      </c>
      <c r="L1531" t="s">
        <v>24</v>
      </c>
      <c r="M1531" t="s">
        <v>24</v>
      </c>
      <c r="N1531" t="s">
        <v>24</v>
      </c>
      <c r="O1531" t="s">
        <v>24</v>
      </c>
      <c r="P1531" t="s">
        <v>24</v>
      </c>
      <c r="Q1531" t="s">
        <v>24</v>
      </c>
      <c r="R1531" t="s">
        <v>24</v>
      </c>
      <c r="S1531" t="s">
        <v>24</v>
      </c>
      <c r="T1531" t="s">
        <v>24</v>
      </c>
      <c r="U1531" t="s">
        <v>24</v>
      </c>
      <c r="V1531" t="s">
        <v>24</v>
      </c>
      <c r="W1531" t="s">
        <v>24</v>
      </c>
      <c r="X1531" t="s">
        <v>24</v>
      </c>
      <c r="Y1531">
        <v>1185</v>
      </c>
      <c r="Z1531">
        <v>1210</v>
      </c>
      <c r="AA1531">
        <v>367</v>
      </c>
      <c r="AB1531">
        <v>476</v>
      </c>
      <c r="AC1531" t="s">
        <v>6775</v>
      </c>
      <c r="AD1531" t="s">
        <v>6778</v>
      </c>
    </row>
    <row r="1532" spans="1:30" x14ac:dyDescent="0.25">
      <c r="A1532">
        <v>1531</v>
      </c>
      <c r="B1532" t="s">
        <v>6779</v>
      </c>
      <c r="C1532" s="2">
        <v>4.3071250335593197E-2</v>
      </c>
      <c r="D1532" t="s">
        <v>6782</v>
      </c>
      <c r="E1532" t="s">
        <v>18293</v>
      </c>
      <c r="F1532">
        <v>124.625621103922</v>
      </c>
      <c r="G1532" s="2">
        <v>0.28863699442812502</v>
      </c>
      <c r="H1532" s="12">
        <v>0.14922290339438299</v>
      </c>
      <c r="I1532" s="14">
        <v>0.88137774802993696</v>
      </c>
      <c r="J1532" s="14">
        <v>0.91749110314361804</v>
      </c>
      <c r="K1532" t="s">
        <v>6781</v>
      </c>
      <c r="L1532" t="s">
        <v>24</v>
      </c>
      <c r="M1532" t="s">
        <v>24</v>
      </c>
      <c r="N1532" t="s">
        <v>24</v>
      </c>
      <c r="O1532" t="s">
        <v>24</v>
      </c>
      <c r="P1532" t="s">
        <v>24</v>
      </c>
      <c r="Q1532" t="s">
        <v>24</v>
      </c>
      <c r="R1532" t="s">
        <v>24</v>
      </c>
      <c r="S1532" t="s">
        <v>24</v>
      </c>
      <c r="T1532" t="s">
        <v>24</v>
      </c>
      <c r="U1532" t="s">
        <v>24</v>
      </c>
      <c r="V1532" t="s">
        <v>24</v>
      </c>
      <c r="W1532" t="s">
        <v>24</v>
      </c>
      <c r="X1532" t="s">
        <v>24</v>
      </c>
      <c r="Y1532">
        <v>176</v>
      </c>
      <c r="Z1532">
        <v>210</v>
      </c>
      <c r="AA1532">
        <v>75</v>
      </c>
      <c r="AB1532">
        <v>87</v>
      </c>
      <c r="AC1532" t="s">
        <v>6780</v>
      </c>
      <c r="AD1532" t="e">
        <f>-SNPIHLRHQLQNGLIVSCQPVPNGAMDRPEMIAAMAQAALDGGAVGLRIEGAANVKAVREVTDAPIIGIVKRDLPGCAVRITPWLEDVDALVAAGADIIAFDVTHRERPVSVEMLFERIKASGRLSMADASDYTDGISAHRLGVDFIGTTLSGYTSKNTPSEPDLALVNQLAQVGCRVIAEGRYNSPALAAAAIKAGAYAVTVGSAITRIEHICGWFTDAIKQR</f>
        <v>#NAME?</v>
      </c>
    </row>
    <row r="1533" spans="1:30" x14ac:dyDescent="0.25">
      <c r="A1533">
        <v>1532</v>
      </c>
      <c r="B1533" t="s">
        <v>16460</v>
      </c>
      <c r="C1533" s="2">
        <v>1.84535995501717</v>
      </c>
      <c r="D1533" t="s">
        <v>6785</v>
      </c>
      <c r="E1533" t="s">
        <v>18293</v>
      </c>
      <c r="F1533">
        <v>1389.7410740543</v>
      </c>
      <c r="G1533" s="2">
        <v>0.36379830438889599</v>
      </c>
      <c r="H1533" s="12">
        <v>5.0724809125127202</v>
      </c>
      <c r="I1533" s="14">
        <v>3.9266253198307898E-7</v>
      </c>
      <c r="J1533" s="14">
        <v>3.4691112836966599E-6</v>
      </c>
      <c r="K1533" t="s">
        <v>6784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</v>
      </c>
      <c r="U1533">
        <v>0</v>
      </c>
      <c r="V1533">
        <v>0</v>
      </c>
      <c r="W1533">
        <v>0</v>
      </c>
      <c r="X1533">
        <v>0</v>
      </c>
      <c r="Y1533">
        <v>4351</v>
      </c>
      <c r="Z1533">
        <v>2205</v>
      </c>
      <c r="AA1533">
        <v>399</v>
      </c>
      <c r="AB1533">
        <v>394</v>
      </c>
      <c r="AC1533" t="s">
        <v>6783</v>
      </c>
      <c r="AD1533" t="s">
        <v>6786</v>
      </c>
    </row>
    <row r="1534" spans="1:30" x14ac:dyDescent="0.25">
      <c r="A1534">
        <v>1533</v>
      </c>
      <c r="B1534" t="s">
        <v>6787</v>
      </c>
      <c r="C1534" s="2">
        <v>-0.25478687972188102</v>
      </c>
      <c r="D1534" t="s">
        <v>6790</v>
      </c>
      <c r="E1534" t="s">
        <v>18282</v>
      </c>
      <c r="F1534">
        <v>127.862593350797</v>
      </c>
      <c r="G1534" s="2">
        <v>0.31304047557514503</v>
      </c>
      <c r="H1534" s="12">
        <v>-0.81391033940184498</v>
      </c>
      <c r="I1534" s="14">
        <v>0.415696317071302</v>
      </c>
      <c r="J1534" s="14">
        <v>0.54582855351830395</v>
      </c>
      <c r="K1534" t="s">
        <v>6789</v>
      </c>
      <c r="L1534" t="s">
        <v>24</v>
      </c>
      <c r="M1534" t="s">
        <v>24</v>
      </c>
      <c r="N1534" t="s">
        <v>24</v>
      </c>
      <c r="O1534" t="s">
        <v>24</v>
      </c>
      <c r="P1534" t="s">
        <v>24</v>
      </c>
      <c r="Q1534" t="s">
        <v>24</v>
      </c>
      <c r="R1534" t="s">
        <v>24</v>
      </c>
      <c r="S1534" t="s">
        <v>24</v>
      </c>
      <c r="T1534" t="s">
        <v>24</v>
      </c>
      <c r="U1534" t="s">
        <v>24</v>
      </c>
      <c r="V1534" t="s">
        <v>24</v>
      </c>
      <c r="W1534" t="s">
        <v>24</v>
      </c>
      <c r="X1534" t="s">
        <v>24</v>
      </c>
      <c r="Y1534">
        <v>197</v>
      </c>
      <c r="Z1534">
        <v>157</v>
      </c>
      <c r="AA1534">
        <v>82</v>
      </c>
      <c r="AB1534">
        <v>102</v>
      </c>
      <c r="AC1534" t="s">
        <v>6788</v>
      </c>
      <c r="AD1534" t="s">
        <v>6791</v>
      </c>
    </row>
    <row r="1535" spans="1:30" x14ac:dyDescent="0.25">
      <c r="A1535">
        <v>1534</v>
      </c>
      <c r="B1535" t="s">
        <v>6792</v>
      </c>
      <c r="C1535" s="2">
        <v>3.76003045775712E-2</v>
      </c>
      <c r="D1535" t="s">
        <v>6795</v>
      </c>
      <c r="E1535" t="s">
        <v>18293</v>
      </c>
      <c r="F1535">
        <v>110.413808128977</v>
      </c>
      <c r="G1535" s="2">
        <v>0.31101377198303998</v>
      </c>
      <c r="H1535" s="12">
        <v>0.120895947268925</v>
      </c>
      <c r="I1535" s="14">
        <v>0.90377345223739902</v>
      </c>
      <c r="J1535" s="14">
        <v>0.93317503400867996</v>
      </c>
      <c r="K1535" t="s">
        <v>6794</v>
      </c>
      <c r="L1535" t="s">
        <v>24</v>
      </c>
      <c r="M1535" t="s">
        <v>24</v>
      </c>
      <c r="N1535" t="s">
        <v>24</v>
      </c>
      <c r="O1535" t="s">
        <v>24</v>
      </c>
      <c r="P1535" t="s">
        <v>24</v>
      </c>
      <c r="Q1535" t="s">
        <v>24</v>
      </c>
      <c r="R1535" t="s">
        <v>24</v>
      </c>
      <c r="S1535" t="s">
        <v>24</v>
      </c>
      <c r="T1535" t="s">
        <v>24</v>
      </c>
      <c r="U1535" t="s">
        <v>24</v>
      </c>
      <c r="V1535" t="s">
        <v>24</v>
      </c>
      <c r="W1535" t="s">
        <v>24</v>
      </c>
      <c r="X1535" t="s">
        <v>24</v>
      </c>
      <c r="Y1535">
        <v>181</v>
      </c>
      <c r="Z1535">
        <v>159</v>
      </c>
      <c r="AA1535">
        <v>65</v>
      </c>
      <c r="AB1535">
        <v>79</v>
      </c>
      <c r="AC1535" t="s">
        <v>6793</v>
      </c>
      <c r="AD1535" t="s">
        <v>6796</v>
      </c>
    </row>
    <row r="1536" spans="1:30" x14ac:dyDescent="0.25">
      <c r="A1536">
        <v>1535</v>
      </c>
      <c r="B1536" t="s">
        <v>6797</v>
      </c>
      <c r="C1536" s="2">
        <v>5.5357602162221201E-2</v>
      </c>
      <c r="D1536" t="s">
        <v>6800</v>
      </c>
      <c r="E1536" t="s">
        <v>18282</v>
      </c>
      <c r="F1536">
        <v>425.19842132742002</v>
      </c>
      <c r="G1536" s="2">
        <v>0.30761940557369499</v>
      </c>
      <c r="H1536" s="12">
        <v>0.17995484406772699</v>
      </c>
      <c r="I1536" s="14">
        <v>0.85718801859239102</v>
      </c>
      <c r="J1536" s="14">
        <v>0.90049307685952995</v>
      </c>
      <c r="K1536" t="s">
        <v>6799</v>
      </c>
      <c r="L1536" t="s">
        <v>24</v>
      </c>
      <c r="M1536" t="s">
        <v>24</v>
      </c>
      <c r="N1536" t="s">
        <v>24</v>
      </c>
      <c r="O1536" t="s">
        <v>24</v>
      </c>
      <c r="P1536" t="s">
        <v>24</v>
      </c>
      <c r="Q1536" t="s">
        <v>24</v>
      </c>
      <c r="R1536" t="s">
        <v>24</v>
      </c>
      <c r="S1536" t="s">
        <v>24</v>
      </c>
      <c r="T1536" t="s">
        <v>24</v>
      </c>
      <c r="U1536" t="s">
        <v>24</v>
      </c>
      <c r="V1536" t="s">
        <v>24</v>
      </c>
      <c r="W1536" t="s">
        <v>24</v>
      </c>
      <c r="X1536" t="s">
        <v>24</v>
      </c>
      <c r="Y1536">
        <v>630</v>
      </c>
      <c r="Z1536">
        <v>690</v>
      </c>
      <c r="AA1536">
        <v>318</v>
      </c>
      <c r="AB1536">
        <v>221</v>
      </c>
      <c r="AC1536" t="s">
        <v>6798</v>
      </c>
      <c r="AD1536" t="s">
        <v>6801</v>
      </c>
    </row>
    <row r="1537" spans="1:30" x14ac:dyDescent="0.25">
      <c r="A1537">
        <v>1536</v>
      </c>
      <c r="B1537" t="s">
        <v>6802</v>
      </c>
      <c r="C1537" s="2">
        <v>-0.31780791335924202</v>
      </c>
      <c r="D1537" t="s">
        <v>6805</v>
      </c>
      <c r="E1537" t="s">
        <v>18293</v>
      </c>
      <c r="F1537">
        <v>385.35098476310202</v>
      </c>
      <c r="G1537" s="2">
        <v>0.231235375739994</v>
      </c>
      <c r="H1537" s="12">
        <v>-1.3743914067741601</v>
      </c>
      <c r="I1537" s="14">
        <v>0.169320202487104</v>
      </c>
      <c r="J1537" s="14">
        <v>0.275992101128608</v>
      </c>
      <c r="K1537" t="s">
        <v>6804</v>
      </c>
      <c r="L1537" t="s">
        <v>24</v>
      </c>
      <c r="M1537" t="s">
        <v>24</v>
      </c>
      <c r="N1537" t="s">
        <v>24</v>
      </c>
      <c r="O1537" t="s">
        <v>24</v>
      </c>
      <c r="P1537" t="s">
        <v>24</v>
      </c>
      <c r="Q1537" t="s">
        <v>24</v>
      </c>
      <c r="R1537" t="s">
        <v>24</v>
      </c>
      <c r="S1537" t="s">
        <v>24</v>
      </c>
      <c r="T1537" t="s">
        <v>24</v>
      </c>
      <c r="U1537" t="s">
        <v>24</v>
      </c>
      <c r="V1537" t="s">
        <v>24</v>
      </c>
      <c r="W1537" t="s">
        <v>24</v>
      </c>
      <c r="X1537" t="s">
        <v>24</v>
      </c>
      <c r="Y1537">
        <v>517</v>
      </c>
      <c r="Z1537">
        <v>527</v>
      </c>
      <c r="AA1537">
        <v>291</v>
      </c>
      <c r="AB1537">
        <v>268</v>
      </c>
      <c r="AC1537" t="s">
        <v>6803</v>
      </c>
      <c r="AD1537" t="s">
        <v>6806</v>
      </c>
    </row>
    <row r="1538" spans="1:30" x14ac:dyDescent="0.25">
      <c r="A1538">
        <v>1537</v>
      </c>
      <c r="B1538" t="s">
        <v>6807</v>
      </c>
      <c r="C1538" s="2">
        <v>-2.7716486949245902</v>
      </c>
      <c r="D1538" t="s">
        <v>6810</v>
      </c>
      <c r="E1538" t="s">
        <v>18291</v>
      </c>
      <c r="F1538">
        <v>434.596370746579</v>
      </c>
      <c r="G1538" s="2">
        <v>1.5496901070634399</v>
      </c>
      <c r="H1538" s="12">
        <v>-1.78851802840549</v>
      </c>
      <c r="I1538" s="14">
        <v>7.3692469662296894E-2</v>
      </c>
      <c r="J1538" s="14">
        <v>0.142038052335276</v>
      </c>
      <c r="K1538" t="s">
        <v>6809</v>
      </c>
      <c r="L1538" t="s">
        <v>24</v>
      </c>
      <c r="M1538" t="s">
        <v>24</v>
      </c>
      <c r="N1538" t="s">
        <v>24</v>
      </c>
      <c r="O1538" t="s">
        <v>24</v>
      </c>
      <c r="P1538" t="s">
        <v>24</v>
      </c>
      <c r="Q1538" t="s">
        <v>24</v>
      </c>
      <c r="R1538" t="s">
        <v>24</v>
      </c>
      <c r="S1538" t="s">
        <v>24</v>
      </c>
      <c r="T1538" t="s">
        <v>24</v>
      </c>
      <c r="U1538" t="s">
        <v>24</v>
      </c>
      <c r="V1538" t="s">
        <v>24</v>
      </c>
      <c r="W1538" t="s">
        <v>24</v>
      </c>
      <c r="X1538" t="s">
        <v>24</v>
      </c>
      <c r="Y1538">
        <v>185</v>
      </c>
      <c r="Z1538">
        <v>152</v>
      </c>
      <c r="AA1538">
        <v>864</v>
      </c>
      <c r="AB1538">
        <v>62</v>
      </c>
      <c r="AC1538" t="s">
        <v>6808</v>
      </c>
      <c r="AD1538" t="s">
        <v>6811</v>
      </c>
    </row>
    <row r="1539" spans="1:30" x14ac:dyDescent="0.25">
      <c r="A1539">
        <v>1538</v>
      </c>
      <c r="B1539" t="s">
        <v>6812</v>
      </c>
      <c r="C1539" s="2">
        <v>-2.6650632563407601</v>
      </c>
      <c r="D1539" t="s">
        <v>6815</v>
      </c>
      <c r="E1539" t="s">
        <v>18291</v>
      </c>
      <c r="F1539">
        <v>137.67814153644301</v>
      </c>
      <c r="G1539" s="2">
        <v>0.62032256340408898</v>
      </c>
      <c r="H1539" s="12">
        <v>-4.2962539387829599</v>
      </c>
      <c r="I1539" s="14">
        <v>1.7370858489037899E-5</v>
      </c>
      <c r="J1539" s="14">
        <v>1.0565919376899199E-4</v>
      </c>
      <c r="K1539" t="s">
        <v>6814</v>
      </c>
      <c r="L1539">
        <v>0</v>
      </c>
      <c r="M1539">
        <v>1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57</v>
      </c>
      <c r="Z1539">
        <v>57</v>
      </c>
      <c r="AA1539">
        <v>231</v>
      </c>
      <c r="AB1539">
        <v>67</v>
      </c>
      <c r="AC1539" t="s">
        <v>6813</v>
      </c>
      <c r="AD1539" t="s">
        <v>6816</v>
      </c>
    </row>
    <row r="1540" spans="1:30" x14ac:dyDescent="0.25">
      <c r="A1540">
        <v>1539</v>
      </c>
      <c r="B1540" t="s">
        <v>6817</v>
      </c>
      <c r="C1540" s="2">
        <v>-3.06571472946943</v>
      </c>
      <c r="D1540" t="s">
        <v>6820</v>
      </c>
      <c r="E1540" t="s">
        <v>18291</v>
      </c>
      <c r="F1540">
        <v>561.40117194607501</v>
      </c>
      <c r="G1540" s="2">
        <v>1.4598261487301201</v>
      </c>
      <c r="H1540" s="12">
        <v>-2.1000546757819398</v>
      </c>
      <c r="I1540" s="14">
        <v>3.5724031726741101E-2</v>
      </c>
      <c r="J1540" s="14">
        <v>7.8948694902616898E-2</v>
      </c>
      <c r="K1540" t="s">
        <v>6819</v>
      </c>
      <c r="L1540" t="s">
        <v>24</v>
      </c>
      <c r="M1540" t="s">
        <v>24</v>
      </c>
      <c r="N1540" t="s">
        <v>24</v>
      </c>
      <c r="O1540" t="s">
        <v>24</v>
      </c>
      <c r="P1540" t="s">
        <v>24</v>
      </c>
      <c r="Q1540" t="s">
        <v>24</v>
      </c>
      <c r="R1540" t="s">
        <v>24</v>
      </c>
      <c r="S1540" t="s">
        <v>24</v>
      </c>
      <c r="T1540" t="s">
        <v>24</v>
      </c>
      <c r="U1540" t="s">
        <v>24</v>
      </c>
      <c r="V1540" t="s">
        <v>24</v>
      </c>
      <c r="W1540" t="s">
        <v>24</v>
      </c>
      <c r="X1540" t="s">
        <v>24</v>
      </c>
      <c r="Y1540">
        <v>177</v>
      </c>
      <c r="Z1540">
        <v>188</v>
      </c>
      <c r="AA1540">
        <v>1127</v>
      </c>
      <c r="AB1540">
        <v>101</v>
      </c>
      <c r="AC1540" t="s">
        <v>6818</v>
      </c>
      <c r="AD1540" t="s">
        <v>6821</v>
      </c>
    </row>
    <row r="1541" spans="1:30" x14ac:dyDescent="0.25">
      <c r="A1541">
        <v>1540</v>
      </c>
      <c r="B1541" t="s">
        <v>6822</v>
      </c>
      <c r="C1541" s="2">
        <v>-2.8638049114386899</v>
      </c>
      <c r="D1541" t="s">
        <v>6825</v>
      </c>
      <c r="E1541" t="s">
        <v>18291</v>
      </c>
      <c r="F1541">
        <v>1067.0458378728499</v>
      </c>
      <c r="G1541" s="2">
        <v>1.3231766665201701</v>
      </c>
      <c r="H1541" s="12">
        <v>-2.16434054794076</v>
      </c>
      <c r="I1541" s="14">
        <v>3.0438222956937599E-2</v>
      </c>
      <c r="J1541" s="14">
        <v>6.9065229893574206E-2</v>
      </c>
      <c r="K1541" t="s">
        <v>6824</v>
      </c>
      <c r="L1541" t="s">
        <v>24</v>
      </c>
      <c r="M1541" t="s">
        <v>24</v>
      </c>
      <c r="N1541" t="s">
        <v>24</v>
      </c>
      <c r="O1541" t="s">
        <v>24</v>
      </c>
      <c r="P1541" t="s">
        <v>24</v>
      </c>
      <c r="Q1541" t="s">
        <v>24</v>
      </c>
      <c r="R1541" t="s">
        <v>24</v>
      </c>
      <c r="S1541" t="s">
        <v>24</v>
      </c>
      <c r="T1541" t="s">
        <v>24</v>
      </c>
      <c r="U1541" t="s">
        <v>24</v>
      </c>
      <c r="V1541" t="s">
        <v>24</v>
      </c>
      <c r="W1541" t="s">
        <v>24</v>
      </c>
      <c r="X1541" t="s">
        <v>24</v>
      </c>
      <c r="Y1541">
        <v>404</v>
      </c>
      <c r="Z1541">
        <v>380</v>
      </c>
      <c r="AA1541">
        <v>2050</v>
      </c>
      <c r="AB1541">
        <v>258</v>
      </c>
      <c r="AC1541" t="s">
        <v>6823</v>
      </c>
      <c r="AD1541" t="s">
        <v>6826</v>
      </c>
    </row>
    <row r="1542" spans="1:30" x14ac:dyDescent="0.25">
      <c r="A1542">
        <v>1541</v>
      </c>
      <c r="B1542" t="s">
        <v>6827</v>
      </c>
      <c r="C1542" s="2">
        <v>-1.22288326322823</v>
      </c>
      <c r="D1542" t="s">
        <v>6830</v>
      </c>
      <c r="E1542" t="s">
        <v>18298</v>
      </c>
      <c r="F1542">
        <v>381.17888282933097</v>
      </c>
      <c r="G1542" s="2">
        <v>0.47037938525781903</v>
      </c>
      <c r="H1542" s="12">
        <v>-2.59978073349868</v>
      </c>
      <c r="I1542" s="14">
        <v>9.3283343258972404E-3</v>
      </c>
      <c r="J1542" s="14">
        <v>2.5455727143695799E-2</v>
      </c>
      <c r="K1542" t="s">
        <v>6829</v>
      </c>
      <c r="L1542">
        <v>0</v>
      </c>
      <c r="M1542">
        <v>1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358</v>
      </c>
      <c r="Z1542">
        <v>337</v>
      </c>
      <c r="AA1542">
        <v>479</v>
      </c>
      <c r="AB1542">
        <v>197</v>
      </c>
      <c r="AC1542" t="s">
        <v>6828</v>
      </c>
      <c r="AD1542" t="s">
        <v>6831</v>
      </c>
    </row>
    <row r="1543" spans="1:30" x14ac:dyDescent="0.25">
      <c r="A1543">
        <v>1542</v>
      </c>
      <c r="B1543" t="s">
        <v>6832</v>
      </c>
      <c r="C1543" s="2">
        <v>-0.12869502583714101</v>
      </c>
      <c r="D1543" t="s">
        <v>6835</v>
      </c>
      <c r="E1543" t="s">
        <v>18285</v>
      </c>
      <c r="F1543">
        <v>588.59449366800095</v>
      </c>
      <c r="G1543" s="2">
        <v>0.20379323362315599</v>
      </c>
      <c r="H1543" s="12">
        <v>-0.63149803135818205</v>
      </c>
      <c r="I1543" s="14">
        <v>0.52771493603109998</v>
      </c>
      <c r="J1543" s="14">
        <v>0.64872104736371905</v>
      </c>
      <c r="K1543" t="s">
        <v>6834</v>
      </c>
      <c r="L1543" t="s">
        <v>24</v>
      </c>
      <c r="M1543" t="s">
        <v>24</v>
      </c>
      <c r="N1543" t="s">
        <v>24</v>
      </c>
      <c r="O1543" t="s">
        <v>24</v>
      </c>
      <c r="P1543" t="s">
        <v>24</v>
      </c>
      <c r="Q1543" t="s">
        <v>24</v>
      </c>
      <c r="R1543" t="s">
        <v>24</v>
      </c>
      <c r="S1543" t="s">
        <v>24</v>
      </c>
      <c r="T1543" t="s">
        <v>24</v>
      </c>
      <c r="U1543" t="s">
        <v>24</v>
      </c>
      <c r="V1543" t="s">
        <v>24</v>
      </c>
      <c r="W1543" t="s">
        <v>24</v>
      </c>
      <c r="X1543" t="s">
        <v>24</v>
      </c>
      <c r="Y1543">
        <v>857</v>
      </c>
      <c r="Z1543">
        <v>856</v>
      </c>
      <c r="AA1543">
        <v>336</v>
      </c>
      <c r="AB1543">
        <v>482</v>
      </c>
      <c r="AC1543" t="s">
        <v>6833</v>
      </c>
      <c r="AD1543" t="s">
        <v>6836</v>
      </c>
    </row>
    <row r="1544" spans="1:30" x14ac:dyDescent="0.25">
      <c r="A1544">
        <v>1543</v>
      </c>
      <c r="B1544" t="s">
        <v>16461</v>
      </c>
      <c r="C1544" s="2">
        <v>1.9482726528772301</v>
      </c>
      <c r="D1544" t="s">
        <v>6839</v>
      </c>
      <c r="E1544" t="s">
        <v>18293</v>
      </c>
      <c r="F1544">
        <v>1244.7025657695499</v>
      </c>
      <c r="G1544" s="2">
        <v>1.7442556436011201</v>
      </c>
      <c r="H1544" s="12">
        <v>1.1169650848054</v>
      </c>
      <c r="I1544" s="14">
        <v>0.26400925419004001</v>
      </c>
      <c r="J1544" s="14">
        <v>0.38699554715169099</v>
      </c>
      <c r="K1544" t="s">
        <v>6838</v>
      </c>
      <c r="L1544" t="s">
        <v>24</v>
      </c>
      <c r="M1544" t="s">
        <v>24</v>
      </c>
      <c r="N1544" t="s">
        <v>24</v>
      </c>
      <c r="O1544" t="s">
        <v>24</v>
      </c>
      <c r="P1544" t="s">
        <v>24</v>
      </c>
      <c r="Q1544" t="s">
        <v>24</v>
      </c>
      <c r="R1544" t="s">
        <v>24</v>
      </c>
      <c r="S1544" t="s">
        <v>24</v>
      </c>
      <c r="T1544" t="s">
        <v>24</v>
      </c>
      <c r="U1544" t="s">
        <v>24</v>
      </c>
      <c r="V1544" t="s">
        <v>24</v>
      </c>
      <c r="W1544" t="s">
        <v>24</v>
      </c>
      <c r="X1544" t="s">
        <v>24</v>
      </c>
      <c r="Y1544">
        <v>3322</v>
      </c>
      <c r="Z1544">
        <v>2678</v>
      </c>
      <c r="AA1544">
        <v>599</v>
      </c>
      <c r="AB1544">
        <v>24</v>
      </c>
      <c r="AC1544" t="s">
        <v>6837</v>
      </c>
      <c r="AD1544" t="s">
        <v>6840</v>
      </c>
    </row>
    <row r="1545" spans="1:30" x14ac:dyDescent="0.25">
      <c r="A1545">
        <v>1544</v>
      </c>
      <c r="B1545" t="s">
        <v>6841</v>
      </c>
      <c r="C1545" s="2">
        <v>-7.1899681252953304E-2</v>
      </c>
      <c r="D1545" t="s">
        <v>6844</v>
      </c>
      <c r="E1545" t="s">
        <v>18285</v>
      </c>
      <c r="F1545">
        <v>540.22107770001605</v>
      </c>
      <c r="G1545" s="2">
        <v>0.236216212556244</v>
      </c>
      <c r="H1545" s="12">
        <v>-0.30438080635906201</v>
      </c>
      <c r="I1545" s="14">
        <v>0.76083778882090602</v>
      </c>
      <c r="J1545" s="14">
        <v>0.83269942974933797</v>
      </c>
      <c r="K1545" t="s">
        <v>6843</v>
      </c>
      <c r="L1545" t="s">
        <v>24</v>
      </c>
      <c r="M1545" t="s">
        <v>24</v>
      </c>
      <c r="N1545" t="s">
        <v>24</v>
      </c>
      <c r="O1545" t="s">
        <v>24</v>
      </c>
      <c r="P1545" t="s">
        <v>24</v>
      </c>
      <c r="Q1545" t="s">
        <v>24</v>
      </c>
      <c r="R1545" t="s">
        <v>24</v>
      </c>
      <c r="S1545" t="s">
        <v>24</v>
      </c>
      <c r="T1545" t="s">
        <v>24</v>
      </c>
      <c r="U1545" t="s">
        <v>24</v>
      </c>
      <c r="V1545" t="s">
        <v>24</v>
      </c>
      <c r="W1545" t="s">
        <v>24</v>
      </c>
      <c r="X1545" t="s">
        <v>24</v>
      </c>
      <c r="Y1545">
        <v>749</v>
      </c>
      <c r="Z1545">
        <v>859</v>
      </c>
      <c r="AA1545">
        <v>284</v>
      </c>
      <c r="AB1545">
        <v>456</v>
      </c>
      <c r="AC1545" t="s">
        <v>6842</v>
      </c>
      <c r="AD1545" t="s">
        <v>6845</v>
      </c>
    </row>
    <row r="1546" spans="1:30" x14ac:dyDescent="0.25">
      <c r="A1546">
        <v>1545</v>
      </c>
      <c r="B1546" t="s">
        <v>6846</v>
      </c>
      <c r="C1546" s="2">
        <v>-0.21200054195037399</v>
      </c>
      <c r="D1546" t="s">
        <v>6849</v>
      </c>
      <c r="E1546" t="s">
        <v>18285</v>
      </c>
      <c r="F1546">
        <v>27.6325940082092</v>
      </c>
      <c r="G1546" s="2">
        <v>0.53884231152583595</v>
      </c>
      <c r="H1546" s="12">
        <v>-0.39343707317648002</v>
      </c>
      <c r="I1546" s="14">
        <v>0.69399669238430095</v>
      </c>
      <c r="J1546" s="14">
        <v>0.78290555067315604</v>
      </c>
      <c r="K1546" t="s">
        <v>6848</v>
      </c>
      <c r="L1546" t="s">
        <v>24</v>
      </c>
      <c r="M1546" t="s">
        <v>24</v>
      </c>
      <c r="N1546" t="s">
        <v>24</v>
      </c>
      <c r="O1546" t="s">
        <v>24</v>
      </c>
      <c r="P1546" t="s">
        <v>24</v>
      </c>
      <c r="Q1546" t="s">
        <v>24</v>
      </c>
      <c r="R1546" t="s">
        <v>24</v>
      </c>
      <c r="S1546" t="s">
        <v>24</v>
      </c>
      <c r="T1546" t="s">
        <v>24</v>
      </c>
      <c r="U1546" t="s">
        <v>24</v>
      </c>
      <c r="V1546" t="s">
        <v>24</v>
      </c>
      <c r="W1546" t="s">
        <v>24</v>
      </c>
      <c r="X1546" t="s">
        <v>24</v>
      </c>
      <c r="Y1546">
        <v>37</v>
      </c>
      <c r="Z1546">
        <v>41</v>
      </c>
      <c r="AA1546">
        <v>19</v>
      </c>
      <c r="AB1546">
        <v>20</v>
      </c>
      <c r="AC1546" t="s">
        <v>6847</v>
      </c>
      <c r="AD1546" t="s">
        <v>6850</v>
      </c>
    </row>
    <row r="1547" spans="1:30" x14ac:dyDescent="0.25">
      <c r="A1547">
        <v>1546</v>
      </c>
      <c r="B1547" t="s">
        <v>6851</v>
      </c>
      <c r="C1547" s="2">
        <v>-0.86240825102407803</v>
      </c>
      <c r="D1547" t="s">
        <v>6854</v>
      </c>
      <c r="E1547" t="s">
        <v>18292</v>
      </c>
      <c r="F1547">
        <v>333.48228611205099</v>
      </c>
      <c r="G1547" s="2">
        <v>0.32771453472916301</v>
      </c>
      <c r="H1547" s="12">
        <v>-2.63158377072536</v>
      </c>
      <c r="I1547" s="14">
        <v>8.4987912276408908E-3</v>
      </c>
      <c r="J1547" s="14">
        <v>2.35838166539886E-2</v>
      </c>
      <c r="K1547" t="s">
        <v>6853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</v>
      </c>
      <c r="W1547">
        <v>0</v>
      </c>
      <c r="X1547">
        <v>0</v>
      </c>
      <c r="Y1547">
        <v>332</v>
      </c>
      <c r="Z1547">
        <v>391</v>
      </c>
      <c r="AA1547">
        <v>189</v>
      </c>
      <c r="AB1547">
        <v>392</v>
      </c>
      <c r="AC1547" t="s">
        <v>6852</v>
      </c>
      <c r="AD1547" t="s">
        <v>6855</v>
      </c>
    </row>
    <row r="1548" spans="1:30" x14ac:dyDescent="0.25">
      <c r="A1548">
        <v>1547</v>
      </c>
      <c r="B1548" t="s">
        <v>6856</v>
      </c>
      <c r="C1548" s="2">
        <v>-0.61118434555221302</v>
      </c>
      <c r="D1548" t="s">
        <v>6859</v>
      </c>
      <c r="E1548" t="s">
        <v>18292</v>
      </c>
      <c r="F1548">
        <v>490.78378526776999</v>
      </c>
      <c r="G1548" s="2">
        <v>0.25778025365360702</v>
      </c>
      <c r="H1548" s="12">
        <v>-2.37095098204649</v>
      </c>
      <c r="I1548" s="14">
        <v>1.7742383949953699E-2</v>
      </c>
      <c r="J1548" s="14">
        <v>4.4129942244948601E-2</v>
      </c>
      <c r="K1548" t="s">
        <v>6858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</v>
      </c>
      <c r="W1548">
        <v>0</v>
      </c>
      <c r="X1548">
        <v>0</v>
      </c>
      <c r="Y1548">
        <v>596</v>
      </c>
      <c r="Z1548">
        <v>587</v>
      </c>
      <c r="AA1548">
        <v>293</v>
      </c>
      <c r="AB1548">
        <v>502</v>
      </c>
      <c r="AC1548" t="s">
        <v>6857</v>
      </c>
      <c r="AD1548" t="s">
        <v>6860</v>
      </c>
    </row>
    <row r="1549" spans="1:30" x14ac:dyDescent="0.25">
      <c r="A1549">
        <v>1548</v>
      </c>
      <c r="B1549" t="s">
        <v>6861</v>
      </c>
      <c r="C1549" s="2">
        <v>-0.34051798936595301</v>
      </c>
      <c r="D1549" t="s">
        <v>6864</v>
      </c>
      <c r="E1549" t="s">
        <v>18293</v>
      </c>
      <c r="F1549">
        <v>17047.9725735502</v>
      </c>
      <c r="G1549" s="2">
        <v>0.17534054621343401</v>
      </c>
      <c r="H1549" s="12">
        <v>-1.9420379183229901</v>
      </c>
      <c r="I1549" s="14">
        <v>5.2132510091964103E-2</v>
      </c>
      <c r="J1549" s="14">
        <v>0.106920930624538</v>
      </c>
      <c r="K1549" t="s">
        <v>6863</v>
      </c>
      <c r="L1549" t="s">
        <v>24</v>
      </c>
      <c r="M1549" t="s">
        <v>24</v>
      </c>
      <c r="N1549" t="s">
        <v>24</v>
      </c>
      <c r="O1549" t="s">
        <v>24</v>
      </c>
      <c r="P1549" t="s">
        <v>24</v>
      </c>
      <c r="Q1549" t="s">
        <v>24</v>
      </c>
      <c r="R1549" t="s">
        <v>24</v>
      </c>
      <c r="S1549" t="s">
        <v>24</v>
      </c>
      <c r="T1549" t="s">
        <v>24</v>
      </c>
      <c r="U1549" t="s">
        <v>24</v>
      </c>
      <c r="V1549" t="s">
        <v>24</v>
      </c>
      <c r="W1549" t="s">
        <v>24</v>
      </c>
      <c r="X1549" t="s">
        <v>24</v>
      </c>
      <c r="Y1549">
        <v>20619</v>
      </c>
      <c r="Z1549">
        <v>25327</v>
      </c>
      <c r="AA1549">
        <v>10740</v>
      </c>
      <c r="AB1549">
        <v>14558</v>
      </c>
      <c r="AC1549" t="s">
        <v>6862</v>
      </c>
      <c r="AD1549" t="s">
        <v>6865</v>
      </c>
    </row>
    <row r="1550" spans="1:30" x14ac:dyDescent="0.25">
      <c r="A1550">
        <v>1549</v>
      </c>
      <c r="B1550" t="s">
        <v>6866</v>
      </c>
      <c r="C1550" s="2">
        <v>-0.36645934623383802</v>
      </c>
      <c r="D1550" t="s">
        <v>6869</v>
      </c>
      <c r="E1550" t="s">
        <v>18293</v>
      </c>
      <c r="F1550">
        <v>31951.458540008902</v>
      </c>
      <c r="G1550" s="2">
        <v>0.15552735824609401</v>
      </c>
      <c r="H1550" s="12">
        <v>-2.3562371943203799</v>
      </c>
      <c r="I1550" s="14">
        <v>1.8461125465289399E-2</v>
      </c>
      <c r="J1550" s="14">
        <v>4.55405527112792E-2</v>
      </c>
      <c r="K1550" t="s">
        <v>6868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1</v>
      </c>
      <c r="W1550">
        <v>0</v>
      </c>
      <c r="X1550">
        <v>0</v>
      </c>
      <c r="Y1550">
        <v>39066</v>
      </c>
      <c r="Z1550">
        <v>46132</v>
      </c>
      <c r="AA1550">
        <v>20882</v>
      </c>
      <c r="AB1550">
        <v>26798</v>
      </c>
      <c r="AC1550" t="s">
        <v>6867</v>
      </c>
      <c r="AD1550" t="s">
        <v>6870</v>
      </c>
    </row>
    <row r="1551" spans="1:30" x14ac:dyDescent="0.25">
      <c r="A1551">
        <v>1550</v>
      </c>
      <c r="B1551" t="s">
        <v>6871</v>
      </c>
      <c r="C1551" s="2">
        <v>0.109015878206568</v>
      </c>
      <c r="D1551" t="s">
        <v>6874</v>
      </c>
      <c r="E1551" t="s">
        <v>18292</v>
      </c>
      <c r="F1551">
        <v>7909.4163539706396</v>
      </c>
      <c r="G1551" s="2">
        <v>0.174091754500106</v>
      </c>
      <c r="H1551" s="12">
        <v>0.62619782608085395</v>
      </c>
      <c r="I1551" s="14">
        <v>0.53118519295392097</v>
      </c>
      <c r="J1551" s="14">
        <v>0.65126473421822995</v>
      </c>
      <c r="K1551" t="s">
        <v>6873</v>
      </c>
      <c r="L1551" t="s">
        <v>24</v>
      </c>
      <c r="M1551" t="s">
        <v>24</v>
      </c>
      <c r="N1551" t="s">
        <v>24</v>
      </c>
      <c r="O1551" t="s">
        <v>24</v>
      </c>
      <c r="P1551" t="s">
        <v>24</v>
      </c>
      <c r="Q1551" t="s">
        <v>24</v>
      </c>
      <c r="R1551" t="s">
        <v>24</v>
      </c>
      <c r="S1551" t="s">
        <v>24</v>
      </c>
      <c r="T1551" t="s">
        <v>24</v>
      </c>
      <c r="U1551" t="s">
        <v>24</v>
      </c>
      <c r="V1551" t="s">
        <v>24</v>
      </c>
      <c r="W1551" t="s">
        <v>24</v>
      </c>
      <c r="X1551" t="s">
        <v>24</v>
      </c>
      <c r="Y1551">
        <v>11198</v>
      </c>
      <c r="Z1551">
        <v>13870</v>
      </c>
      <c r="AA1551">
        <v>4853</v>
      </c>
      <c r="AB1551">
        <v>5150</v>
      </c>
      <c r="AC1551" t="s">
        <v>6872</v>
      </c>
      <c r="AD1551" t="s">
        <v>6875</v>
      </c>
    </row>
    <row r="1552" spans="1:30" x14ac:dyDescent="0.25">
      <c r="A1552">
        <v>1551</v>
      </c>
      <c r="B1552" t="s">
        <v>6876</v>
      </c>
      <c r="C1552" s="2">
        <v>-0.78937644515579397</v>
      </c>
      <c r="D1552" t="s">
        <v>6879</v>
      </c>
      <c r="E1552" t="s">
        <v>18298</v>
      </c>
      <c r="F1552">
        <v>10043.961286657999</v>
      </c>
      <c r="G1552" s="2">
        <v>0.284996083422069</v>
      </c>
      <c r="H1552" s="12">
        <v>-2.76977997619271</v>
      </c>
      <c r="I1552" s="14">
        <v>5.6094171176792997E-3</v>
      </c>
      <c r="J1552" s="14">
        <v>1.6487432834909901E-2</v>
      </c>
      <c r="K1552" t="s">
        <v>6878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</v>
      </c>
      <c r="W1552">
        <v>0</v>
      </c>
      <c r="X1552">
        <v>0</v>
      </c>
      <c r="Y1552">
        <v>10044</v>
      </c>
      <c r="Z1552">
        <v>12442</v>
      </c>
      <c r="AA1552">
        <v>9642</v>
      </c>
      <c r="AB1552">
        <v>6800</v>
      </c>
      <c r="AC1552" t="s">
        <v>6877</v>
      </c>
      <c r="AD1552" t="s">
        <v>6880</v>
      </c>
    </row>
    <row r="1553" spans="1:30" x14ac:dyDescent="0.25">
      <c r="A1553">
        <v>1552</v>
      </c>
      <c r="B1553" t="s">
        <v>6881</v>
      </c>
      <c r="C1553" s="2">
        <v>-0.30561060373570798</v>
      </c>
      <c r="D1553" t="s">
        <v>6884</v>
      </c>
      <c r="E1553" t="s">
        <v>18298</v>
      </c>
      <c r="F1553">
        <v>989.14535917131604</v>
      </c>
      <c r="G1553" s="2">
        <v>0.21056235237371901</v>
      </c>
      <c r="H1553" s="12">
        <v>-1.45140192579769</v>
      </c>
      <c r="I1553" s="14">
        <v>0.14666797381447</v>
      </c>
      <c r="J1553" s="14">
        <v>0.24718965806884199</v>
      </c>
      <c r="K1553" t="s">
        <v>6883</v>
      </c>
      <c r="L1553" t="s">
        <v>24</v>
      </c>
      <c r="M1553" t="s">
        <v>24</v>
      </c>
      <c r="N1553" t="s">
        <v>24</v>
      </c>
      <c r="O1553" t="s">
        <v>24</v>
      </c>
      <c r="P1553" t="s">
        <v>24</v>
      </c>
      <c r="Q1553" t="s">
        <v>24</v>
      </c>
      <c r="R1553" t="s">
        <v>24</v>
      </c>
      <c r="S1553" t="s">
        <v>24</v>
      </c>
      <c r="T1553" t="s">
        <v>24</v>
      </c>
      <c r="U1553" t="s">
        <v>24</v>
      </c>
      <c r="V1553" t="s">
        <v>24</v>
      </c>
      <c r="W1553" t="s">
        <v>24</v>
      </c>
      <c r="X1553" t="s">
        <v>24</v>
      </c>
      <c r="Y1553">
        <v>1260</v>
      </c>
      <c r="Z1553">
        <v>1440</v>
      </c>
      <c r="AA1553">
        <v>577</v>
      </c>
      <c r="AB1553">
        <v>882</v>
      </c>
      <c r="AC1553" t="s">
        <v>6882</v>
      </c>
      <c r="AD1553" t="s">
        <v>6885</v>
      </c>
    </row>
    <row r="1554" spans="1:30" x14ac:dyDescent="0.25">
      <c r="A1554">
        <v>1553</v>
      </c>
      <c r="B1554" t="s">
        <v>6886</v>
      </c>
      <c r="C1554" s="2">
        <v>-0.24672639441191199</v>
      </c>
      <c r="D1554" t="s">
        <v>6889</v>
      </c>
      <c r="E1554" t="s">
        <v>18299</v>
      </c>
      <c r="F1554">
        <v>19772.932482754601</v>
      </c>
      <c r="G1554" s="2">
        <v>0.194794361657596</v>
      </c>
      <c r="H1554" s="12">
        <v>-1.2665992604323999</v>
      </c>
      <c r="I1554" s="14">
        <v>0.20529861703829899</v>
      </c>
      <c r="J1554" s="14">
        <v>0.32016417713041401</v>
      </c>
      <c r="K1554" t="s">
        <v>6888</v>
      </c>
      <c r="L1554" t="s">
        <v>24</v>
      </c>
      <c r="M1554" t="s">
        <v>24</v>
      </c>
      <c r="N1554" t="s">
        <v>24</v>
      </c>
      <c r="O1554" t="s">
        <v>24</v>
      </c>
      <c r="P1554" t="s">
        <v>24</v>
      </c>
      <c r="Q1554" t="s">
        <v>24</v>
      </c>
      <c r="R1554" t="s">
        <v>24</v>
      </c>
      <c r="S1554" t="s">
        <v>24</v>
      </c>
      <c r="T1554" t="s">
        <v>24</v>
      </c>
      <c r="U1554" t="s">
        <v>24</v>
      </c>
      <c r="V1554" t="s">
        <v>24</v>
      </c>
      <c r="W1554" t="s">
        <v>24</v>
      </c>
      <c r="X1554" t="s">
        <v>24</v>
      </c>
      <c r="Y1554">
        <v>27800</v>
      </c>
      <c r="Z1554">
        <v>27249</v>
      </c>
      <c r="AA1554">
        <v>11362</v>
      </c>
      <c r="AB1554">
        <v>17271</v>
      </c>
      <c r="AC1554" t="s">
        <v>6887</v>
      </c>
      <c r="AD1554" t="s">
        <v>6890</v>
      </c>
    </row>
    <row r="1555" spans="1:30" x14ac:dyDescent="0.25">
      <c r="A1555">
        <v>1554</v>
      </c>
      <c r="B1555" t="s">
        <v>16462</v>
      </c>
      <c r="C1555" s="2">
        <v>1.58251535990625</v>
      </c>
      <c r="D1555" t="s">
        <v>6893</v>
      </c>
      <c r="E1555" t="s">
        <v>18293</v>
      </c>
      <c r="F1555">
        <v>1691.97876603483</v>
      </c>
      <c r="G1555" s="2">
        <v>0.76823314247776597</v>
      </c>
      <c r="H1555" s="12">
        <v>2.0599415365004998</v>
      </c>
      <c r="I1555" s="14">
        <v>3.9404130216167697E-2</v>
      </c>
      <c r="J1555" s="14">
        <v>8.55801604528003E-2</v>
      </c>
      <c r="K1555" t="s">
        <v>6892</v>
      </c>
      <c r="L1555" t="s">
        <v>24</v>
      </c>
      <c r="M1555" t="s">
        <v>24</v>
      </c>
      <c r="N1555" t="s">
        <v>24</v>
      </c>
      <c r="O1555" t="s">
        <v>24</v>
      </c>
      <c r="P1555" t="s">
        <v>24</v>
      </c>
      <c r="Q1555" t="s">
        <v>24</v>
      </c>
      <c r="R1555" t="s">
        <v>24</v>
      </c>
      <c r="S1555" t="s">
        <v>24</v>
      </c>
      <c r="T1555" t="s">
        <v>24</v>
      </c>
      <c r="U1555" t="s">
        <v>24</v>
      </c>
      <c r="V1555" t="s">
        <v>24</v>
      </c>
      <c r="W1555" t="s">
        <v>24</v>
      </c>
      <c r="X1555" t="s">
        <v>24</v>
      </c>
      <c r="Y1555">
        <v>5721</v>
      </c>
      <c r="Z1555">
        <v>1889</v>
      </c>
      <c r="AA1555">
        <v>558</v>
      </c>
      <c r="AB1555">
        <v>552</v>
      </c>
      <c r="AC1555" t="s">
        <v>6891</v>
      </c>
      <c r="AD1555" t="s">
        <v>6894</v>
      </c>
    </row>
    <row r="1556" spans="1:30" x14ac:dyDescent="0.25">
      <c r="A1556">
        <v>1555</v>
      </c>
      <c r="B1556" t="s">
        <v>6895</v>
      </c>
      <c r="C1556" s="2">
        <v>-0.58239075733412704</v>
      </c>
      <c r="D1556" t="s">
        <v>6898</v>
      </c>
      <c r="E1556" t="s">
        <v>18283</v>
      </c>
      <c r="F1556">
        <v>3965.3116024043402</v>
      </c>
      <c r="G1556" s="2">
        <v>0.16672062109745001</v>
      </c>
      <c r="H1556" s="12">
        <v>-3.4932136978647099</v>
      </c>
      <c r="I1556" s="14">
        <v>4.7724442928206903E-4</v>
      </c>
      <c r="J1556" s="14">
        <v>2.0169258618468401E-3</v>
      </c>
      <c r="K1556" t="s">
        <v>6897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</v>
      </c>
      <c r="W1556">
        <v>0</v>
      </c>
      <c r="X1556">
        <v>0</v>
      </c>
      <c r="Y1556">
        <v>4724</v>
      </c>
      <c r="Z1556">
        <v>4952</v>
      </c>
      <c r="AA1556">
        <v>2648</v>
      </c>
      <c r="AB1556">
        <v>3672</v>
      </c>
      <c r="AC1556" t="s">
        <v>6896</v>
      </c>
      <c r="AD1556" t="s">
        <v>6899</v>
      </c>
    </row>
    <row r="1557" spans="1:30" x14ac:dyDescent="0.25">
      <c r="A1557">
        <v>1556</v>
      </c>
      <c r="B1557" t="s">
        <v>6900</v>
      </c>
      <c r="C1557" s="2">
        <v>-0.43023902316686602</v>
      </c>
      <c r="D1557" t="s">
        <v>1426</v>
      </c>
      <c r="E1557" t="s">
        <v>18295</v>
      </c>
      <c r="F1557">
        <v>325.35266717542601</v>
      </c>
      <c r="G1557" s="2">
        <v>0.20456804252616501</v>
      </c>
      <c r="H1557" s="12">
        <v>-2.1031585278616398</v>
      </c>
      <c r="I1557" s="14">
        <v>3.5451914190932798E-2</v>
      </c>
      <c r="J1557" s="14">
        <v>7.8480569680041204E-2</v>
      </c>
      <c r="K1557" t="s">
        <v>6902</v>
      </c>
      <c r="L1557" t="s">
        <v>24</v>
      </c>
      <c r="M1557" t="s">
        <v>24</v>
      </c>
      <c r="N1557" t="s">
        <v>24</v>
      </c>
      <c r="O1557" t="s">
        <v>24</v>
      </c>
      <c r="P1557" t="s">
        <v>24</v>
      </c>
      <c r="Q1557" t="s">
        <v>24</v>
      </c>
      <c r="R1557" t="s">
        <v>24</v>
      </c>
      <c r="S1557" t="s">
        <v>24</v>
      </c>
      <c r="T1557" t="s">
        <v>24</v>
      </c>
      <c r="U1557" t="s">
        <v>24</v>
      </c>
      <c r="V1557" t="s">
        <v>24</v>
      </c>
      <c r="W1557" t="s">
        <v>24</v>
      </c>
      <c r="X1557" t="s">
        <v>24</v>
      </c>
      <c r="Y1557">
        <v>407</v>
      </c>
      <c r="Z1557">
        <v>438</v>
      </c>
      <c r="AA1557">
        <v>221</v>
      </c>
      <c r="AB1557">
        <v>273</v>
      </c>
      <c r="AC1557" t="s">
        <v>6901</v>
      </c>
      <c r="AD1557" t="e">
        <f>-EKENLIEIANTRMPFGKYQGRVLIDLPEEYLLWFARKGEFPQGKLGMLMELTMTIKMEGLEGLVKPLKKD</f>
        <v>#NAME?</v>
      </c>
    </row>
    <row r="1558" spans="1:30" x14ac:dyDescent="0.25">
      <c r="A1558">
        <v>1557</v>
      </c>
      <c r="B1558" t="s">
        <v>6903</v>
      </c>
      <c r="C1558" s="2">
        <v>4.88582982691627E-2</v>
      </c>
      <c r="D1558" t="s">
        <v>6906</v>
      </c>
      <c r="E1558" t="s">
        <v>18295</v>
      </c>
      <c r="F1558">
        <v>257.59841344249202</v>
      </c>
      <c r="G1558" s="2">
        <v>0.229916412601471</v>
      </c>
      <c r="H1558" s="12">
        <v>0.21250461294319201</v>
      </c>
      <c r="I1558" s="14">
        <v>0.83171337935727496</v>
      </c>
      <c r="J1558" s="14">
        <v>0.88400673554440901</v>
      </c>
      <c r="K1558" t="s">
        <v>6905</v>
      </c>
      <c r="L1558" t="s">
        <v>24</v>
      </c>
      <c r="M1558" t="s">
        <v>24</v>
      </c>
      <c r="N1558" t="s">
        <v>24</v>
      </c>
      <c r="O1558" t="s">
        <v>24</v>
      </c>
      <c r="P1558" t="s">
        <v>24</v>
      </c>
      <c r="Q1558" t="s">
        <v>24</v>
      </c>
      <c r="R1558" t="s">
        <v>24</v>
      </c>
      <c r="S1558" t="s">
        <v>24</v>
      </c>
      <c r="T1558" t="s">
        <v>24</v>
      </c>
      <c r="U1558" t="s">
        <v>24</v>
      </c>
      <c r="V1558" t="s">
        <v>24</v>
      </c>
      <c r="W1558" t="s">
        <v>24</v>
      </c>
      <c r="X1558" t="s">
        <v>24</v>
      </c>
      <c r="Y1558">
        <v>400</v>
      </c>
      <c r="Z1558">
        <v>398</v>
      </c>
      <c r="AA1558">
        <v>143</v>
      </c>
      <c r="AB1558">
        <v>193</v>
      </c>
      <c r="AC1558" t="s">
        <v>6904</v>
      </c>
      <c r="AD1558" t="s">
        <v>6907</v>
      </c>
    </row>
    <row r="1559" spans="1:30" x14ac:dyDescent="0.25">
      <c r="A1559">
        <v>1558</v>
      </c>
      <c r="B1559" t="s">
        <v>6908</v>
      </c>
      <c r="C1559" s="2">
        <v>0.54404478990592398</v>
      </c>
      <c r="D1559" t="s">
        <v>6910</v>
      </c>
      <c r="F1559">
        <v>1927.94599426321</v>
      </c>
      <c r="G1559" s="2">
        <v>0.16117714038890599</v>
      </c>
      <c r="H1559" s="12">
        <v>3.3754463479944601</v>
      </c>
      <c r="I1559" s="14">
        <v>7.3696059845249203E-4</v>
      </c>
      <c r="J1559" s="14">
        <v>2.9485974763903502E-3</v>
      </c>
      <c r="K1559" t="s">
        <v>24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0</v>
      </c>
      <c r="Y1559">
        <v>3547</v>
      </c>
      <c r="Z1559">
        <v>3413</v>
      </c>
      <c r="AA1559">
        <v>927</v>
      </c>
      <c r="AB1559">
        <v>1148</v>
      </c>
      <c r="AC1559" t="s">
        <v>6909</v>
      </c>
      <c r="AD1559" t="s">
        <v>6911</v>
      </c>
    </row>
    <row r="1560" spans="1:30" x14ac:dyDescent="0.25">
      <c r="A1560">
        <v>1559</v>
      </c>
      <c r="B1560" t="s">
        <v>6912</v>
      </c>
      <c r="C1560" s="2">
        <v>-4.7503066755412097E-2</v>
      </c>
      <c r="D1560" t="s">
        <v>6915</v>
      </c>
      <c r="E1560" t="s">
        <v>18287</v>
      </c>
      <c r="F1560">
        <v>4660.8675863211201</v>
      </c>
      <c r="G1560" s="2">
        <v>0.19196246597298999</v>
      </c>
      <c r="H1560" s="12">
        <v>-0.247460181940443</v>
      </c>
      <c r="I1560" s="14">
        <v>0.80455210355336904</v>
      </c>
      <c r="J1560" s="14">
        <v>0.86407479768314299</v>
      </c>
      <c r="K1560" t="s">
        <v>6914</v>
      </c>
      <c r="L1560" t="s">
        <v>24</v>
      </c>
      <c r="M1560" t="s">
        <v>24</v>
      </c>
      <c r="N1560" t="s">
        <v>24</v>
      </c>
      <c r="O1560" t="s">
        <v>24</v>
      </c>
      <c r="P1560" t="s">
        <v>24</v>
      </c>
      <c r="Q1560" t="s">
        <v>24</v>
      </c>
      <c r="R1560" t="s">
        <v>24</v>
      </c>
      <c r="S1560" t="s">
        <v>24</v>
      </c>
      <c r="T1560" t="s">
        <v>24</v>
      </c>
      <c r="U1560" t="s">
        <v>24</v>
      </c>
      <c r="V1560" t="s">
        <v>24</v>
      </c>
      <c r="W1560" t="s">
        <v>24</v>
      </c>
      <c r="X1560" t="s">
        <v>24</v>
      </c>
      <c r="Y1560">
        <v>6279</v>
      </c>
      <c r="Z1560">
        <v>7719</v>
      </c>
      <c r="AA1560">
        <v>3140</v>
      </c>
      <c r="AB1560">
        <v>3065</v>
      </c>
      <c r="AC1560" t="s">
        <v>6913</v>
      </c>
      <c r="AD1560" t="s">
        <v>6916</v>
      </c>
    </row>
    <row r="1561" spans="1:30" x14ac:dyDescent="0.25">
      <c r="A1561">
        <v>1560</v>
      </c>
      <c r="B1561" t="s">
        <v>16463</v>
      </c>
      <c r="C1561" s="2">
        <v>1.03887968809277</v>
      </c>
      <c r="D1561" t="s">
        <v>6919</v>
      </c>
      <c r="E1561" t="s">
        <v>18285</v>
      </c>
      <c r="F1561">
        <v>2129.7139444920799</v>
      </c>
      <c r="G1561" s="2">
        <v>0.46039648059886401</v>
      </c>
      <c r="H1561" s="12">
        <v>2.2564892041342999</v>
      </c>
      <c r="I1561" s="14">
        <v>2.4040010663416499E-2</v>
      </c>
      <c r="J1561" s="14">
        <v>5.7171888940707301E-2</v>
      </c>
      <c r="K1561" t="s">
        <v>6918</v>
      </c>
      <c r="L1561" t="s">
        <v>24</v>
      </c>
      <c r="M1561" t="s">
        <v>24</v>
      </c>
      <c r="N1561" t="s">
        <v>24</v>
      </c>
      <c r="O1561" t="s">
        <v>24</v>
      </c>
      <c r="P1561" t="s">
        <v>24</v>
      </c>
      <c r="Q1561" t="s">
        <v>24</v>
      </c>
      <c r="R1561" t="s">
        <v>24</v>
      </c>
      <c r="S1561" t="s">
        <v>24</v>
      </c>
      <c r="T1561" t="s">
        <v>24</v>
      </c>
      <c r="U1561" t="s">
        <v>24</v>
      </c>
      <c r="V1561" t="s">
        <v>24</v>
      </c>
      <c r="W1561" t="s">
        <v>24</v>
      </c>
      <c r="X1561" t="s">
        <v>24</v>
      </c>
      <c r="Y1561">
        <v>6385</v>
      </c>
      <c r="Z1561">
        <v>2214</v>
      </c>
      <c r="AA1561">
        <v>871</v>
      </c>
      <c r="AB1561">
        <v>965</v>
      </c>
      <c r="AC1561" t="s">
        <v>6917</v>
      </c>
      <c r="AD1561" t="s">
        <v>6920</v>
      </c>
    </row>
    <row r="1562" spans="1:30" x14ac:dyDescent="0.25">
      <c r="A1562">
        <v>1561</v>
      </c>
      <c r="B1562" t="s">
        <v>6921</v>
      </c>
      <c r="C1562" s="2">
        <v>0.112074239569096</v>
      </c>
      <c r="D1562" t="s">
        <v>6924</v>
      </c>
      <c r="E1562" t="s">
        <v>18286</v>
      </c>
      <c r="F1562">
        <v>1923.1248756325101</v>
      </c>
      <c r="G1562" s="2">
        <v>0.16129028345573099</v>
      </c>
      <c r="H1562" s="12">
        <v>0.69486045388380202</v>
      </c>
      <c r="I1562" s="14">
        <v>0.48714275790563499</v>
      </c>
      <c r="J1562" s="14">
        <v>0.61108013800883498</v>
      </c>
      <c r="K1562" t="s">
        <v>6923</v>
      </c>
      <c r="L1562" t="s">
        <v>24</v>
      </c>
      <c r="M1562" t="s">
        <v>24</v>
      </c>
      <c r="N1562" t="s">
        <v>24</v>
      </c>
      <c r="O1562" t="s">
        <v>24</v>
      </c>
      <c r="P1562" t="s">
        <v>24</v>
      </c>
      <c r="Q1562" t="s">
        <v>24</v>
      </c>
      <c r="R1562" t="s">
        <v>24</v>
      </c>
      <c r="S1562" t="s">
        <v>24</v>
      </c>
      <c r="T1562" t="s">
        <v>24</v>
      </c>
      <c r="U1562" t="s">
        <v>24</v>
      </c>
      <c r="V1562" t="s">
        <v>24</v>
      </c>
      <c r="W1562" t="s">
        <v>24</v>
      </c>
      <c r="X1562" t="s">
        <v>24</v>
      </c>
      <c r="Y1562">
        <v>3089</v>
      </c>
      <c r="Z1562">
        <v>2991</v>
      </c>
      <c r="AA1562">
        <v>1082</v>
      </c>
      <c r="AB1562">
        <v>1365</v>
      </c>
      <c r="AC1562" t="s">
        <v>6922</v>
      </c>
      <c r="AD1562" t="s">
        <v>6925</v>
      </c>
    </row>
    <row r="1563" spans="1:30" x14ac:dyDescent="0.25">
      <c r="A1563">
        <v>1562</v>
      </c>
      <c r="B1563" t="s">
        <v>6926</v>
      </c>
      <c r="C1563" s="2">
        <v>-0.37824910854169003</v>
      </c>
      <c r="D1563" t="s">
        <v>6929</v>
      </c>
      <c r="E1563" t="s">
        <v>18291</v>
      </c>
      <c r="F1563">
        <v>709.68570083335305</v>
      </c>
      <c r="G1563" s="2">
        <v>0.24625962132017501</v>
      </c>
      <c r="H1563" s="12">
        <v>-1.5359769763062701</v>
      </c>
      <c r="I1563" s="14">
        <v>0.124544027220438</v>
      </c>
      <c r="J1563" s="14">
        <v>0.21721501844386401</v>
      </c>
      <c r="K1563" t="s">
        <v>6928</v>
      </c>
      <c r="L1563" t="s">
        <v>24</v>
      </c>
      <c r="M1563" t="s">
        <v>24</v>
      </c>
      <c r="N1563" t="s">
        <v>24</v>
      </c>
      <c r="O1563" t="s">
        <v>24</v>
      </c>
      <c r="P1563" t="s">
        <v>24</v>
      </c>
      <c r="Q1563" t="s">
        <v>24</v>
      </c>
      <c r="R1563" t="s">
        <v>24</v>
      </c>
      <c r="S1563" t="s">
        <v>24</v>
      </c>
      <c r="T1563" t="s">
        <v>24</v>
      </c>
      <c r="U1563" t="s">
        <v>24</v>
      </c>
      <c r="V1563" t="s">
        <v>24</v>
      </c>
      <c r="W1563" t="s">
        <v>24</v>
      </c>
      <c r="X1563" t="s">
        <v>24</v>
      </c>
      <c r="Y1563">
        <v>925</v>
      </c>
      <c r="Z1563">
        <v>956</v>
      </c>
      <c r="AA1563">
        <v>397</v>
      </c>
      <c r="AB1563">
        <v>678</v>
      </c>
      <c r="AC1563" t="s">
        <v>6927</v>
      </c>
      <c r="AD1563" t="s">
        <v>6930</v>
      </c>
    </row>
    <row r="1564" spans="1:30" x14ac:dyDescent="0.25">
      <c r="A1564">
        <v>1563</v>
      </c>
      <c r="B1564" t="s">
        <v>6931</v>
      </c>
      <c r="C1564" s="2">
        <v>-0.39701286555729498</v>
      </c>
      <c r="D1564" t="s">
        <v>35</v>
      </c>
      <c r="F1564">
        <v>652.13043915824096</v>
      </c>
      <c r="G1564" s="2">
        <v>0.26401246142236301</v>
      </c>
      <c r="H1564" s="12">
        <v>-1.50376563067665</v>
      </c>
      <c r="I1564" s="14">
        <v>0.13264172362517701</v>
      </c>
      <c r="J1564" s="14">
        <v>0.228078349078078</v>
      </c>
      <c r="K1564" t="s">
        <v>6933</v>
      </c>
      <c r="L1564" t="s">
        <v>24</v>
      </c>
      <c r="M1564" t="s">
        <v>24</v>
      </c>
      <c r="N1564" t="s">
        <v>24</v>
      </c>
      <c r="O1564" t="s">
        <v>24</v>
      </c>
      <c r="P1564" t="s">
        <v>24</v>
      </c>
      <c r="Q1564" t="s">
        <v>24</v>
      </c>
      <c r="R1564" t="s">
        <v>24</v>
      </c>
      <c r="S1564" t="s">
        <v>24</v>
      </c>
      <c r="T1564" t="s">
        <v>24</v>
      </c>
      <c r="U1564" t="s">
        <v>24</v>
      </c>
      <c r="V1564" t="s">
        <v>24</v>
      </c>
      <c r="W1564" t="s">
        <v>24</v>
      </c>
      <c r="X1564" t="s">
        <v>24</v>
      </c>
      <c r="Y1564">
        <v>922</v>
      </c>
      <c r="Z1564">
        <v>789</v>
      </c>
      <c r="AA1564">
        <v>369</v>
      </c>
      <c r="AB1564">
        <v>624</v>
      </c>
      <c r="AC1564" t="s">
        <v>6932</v>
      </c>
      <c r="AD1564" t="e">
        <f>-LKPLLLIVVLATLPLAQQAQAVSINLLPGVSLQIGEQDRNGNYWDGYDWRDRQWWQGHQGQDVGERSRRGHYWDGHRWRDKDWWKKNYYYHDGRYWKYDKHAYKKYKKQQNKHHGRHHHHDHDD</f>
        <v>#NAME?</v>
      </c>
    </row>
    <row r="1565" spans="1:30" x14ac:dyDescent="0.25">
      <c r="A1565">
        <v>1564</v>
      </c>
      <c r="B1565" t="s">
        <v>6934</v>
      </c>
      <c r="C1565" s="2">
        <v>0.77853271186005402</v>
      </c>
      <c r="D1565" t="s">
        <v>6937</v>
      </c>
      <c r="E1565" t="s">
        <v>18294</v>
      </c>
      <c r="F1565">
        <v>939.17341574924399</v>
      </c>
      <c r="G1565" s="2">
        <v>0.25953087686345599</v>
      </c>
      <c r="H1565" s="12">
        <v>2.9997691267758202</v>
      </c>
      <c r="I1565" s="14">
        <v>2.7018431623545601E-3</v>
      </c>
      <c r="J1565" s="14">
        <v>8.7485054303437608E-3</v>
      </c>
      <c r="K1565" t="s">
        <v>6936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0</v>
      </c>
      <c r="Y1565">
        <v>2102</v>
      </c>
      <c r="Z1565">
        <v>1493</v>
      </c>
      <c r="AA1565">
        <v>403</v>
      </c>
      <c r="AB1565">
        <v>513</v>
      </c>
      <c r="AC1565" t="s">
        <v>6935</v>
      </c>
      <c r="AD1565" t="s">
        <v>6938</v>
      </c>
    </row>
    <row r="1566" spans="1:30" x14ac:dyDescent="0.25">
      <c r="A1566">
        <v>1565</v>
      </c>
      <c r="B1566" t="s">
        <v>6939</v>
      </c>
      <c r="C1566" s="2">
        <v>-2.1427414874778301</v>
      </c>
      <c r="D1566" t="s">
        <v>6942</v>
      </c>
      <c r="E1566" t="s">
        <v>18293</v>
      </c>
      <c r="F1566">
        <v>2225.00924036279</v>
      </c>
      <c r="G1566" s="2">
        <v>0.27940013401425501</v>
      </c>
      <c r="H1566" s="12">
        <v>-7.66907823805305</v>
      </c>
      <c r="I1566" s="14">
        <v>1.73236749268726E-14</v>
      </c>
      <c r="J1566" s="14">
        <v>4.0166336985561898E-13</v>
      </c>
      <c r="K1566" t="s">
        <v>6941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</v>
      </c>
      <c r="Y1566">
        <v>1268</v>
      </c>
      <c r="Z1566">
        <v>1233</v>
      </c>
      <c r="AA1566">
        <v>1657</v>
      </c>
      <c r="AB1566">
        <v>3233</v>
      </c>
      <c r="AC1566" t="s">
        <v>6940</v>
      </c>
      <c r="AD1566" t="s">
        <v>6943</v>
      </c>
    </row>
    <row r="1567" spans="1:30" x14ac:dyDescent="0.25">
      <c r="A1567">
        <v>1566</v>
      </c>
      <c r="B1567" t="s">
        <v>6944</v>
      </c>
      <c r="C1567" s="2">
        <v>-0.81998038827625896</v>
      </c>
      <c r="D1567" t="s">
        <v>6947</v>
      </c>
      <c r="E1567" t="s">
        <v>18282</v>
      </c>
      <c r="F1567">
        <v>467.42655030083301</v>
      </c>
      <c r="G1567" s="2">
        <v>0.25863074931526397</v>
      </c>
      <c r="H1567" s="12">
        <v>-3.1704675118762702</v>
      </c>
      <c r="I1567" s="14">
        <v>1.52193850764236E-3</v>
      </c>
      <c r="J1567" s="14">
        <v>5.3590350517073197E-3</v>
      </c>
      <c r="K1567" t="s">
        <v>6946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</v>
      </c>
      <c r="W1567">
        <v>0</v>
      </c>
      <c r="X1567">
        <v>0</v>
      </c>
      <c r="Y1567">
        <v>499</v>
      </c>
      <c r="Z1567">
        <v>532</v>
      </c>
      <c r="AA1567">
        <v>294</v>
      </c>
      <c r="AB1567">
        <v>506</v>
      </c>
      <c r="AC1567" t="s">
        <v>6945</v>
      </c>
      <c r="AD1567" t="s">
        <v>6948</v>
      </c>
    </row>
    <row r="1568" spans="1:30" x14ac:dyDescent="0.25">
      <c r="A1568">
        <v>1567</v>
      </c>
      <c r="B1568" t="s">
        <v>6949</v>
      </c>
      <c r="C1568" s="2">
        <v>-7.5358808633613897E-2</v>
      </c>
      <c r="D1568" t="s">
        <v>4351</v>
      </c>
      <c r="E1568" t="s">
        <v>18295</v>
      </c>
      <c r="F1568">
        <v>72.903351685375199</v>
      </c>
      <c r="G1568" s="2">
        <v>0.43081470164434199</v>
      </c>
      <c r="H1568" s="12">
        <v>-0.17492162720070401</v>
      </c>
      <c r="I1568" s="14">
        <v>0.86114121621915496</v>
      </c>
      <c r="J1568" s="14">
        <v>0.90323836941600899</v>
      </c>
      <c r="K1568" t="s">
        <v>6951</v>
      </c>
      <c r="L1568" t="s">
        <v>24</v>
      </c>
      <c r="M1568" t="s">
        <v>24</v>
      </c>
      <c r="N1568" t="s">
        <v>24</v>
      </c>
      <c r="O1568" t="s">
        <v>24</v>
      </c>
      <c r="P1568" t="s">
        <v>24</v>
      </c>
      <c r="Q1568" t="s">
        <v>24</v>
      </c>
      <c r="R1568" t="s">
        <v>24</v>
      </c>
      <c r="S1568" t="s">
        <v>24</v>
      </c>
      <c r="T1568" t="s">
        <v>24</v>
      </c>
      <c r="U1568" t="s">
        <v>24</v>
      </c>
      <c r="V1568" t="s">
        <v>24</v>
      </c>
      <c r="W1568" t="s">
        <v>24</v>
      </c>
      <c r="X1568" t="s">
        <v>24</v>
      </c>
      <c r="Y1568">
        <v>82</v>
      </c>
      <c r="Z1568">
        <v>136</v>
      </c>
      <c r="AA1568">
        <v>38</v>
      </c>
      <c r="AB1568">
        <v>62</v>
      </c>
      <c r="AC1568" t="s">
        <v>6950</v>
      </c>
      <c r="AD1568" t="s">
        <v>6952</v>
      </c>
    </row>
    <row r="1569" spans="1:30" x14ac:dyDescent="0.25">
      <c r="A1569">
        <v>1568</v>
      </c>
      <c r="B1569" t="s">
        <v>6953</v>
      </c>
      <c r="C1569" s="2">
        <v>0.21818630024758801</v>
      </c>
      <c r="D1569" t="s">
        <v>6956</v>
      </c>
      <c r="E1569" t="s">
        <v>18293</v>
      </c>
      <c r="F1569">
        <v>4025.4959086223398</v>
      </c>
      <c r="G1569" s="2">
        <v>0.17798605171269499</v>
      </c>
      <c r="H1569" s="12">
        <v>1.22586179168571</v>
      </c>
      <c r="I1569" s="14">
        <v>0.220250689266519</v>
      </c>
      <c r="J1569" s="14">
        <v>0.338214290831993</v>
      </c>
      <c r="K1569" t="s">
        <v>6955</v>
      </c>
      <c r="L1569" t="s">
        <v>24</v>
      </c>
      <c r="M1569" t="s">
        <v>24</v>
      </c>
      <c r="N1569" t="s">
        <v>24</v>
      </c>
      <c r="O1569" t="s">
        <v>24</v>
      </c>
      <c r="P1569" t="s">
        <v>24</v>
      </c>
      <c r="Q1569" t="s">
        <v>24</v>
      </c>
      <c r="R1569" t="s">
        <v>24</v>
      </c>
      <c r="S1569" t="s">
        <v>24</v>
      </c>
      <c r="T1569" t="s">
        <v>24</v>
      </c>
      <c r="U1569" t="s">
        <v>24</v>
      </c>
      <c r="V1569" t="s">
        <v>24</v>
      </c>
      <c r="W1569" t="s">
        <v>24</v>
      </c>
      <c r="X1569" t="s">
        <v>24</v>
      </c>
      <c r="Y1569">
        <v>6510</v>
      </c>
      <c r="Z1569">
        <v>6677</v>
      </c>
      <c r="AA1569">
        <v>2031</v>
      </c>
      <c r="AB1569">
        <v>2923</v>
      </c>
      <c r="AC1569" t="s">
        <v>6954</v>
      </c>
      <c r="AD1569" t="s">
        <v>6957</v>
      </c>
    </row>
    <row r="1570" spans="1:30" x14ac:dyDescent="0.25">
      <c r="A1570">
        <v>1569</v>
      </c>
      <c r="B1570" t="s">
        <v>6958</v>
      </c>
      <c r="C1570" s="2">
        <v>1.1531166083283599</v>
      </c>
      <c r="D1570" t="s">
        <v>6961</v>
      </c>
      <c r="F1570">
        <v>7580.5420409554999</v>
      </c>
      <c r="G1570" s="2">
        <v>0.18517739622476401</v>
      </c>
      <c r="H1570" s="12">
        <v>6.2270915988511604</v>
      </c>
      <c r="I1570" s="14">
        <v>4.7517333715787402E-10</v>
      </c>
      <c r="J1570" s="14">
        <v>6.64634078075066E-9</v>
      </c>
      <c r="K1570" t="s">
        <v>6960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0</v>
      </c>
      <c r="Y1570">
        <v>14451</v>
      </c>
      <c r="Z1570">
        <v>17478</v>
      </c>
      <c r="AA1570">
        <v>3103</v>
      </c>
      <c r="AB1570">
        <v>3059</v>
      </c>
      <c r="AC1570" t="s">
        <v>6959</v>
      </c>
      <c r="AD1570" t="s">
        <v>6962</v>
      </c>
    </row>
    <row r="1571" spans="1:30" x14ac:dyDescent="0.25">
      <c r="A1571">
        <v>1570</v>
      </c>
      <c r="B1571" t="s">
        <v>16464</v>
      </c>
      <c r="C1571" s="2">
        <v>0.75170473750753897</v>
      </c>
      <c r="D1571" t="s">
        <v>6965</v>
      </c>
      <c r="E1571" t="s">
        <v>18297</v>
      </c>
      <c r="F1571">
        <v>1968.77179841874</v>
      </c>
      <c r="G1571" s="2">
        <v>0.17864975451357001</v>
      </c>
      <c r="H1571" s="12">
        <v>4.2077009260622296</v>
      </c>
      <c r="I1571" s="14">
        <v>2.5798198779135201E-5</v>
      </c>
      <c r="J1571" s="14">
        <v>1.51264213562347E-4</v>
      </c>
      <c r="K1571" t="s">
        <v>6964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0</v>
      </c>
      <c r="Y1571">
        <v>3896</v>
      </c>
      <c r="Z1571">
        <v>3616</v>
      </c>
      <c r="AA1571">
        <v>939</v>
      </c>
      <c r="AB1571">
        <v>989</v>
      </c>
      <c r="AC1571" t="s">
        <v>6963</v>
      </c>
      <c r="AD1571" t="s">
        <v>6966</v>
      </c>
    </row>
    <row r="1572" spans="1:30" x14ac:dyDescent="0.25">
      <c r="A1572">
        <v>1571</v>
      </c>
      <c r="B1572" t="s">
        <v>6967</v>
      </c>
      <c r="C1572" s="2">
        <v>0.48643012235956201</v>
      </c>
      <c r="D1572" t="s">
        <v>6970</v>
      </c>
      <c r="E1572" t="s">
        <v>18291</v>
      </c>
      <c r="F1572">
        <v>336.66433509543702</v>
      </c>
      <c r="G1572" s="2">
        <v>0.25536042142554599</v>
      </c>
      <c r="H1572" s="12">
        <v>1.90487672147497</v>
      </c>
      <c r="I1572" s="14">
        <v>5.6796097863258399E-2</v>
      </c>
      <c r="J1572" s="14">
        <v>0.115155120537915</v>
      </c>
      <c r="K1572" t="s">
        <v>6969</v>
      </c>
      <c r="L1572" t="s">
        <v>24</v>
      </c>
      <c r="M1572" t="s">
        <v>24</v>
      </c>
      <c r="N1572" t="s">
        <v>24</v>
      </c>
      <c r="O1572" t="s">
        <v>24</v>
      </c>
      <c r="P1572" t="s">
        <v>24</v>
      </c>
      <c r="Q1572" t="s">
        <v>24</v>
      </c>
      <c r="R1572" t="s">
        <v>24</v>
      </c>
      <c r="S1572" t="s">
        <v>24</v>
      </c>
      <c r="T1572" t="s">
        <v>24</v>
      </c>
      <c r="U1572" t="s">
        <v>24</v>
      </c>
      <c r="V1572" t="s">
        <v>24</v>
      </c>
      <c r="W1572" t="s">
        <v>24</v>
      </c>
      <c r="X1572" t="s">
        <v>24</v>
      </c>
      <c r="Y1572">
        <v>663</v>
      </c>
      <c r="Z1572">
        <v>529</v>
      </c>
      <c r="AA1572">
        <v>177</v>
      </c>
      <c r="AB1572">
        <v>192</v>
      </c>
      <c r="AC1572" t="s">
        <v>6968</v>
      </c>
      <c r="AD1572" t="s">
        <v>6971</v>
      </c>
    </row>
    <row r="1573" spans="1:30" x14ac:dyDescent="0.25">
      <c r="A1573">
        <v>1572</v>
      </c>
      <c r="B1573" t="s">
        <v>6972</v>
      </c>
      <c r="C1573" s="2">
        <v>0.94781891727497303</v>
      </c>
      <c r="D1573" t="s">
        <v>6975</v>
      </c>
      <c r="E1573" t="s">
        <v>18282</v>
      </c>
      <c r="F1573">
        <v>333.43421438483801</v>
      </c>
      <c r="G1573" s="2">
        <v>0.218320076014239</v>
      </c>
      <c r="H1573" s="12">
        <v>4.3414189596249297</v>
      </c>
      <c r="I1573" s="14">
        <v>1.4156549328796401E-5</v>
      </c>
      <c r="J1573" s="14">
        <v>8.7194519130836198E-5</v>
      </c>
      <c r="K1573" t="s">
        <v>6974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0</v>
      </c>
      <c r="Y1573">
        <v>615</v>
      </c>
      <c r="Z1573">
        <v>725</v>
      </c>
      <c r="AA1573">
        <v>142</v>
      </c>
      <c r="AB1573">
        <v>158</v>
      </c>
      <c r="AC1573" t="s">
        <v>6973</v>
      </c>
      <c r="AD1573" t="s">
        <v>6976</v>
      </c>
    </row>
    <row r="1574" spans="1:30" x14ac:dyDescent="0.25">
      <c r="A1574">
        <v>1573</v>
      </c>
      <c r="B1574" t="s">
        <v>16465</v>
      </c>
      <c r="C1574" s="2" t="s">
        <v>24</v>
      </c>
      <c r="D1574" t="s">
        <v>24</v>
      </c>
      <c r="F1574">
        <v>0</v>
      </c>
      <c r="G1574" s="2" t="s">
        <v>24</v>
      </c>
      <c r="H1574" s="12" t="s">
        <v>24</v>
      </c>
      <c r="I1574" s="14" t="s">
        <v>24</v>
      </c>
      <c r="J1574" s="14" t="s">
        <v>24</v>
      </c>
      <c r="K1574" t="s">
        <v>24</v>
      </c>
      <c r="L1574" t="s">
        <v>24</v>
      </c>
      <c r="M1574" t="s">
        <v>24</v>
      </c>
      <c r="N1574" t="s">
        <v>24</v>
      </c>
      <c r="O1574" t="s">
        <v>24</v>
      </c>
      <c r="P1574" t="s">
        <v>24</v>
      </c>
      <c r="Q1574" t="s">
        <v>24</v>
      </c>
      <c r="R1574" t="s">
        <v>24</v>
      </c>
      <c r="S1574" t="s">
        <v>24</v>
      </c>
      <c r="T1574" t="s">
        <v>24</v>
      </c>
      <c r="U1574" t="s">
        <v>24</v>
      </c>
      <c r="V1574" t="s">
        <v>24</v>
      </c>
      <c r="W1574" t="s">
        <v>24</v>
      </c>
      <c r="X1574" t="s">
        <v>24</v>
      </c>
      <c r="Y1574">
        <v>0</v>
      </c>
      <c r="Z1574">
        <v>0</v>
      </c>
      <c r="AA1574">
        <v>0</v>
      </c>
      <c r="AB1574">
        <v>0</v>
      </c>
      <c r="AC1574" t="s">
        <v>24</v>
      </c>
      <c r="AD1574" t="s">
        <v>24</v>
      </c>
    </row>
    <row r="1575" spans="1:30" x14ac:dyDescent="0.25">
      <c r="A1575">
        <v>1574</v>
      </c>
      <c r="B1575" t="s">
        <v>6977</v>
      </c>
      <c r="C1575" s="2">
        <v>1.15323899230523</v>
      </c>
      <c r="D1575" t="s">
        <v>3838</v>
      </c>
      <c r="E1575" t="s">
        <v>18292</v>
      </c>
      <c r="F1575">
        <v>383.07818693061</v>
      </c>
      <c r="G1575" s="2">
        <v>0.20645928440500599</v>
      </c>
      <c r="H1575" s="12">
        <v>5.58579380737826</v>
      </c>
      <c r="I1575" s="14">
        <v>2.32635121958169E-8</v>
      </c>
      <c r="J1575" s="14">
        <v>2.5881485790502799E-7</v>
      </c>
      <c r="K1575" t="s">
        <v>6979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0</v>
      </c>
      <c r="Y1575">
        <v>809</v>
      </c>
      <c r="Z1575">
        <v>800</v>
      </c>
      <c r="AA1575">
        <v>142</v>
      </c>
      <c r="AB1575">
        <v>172</v>
      </c>
      <c r="AC1575" t="s">
        <v>6978</v>
      </c>
      <c r="AD1575" t="s">
        <v>6980</v>
      </c>
    </row>
    <row r="1576" spans="1:30" x14ac:dyDescent="0.25">
      <c r="A1576">
        <v>1575</v>
      </c>
      <c r="B1576" t="s">
        <v>6981</v>
      </c>
      <c r="C1576" s="2">
        <v>-0.41088472563758399</v>
      </c>
      <c r="D1576" t="s">
        <v>35</v>
      </c>
      <c r="F1576">
        <v>701.01531469014901</v>
      </c>
      <c r="G1576" s="2">
        <v>0.18929692365896</v>
      </c>
      <c r="H1576" s="12">
        <v>-2.1705832176007198</v>
      </c>
      <c r="I1576" s="14">
        <v>2.99626918281178E-2</v>
      </c>
      <c r="J1576" s="14">
        <v>6.8303742900642103E-2</v>
      </c>
      <c r="K1576" t="s">
        <v>6983</v>
      </c>
      <c r="L1576" t="s">
        <v>24</v>
      </c>
      <c r="M1576" t="s">
        <v>24</v>
      </c>
      <c r="N1576" t="s">
        <v>24</v>
      </c>
      <c r="O1576" t="s">
        <v>24</v>
      </c>
      <c r="P1576" t="s">
        <v>24</v>
      </c>
      <c r="Q1576" t="s">
        <v>24</v>
      </c>
      <c r="R1576" t="s">
        <v>24</v>
      </c>
      <c r="S1576" t="s">
        <v>24</v>
      </c>
      <c r="T1576" t="s">
        <v>24</v>
      </c>
      <c r="U1576" t="s">
        <v>24</v>
      </c>
      <c r="V1576" t="s">
        <v>24</v>
      </c>
      <c r="W1576" t="s">
        <v>24</v>
      </c>
      <c r="X1576" t="s">
        <v>24</v>
      </c>
      <c r="Y1576">
        <v>849</v>
      </c>
      <c r="Z1576">
        <v>988</v>
      </c>
      <c r="AA1576">
        <v>453</v>
      </c>
      <c r="AB1576">
        <v>609</v>
      </c>
      <c r="AC1576" t="s">
        <v>6982</v>
      </c>
      <c r="AD1576" t="s">
        <v>6984</v>
      </c>
    </row>
    <row r="1577" spans="1:30" x14ac:dyDescent="0.25">
      <c r="A1577">
        <v>1576</v>
      </c>
      <c r="B1577" t="s">
        <v>6985</v>
      </c>
      <c r="C1577" s="2">
        <v>-0.68607181883458701</v>
      </c>
      <c r="D1577" t="s">
        <v>2689</v>
      </c>
      <c r="E1577" t="s">
        <v>18287</v>
      </c>
      <c r="F1577">
        <v>542.10160205636305</v>
      </c>
      <c r="G1577" s="2">
        <v>0.29509738569094801</v>
      </c>
      <c r="H1577" s="12">
        <v>-2.32489968431338</v>
      </c>
      <c r="I1577" s="14">
        <v>2.0077324870442601E-2</v>
      </c>
      <c r="J1577" s="14">
        <v>4.89706143779376E-2</v>
      </c>
      <c r="K1577" t="s">
        <v>6987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</v>
      </c>
      <c r="W1577">
        <v>0</v>
      </c>
      <c r="X1577">
        <v>0</v>
      </c>
      <c r="Y1577">
        <v>602</v>
      </c>
      <c r="Z1577">
        <v>666</v>
      </c>
      <c r="AA1577">
        <v>304</v>
      </c>
      <c r="AB1577">
        <v>597</v>
      </c>
      <c r="AC1577" t="s">
        <v>6986</v>
      </c>
      <c r="AD1577" t="s">
        <v>6988</v>
      </c>
    </row>
    <row r="1578" spans="1:30" x14ac:dyDescent="0.25">
      <c r="A1578">
        <v>1577</v>
      </c>
      <c r="B1578" t="s">
        <v>6989</v>
      </c>
      <c r="C1578" s="2">
        <v>0.36053044216533597</v>
      </c>
      <c r="D1578" t="s">
        <v>6992</v>
      </c>
      <c r="E1578" t="s">
        <v>18298</v>
      </c>
      <c r="F1578">
        <v>2925.3011540961902</v>
      </c>
      <c r="G1578" s="2">
        <v>0.168092878249816</v>
      </c>
      <c r="H1578" s="12">
        <v>2.1448287751341999</v>
      </c>
      <c r="I1578" s="14">
        <v>3.1966539616179797E-2</v>
      </c>
      <c r="J1578" s="14">
        <v>7.1947744784543105E-2</v>
      </c>
      <c r="K1578" t="s">
        <v>6991</v>
      </c>
      <c r="L1578" t="s">
        <v>24</v>
      </c>
      <c r="M1578" t="s">
        <v>24</v>
      </c>
      <c r="N1578" t="s">
        <v>24</v>
      </c>
      <c r="O1578" t="s">
        <v>24</v>
      </c>
      <c r="P1578" t="s">
        <v>24</v>
      </c>
      <c r="Q1578" t="s">
        <v>24</v>
      </c>
      <c r="R1578" t="s">
        <v>24</v>
      </c>
      <c r="S1578" t="s">
        <v>24</v>
      </c>
      <c r="T1578" t="s">
        <v>24</v>
      </c>
      <c r="U1578" t="s">
        <v>24</v>
      </c>
      <c r="V1578" t="s">
        <v>24</v>
      </c>
      <c r="W1578" t="s">
        <v>24</v>
      </c>
      <c r="X1578" t="s">
        <v>24</v>
      </c>
      <c r="Y1578">
        <v>4933</v>
      </c>
      <c r="Z1578">
        <v>5086</v>
      </c>
      <c r="AA1578">
        <v>1429</v>
      </c>
      <c r="AB1578">
        <v>1975</v>
      </c>
      <c r="AC1578" t="s">
        <v>6990</v>
      </c>
      <c r="AD1578" t="s">
        <v>6993</v>
      </c>
    </row>
    <row r="1579" spans="1:30" x14ac:dyDescent="0.25">
      <c r="A1579">
        <v>1578</v>
      </c>
      <c r="B1579" t="s">
        <v>16466</v>
      </c>
      <c r="C1579" s="2">
        <v>-0.60051853724801896</v>
      </c>
      <c r="D1579" t="s">
        <v>24</v>
      </c>
      <c r="F1579">
        <v>11928.4435313505</v>
      </c>
      <c r="G1579" s="2">
        <v>0.35676704871987103</v>
      </c>
      <c r="H1579" s="12">
        <v>-1.6832230986655401</v>
      </c>
      <c r="I1579" s="14">
        <v>9.2331910857824995E-2</v>
      </c>
      <c r="J1579" s="14">
        <v>0.17087967388616401</v>
      </c>
      <c r="K1579" t="s">
        <v>24</v>
      </c>
      <c r="L1579" t="s">
        <v>24</v>
      </c>
      <c r="M1579" t="s">
        <v>24</v>
      </c>
      <c r="N1579" t="s">
        <v>24</v>
      </c>
      <c r="O1579" t="s">
        <v>24</v>
      </c>
      <c r="P1579" t="s">
        <v>24</v>
      </c>
      <c r="Q1579" t="s">
        <v>24</v>
      </c>
      <c r="R1579" t="s">
        <v>24</v>
      </c>
      <c r="S1579" t="s">
        <v>24</v>
      </c>
      <c r="T1579" t="s">
        <v>24</v>
      </c>
      <c r="U1579" t="s">
        <v>24</v>
      </c>
      <c r="V1579" t="s">
        <v>24</v>
      </c>
      <c r="W1579" t="s">
        <v>24</v>
      </c>
      <c r="X1579" t="s">
        <v>24</v>
      </c>
      <c r="Y1579">
        <v>8818</v>
      </c>
      <c r="Z1579">
        <v>20390</v>
      </c>
      <c r="AA1579">
        <v>8750</v>
      </c>
      <c r="AB1579">
        <v>10221</v>
      </c>
      <c r="AC1579" t="s">
        <v>24</v>
      </c>
      <c r="AD1579" t="s">
        <v>24</v>
      </c>
    </row>
    <row r="1580" spans="1:30" x14ac:dyDescent="0.25">
      <c r="A1580">
        <v>1579</v>
      </c>
      <c r="B1580" t="s">
        <v>6994</v>
      </c>
      <c r="C1580" s="2">
        <v>0.15016856637861201</v>
      </c>
      <c r="D1580" t="s">
        <v>6997</v>
      </c>
      <c r="E1580" t="s">
        <v>18296</v>
      </c>
      <c r="F1580">
        <v>511.23001164245699</v>
      </c>
      <c r="G1580" s="2">
        <v>0.22314534471497699</v>
      </c>
      <c r="H1580" s="12">
        <v>0.67296302582705303</v>
      </c>
      <c r="I1580" s="14">
        <v>0.50097081386462505</v>
      </c>
      <c r="J1580" s="14">
        <v>0.62461399365943804</v>
      </c>
      <c r="K1580" t="s">
        <v>6996</v>
      </c>
      <c r="L1580" t="s">
        <v>24</v>
      </c>
      <c r="M1580" t="s">
        <v>24</v>
      </c>
      <c r="N1580" t="s">
        <v>24</v>
      </c>
      <c r="O1580" t="s">
        <v>24</v>
      </c>
      <c r="P1580" t="s">
        <v>24</v>
      </c>
      <c r="Q1580" t="s">
        <v>24</v>
      </c>
      <c r="R1580" t="s">
        <v>24</v>
      </c>
      <c r="S1580" t="s">
        <v>24</v>
      </c>
      <c r="T1580" t="s">
        <v>24</v>
      </c>
      <c r="U1580" t="s">
        <v>24</v>
      </c>
      <c r="V1580" t="s">
        <v>24</v>
      </c>
      <c r="W1580" t="s">
        <v>24</v>
      </c>
      <c r="X1580" t="s">
        <v>24</v>
      </c>
      <c r="Y1580">
        <v>871</v>
      </c>
      <c r="Z1580">
        <v>764</v>
      </c>
      <c r="AA1580">
        <v>269</v>
      </c>
      <c r="AB1580">
        <v>375</v>
      </c>
      <c r="AC1580" t="s">
        <v>6995</v>
      </c>
      <c r="AD1580" t="s">
        <v>6998</v>
      </c>
    </row>
    <row r="1581" spans="1:30" x14ac:dyDescent="0.25">
      <c r="A1581">
        <v>1580</v>
      </c>
      <c r="B1581" t="s">
        <v>6999</v>
      </c>
      <c r="C1581" s="2">
        <v>0.80532495377525504</v>
      </c>
      <c r="D1581" t="s">
        <v>35</v>
      </c>
      <c r="E1581" t="s">
        <v>18284</v>
      </c>
      <c r="F1581">
        <v>391.12356366621799</v>
      </c>
      <c r="G1581" s="2">
        <v>0.24062356327575701</v>
      </c>
      <c r="H1581" s="12">
        <v>3.34682498593184</v>
      </c>
      <c r="I1581" s="14">
        <v>8.1742800672619505E-4</v>
      </c>
      <c r="J1581" s="14">
        <v>3.2113243121386198E-3</v>
      </c>
      <c r="K1581" t="s">
        <v>7001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0</v>
      </c>
      <c r="Y1581">
        <v>758</v>
      </c>
      <c r="Z1581">
        <v>758</v>
      </c>
      <c r="AA1581">
        <v>147</v>
      </c>
      <c r="AB1581">
        <v>233</v>
      </c>
      <c r="AC1581" t="s">
        <v>7000</v>
      </c>
      <c r="AD1581" t="e">
        <f>-FSYPASYLFDETSGEYQIHFRDFPEVQSVTYSIEDVELEAQDSLKTAIAVEMEERRSIPAPSMPEDNEFSVHLPILVTLKAELHNGMIASGTRKADLARKLGLNAAQMERLLDVDYASKVEALEQALYLLGYEAHVVVRKIESIE</f>
        <v>#NAME?</v>
      </c>
    </row>
    <row r="1582" spans="1:30" x14ac:dyDescent="0.25">
      <c r="A1582">
        <v>1581</v>
      </c>
      <c r="B1582" t="s">
        <v>7002</v>
      </c>
      <c r="C1582" s="2">
        <v>-9.4826871134845406E-2</v>
      </c>
      <c r="D1582" t="s">
        <v>35</v>
      </c>
      <c r="F1582">
        <v>119.599378440064</v>
      </c>
      <c r="G1582" s="2">
        <v>0.31652614335771101</v>
      </c>
      <c r="H1582" s="12">
        <v>-0.29958622099559101</v>
      </c>
      <c r="I1582" s="14">
        <v>0.76449279574462103</v>
      </c>
      <c r="J1582" s="14">
        <v>0.83546559312925595</v>
      </c>
      <c r="K1582" t="s">
        <v>24</v>
      </c>
      <c r="L1582" t="s">
        <v>24</v>
      </c>
      <c r="M1582" t="s">
        <v>24</v>
      </c>
      <c r="N1582" t="s">
        <v>24</v>
      </c>
      <c r="O1582" t="s">
        <v>24</v>
      </c>
      <c r="P1582" t="s">
        <v>24</v>
      </c>
      <c r="Q1582" t="s">
        <v>24</v>
      </c>
      <c r="R1582" t="s">
        <v>24</v>
      </c>
      <c r="S1582" t="s">
        <v>24</v>
      </c>
      <c r="T1582" t="s">
        <v>24</v>
      </c>
      <c r="U1582" t="s">
        <v>24</v>
      </c>
      <c r="V1582" t="s">
        <v>24</v>
      </c>
      <c r="W1582" t="s">
        <v>24</v>
      </c>
      <c r="X1582" t="s">
        <v>24</v>
      </c>
      <c r="Y1582">
        <v>172</v>
      </c>
      <c r="Z1582">
        <v>181</v>
      </c>
      <c r="AA1582">
        <v>63</v>
      </c>
      <c r="AB1582">
        <v>102</v>
      </c>
      <c r="AC1582" t="s">
        <v>7003</v>
      </c>
      <c r="AD1582" t="e">
        <f>-SCLGNHTASTRLGRYLSTFQTLHNKLDHCWRGSSKGSCSVKYFFMGISFMLVVWIGTFMLMVE</f>
        <v>#NAME?</v>
      </c>
    </row>
    <row r="1583" spans="1:30" x14ac:dyDescent="0.25">
      <c r="A1583">
        <v>1582</v>
      </c>
      <c r="B1583" t="s">
        <v>16467</v>
      </c>
      <c r="C1583" s="2">
        <v>-0.54727128529179503</v>
      </c>
      <c r="D1583" t="s">
        <v>24</v>
      </c>
      <c r="F1583">
        <v>105.48847518809301</v>
      </c>
      <c r="G1583" s="2">
        <v>0.34602440401241102</v>
      </c>
      <c r="H1583" s="12">
        <v>-1.58159736407541</v>
      </c>
      <c r="I1583" s="14">
        <v>0.113741516158119</v>
      </c>
      <c r="J1583" s="14">
        <v>0.20134207642676999</v>
      </c>
      <c r="K1583" t="s">
        <v>24</v>
      </c>
      <c r="L1583" t="s">
        <v>24</v>
      </c>
      <c r="M1583" t="s">
        <v>24</v>
      </c>
      <c r="N1583" t="s">
        <v>24</v>
      </c>
      <c r="O1583" t="s">
        <v>24</v>
      </c>
      <c r="P1583" t="s">
        <v>24</v>
      </c>
      <c r="Q1583" t="s">
        <v>24</v>
      </c>
      <c r="R1583" t="s">
        <v>24</v>
      </c>
      <c r="S1583" t="s">
        <v>24</v>
      </c>
      <c r="T1583" t="s">
        <v>24</v>
      </c>
      <c r="U1583" t="s">
        <v>24</v>
      </c>
      <c r="V1583" t="s">
        <v>24</v>
      </c>
      <c r="W1583" t="s">
        <v>24</v>
      </c>
      <c r="X1583" t="s">
        <v>24</v>
      </c>
      <c r="Y1583">
        <v>121</v>
      </c>
      <c r="Z1583">
        <v>140</v>
      </c>
      <c r="AA1583">
        <v>90</v>
      </c>
      <c r="AB1583">
        <v>73</v>
      </c>
      <c r="AC1583" t="s">
        <v>24</v>
      </c>
      <c r="AD1583" t="s">
        <v>24</v>
      </c>
    </row>
    <row r="1584" spans="1:30" x14ac:dyDescent="0.25">
      <c r="A1584">
        <v>1583</v>
      </c>
      <c r="B1584" t="s">
        <v>7004</v>
      </c>
      <c r="C1584" s="2">
        <v>0.52744723806247196</v>
      </c>
      <c r="D1584" t="s">
        <v>7007</v>
      </c>
      <c r="E1584" t="s">
        <v>18285</v>
      </c>
      <c r="F1584">
        <v>900.331633108505</v>
      </c>
      <c r="G1584" s="2">
        <v>0.25089373980152102</v>
      </c>
      <c r="H1584" s="12">
        <v>2.10227341056707</v>
      </c>
      <c r="I1584" s="14">
        <v>3.5529332376442797E-2</v>
      </c>
      <c r="J1584" s="14">
        <v>7.8607389762044705E-2</v>
      </c>
      <c r="K1584" t="s">
        <v>7006</v>
      </c>
      <c r="L1584" t="s">
        <v>24</v>
      </c>
      <c r="M1584" t="s">
        <v>24</v>
      </c>
      <c r="N1584" t="s">
        <v>24</v>
      </c>
      <c r="O1584" t="s">
        <v>24</v>
      </c>
      <c r="P1584" t="s">
        <v>24</v>
      </c>
      <c r="Q1584" t="s">
        <v>24</v>
      </c>
      <c r="R1584" t="s">
        <v>24</v>
      </c>
      <c r="S1584" t="s">
        <v>24</v>
      </c>
      <c r="T1584" t="s">
        <v>24</v>
      </c>
      <c r="U1584" t="s">
        <v>24</v>
      </c>
      <c r="V1584" t="s">
        <v>24</v>
      </c>
      <c r="W1584" t="s">
        <v>24</v>
      </c>
      <c r="X1584" t="s">
        <v>24</v>
      </c>
      <c r="Y1584">
        <v>1706</v>
      </c>
      <c r="Z1584">
        <v>1524</v>
      </c>
      <c r="AA1584">
        <v>524</v>
      </c>
      <c r="AB1584">
        <v>436</v>
      </c>
      <c r="AC1584" t="s">
        <v>7005</v>
      </c>
      <c r="AD1584" t="s">
        <v>7008</v>
      </c>
    </row>
    <row r="1585" spans="1:30" x14ac:dyDescent="0.25">
      <c r="A1585">
        <v>1584</v>
      </c>
      <c r="B1585" t="s">
        <v>7009</v>
      </c>
      <c r="C1585" s="2">
        <v>0.87945835735022504</v>
      </c>
      <c r="D1585" t="s">
        <v>35</v>
      </c>
      <c r="E1585" t="s">
        <v>18282</v>
      </c>
      <c r="F1585">
        <v>21.927229136070402</v>
      </c>
      <c r="G1585" s="2">
        <v>0.70911181375605403</v>
      </c>
      <c r="H1585" s="12">
        <v>1.24022522300379</v>
      </c>
      <c r="I1585" s="14">
        <v>0.21489210152139401</v>
      </c>
      <c r="J1585" s="14">
        <v>0.33141929559283001</v>
      </c>
      <c r="K1585" t="s">
        <v>7011</v>
      </c>
      <c r="L1585" t="s">
        <v>24</v>
      </c>
      <c r="M1585" t="s">
        <v>24</v>
      </c>
      <c r="N1585" t="s">
        <v>24</v>
      </c>
      <c r="O1585" t="s">
        <v>24</v>
      </c>
      <c r="P1585" t="s">
        <v>24</v>
      </c>
      <c r="Q1585" t="s">
        <v>24</v>
      </c>
      <c r="R1585" t="s">
        <v>24</v>
      </c>
      <c r="S1585" t="s">
        <v>24</v>
      </c>
      <c r="T1585" t="s">
        <v>24</v>
      </c>
      <c r="U1585" t="s">
        <v>24</v>
      </c>
      <c r="V1585" t="s">
        <v>24</v>
      </c>
      <c r="W1585" t="s">
        <v>24</v>
      </c>
      <c r="X1585" t="s">
        <v>24</v>
      </c>
      <c r="Y1585">
        <v>42</v>
      </c>
      <c r="Z1585">
        <v>45</v>
      </c>
      <c r="AA1585">
        <v>5</v>
      </c>
      <c r="AB1585">
        <v>16</v>
      </c>
      <c r="AC1585" t="s">
        <v>7010</v>
      </c>
      <c r="AD1585" t="s">
        <v>7012</v>
      </c>
    </row>
    <row r="1586" spans="1:30" x14ac:dyDescent="0.25">
      <c r="A1586">
        <v>1585</v>
      </c>
      <c r="B1586" t="s">
        <v>16468</v>
      </c>
      <c r="C1586" s="2">
        <v>-0.56013713595759296</v>
      </c>
      <c r="D1586" t="s">
        <v>7015</v>
      </c>
      <c r="E1586" t="s">
        <v>18291</v>
      </c>
      <c r="F1586">
        <v>2034.9639912248199</v>
      </c>
      <c r="G1586" s="2">
        <v>0.221139933669246</v>
      </c>
      <c r="H1586" s="12">
        <v>-2.5329533506841799</v>
      </c>
      <c r="I1586" s="14">
        <v>1.1310600421157E-2</v>
      </c>
      <c r="J1586" s="14">
        <v>2.9797132221528001E-2</v>
      </c>
      <c r="K1586" t="s">
        <v>7014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1</v>
      </c>
      <c r="W1586">
        <v>0</v>
      </c>
      <c r="X1586">
        <v>0</v>
      </c>
      <c r="Y1586">
        <v>2582</v>
      </c>
      <c r="Z1586">
        <v>2422</v>
      </c>
      <c r="AA1586">
        <v>1248</v>
      </c>
      <c r="AB1586">
        <v>1994</v>
      </c>
      <c r="AC1586" t="s">
        <v>7013</v>
      </c>
      <c r="AD1586" t="s">
        <v>7016</v>
      </c>
    </row>
    <row r="1587" spans="1:30" x14ac:dyDescent="0.25">
      <c r="A1587">
        <v>1586</v>
      </c>
      <c r="B1587" t="s">
        <v>7017</v>
      </c>
      <c r="C1587" s="2">
        <v>0.200007855844758</v>
      </c>
      <c r="D1587" t="s">
        <v>7020</v>
      </c>
      <c r="E1587" t="s">
        <v>18285</v>
      </c>
      <c r="F1587">
        <v>805.17791683461996</v>
      </c>
      <c r="G1587" s="2">
        <v>0.173203294971979</v>
      </c>
      <c r="H1587" s="12">
        <v>1.1547577999432099</v>
      </c>
      <c r="I1587" s="14">
        <v>0.24818962270358899</v>
      </c>
      <c r="J1587" s="14">
        <v>0.370198806973841</v>
      </c>
      <c r="K1587" t="s">
        <v>7019</v>
      </c>
      <c r="L1587" t="s">
        <v>24</v>
      </c>
      <c r="M1587" t="s">
        <v>24</v>
      </c>
      <c r="N1587" t="s">
        <v>24</v>
      </c>
      <c r="O1587" t="s">
        <v>24</v>
      </c>
      <c r="P1587" t="s">
        <v>24</v>
      </c>
      <c r="Q1587" t="s">
        <v>24</v>
      </c>
      <c r="R1587" t="s">
        <v>24</v>
      </c>
      <c r="S1587" t="s">
        <v>24</v>
      </c>
      <c r="T1587" t="s">
        <v>24</v>
      </c>
      <c r="U1587" t="s">
        <v>24</v>
      </c>
      <c r="V1587" t="s">
        <v>24</v>
      </c>
      <c r="W1587" t="s">
        <v>24</v>
      </c>
      <c r="X1587" t="s">
        <v>24</v>
      </c>
      <c r="Y1587">
        <v>1289</v>
      </c>
      <c r="Z1587">
        <v>1334</v>
      </c>
      <c r="AA1587">
        <v>433</v>
      </c>
      <c r="AB1587">
        <v>560</v>
      </c>
      <c r="AC1587" t="s">
        <v>7018</v>
      </c>
      <c r="AD1587" t="s">
        <v>7021</v>
      </c>
    </row>
    <row r="1588" spans="1:30" x14ac:dyDescent="0.25">
      <c r="A1588">
        <v>1587</v>
      </c>
      <c r="B1588" t="s">
        <v>7022</v>
      </c>
      <c r="C1588" s="2">
        <v>6.2966755988154599E-2</v>
      </c>
      <c r="D1588" t="s">
        <v>7025</v>
      </c>
      <c r="E1588" t="s">
        <v>18282</v>
      </c>
      <c r="F1588">
        <v>854.64785784558001</v>
      </c>
      <c r="G1588" s="2">
        <v>0.213209111839891</v>
      </c>
      <c r="H1588" s="12">
        <v>0.29532863508872598</v>
      </c>
      <c r="I1588" s="14">
        <v>0.767742843886982</v>
      </c>
      <c r="J1588" s="14">
        <v>0.83696479498096799</v>
      </c>
      <c r="K1588" t="s">
        <v>7024</v>
      </c>
      <c r="L1588" t="s">
        <v>24</v>
      </c>
      <c r="M1588" t="s">
        <v>24</v>
      </c>
      <c r="N1588" t="s">
        <v>24</v>
      </c>
      <c r="O1588" t="s">
        <v>24</v>
      </c>
      <c r="P1588" t="s">
        <v>24</v>
      </c>
      <c r="Q1588" t="s">
        <v>24</v>
      </c>
      <c r="R1588" t="s">
        <v>24</v>
      </c>
      <c r="S1588" t="s">
        <v>24</v>
      </c>
      <c r="T1588" t="s">
        <v>24</v>
      </c>
      <c r="U1588" t="s">
        <v>24</v>
      </c>
      <c r="V1588" t="s">
        <v>24</v>
      </c>
      <c r="W1588" t="s">
        <v>24</v>
      </c>
      <c r="X1588" t="s">
        <v>24</v>
      </c>
      <c r="Y1588">
        <v>1224</v>
      </c>
      <c r="Z1588">
        <v>1440</v>
      </c>
      <c r="AA1588">
        <v>567</v>
      </c>
      <c r="AB1588">
        <v>526</v>
      </c>
      <c r="AC1588" t="s">
        <v>7023</v>
      </c>
      <c r="AD1588" t="e">
        <f>-TALPNCPKCSSEFTWQNGEQLNCPECGHEWSENGNVAEDEEGLVVRDANGNLLADGDAVTVIKDLKVKGSSSTLKIGTKVKSIRLVEGDHNIDCKIDGFGPMKLKSEFVKKAD</f>
        <v>#NAME?</v>
      </c>
    </row>
    <row r="1589" spans="1:30" x14ac:dyDescent="0.25">
      <c r="A1589">
        <v>1588</v>
      </c>
      <c r="B1589" t="s">
        <v>16469</v>
      </c>
      <c r="C1589" s="2">
        <v>-1.0728132127788299</v>
      </c>
      <c r="D1589" t="s">
        <v>24</v>
      </c>
      <c r="F1589">
        <v>469.29638988011601</v>
      </c>
      <c r="G1589" s="2">
        <v>0.21721007053460301</v>
      </c>
      <c r="H1589" s="12">
        <v>-4.9390583509245198</v>
      </c>
      <c r="I1589" s="14">
        <v>7.8500721797974102E-7</v>
      </c>
      <c r="J1589" s="14">
        <v>6.48087354378624E-6</v>
      </c>
      <c r="K1589" t="s">
        <v>24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1</v>
      </c>
      <c r="W1589">
        <v>0</v>
      </c>
      <c r="X1589">
        <v>0</v>
      </c>
      <c r="Y1589">
        <v>429</v>
      </c>
      <c r="Z1589">
        <v>493</v>
      </c>
      <c r="AA1589">
        <v>424</v>
      </c>
      <c r="AB1589">
        <v>409</v>
      </c>
      <c r="AC1589" t="s">
        <v>24</v>
      </c>
      <c r="AD1589" t="s">
        <v>24</v>
      </c>
    </row>
    <row r="1590" spans="1:30" x14ac:dyDescent="0.25">
      <c r="A1590">
        <v>1589</v>
      </c>
      <c r="B1590" t="s">
        <v>7026</v>
      </c>
      <c r="C1590" s="2">
        <v>0.12198362575612701</v>
      </c>
      <c r="D1590" t="s">
        <v>6947</v>
      </c>
      <c r="E1590" t="s">
        <v>18282</v>
      </c>
      <c r="F1590">
        <v>1143.7687728547901</v>
      </c>
      <c r="G1590" s="2">
        <v>0.18930895294938699</v>
      </c>
      <c r="H1590" s="12">
        <v>0.64436268784784001</v>
      </c>
      <c r="I1590" s="14">
        <v>0.519340273934639</v>
      </c>
      <c r="J1590" s="14">
        <v>0.64157664337702203</v>
      </c>
      <c r="K1590" t="s">
        <v>7028</v>
      </c>
      <c r="L1590" t="s">
        <v>24</v>
      </c>
      <c r="M1590" t="s">
        <v>24</v>
      </c>
      <c r="N1590" t="s">
        <v>24</v>
      </c>
      <c r="O1590" t="s">
        <v>24</v>
      </c>
      <c r="P1590" t="s">
        <v>24</v>
      </c>
      <c r="Q1590" t="s">
        <v>24</v>
      </c>
      <c r="R1590" t="s">
        <v>24</v>
      </c>
      <c r="S1590" t="s">
        <v>24</v>
      </c>
      <c r="T1590" t="s">
        <v>24</v>
      </c>
      <c r="U1590" t="s">
        <v>24</v>
      </c>
      <c r="V1590" t="s">
        <v>24</v>
      </c>
      <c r="W1590" t="s">
        <v>24</v>
      </c>
      <c r="X1590" t="s">
        <v>24</v>
      </c>
      <c r="Y1590">
        <v>1837</v>
      </c>
      <c r="Z1590">
        <v>1790</v>
      </c>
      <c r="AA1590">
        <v>721</v>
      </c>
      <c r="AB1590">
        <v>715</v>
      </c>
      <c r="AC1590" t="s">
        <v>7027</v>
      </c>
      <c r="AD1590" t="s">
        <v>7029</v>
      </c>
    </row>
    <row r="1591" spans="1:30" x14ac:dyDescent="0.25">
      <c r="A1591">
        <v>1590</v>
      </c>
      <c r="B1591" t="s">
        <v>7030</v>
      </c>
      <c r="C1591" s="2">
        <v>1.0603696622048</v>
      </c>
      <c r="D1591" t="s">
        <v>7033</v>
      </c>
      <c r="E1591" t="s">
        <v>18293</v>
      </c>
      <c r="F1591">
        <v>208.478333325303</v>
      </c>
      <c r="G1591" s="2">
        <v>0.27418687337521802</v>
      </c>
      <c r="H1591" s="12">
        <v>3.8673246795214302</v>
      </c>
      <c r="I1591" s="14">
        <v>1.10035883260462E-4</v>
      </c>
      <c r="J1591" s="14">
        <v>5.4322392431365905E-4</v>
      </c>
      <c r="K1591" t="s">
        <v>7032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0</v>
      </c>
      <c r="Y1591">
        <v>444</v>
      </c>
      <c r="Z1591">
        <v>414</v>
      </c>
      <c r="AA1591">
        <v>71</v>
      </c>
      <c r="AB1591">
        <v>109</v>
      </c>
      <c r="AC1591" t="s">
        <v>7031</v>
      </c>
      <c r="AD1591" t="s">
        <v>7034</v>
      </c>
    </row>
    <row r="1592" spans="1:30" x14ac:dyDescent="0.25">
      <c r="A1592">
        <v>1591</v>
      </c>
      <c r="B1592" t="s">
        <v>7035</v>
      </c>
      <c r="C1592" s="2">
        <v>0.42416777050267801</v>
      </c>
      <c r="D1592" t="s">
        <v>7038</v>
      </c>
      <c r="E1592" t="s">
        <v>18298</v>
      </c>
      <c r="F1592">
        <v>702.90110131109896</v>
      </c>
      <c r="G1592" s="2">
        <v>0.17582852287459499</v>
      </c>
      <c r="H1592" s="12">
        <v>2.41239455105474</v>
      </c>
      <c r="I1592" s="14">
        <v>1.5848121042164501E-2</v>
      </c>
      <c r="J1592" s="14">
        <v>3.9952816442642002E-2</v>
      </c>
      <c r="K1592" t="s">
        <v>7037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0</v>
      </c>
      <c r="Y1592">
        <v>1150</v>
      </c>
      <c r="Z1592">
        <v>1307</v>
      </c>
      <c r="AA1592">
        <v>361</v>
      </c>
      <c r="AB1592">
        <v>432</v>
      </c>
      <c r="AC1592" t="s">
        <v>7036</v>
      </c>
      <c r="AD1592" t="s">
        <v>7039</v>
      </c>
    </row>
    <row r="1593" spans="1:30" x14ac:dyDescent="0.25">
      <c r="A1593">
        <v>1592</v>
      </c>
      <c r="B1593" t="s">
        <v>7040</v>
      </c>
      <c r="C1593" s="2">
        <v>-0.41473111860817302</v>
      </c>
      <c r="D1593" t="s">
        <v>7043</v>
      </c>
      <c r="E1593" t="s">
        <v>18294</v>
      </c>
      <c r="F1593">
        <v>2262.8435286624199</v>
      </c>
      <c r="G1593" s="2">
        <v>0.22891114210892199</v>
      </c>
      <c r="H1593" s="12">
        <v>-1.81175592759409</v>
      </c>
      <c r="I1593" s="14">
        <v>7.0023917720154205E-2</v>
      </c>
      <c r="J1593" s="14">
        <v>0.13617699138306899</v>
      </c>
      <c r="K1593" t="s">
        <v>7042</v>
      </c>
      <c r="L1593" t="s">
        <v>24</v>
      </c>
      <c r="M1593" t="s">
        <v>24</v>
      </c>
      <c r="N1593" t="s">
        <v>24</v>
      </c>
      <c r="O1593" t="s">
        <v>24</v>
      </c>
      <c r="P1593" t="s">
        <v>24</v>
      </c>
      <c r="Q1593" t="s">
        <v>24</v>
      </c>
      <c r="R1593" t="s">
        <v>24</v>
      </c>
      <c r="S1593" t="s">
        <v>24</v>
      </c>
      <c r="T1593" t="s">
        <v>24</v>
      </c>
      <c r="U1593" t="s">
        <v>24</v>
      </c>
      <c r="V1593" t="s">
        <v>24</v>
      </c>
      <c r="W1593" t="s">
        <v>24</v>
      </c>
      <c r="X1593" t="s">
        <v>24</v>
      </c>
      <c r="Y1593">
        <v>2755</v>
      </c>
      <c r="Z1593">
        <v>3164</v>
      </c>
      <c r="AA1593">
        <v>1298</v>
      </c>
      <c r="AB1593">
        <v>2165</v>
      </c>
      <c r="AC1593" t="s">
        <v>7041</v>
      </c>
      <c r="AD1593" t="s">
        <v>7044</v>
      </c>
    </row>
    <row r="1594" spans="1:30" x14ac:dyDescent="0.25">
      <c r="A1594">
        <v>1593</v>
      </c>
      <c r="B1594" t="s">
        <v>7045</v>
      </c>
      <c r="C1594" s="2">
        <v>2.2892959932604602</v>
      </c>
      <c r="D1594" t="s">
        <v>35</v>
      </c>
      <c r="E1594" t="s">
        <v>18301</v>
      </c>
      <c r="F1594">
        <v>3963.14453735913</v>
      </c>
      <c r="G1594" s="2">
        <v>0.28351839683901597</v>
      </c>
      <c r="H1594" s="12">
        <v>8.0745941666717993</v>
      </c>
      <c r="I1594" s="14">
        <v>6.7701436460462896E-16</v>
      </c>
      <c r="J1594" s="14">
        <v>1.9157544157833899E-14</v>
      </c>
      <c r="K1594" t="s">
        <v>7047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1</v>
      </c>
      <c r="U1594">
        <v>0</v>
      </c>
      <c r="V1594">
        <v>0</v>
      </c>
      <c r="W1594">
        <v>0</v>
      </c>
      <c r="X1594">
        <v>0</v>
      </c>
      <c r="Y1594">
        <v>9577</v>
      </c>
      <c r="Z1594">
        <v>10481</v>
      </c>
      <c r="AA1594">
        <v>1027</v>
      </c>
      <c r="AB1594">
        <v>712</v>
      </c>
      <c r="AC1594" t="s">
        <v>7046</v>
      </c>
      <c r="AD1594" t="s">
        <v>7048</v>
      </c>
    </row>
    <row r="1595" spans="1:30" x14ac:dyDescent="0.25">
      <c r="A1595">
        <v>1594</v>
      </c>
      <c r="B1595" t="s">
        <v>7049</v>
      </c>
      <c r="C1595" s="2">
        <v>0.26230760785172402</v>
      </c>
      <c r="D1595" t="s">
        <v>7052</v>
      </c>
      <c r="F1595">
        <v>36.0463136350076</v>
      </c>
      <c r="G1595" s="2">
        <v>0.518208282378399</v>
      </c>
      <c r="H1595" s="12">
        <v>0.50618181293402298</v>
      </c>
      <c r="I1595" s="14">
        <v>0.61272902125943896</v>
      </c>
      <c r="J1595" s="14">
        <v>0.71616486920625899</v>
      </c>
      <c r="K1595" t="s">
        <v>7051</v>
      </c>
      <c r="L1595" t="s">
        <v>24</v>
      </c>
      <c r="M1595" t="s">
        <v>24</v>
      </c>
      <c r="N1595" t="s">
        <v>24</v>
      </c>
      <c r="O1595" t="s">
        <v>24</v>
      </c>
      <c r="P1595" t="s">
        <v>24</v>
      </c>
      <c r="Q1595" t="s">
        <v>24</v>
      </c>
      <c r="R1595" t="s">
        <v>24</v>
      </c>
      <c r="S1595" t="s">
        <v>24</v>
      </c>
      <c r="T1595" t="s">
        <v>24</v>
      </c>
      <c r="U1595" t="s">
        <v>24</v>
      </c>
      <c r="V1595" t="s">
        <v>24</v>
      </c>
      <c r="W1595" t="s">
        <v>24</v>
      </c>
      <c r="X1595" t="s">
        <v>24</v>
      </c>
      <c r="Y1595">
        <v>61</v>
      </c>
      <c r="Z1595">
        <v>59</v>
      </c>
      <c r="AA1595">
        <v>15</v>
      </c>
      <c r="AB1595">
        <v>29</v>
      </c>
      <c r="AC1595" t="s">
        <v>7050</v>
      </c>
      <c r="AD1595" t="s">
        <v>7053</v>
      </c>
    </row>
    <row r="1596" spans="1:30" x14ac:dyDescent="0.25">
      <c r="A1596">
        <v>1595</v>
      </c>
      <c r="B1596" t="s">
        <v>7054</v>
      </c>
      <c r="C1596" s="2">
        <v>0.58408395634963794</v>
      </c>
      <c r="D1596" t="s">
        <v>35</v>
      </c>
      <c r="F1596">
        <v>19.545612069562299</v>
      </c>
      <c r="G1596" s="2">
        <v>0.74617479139292597</v>
      </c>
      <c r="H1596" s="12">
        <v>0.78277095807444197</v>
      </c>
      <c r="I1596" s="14">
        <v>0.43376162478247099</v>
      </c>
      <c r="J1596" s="14">
        <v>0.56068823064400897</v>
      </c>
      <c r="K1596" t="s">
        <v>24</v>
      </c>
      <c r="L1596" t="s">
        <v>24</v>
      </c>
      <c r="M1596" t="s">
        <v>24</v>
      </c>
      <c r="N1596" t="s">
        <v>24</v>
      </c>
      <c r="O1596" t="s">
        <v>24</v>
      </c>
      <c r="P1596" t="s">
        <v>24</v>
      </c>
      <c r="Q1596" t="s">
        <v>24</v>
      </c>
      <c r="R1596" t="s">
        <v>24</v>
      </c>
      <c r="S1596" t="s">
        <v>24</v>
      </c>
      <c r="T1596" t="s">
        <v>24</v>
      </c>
      <c r="U1596" t="s">
        <v>24</v>
      </c>
      <c r="V1596" t="s">
        <v>24</v>
      </c>
      <c r="W1596" t="s">
        <v>24</v>
      </c>
      <c r="X1596" t="s">
        <v>24</v>
      </c>
      <c r="Y1596">
        <v>46</v>
      </c>
      <c r="Z1596">
        <v>25</v>
      </c>
      <c r="AA1596">
        <v>7</v>
      </c>
      <c r="AB1596">
        <v>14</v>
      </c>
      <c r="AC1596" t="s">
        <v>7055</v>
      </c>
      <c r="AD1596" t="s">
        <v>7056</v>
      </c>
    </row>
    <row r="1597" spans="1:30" x14ac:dyDescent="0.25">
      <c r="A1597">
        <v>1596</v>
      </c>
      <c r="B1597" t="s">
        <v>16470</v>
      </c>
      <c r="C1597" s="2">
        <v>-1.3417829596842901</v>
      </c>
      <c r="D1597" t="s">
        <v>24</v>
      </c>
      <c r="F1597">
        <v>10697.4444972573</v>
      </c>
      <c r="G1597" s="2">
        <v>0.33823027926976401</v>
      </c>
      <c r="H1597" s="12">
        <v>-3.9670693072813701</v>
      </c>
      <c r="I1597" s="14">
        <v>7.27618384488056E-5</v>
      </c>
      <c r="J1597" s="14">
        <v>3.7783906800875801E-4</v>
      </c>
      <c r="K1597" t="s">
        <v>24</v>
      </c>
      <c r="L1597">
        <v>0</v>
      </c>
      <c r="M1597">
        <v>1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7813</v>
      </c>
      <c r="Z1597">
        <v>10700</v>
      </c>
      <c r="AA1597">
        <v>12256</v>
      </c>
      <c r="AB1597">
        <v>7450</v>
      </c>
      <c r="AC1597" t="s">
        <v>24</v>
      </c>
      <c r="AD1597" t="s">
        <v>24</v>
      </c>
    </row>
    <row r="1598" spans="1:30" x14ac:dyDescent="0.25">
      <c r="A1598">
        <v>1597</v>
      </c>
      <c r="B1598" t="s">
        <v>7057</v>
      </c>
      <c r="C1598" s="2">
        <v>-1.61950269604176</v>
      </c>
      <c r="D1598" t="s">
        <v>7060</v>
      </c>
      <c r="E1598" t="s">
        <v>18282</v>
      </c>
      <c r="F1598">
        <v>29.700283130142399</v>
      </c>
      <c r="G1598" s="2">
        <v>0.69486273165380996</v>
      </c>
      <c r="H1598" s="12">
        <v>-2.3306800354470898</v>
      </c>
      <c r="I1598" s="14">
        <v>1.9770237686954299E-2</v>
      </c>
      <c r="J1598" s="14">
        <v>4.8320791018339297E-2</v>
      </c>
      <c r="K1598" t="s">
        <v>7059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1</v>
      </c>
      <c r="Y1598">
        <v>14</v>
      </c>
      <c r="Z1598">
        <v>31</v>
      </c>
      <c r="AA1598">
        <v>17</v>
      </c>
      <c r="AB1598">
        <v>44</v>
      </c>
      <c r="AC1598" t="s">
        <v>7058</v>
      </c>
      <c r="AD1598" t="s">
        <v>7061</v>
      </c>
    </row>
    <row r="1599" spans="1:30" x14ac:dyDescent="0.25">
      <c r="A1599">
        <v>1598</v>
      </c>
      <c r="B1599" t="s">
        <v>7062</v>
      </c>
      <c r="C1599" s="2">
        <v>-0.25691679756404801</v>
      </c>
      <c r="D1599" t="s">
        <v>7064</v>
      </c>
      <c r="E1599" t="s">
        <v>18283</v>
      </c>
      <c r="F1599">
        <v>11.311623930514299</v>
      </c>
      <c r="G1599" s="2">
        <v>0.907564654669757</v>
      </c>
      <c r="H1599" s="12">
        <v>-0.28308374091268901</v>
      </c>
      <c r="I1599" s="14">
        <v>0.77711264491543497</v>
      </c>
      <c r="J1599" s="14" t="s">
        <v>24</v>
      </c>
      <c r="K1599" t="s">
        <v>24</v>
      </c>
      <c r="L1599" t="s">
        <v>24</v>
      </c>
      <c r="M1599" t="s">
        <v>24</v>
      </c>
      <c r="N1599" t="s">
        <v>24</v>
      </c>
      <c r="O1599" t="s">
        <v>24</v>
      </c>
      <c r="P1599" t="s">
        <v>24</v>
      </c>
      <c r="Q1599" t="s">
        <v>24</v>
      </c>
      <c r="R1599" t="s">
        <v>24</v>
      </c>
      <c r="S1599" t="s">
        <v>24</v>
      </c>
      <c r="T1599" t="s">
        <v>24</v>
      </c>
      <c r="U1599" t="s">
        <v>24</v>
      </c>
      <c r="V1599" t="s">
        <v>24</v>
      </c>
      <c r="W1599" t="s">
        <v>24</v>
      </c>
      <c r="X1599" t="s">
        <v>24</v>
      </c>
      <c r="Y1599">
        <v>21</v>
      </c>
      <c r="Z1599">
        <v>10</v>
      </c>
      <c r="AA1599">
        <v>9</v>
      </c>
      <c r="AB1599">
        <v>7</v>
      </c>
      <c r="AC1599" t="s">
        <v>7063</v>
      </c>
      <c r="AD1599" t="s">
        <v>7065</v>
      </c>
    </row>
    <row r="1600" spans="1:30" x14ac:dyDescent="0.25">
      <c r="A1600">
        <v>1599</v>
      </c>
      <c r="B1600" t="s">
        <v>7066</v>
      </c>
      <c r="C1600" s="2">
        <v>-1.68279281331596</v>
      </c>
      <c r="D1600" t="s">
        <v>35</v>
      </c>
      <c r="F1600">
        <v>125.50935999815199</v>
      </c>
      <c r="G1600" s="2">
        <v>0.36165388035609602</v>
      </c>
      <c r="H1600" s="12">
        <v>-4.6530478579658103</v>
      </c>
      <c r="I1600" s="14">
        <v>3.2706429944226499E-6</v>
      </c>
      <c r="J1600" s="14">
        <v>2.34346071435238E-5</v>
      </c>
      <c r="K1600" t="s">
        <v>7068</v>
      </c>
      <c r="L1600">
        <v>0</v>
      </c>
      <c r="M1600">
        <v>1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94</v>
      </c>
      <c r="Z1600">
        <v>87</v>
      </c>
      <c r="AA1600">
        <v>142</v>
      </c>
      <c r="AB1600">
        <v>106</v>
      </c>
      <c r="AC1600" t="s">
        <v>7067</v>
      </c>
      <c r="AD1600" t="s">
        <v>7069</v>
      </c>
    </row>
    <row r="1601" spans="1:30" x14ac:dyDescent="0.25">
      <c r="A1601">
        <v>1600</v>
      </c>
      <c r="B1601" t="s">
        <v>16471</v>
      </c>
      <c r="C1601" s="2">
        <v>6.9430701938633099E-2</v>
      </c>
      <c r="D1601" t="s">
        <v>7072</v>
      </c>
      <c r="E1601" t="s">
        <v>18289</v>
      </c>
      <c r="F1601">
        <v>386.80835635883898</v>
      </c>
      <c r="G1601" s="2">
        <v>0.21616895358257601</v>
      </c>
      <c r="H1601" s="12">
        <v>0.321187204674657</v>
      </c>
      <c r="I1601" s="14">
        <v>0.74806852807055602</v>
      </c>
      <c r="J1601" s="14">
        <v>0.82473393622685498</v>
      </c>
      <c r="K1601" t="s">
        <v>7071</v>
      </c>
      <c r="L1601" t="s">
        <v>24</v>
      </c>
      <c r="M1601" t="s">
        <v>24</v>
      </c>
      <c r="N1601" t="s">
        <v>24</v>
      </c>
      <c r="O1601" t="s">
        <v>24</v>
      </c>
      <c r="P1601" t="s">
        <v>24</v>
      </c>
      <c r="Q1601" t="s">
        <v>24</v>
      </c>
      <c r="R1601" t="s">
        <v>24</v>
      </c>
      <c r="S1601" t="s">
        <v>24</v>
      </c>
      <c r="T1601" t="s">
        <v>24</v>
      </c>
      <c r="U1601" t="s">
        <v>24</v>
      </c>
      <c r="V1601" t="s">
        <v>24</v>
      </c>
      <c r="W1601" t="s">
        <v>24</v>
      </c>
      <c r="X1601" t="s">
        <v>24</v>
      </c>
      <c r="Y1601">
        <v>600</v>
      </c>
      <c r="Z1601">
        <v>607</v>
      </c>
      <c r="AA1601">
        <v>207</v>
      </c>
      <c r="AB1601">
        <v>295</v>
      </c>
      <c r="AC1601" t="s">
        <v>7070</v>
      </c>
      <c r="AD1601" t="s">
        <v>7073</v>
      </c>
    </row>
    <row r="1602" spans="1:30" x14ac:dyDescent="0.25">
      <c r="A1602">
        <v>1601</v>
      </c>
      <c r="B1602" t="s">
        <v>7074</v>
      </c>
      <c r="C1602" s="2">
        <v>-2.2241051583398002</v>
      </c>
      <c r="D1602" t="s">
        <v>7077</v>
      </c>
      <c r="F1602">
        <v>168.39004161870901</v>
      </c>
      <c r="G1602" s="2">
        <v>0.32605438902550399</v>
      </c>
      <c r="H1602" s="12">
        <v>-6.8212704174512098</v>
      </c>
      <c r="I1602" s="14">
        <v>9.0238893452834205E-12</v>
      </c>
      <c r="J1602" s="14">
        <v>1.5801922822121899E-10</v>
      </c>
      <c r="K1602" t="s">
        <v>7076</v>
      </c>
      <c r="L1602">
        <v>0</v>
      </c>
      <c r="M1602">
        <v>1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102</v>
      </c>
      <c r="Z1602">
        <v>78</v>
      </c>
      <c r="AA1602">
        <v>191</v>
      </c>
      <c r="AB1602">
        <v>171</v>
      </c>
      <c r="AC1602" t="s">
        <v>7075</v>
      </c>
      <c r="AD1602" t="s">
        <v>7078</v>
      </c>
    </row>
    <row r="1603" spans="1:30" x14ac:dyDescent="0.25">
      <c r="A1603">
        <v>1602</v>
      </c>
      <c r="B1603" t="s">
        <v>7079</v>
      </c>
      <c r="C1603" s="2">
        <v>-0.88445868209752798</v>
      </c>
      <c r="D1603" t="s">
        <v>899</v>
      </c>
      <c r="F1603">
        <v>4.7032018807552101</v>
      </c>
      <c r="G1603" s="2">
        <v>1.24747072890497</v>
      </c>
      <c r="H1603" s="12">
        <v>-0.70900155138221599</v>
      </c>
      <c r="I1603" s="14">
        <v>0.47832351411483698</v>
      </c>
      <c r="J1603" s="14" t="s">
        <v>24</v>
      </c>
      <c r="K1603" t="s">
        <v>7081</v>
      </c>
      <c r="L1603" t="s">
        <v>24</v>
      </c>
      <c r="M1603" t="s">
        <v>24</v>
      </c>
      <c r="N1603" t="s">
        <v>24</v>
      </c>
      <c r="O1603" t="s">
        <v>24</v>
      </c>
      <c r="P1603" t="s">
        <v>24</v>
      </c>
      <c r="Q1603" t="s">
        <v>24</v>
      </c>
      <c r="R1603" t="s">
        <v>24</v>
      </c>
      <c r="S1603" t="s">
        <v>24</v>
      </c>
      <c r="T1603" t="s">
        <v>24</v>
      </c>
      <c r="U1603" t="s">
        <v>24</v>
      </c>
      <c r="V1603" t="s">
        <v>24</v>
      </c>
      <c r="W1603" t="s">
        <v>24</v>
      </c>
      <c r="X1603" t="s">
        <v>24</v>
      </c>
      <c r="Y1603">
        <v>6</v>
      </c>
      <c r="Z1603">
        <v>4</v>
      </c>
      <c r="AA1603">
        <v>4</v>
      </c>
      <c r="AB1603">
        <v>4</v>
      </c>
      <c r="AC1603" t="s">
        <v>7080</v>
      </c>
      <c r="AD1603" t="s">
        <v>7082</v>
      </c>
    </row>
    <row r="1604" spans="1:30" x14ac:dyDescent="0.25">
      <c r="A1604">
        <v>1603</v>
      </c>
      <c r="B1604" t="s">
        <v>7083</v>
      </c>
      <c r="C1604" s="2">
        <v>0.41914199808728902</v>
      </c>
      <c r="D1604" t="s">
        <v>35</v>
      </c>
      <c r="E1604" t="s">
        <v>18294</v>
      </c>
      <c r="F1604">
        <v>210.52289308001201</v>
      </c>
      <c r="G1604" s="2">
        <v>0.31010603614577897</v>
      </c>
      <c r="H1604" s="12">
        <v>1.3516086410206301</v>
      </c>
      <c r="I1604" s="14">
        <v>0.17650054458077499</v>
      </c>
      <c r="J1604" s="14">
        <v>0.28563391072852401</v>
      </c>
      <c r="K1604" t="s">
        <v>7085</v>
      </c>
      <c r="L1604" t="s">
        <v>24</v>
      </c>
      <c r="M1604" t="s">
        <v>24</v>
      </c>
      <c r="N1604" t="s">
        <v>24</v>
      </c>
      <c r="O1604" t="s">
        <v>24</v>
      </c>
      <c r="P1604" t="s">
        <v>24</v>
      </c>
      <c r="Q1604" t="s">
        <v>24</v>
      </c>
      <c r="R1604" t="s">
        <v>24</v>
      </c>
      <c r="S1604" t="s">
        <v>24</v>
      </c>
      <c r="T1604" t="s">
        <v>24</v>
      </c>
      <c r="U1604" t="s">
        <v>24</v>
      </c>
      <c r="V1604" t="s">
        <v>24</v>
      </c>
      <c r="W1604" t="s">
        <v>24</v>
      </c>
      <c r="X1604" t="s">
        <v>24</v>
      </c>
      <c r="Y1604">
        <v>358</v>
      </c>
      <c r="Z1604">
        <v>377</v>
      </c>
      <c r="AA1604">
        <v>84</v>
      </c>
      <c r="AB1604">
        <v>158</v>
      </c>
      <c r="AC1604" t="s">
        <v>7084</v>
      </c>
      <c r="AD1604" t="e">
        <f>-STIKRDKSPKGEGLSPTFQIRIAPELREQLNAEAAKDGVSLGNWFKELARQELKRRGIEPKA</f>
        <v>#NAME?</v>
      </c>
    </row>
    <row r="1605" spans="1:30" x14ac:dyDescent="0.25">
      <c r="A1605">
        <v>1604</v>
      </c>
      <c r="B1605" t="s">
        <v>7086</v>
      </c>
      <c r="C1605" s="2">
        <v>-0.27033179689158299</v>
      </c>
      <c r="D1605" t="s">
        <v>7088</v>
      </c>
      <c r="F1605">
        <v>22.2115952094879</v>
      </c>
      <c r="G1605" s="2">
        <v>0.62587317769987605</v>
      </c>
      <c r="H1605" s="12">
        <v>-0.43192743597843403</v>
      </c>
      <c r="I1605" s="14">
        <v>0.66579415355536697</v>
      </c>
      <c r="J1605" s="14">
        <v>0.76121005213180803</v>
      </c>
      <c r="K1605" t="s">
        <v>24</v>
      </c>
      <c r="L1605" t="s">
        <v>24</v>
      </c>
      <c r="M1605" t="s">
        <v>24</v>
      </c>
      <c r="N1605" t="s">
        <v>24</v>
      </c>
      <c r="O1605" t="s">
        <v>24</v>
      </c>
      <c r="P1605" t="s">
        <v>24</v>
      </c>
      <c r="Q1605" t="s">
        <v>24</v>
      </c>
      <c r="R1605" t="s">
        <v>24</v>
      </c>
      <c r="S1605" t="s">
        <v>24</v>
      </c>
      <c r="T1605" t="s">
        <v>24</v>
      </c>
      <c r="U1605" t="s">
        <v>24</v>
      </c>
      <c r="V1605" t="s">
        <v>24</v>
      </c>
      <c r="W1605" t="s">
        <v>24</v>
      </c>
      <c r="X1605" t="s">
        <v>24</v>
      </c>
      <c r="Y1605">
        <v>36</v>
      </c>
      <c r="Z1605">
        <v>25</v>
      </c>
      <c r="AA1605">
        <v>15</v>
      </c>
      <c r="AB1605">
        <v>17</v>
      </c>
      <c r="AC1605" t="s">
        <v>7087</v>
      </c>
      <c r="AD1605" t="s">
        <v>7089</v>
      </c>
    </row>
    <row r="1606" spans="1:30" x14ac:dyDescent="0.25">
      <c r="A1606">
        <v>1605</v>
      </c>
      <c r="B1606" t="s">
        <v>7090</v>
      </c>
      <c r="C1606" s="2">
        <v>-0.37098648483374502</v>
      </c>
      <c r="D1606" t="s">
        <v>35</v>
      </c>
      <c r="F1606">
        <v>22.789325580289301</v>
      </c>
      <c r="G1606" s="2">
        <v>0.67881047194174204</v>
      </c>
      <c r="H1606" s="12">
        <v>-0.54652439844149103</v>
      </c>
      <c r="I1606" s="14">
        <v>0.58470552109928098</v>
      </c>
      <c r="J1606" s="14">
        <v>0.69527255173346303</v>
      </c>
      <c r="K1606" t="s">
        <v>7092</v>
      </c>
      <c r="L1606" t="s">
        <v>24</v>
      </c>
      <c r="M1606" t="s">
        <v>24</v>
      </c>
      <c r="N1606" t="s">
        <v>24</v>
      </c>
      <c r="O1606" t="s">
        <v>24</v>
      </c>
      <c r="P1606" t="s">
        <v>24</v>
      </c>
      <c r="Q1606" t="s">
        <v>24</v>
      </c>
      <c r="R1606" t="s">
        <v>24</v>
      </c>
      <c r="S1606" t="s">
        <v>24</v>
      </c>
      <c r="T1606" t="s">
        <v>24</v>
      </c>
      <c r="U1606" t="s">
        <v>24</v>
      </c>
      <c r="V1606" t="s">
        <v>24</v>
      </c>
      <c r="W1606" t="s">
        <v>24</v>
      </c>
      <c r="X1606" t="s">
        <v>24</v>
      </c>
      <c r="Y1606">
        <v>40</v>
      </c>
      <c r="Z1606">
        <v>20</v>
      </c>
      <c r="AA1606">
        <v>15</v>
      </c>
      <c r="AB1606">
        <v>19</v>
      </c>
      <c r="AC1606" t="s">
        <v>7091</v>
      </c>
      <c r="AD1606" t="s">
        <v>7093</v>
      </c>
    </row>
    <row r="1607" spans="1:30" x14ac:dyDescent="0.25">
      <c r="A1607">
        <v>1606</v>
      </c>
      <c r="B1607" t="s">
        <v>7094</v>
      </c>
      <c r="C1607" s="2">
        <v>-0.46739495637303402</v>
      </c>
      <c r="D1607" t="s">
        <v>7097</v>
      </c>
      <c r="E1607" t="s">
        <v>18295</v>
      </c>
      <c r="F1607">
        <v>468.96535634850898</v>
      </c>
      <c r="G1607" s="2">
        <v>0.18629852747631301</v>
      </c>
      <c r="H1607" s="12">
        <v>-2.5088494402214798</v>
      </c>
      <c r="I1607" s="14">
        <v>1.2112509887944E-2</v>
      </c>
      <c r="J1607" s="14">
        <v>3.1577792799245698E-2</v>
      </c>
      <c r="K1607" t="s">
        <v>7096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1</v>
      </c>
      <c r="W1607">
        <v>0</v>
      </c>
      <c r="X1607">
        <v>0</v>
      </c>
      <c r="Y1607">
        <v>572</v>
      </c>
      <c r="Z1607">
        <v>628</v>
      </c>
      <c r="AA1607">
        <v>333</v>
      </c>
      <c r="AB1607">
        <v>385</v>
      </c>
      <c r="AC1607" t="s">
        <v>7095</v>
      </c>
      <c r="AD1607" t="s">
        <v>7098</v>
      </c>
    </row>
    <row r="1608" spans="1:30" x14ac:dyDescent="0.25">
      <c r="A1608">
        <v>1607</v>
      </c>
      <c r="B1608" t="s">
        <v>7099</v>
      </c>
      <c r="C1608" s="2">
        <v>-0.48293606612017997</v>
      </c>
      <c r="D1608" t="s">
        <v>35</v>
      </c>
      <c r="F1608">
        <v>59.877185298969103</v>
      </c>
      <c r="G1608" s="2">
        <v>0.40612382290513799</v>
      </c>
      <c r="H1608" s="12">
        <v>-1.18913503439808</v>
      </c>
      <c r="I1608" s="14">
        <v>0.234386533972545</v>
      </c>
      <c r="J1608" s="14">
        <v>0.35434743134447899</v>
      </c>
      <c r="K1608" t="s">
        <v>7101</v>
      </c>
      <c r="L1608" t="s">
        <v>24</v>
      </c>
      <c r="M1608" t="s">
        <v>24</v>
      </c>
      <c r="N1608" t="s">
        <v>24</v>
      </c>
      <c r="O1608" t="s">
        <v>24</v>
      </c>
      <c r="P1608" t="s">
        <v>24</v>
      </c>
      <c r="Q1608" t="s">
        <v>24</v>
      </c>
      <c r="R1608" t="s">
        <v>24</v>
      </c>
      <c r="S1608" t="s">
        <v>24</v>
      </c>
      <c r="T1608" t="s">
        <v>24</v>
      </c>
      <c r="U1608" t="s">
        <v>24</v>
      </c>
      <c r="V1608" t="s">
        <v>24</v>
      </c>
      <c r="W1608" t="s">
        <v>24</v>
      </c>
      <c r="X1608" t="s">
        <v>24</v>
      </c>
      <c r="Y1608">
        <v>82</v>
      </c>
      <c r="Z1608">
        <v>70</v>
      </c>
      <c r="AA1608">
        <v>37</v>
      </c>
      <c r="AB1608">
        <v>56</v>
      </c>
      <c r="AC1608" t="s">
        <v>7100</v>
      </c>
      <c r="AD1608" t="s">
        <v>7102</v>
      </c>
    </row>
    <row r="1609" spans="1:30" x14ac:dyDescent="0.25">
      <c r="A1609">
        <v>1608</v>
      </c>
      <c r="B1609" t="s">
        <v>7103</v>
      </c>
      <c r="C1609" s="2">
        <v>0.38850816838108598</v>
      </c>
      <c r="D1609" t="s">
        <v>35</v>
      </c>
      <c r="F1609">
        <v>4247.61608000248</v>
      </c>
      <c r="G1609" s="2">
        <v>0.18561616481962501</v>
      </c>
      <c r="H1609" s="12">
        <v>2.0930729215239698</v>
      </c>
      <c r="I1609" s="14">
        <v>3.6342645517498703E-2</v>
      </c>
      <c r="J1609" s="14">
        <v>8.0179678387475903E-2</v>
      </c>
      <c r="K1609" t="s">
        <v>7105</v>
      </c>
      <c r="L1609" t="s">
        <v>24</v>
      </c>
      <c r="M1609" t="s">
        <v>24</v>
      </c>
      <c r="N1609" t="s">
        <v>24</v>
      </c>
      <c r="O1609" t="s">
        <v>24</v>
      </c>
      <c r="P1609" t="s">
        <v>24</v>
      </c>
      <c r="Q1609" t="s">
        <v>24</v>
      </c>
      <c r="R1609" t="s">
        <v>24</v>
      </c>
      <c r="S1609" t="s">
        <v>24</v>
      </c>
      <c r="T1609" t="s">
        <v>24</v>
      </c>
      <c r="U1609" t="s">
        <v>24</v>
      </c>
      <c r="V1609" t="s">
        <v>24</v>
      </c>
      <c r="W1609" t="s">
        <v>24</v>
      </c>
      <c r="X1609" t="s">
        <v>24</v>
      </c>
      <c r="Y1609">
        <v>7287</v>
      </c>
      <c r="Z1609">
        <v>7377</v>
      </c>
      <c r="AA1609">
        <v>2465</v>
      </c>
      <c r="AB1609">
        <v>2349</v>
      </c>
      <c r="AC1609" t="s">
        <v>7104</v>
      </c>
      <c r="AD1609" t="s">
        <v>7106</v>
      </c>
    </row>
    <row r="1610" spans="1:30" x14ac:dyDescent="0.25">
      <c r="A1610">
        <v>1609</v>
      </c>
      <c r="B1610" t="s">
        <v>7107</v>
      </c>
      <c r="C1610" s="2">
        <v>-0.542964167412474</v>
      </c>
      <c r="D1610" t="s">
        <v>7109</v>
      </c>
      <c r="F1610">
        <v>103.71990856337</v>
      </c>
      <c r="G1610" s="2">
        <v>0.31863125988558799</v>
      </c>
      <c r="H1610" s="12">
        <v>-1.70405178577719</v>
      </c>
      <c r="I1610" s="14">
        <v>8.8371412948475406E-2</v>
      </c>
      <c r="J1610" s="14">
        <v>0.16564260011009699</v>
      </c>
      <c r="K1610" t="s">
        <v>24</v>
      </c>
      <c r="L1610" t="s">
        <v>24</v>
      </c>
      <c r="M1610" t="s">
        <v>24</v>
      </c>
      <c r="N1610" t="s">
        <v>24</v>
      </c>
      <c r="O1610" t="s">
        <v>24</v>
      </c>
      <c r="P1610" t="s">
        <v>24</v>
      </c>
      <c r="Q1610" t="s">
        <v>24</v>
      </c>
      <c r="R1610" t="s">
        <v>24</v>
      </c>
      <c r="S1610" t="s">
        <v>24</v>
      </c>
      <c r="T1610" t="s">
        <v>24</v>
      </c>
      <c r="U1610" t="s">
        <v>24</v>
      </c>
      <c r="V1610" t="s">
        <v>24</v>
      </c>
      <c r="W1610" t="s">
        <v>24</v>
      </c>
      <c r="X1610" t="s">
        <v>24</v>
      </c>
      <c r="Y1610">
        <v>123</v>
      </c>
      <c r="Z1610">
        <v>134</v>
      </c>
      <c r="AA1610">
        <v>83</v>
      </c>
      <c r="AB1610">
        <v>78</v>
      </c>
      <c r="AC1610" t="s">
        <v>7108</v>
      </c>
      <c r="AD1610" t="s">
        <v>7110</v>
      </c>
    </row>
    <row r="1611" spans="1:30" x14ac:dyDescent="0.25">
      <c r="A1611">
        <v>1610</v>
      </c>
      <c r="B1611" t="s">
        <v>7111</v>
      </c>
      <c r="C1611" s="2">
        <v>0.698218928604176</v>
      </c>
      <c r="D1611" t="s">
        <v>35</v>
      </c>
      <c r="F1611">
        <v>5483.5693647683302</v>
      </c>
      <c r="G1611" s="2">
        <v>0.15173721424658199</v>
      </c>
      <c r="H1611" s="12">
        <v>4.6015009045146202</v>
      </c>
      <c r="I1611" s="14">
        <v>4.19457335809657E-6</v>
      </c>
      <c r="J1611" s="14">
        <v>2.9354496350120199E-5</v>
      </c>
      <c r="K1611" t="s">
        <v>7113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0</v>
      </c>
      <c r="Y1611">
        <v>10393</v>
      </c>
      <c r="Z1611">
        <v>10260</v>
      </c>
      <c r="AA1611">
        <v>2621</v>
      </c>
      <c r="AB1611">
        <v>2884</v>
      </c>
      <c r="AC1611" t="s">
        <v>7112</v>
      </c>
      <c r="AD1611" t="s">
        <v>7114</v>
      </c>
    </row>
    <row r="1612" spans="1:30" x14ac:dyDescent="0.25">
      <c r="A1612">
        <v>1611</v>
      </c>
      <c r="B1612" t="s">
        <v>7115</v>
      </c>
      <c r="C1612" s="2">
        <v>0.44409956540461498</v>
      </c>
      <c r="D1612" t="s">
        <v>7118</v>
      </c>
      <c r="E1612" t="s">
        <v>18283</v>
      </c>
      <c r="F1612">
        <v>627.89705603225798</v>
      </c>
      <c r="G1612" s="2">
        <v>0.19769203768642801</v>
      </c>
      <c r="H1612" s="12">
        <v>2.2464211032567198</v>
      </c>
      <c r="I1612" s="14">
        <v>2.4677047864658699E-2</v>
      </c>
      <c r="J1612" s="14">
        <v>5.8437763439352503E-2</v>
      </c>
      <c r="K1612" t="s">
        <v>7117</v>
      </c>
      <c r="L1612" t="s">
        <v>24</v>
      </c>
      <c r="M1612" t="s">
        <v>24</v>
      </c>
      <c r="N1612" t="s">
        <v>24</v>
      </c>
      <c r="O1612" t="s">
        <v>24</v>
      </c>
      <c r="P1612" t="s">
        <v>24</v>
      </c>
      <c r="Q1612" t="s">
        <v>24</v>
      </c>
      <c r="R1612" t="s">
        <v>24</v>
      </c>
      <c r="S1612" t="s">
        <v>24</v>
      </c>
      <c r="T1612" t="s">
        <v>24</v>
      </c>
      <c r="U1612" t="s">
        <v>24</v>
      </c>
      <c r="V1612" t="s">
        <v>24</v>
      </c>
      <c r="W1612" t="s">
        <v>24</v>
      </c>
      <c r="X1612" t="s">
        <v>24</v>
      </c>
      <c r="Y1612">
        <v>1133</v>
      </c>
      <c r="Z1612">
        <v>1068</v>
      </c>
      <c r="AA1612">
        <v>342</v>
      </c>
      <c r="AB1612">
        <v>357</v>
      </c>
      <c r="AC1612" t="s">
        <v>7116</v>
      </c>
      <c r="AD1612" t="s">
        <v>7119</v>
      </c>
    </row>
    <row r="1613" spans="1:30" x14ac:dyDescent="0.25">
      <c r="A1613">
        <v>1612</v>
      </c>
      <c r="B1613" t="s">
        <v>16472</v>
      </c>
      <c r="C1613" s="2">
        <v>-0.42745960016094597</v>
      </c>
      <c r="D1613" t="s">
        <v>35</v>
      </c>
      <c r="F1613">
        <v>696.70661106297803</v>
      </c>
      <c r="G1613" s="2">
        <v>0.174225570428438</v>
      </c>
      <c r="H1613" s="12">
        <v>-2.45348371717068</v>
      </c>
      <c r="I1613" s="14">
        <v>1.41479944514445E-2</v>
      </c>
      <c r="J1613" s="14">
        <v>3.6015592133566303E-2</v>
      </c>
      <c r="K1613" t="s">
        <v>7121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1</v>
      </c>
      <c r="W1613">
        <v>0</v>
      </c>
      <c r="X1613">
        <v>0</v>
      </c>
      <c r="Y1613">
        <v>906</v>
      </c>
      <c r="Z1613">
        <v>903</v>
      </c>
      <c r="AA1613">
        <v>490</v>
      </c>
      <c r="AB1613">
        <v>564</v>
      </c>
      <c r="AC1613" t="s">
        <v>7120</v>
      </c>
      <c r="AD1613" t="e">
        <f>-VELLKSLVFAVVMVPVVMAVILGLIYGLGEVFNVISKTGHGKERG</f>
        <v>#NAME?</v>
      </c>
    </row>
    <row r="1614" spans="1:30" x14ac:dyDescent="0.25">
      <c r="A1614">
        <v>1613</v>
      </c>
      <c r="B1614" t="s">
        <v>7122</v>
      </c>
      <c r="C1614" s="2">
        <v>-1.2018433812968501</v>
      </c>
      <c r="D1614" t="s">
        <v>7125</v>
      </c>
      <c r="E1614" t="s">
        <v>18291</v>
      </c>
      <c r="F1614">
        <v>357.12818467646099</v>
      </c>
      <c r="G1614" s="2">
        <v>0.35587306189947798</v>
      </c>
      <c r="H1614" s="12">
        <v>-3.3771687434895901</v>
      </c>
      <c r="I1614" s="14">
        <v>7.3236106469309599E-4</v>
      </c>
      <c r="J1614" s="14">
        <v>2.9331999565400399E-3</v>
      </c>
      <c r="K1614" t="s">
        <v>7124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1</v>
      </c>
      <c r="Y1614">
        <v>322</v>
      </c>
      <c r="Z1614">
        <v>338</v>
      </c>
      <c r="AA1614">
        <v>204</v>
      </c>
      <c r="AB1614">
        <v>471</v>
      </c>
      <c r="AC1614" t="s">
        <v>7123</v>
      </c>
      <c r="AD1614" t="s">
        <v>7126</v>
      </c>
    </row>
    <row r="1615" spans="1:30" x14ac:dyDescent="0.25">
      <c r="A1615">
        <v>1614</v>
      </c>
      <c r="B1615" t="s">
        <v>16473</v>
      </c>
      <c r="C1615" s="2">
        <v>0.112886073231037</v>
      </c>
      <c r="D1615" t="s">
        <v>35</v>
      </c>
      <c r="F1615">
        <v>152.481080695618</v>
      </c>
      <c r="G1615" s="2">
        <v>0.27559204592363901</v>
      </c>
      <c r="H1615" s="12">
        <v>0.409612958359167</v>
      </c>
      <c r="I1615" s="14">
        <v>0.68208988961884298</v>
      </c>
      <c r="J1615" s="14">
        <v>0.77271860138137005</v>
      </c>
      <c r="K1615" t="s">
        <v>24</v>
      </c>
      <c r="L1615" t="s">
        <v>24</v>
      </c>
      <c r="M1615" t="s">
        <v>24</v>
      </c>
      <c r="N1615" t="s">
        <v>24</v>
      </c>
      <c r="O1615" t="s">
        <v>24</v>
      </c>
      <c r="P1615" t="s">
        <v>24</v>
      </c>
      <c r="Q1615" t="s">
        <v>24</v>
      </c>
      <c r="R1615" t="s">
        <v>24</v>
      </c>
      <c r="S1615" t="s">
        <v>24</v>
      </c>
      <c r="T1615" t="s">
        <v>24</v>
      </c>
      <c r="U1615" t="s">
        <v>24</v>
      </c>
      <c r="V1615" t="s">
        <v>24</v>
      </c>
      <c r="W1615" t="s">
        <v>24</v>
      </c>
      <c r="X1615" t="s">
        <v>24</v>
      </c>
      <c r="Y1615">
        <v>252</v>
      </c>
      <c r="Z1615">
        <v>230</v>
      </c>
      <c r="AA1615">
        <v>85</v>
      </c>
      <c r="AB1615">
        <v>109</v>
      </c>
      <c r="AC1615" t="s">
        <v>7127</v>
      </c>
      <c r="AD1615" t="s">
        <v>7128</v>
      </c>
    </row>
    <row r="1616" spans="1:30" x14ac:dyDescent="0.25">
      <c r="A1616">
        <v>1615</v>
      </c>
      <c r="B1616" t="s">
        <v>7129</v>
      </c>
      <c r="C1616" s="2">
        <v>-0.37969299209437501</v>
      </c>
      <c r="D1616" t="s">
        <v>7132</v>
      </c>
      <c r="E1616" t="s">
        <v>18297</v>
      </c>
      <c r="F1616">
        <v>814.30939442120405</v>
      </c>
      <c r="G1616" s="2">
        <v>0.20347341720498599</v>
      </c>
      <c r="H1616" s="12">
        <v>-1.8660569882298601</v>
      </c>
      <c r="I1616" s="14">
        <v>6.2033392803629198E-2</v>
      </c>
      <c r="J1616" s="14">
        <v>0.123781501736419</v>
      </c>
      <c r="K1616" t="s">
        <v>7131</v>
      </c>
      <c r="L1616" t="s">
        <v>24</v>
      </c>
      <c r="M1616" t="s">
        <v>24</v>
      </c>
      <c r="N1616" t="s">
        <v>24</v>
      </c>
      <c r="O1616" t="s">
        <v>24</v>
      </c>
      <c r="P1616" t="s">
        <v>24</v>
      </c>
      <c r="Q1616" t="s">
        <v>24</v>
      </c>
      <c r="R1616" t="s">
        <v>24</v>
      </c>
      <c r="S1616" t="s">
        <v>24</v>
      </c>
      <c r="T1616" t="s">
        <v>24</v>
      </c>
      <c r="U1616" t="s">
        <v>24</v>
      </c>
      <c r="V1616" t="s">
        <v>24</v>
      </c>
      <c r="W1616" t="s">
        <v>24</v>
      </c>
      <c r="X1616" t="s">
        <v>24</v>
      </c>
      <c r="Y1616">
        <v>1161</v>
      </c>
      <c r="Z1616">
        <v>989</v>
      </c>
      <c r="AA1616">
        <v>550</v>
      </c>
      <c r="AB1616">
        <v>667</v>
      </c>
      <c r="AC1616" t="s">
        <v>7130</v>
      </c>
      <c r="AD1616" t="s">
        <v>7133</v>
      </c>
    </row>
    <row r="1617" spans="1:30" x14ac:dyDescent="0.25">
      <c r="A1617">
        <v>1616</v>
      </c>
      <c r="B1617" t="s">
        <v>7134</v>
      </c>
      <c r="C1617" s="2">
        <v>-1.2023488407748499</v>
      </c>
      <c r="D1617" t="s">
        <v>7137</v>
      </c>
      <c r="E1617" t="s">
        <v>18297</v>
      </c>
      <c r="F1617">
        <v>5.9744397906586997</v>
      </c>
      <c r="G1617" s="2">
        <v>1.11120287879243</v>
      </c>
      <c r="H1617" s="12">
        <v>-1.08202459129828</v>
      </c>
      <c r="I1617" s="14">
        <v>0.27924160106421902</v>
      </c>
      <c r="J1617" s="14" t="s">
        <v>24</v>
      </c>
      <c r="K1617" t="s">
        <v>7136</v>
      </c>
      <c r="L1617" t="s">
        <v>24</v>
      </c>
      <c r="M1617" t="s">
        <v>24</v>
      </c>
      <c r="N1617" t="s">
        <v>24</v>
      </c>
      <c r="O1617" t="s">
        <v>24</v>
      </c>
      <c r="P1617" t="s">
        <v>24</v>
      </c>
      <c r="Q1617" t="s">
        <v>24</v>
      </c>
      <c r="R1617" t="s">
        <v>24</v>
      </c>
      <c r="S1617" t="s">
        <v>24</v>
      </c>
      <c r="T1617" t="s">
        <v>24</v>
      </c>
      <c r="U1617" t="s">
        <v>24</v>
      </c>
      <c r="V1617" t="s">
        <v>24</v>
      </c>
      <c r="W1617" t="s">
        <v>24</v>
      </c>
      <c r="X1617" t="s">
        <v>24</v>
      </c>
      <c r="Y1617">
        <v>6</v>
      </c>
      <c r="Z1617">
        <v>5</v>
      </c>
      <c r="AA1617">
        <v>5</v>
      </c>
      <c r="AB1617">
        <v>6</v>
      </c>
      <c r="AC1617" t="s">
        <v>7135</v>
      </c>
      <c r="AD1617" t="s">
        <v>7138</v>
      </c>
    </row>
    <row r="1618" spans="1:30" x14ac:dyDescent="0.25">
      <c r="A1618">
        <v>1617</v>
      </c>
      <c r="B1618" t="s">
        <v>7139</v>
      </c>
      <c r="C1618" s="2">
        <v>0.15207447592449599</v>
      </c>
      <c r="D1618" t="s">
        <v>7142</v>
      </c>
      <c r="E1618" t="s">
        <v>18297</v>
      </c>
      <c r="F1618">
        <v>200.03770927912399</v>
      </c>
      <c r="G1618" s="2">
        <v>0.37303837563042802</v>
      </c>
      <c r="H1618" s="12">
        <v>0.407664427734794</v>
      </c>
      <c r="I1618" s="14">
        <v>0.68352005671430105</v>
      </c>
      <c r="J1618" s="14">
        <v>0.77388977137412096</v>
      </c>
      <c r="K1618" t="s">
        <v>7141</v>
      </c>
      <c r="L1618" t="s">
        <v>24</v>
      </c>
      <c r="M1618" t="s">
        <v>24</v>
      </c>
      <c r="N1618" t="s">
        <v>24</v>
      </c>
      <c r="O1618" t="s">
        <v>24</v>
      </c>
      <c r="P1618" t="s">
        <v>24</v>
      </c>
      <c r="Q1618" t="s">
        <v>24</v>
      </c>
      <c r="R1618" t="s">
        <v>24</v>
      </c>
      <c r="S1618" t="s">
        <v>24</v>
      </c>
      <c r="T1618" t="s">
        <v>24</v>
      </c>
      <c r="U1618" t="s">
        <v>24</v>
      </c>
      <c r="V1618" t="s">
        <v>24</v>
      </c>
      <c r="W1618" t="s">
        <v>24</v>
      </c>
      <c r="X1618" t="s">
        <v>24</v>
      </c>
      <c r="Y1618">
        <v>354</v>
      </c>
      <c r="Z1618">
        <v>286</v>
      </c>
      <c r="AA1618">
        <v>81</v>
      </c>
      <c r="AB1618">
        <v>175</v>
      </c>
      <c r="AC1618" t="s">
        <v>7140</v>
      </c>
      <c r="AD1618" t="s">
        <v>7143</v>
      </c>
    </row>
    <row r="1619" spans="1:30" x14ac:dyDescent="0.25">
      <c r="A1619">
        <v>1618</v>
      </c>
      <c r="B1619" t="s">
        <v>7144</v>
      </c>
      <c r="C1619" s="2">
        <v>-1.5772281752109499E-2</v>
      </c>
      <c r="D1619" t="s">
        <v>7147</v>
      </c>
      <c r="E1619" t="s">
        <v>18288</v>
      </c>
      <c r="F1619">
        <v>88.565766873939296</v>
      </c>
      <c r="G1619" s="2">
        <v>0.38304693273921298</v>
      </c>
      <c r="H1619" s="12">
        <v>-4.1175846623598002E-2</v>
      </c>
      <c r="I1619" s="14">
        <v>0.96715570894062097</v>
      </c>
      <c r="J1619" s="14">
        <v>0.97539851327818305</v>
      </c>
      <c r="K1619" t="s">
        <v>7146</v>
      </c>
      <c r="L1619" t="s">
        <v>24</v>
      </c>
      <c r="M1619" t="s">
        <v>24</v>
      </c>
      <c r="N1619" t="s">
        <v>24</v>
      </c>
      <c r="O1619" t="s">
        <v>24</v>
      </c>
      <c r="P1619" t="s">
        <v>24</v>
      </c>
      <c r="Q1619" t="s">
        <v>24</v>
      </c>
      <c r="R1619" t="s">
        <v>24</v>
      </c>
      <c r="S1619" t="s">
        <v>24</v>
      </c>
      <c r="T1619" t="s">
        <v>24</v>
      </c>
      <c r="U1619" t="s">
        <v>24</v>
      </c>
      <c r="V1619" t="s">
        <v>24</v>
      </c>
      <c r="W1619" t="s">
        <v>24</v>
      </c>
      <c r="X1619" t="s">
        <v>24</v>
      </c>
      <c r="Y1619">
        <v>157</v>
      </c>
      <c r="Z1619">
        <v>110</v>
      </c>
      <c r="AA1619">
        <v>51</v>
      </c>
      <c r="AB1619">
        <v>67</v>
      </c>
      <c r="AC1619" t="s">
        <v>7145</v>
      </c>
      <c r="AD1619" t="s">
        <v>7148</v>
      </c>
    </row>
    <row r="1620" spans="1:30" x14ac:dyDescent="0.25">
      <c r="A1620">
        <v>1619</v>
      </c>
      <c r="B1620" t="s">
        <v>7149</v>
      </c>
      <c r="C1620" s="2">
        <v>-4.4331338140810202E-2</v>
      </c>
      <c r="D1620" t="s">
        <v>7152</v>
      </c>
      <c r="E1620" t="s">
        <v>18296</v>
      </c>
      <c r="F1620">
        <v>143.79851074037299</v>
      </c>
      <c r="G1620" s="2">
        <v>0.321345267650545</v>
      </c>
      <c r="H1620" s="12">
        <v>-0.13795547220884999</v>
      </c>
      <c r="I1620" s="14">
        <v>0.89027560900022196</v>
      </c>
      <c r="J1620" s="14">
        <v>0.92362546576670201</v>
      </c>
      <c r="K1620" t="s">
        <v>7151</v>
      </c>
      <c r="L1620" t="s">
        <v>24</v>
      </c>
      <c r="M1620" t="s">
        <v>24</v>
      </c>
      <c r="N1620" t="s">
        <v>24</v>
      </c>
      <c r="O1620" t="s">
        <v>24</v>
      </c>
      <c r="P1620" t="s">
        <v>24</v>
      </c>
      <c r="Q1620" t="s">
        <v>24</v>
      </c>
      <c r="R1620" t="s">
        <v>24</v>
      </c>
      <c r="S1620" t="s">
        <v>24</v>
      </c>
      <c r="T1620" t="s">
        <v>24</v>
      </c>
      <c r="U1620" t="s">
        <v>24</v>
      </c>
      <c r="V1620" t="s">
        <v>24</v>
      </c>
      <c r="W1620" t="s">
        <v>24</v>
      </c>
      <c r="X1620" t="s">
        <v>24</v>
      </c>
      <c r="Y1620">
        <v>222</v>
      </c>
      <c r="Z1620">
        <v>208</v>
      </c>
      <c r="AA1620">
        <v>105</v>
      </c>
      <c r="AB1620">
        <v>85</v>
      </c>
      <c r="AC1620" t="s">
        <v>7150</v>
      </c>
      <c r="AD1620" t="s">
        <v>7153</v>
      </c>
    </row>
    <row r="1621" spans="1:30" x14ac:dyDescent="0.25">
      <c r="A1621">
        <v>1620</v>
      </c>
      <c r="B1621" t="s">
        <v>7154</v>
      </c>
      <c r="C1621" s="2">
        <v>5.8185821253678799E-2</v>
      </c>
      <c r="D1621" t="s">
        <v>7157</v>
      </c>
      <c r="E1621" t="s">
        <v>18296</v>
      </c>
      <c r="F1621">
        <v>747.36701408021202</v>
      </c>
      <c r="G1621" s="2">
        <v>0.17728299766660099</v>
      </c>
      <c r="H1621" s="12">
        <v>0.32820869468319502</v>
      </c>
      <c r="I1621" s="14">
        <v>0.74275387424598205</v>
      </c>
      <c r="J1621" s="14">
        <v>0.82096062239755396</v>
      </c>
      <c r="K1621" t="s">
        <v>7156</v>
      </c>
      <c r="L1621" t="s">
        <v>24</v>
      </c>
      <c r="M1621" t="s">
        <v>24</v>
      </c>
      <c r="N1621" t="s">
        <v>24</v>
      </c>
      <c r="O1621" t="s">
        <v>24</v>
      </c>
      <c r="P1621" t="s">
        <v>24</v>
      </c>
      <c r="Q1621" t="s">
        <v>24</v>
      </c>
      <c r="R1621" t="s">
        <v>24</v>
      </c>
      <c r="S1621" t="s">
        <v>24</v>
      </c>
      <c r="T1621" t="s">
        <v>24</v>
      </c>
      <c r="U1621" t="s">
        <v>24</v>
      </c>
      <c r="V1621" t="s">
        <v>24</v>
      </c>
      <c r="W1621" t="s">
        <v>24</v>
      </c>
      <c r="X1621" t="s">
        <v>24</v>
      </c>
      <c r="Y1621">
        <v>1127</v>
      </c>
      <c r="Z1621">
        <v>1197</v>
      </c>
      <c r="AA1621">
        <v>419</v>
      </c>
      <c r="AB1621">
        <v>552</v>
      </c>
      <c r="AC1621" t="s">
        <v>7155</v>
      </c>
      <c r="AD1621" t="s">
        <v>7158</v>
      </c>
    </row>
    <row r="1622" spans="1:30" x14ac:dyDescent="0.25">
      <c r="A1622">
        <v>1621</v>
      </c>
      <c r="B1622" t="s">
        <v>7159</v>
      </c>
      <c r="C1622" s="2">
        <v>-1.1142577564427401</v>
      </c>
      <c r="D1622" t="s">
        <v>7162</v>
      </c>
      <c r="E1622" t="s">
        <v>18297</v>
      </c>
      <c r="F1622">
        <v>22.189845271036798</v>
      </c>
      <c r="G1622" s="2">
        <v>0.64491023610876197</v>
      </c>
      <c r="H1622" s="12">
        <v>-1.72777185731445</v>
      </c>
      <c r="I1622" s="14">
        <v>8.4029134806197794E-2</v>
      </c>
      <c r="J1622" s="14">
        <v>0.15927867960392</v>
      </c>
      <c r="K1622" t="s">
        <v>7161</v>
      </c>
      <c r="L1622" t="s">
        <v>24</v>
      </c>
      <c r="M1622" t="s">
        <v>24</v>
      </c>
      <c r="N1622" t="s">
        <v>24</v>
      </c>
      <c r="O1622" t="s">
        <v>24</v>
      </c>
      <c r="P1622" t="s">
        <v>24</v>
      </c>
      <c r="Q1622" t="s">
        <v>24</v>
      </c>
      <c r="R1622" t="s">
        <v>24</v>
      </c>
      <c r="S1622" t="s">
        <v>24</v>
      </c>
      <c r="T1622" t="s">
        <v>24</v>
      </c>
      <c r="U1622" t="s">
        <v>24</v>
      </c>
      <c r="V1622" t="s">
        <v>24</v>
      </c>
      <c r="W1622" t="s">
        <v>24</v>
      </c>
      <c r="X1622" t="s">
        <v>24</v>
      </c>
      <c r="Y1622">
        <v>15</v>
      </c>
      <c r="Z1622">
        <v>28</v>
      </c>
      <c r="AA1622">
        <v>19</v>
      </c>
      <c r="AB1622">
        <v>21</v>
      </c>
      <c r="AC1622" t="s">
        <v>7160</v>
      </c>
      <c r="AD1622" t="s">
        <v>7163</v>
      </c>
    </row>
    <row r="1623" spans="1:30" x14ac:dyDescent="0.25">
      <c r="A1623">
        <v>1622</v>
      </c>
      <c r="B1623" t="s">
        <v>7164</v>
      </c>
      <c r="C1623" s="2">
        <v>3.6308666980758499E-2</v>
      </c>
      <c r="D1623" t="s">
        <v>7167</v>
      </c>
      <c r="E1623" t="s">
        <v>18296</v>
      </c>
      <c r="F1623">
        <v>275.03100259249499</v>
      </c>
      <c r="G1623" s="2">
        <v>0.22511888095447999</v>
      </c>
      <c r="H1623" s="12">
        <v>0.16128663587351499</v>
      </c>
      <c r="I1623" s="14">
        <v>0.87186764848625598</v>
      </c>
      <c r="J1623" s="14">
        <v>0.912283806896792</v>
      </c>
      <c r="K1623" t="s">
        <v>7166</v>
      </c>
      <c r="L1623" t="s">
        <v>24</v>
      </c>
      <c r="M1623" t="s">
        <v>24</v>
      </c>
      <c r="N1623" t="s">
        <v>24</v>
      </c>
      <c r="O1623" t="s">
        <v>24</v>
      </c>
      <c r="P1623" t="s">
        <v>24</v>
      </c>
      <c r="Q1623" t="s">
        <v>24</v>
      </c>
      <c r="R1623" t="s">
        <v>24</v>
      </c>
      <c r="S1623" t="s">
        <v>24</v>
      </c>
      <c r="T1623" t="s">
        <v>24</v>
      </c>
      <c r="U1623" t="s">
        <v>24</v>
      </c>
      <c r="V1623" t="s">
        <v>24</v>
      </c>
      <c r="W1623" t="s">
        <v>24</v>
      </c>
      <c r="X1623" t="s">
        <v>24</v>
      </c>
      <c r="Y1623">
        <v>397</v>
      </c>
      <c r="Z1623">
        <v>452</v>
      </c>
      <c r="AA1623">
        <v>174</v>
      </c>
      <c r="AB1623">
        <v>183</v>
      </c>
      <c r="AC1623" t="s">
        <v>7165</v>
      </c>
      <c r="AD1623" t="s">
        <v>7168</v>
      </c>
    </row>
    <row r="1624" spans="1:30" x14ac:dyDescent="0.25">
      <c r="A1624">
        <v>1623</v>
      </c>
      <c r="B1624" t="s">
        <v>16474</v>
      </c>
      <c r="C1624" s="2">
        <v>-1.0198918347338399</v>
      </c>
      <c r="D1624" t="s">
        <v>7171</v>
      </c>
      <c r="E1624" t="s">
        <v>18291</v>
      </c>
      <c r="F1624">
        <v>2792.1294216985898</v>
      </c>
      <c r="G1624" s="2">
        <v>0.15121801218962899</v>
      </c>
      <c r="H1624" s="12">
        <v>-6.7445129053467703</v>
      </c>
      <c r="I1624" s="14">
        <v>1.5354124299105601E-11</v>
      </c>
      <c r="J1624" s="14">
        <v>2.6530024507967901E-10</v>
      </c>
      <c r="K1624" t="s">
        <v>7170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</v>
      </c>
      <c r="W1624">
        <v>0</v>
      </c>
      <c r="X1624">
        <v>0</v>
      </c>
      <c r="Y1624">
        <v>2703</v>
      </c>
      <c r="Z1624">
        <v>2919</v>
      </c>
      <c r="AA1624">
        <v>2169</v>
      </c>
      <c r="AB1624">
        <v>2786</v>
      </c>
      <c r="AC1624" t="s">
        <v>7169</v>
      </c>
      <c r="AD1624" t="s">
        <v>7172</v>
      </c>
    </row>
    <row r="1625" spans="1:30" x14ac:dyDescent="0.25">
      <c r="A1625">
        <v>1624</v>
      </c>
      <c r="B1625" t="s">
        <v>7173</v>
      </c>
      <c r="C1625" s="2">
        <v>-0.246913652847356</v>
      </c>
      <c r="D1625" t="s">
        <v>7176</v>
      </c>
      <c r="E1625" t="s">
        <v>18296</v>
      </c>
      <c r="F1625">
        <v>1432.5023560673201</v>
      </c>
      <c r="G1625" s="2">
        <v>0.17372022998272699</v>
      </c>
      <c r="H1625" s="12">
        <v>-1.4213292998282701</v>
      </c>
      <c r="I1625" s="14">
        <v>0.15522104943971801</v>
      </c>
      <c r="J1625" s="14">
        <v>0.25816432944656398</v>
      </c>
      <c r="K1625" t="s">
        <v>7175</v>
      </c>
      <c r="L1625" t="s">
        <v>24</v>
      </c>
      <c r="M1625" t="s">
        <v>24</v>
      </c>
      <c r="N1625" t="s">
        <v>24</v>
      </c>
      <c r="O1625" t="s">
        <v>24</v>
      </c>
      <c r="P1625" t="s">
        <v>24</v>
      </c>
      <c r="Q1625" t="s">
        <v>24</v>
      </c>
      <c r="R1625" t="s">
        <v>24</v>
      </c>
      <c r="S1625" t="s">
        <v>24</v>
      </c>
      <c r="T1625" t="s">
        <v>24</v>
      </c>
      <c r="U1625" t="s">
        <v>24</v>
      </c>
      <c r="V1625" t="s">
        <v>24</v>
      </c>
      <c r="W1625" t="s">
        <v>24</v>
      </c>
      <c r="X1625" t="s">
        <v>24</v>
      </c>
      <c r="Y1625">
        <v>2009</v>
      </c>
      <c r="Z1625">
        <v>1980</v>
      </c>
      <c r="AA1625">
        <v>878</v>
      </c>
      <c r="AB1625">
        <v>1186</v>
      </c>
      <c r="AC1625" t="s">
        <v>7174</v>
      </c>
      <c r="AD1625" t="s">
        <v>7177</v>
      </c>
    </row>
    <row r="1626" spans="1:30" x14ac:dyDescent="0.25">
      <c r="A1626">
        <v>1625</v>
      </c>
      <c r="B1626" t="s">
        <v>7178</v>
      </c>
      <c r="C1626" s="2">
        <v>-0.18142272652166699</v>
      </c>
      <c r="D1626" t="s">
        <v>35</v>
      </c>
      <c r="E1626" t="s">
        <v>18285</v>
      </c>
      <c r="F1626">
        <v>1590.9127911795299</v>
      </c>
      <c r="G1626" s="2">
        <v>0.17181588082853899</v>
      </c>
      <c r="H1626" s="12">
        <v>-1.05591360732664</v>
      </c>
      <c r="I1626" s="14">
        <v>0.29100768676686301</v>
      </c>
      <c r="J1626" s="14">
        <v>0.415801323389901</v>
      </c>
      <c r="K1626" t="s">
        <v>7180</v>
      </c>
      <c r="L1626" t="s">
        <v>24</v>
      </c>
      <c r="M1626" t="s">
        <v>24</v>
      </c>
      <c r="N1626" t="s">
        <v>24</v>
      </c>
      <c r="O1626" t="s">
        <v>24</v>
      </c>
      <c r="P1626" t="s">
        <v>24</v>
      </c>
      <c r="Q1626" t="s">
        <v>24</v>
      </c>
      <c r="R1626" t="s">
        <v>24</v>
      </c>
      <c r="S1626" t="s">
        <v>24</v>
      </c>
      <c r="T1626" t="s">
        <v>24</v>
      </c>
      <c r="U1626" t="s">
        <v>24</v>
      </c>
      <c r="V1626" t="s">
        <v>24</v>
      </c>
      <c r="W1626" t="s">
        <v>24</v>
      </c>
      <c r="X1626" t="s">
        <v>24</v>
      </c>
      <c r="Y1626">
        <v>2070</v>
      </c>
      <c r="Z1626">
        <v>2482</v>
      </c>
      <c r="AA1626">
        <v>981</v>
      </c>
      <c r="AB1626">
        <v>1259</v>
      </c>
      <c r="AC1626" t="s">
        <v>7179</v>
      </c>
      <c r="AD1626" t="s">
        <v>7181</v>
      </c>
    </row>
    <row r="1627" spans="1:30" x14ac:dyDescent="0.25">
      <c r="A1627">
        <v>1626</v>
      </c>
      <c r="B1627" t="s">
        <v>7182</v>
      </c>
      <c r="C1627" s="2">
        <v>-3.1583087898439701</v>
      </c>
      <c r="D1627" t="s">
        <v>7185</v>
      </c>
      <c r="E1627" t="s">
        <v>18290</v>
      </c>
      <c r="F1627">
        <v>43712.971535012402</v>
      </c>
      <c r="G1627" s="2">
        <v>0.30597033984165001</v>
      </c>
      <c r="H1627" s="12">
        <v>-10.322271078557799</v>
      </c>
      <c r="I1627" s="14">
        <v>5.5885361214155598E-25</v>
      </c>
      <c r="J1627" s="14">
        <v>2.6942263647071301E-23</v>
      </c>
      <c r="K1627" t="s">
        <v>7184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1</v>
      </c>
      <c r="X1627">
        <v>0</v>
      </c>
      <c r="Y1627">
        <v>11893</v>
      </c>
      <c r="Z1627">
        <v>15010</v>
      </c>
      <c r="AA1627">
        <v>33949</v>
      </c>
      <c r="AB1627">
        <v>72375</v>
      </c>
      <c r="AC1627" t="s">
        <v>7183</v>
      </c>
      <c r="AD1627" t="s">
        <v>7186</v>
      </c>
    </row>
    <row r="1628" spans="1:30" x14ac:dyDescent="0.25">
      <c r="A1628">
        <v>1627</v>
      </c>
      <c r="B1628" t="s">
        <v>7187</v>
      </c>
      <c r="C1628" s="2">
        <v>5.5002292742380998E-2</v>
      </c>
      <c r="D1628" t="s">
        <v>35</v>
      </c>
      <c r="E1628" t="s">
        <v>18295</v>
      </c>
      <c r="F1628">
        <v>4217.7473669604296</v>
      </c>
      <c r="G1628" s="2">
        <v>0.17858911654144599</v>
      </c>
      <c r="H1628" s="12">
        <v>0.30798233289662102</v>
      </c>
      <c r="I1628" s="14">
        <v>0.75809577567729602</v>
      </c>
      <c r="J1628" s="14">
        <v>0.83179657320029199</v>
      </c>
      <c r="K1628" t="s">
        <v>7189</v>
      </c>
      <c r="L1628" t="s">
        <v>24</v>
      </c>
      <c r="M1628" t="s">
        <v>24</v>
      </c>
      <c r="N1628" t="s">
        <v>24</v>
      </c>
      <c r="O1628" t="s">
        <v>24</v>
      </c>
      <c r="P1628" t="s">
        <v>24</v>
      </c>
      <c r="Q1628" t="s">
        <v>24</v>
      </c>
      <c r="R1628" t="s">
        <v>24</v>
      </c>
      <c r="S1628" t="s">
        <v>24</v>
      </c>
      <c r="T1628" t="s">
        <v>24</v>
      </c>
      <c r="U1628" t="s">
        <v>24</v>
      </c>
      <c r="V1628" t="s">
        <v>24</v>
      </c>
      <c r="W1628" t="s">
        <v>24</v>
      </c>
      <c r="X1628" t="s">
        <v>24</v>
      </c>
      <c r="Y1628">
        <v>5732</v>
      </c>
      <c r="Z1628">
        <v>7403</v>
      </c>
      <c r="AA1628">
        <v>2518</v>
      </c>
      <c r="AB1628">
        <v>2942</v>
      </c>
      <c r="AC1628" t="s">
        <v>7188</v>
      </c>
      <c r="AD1628" t="s">
        <v>7190</v>
      </c>
    </row>
    <row r="1629" spans="1:30" x14ac:dyDescent="0.25">
      <c r="A1629">
        <v>1628</v>
      </c>
      <c r="B1629" t="s">
        <v>7191</v>
      </c>
      <c r="C1629" s="2">
        <v>-1.35789839993785</v>
      </c>
      <c r="D1629" t="s">
        <v>7194</v>
      </c>
      <c r="E1629" t="s">
        <v>18290</v>
      </c>
      <c r="F1629">
        <v>4156.3895280613197</v>
      </c>
      <c r="G1629" s="2">
        <v>0.247083496731966</v>
      </c>
      <c r="H1629" s="12">
        <v>-5.4957065846080804</v>
      </c>
      <c r="I1629" s="14">
        <v>3.8914908355481098E-8</v>
      </c>
      <c r="J1629" s="14">
        <v>4.1519868067801498E-7</v>
      </c>
      <c r="K1629" t="s">
        <v>7193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1</v>
      </c>
      <c r="Y1629">
        <v>3382</v>
      </c>
      <c r="Z1629">
        <v>3732</v>
      </c>
      <c r="AA1629">
        <v>2877</v>
      </c>
      <c r="AB1629">
        <v>5155</v>
      </c>
      <c r="AC1629" t="s">
        <v>7192</v>
      </c>
      <c r="AD1629" t="s">
        <v>7195</v>
      </c>
    </row>
    <row r="1630" spans="1:30" x14ac:dyDescent="0.25">
      <c r="A1630">
        <v>1629</v>
      </c>
      <c r="B1630" t="s">
        <v>7196</v>
      </c>
      <c r="C1630" s="2">
        <v>-1.38951767149443</v>
      </c>
      <c r="D1630" t="s">
        <v>7199</v>
      </c>
      <c r="E1630" t="s">
        <v>18290</v>
      </c>
      <c r="F1630">
        <v>6566.25245324555</v>
      </c>
      <c r="G1630" s="2">
        <v>0.26280265501579603</v>
      </c>
      <c r="H1630" s="12">
        <v>-5.2873045419229596</v>
      </c>
      <c r="I1630" s="14">
        <v>1.2413188390801499E-7</v>
      </c>
      <c r="J1630" s="14">
        <v>1.1968765596562899E-6</v>
      </c>
      <c r="K1630" t="s">
        <v>7198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1</v>
      </c>
      <c r="Y1630">
        <v>4928</v>
      </c>
      <c r="Z1630">
        <v>6154</v>
      </c>
      <c r="AA1630">
        <v>4502</v>
      </c>
      <c r="AB1630">
        <v>8278</v>
      </c>
      <c r="AC1630" t="s">
        <v>7197</v>
      </c>
      <c r="AD1630" t="s">
        <v>7200</v>
      </c>
    </row>
    <row r="1631" spans="1:30" x14ac:dyDescent="0.25">
      <c r="A1631">
        <v>1630</v>
      </c>
      <c r="B1631" t="s">
        <v>7201</v>
      </c>
      <c r="C1631" s="2">
        <v>2.1171618899422099E-2</v>
      </c>
      <c r="D1631" t="s">
        <v>7204</v>
      </c>
      <c r="E1631" t="s">
        <v>18292</v>
      </c>
      <c r="F1631">
        <v>2162.7197867792502</v>
      </c>
      <c r="G1631" s="2">
        <v>0.218319627449443</v>
      </c>
      <c r="H1631" s="12">
        <v>9.6975334498154098E-2</v>
      </c>
      <c r="I1631" s="14">
        <v>0.92274598232882499</v>
      </c>
      <c r="J1631" s="14">
        <v>0.94550591996695399</v>
      </c>
      <c r="K1631" t="s">
        <v>7203</v>
      </c>
      <c r="L1631" t="s">
        <v>24</v>
      </c>
      <c r="M1631" t="s">
        <v>24</v>
      </c>
      <c r="N1631" t="s">
        <v>24</v>
      </c>
      <c r="O1631" t="s">
        <v>24</v>
      </c>
      <c r="P1631" t="s">
        <v>24</v>
      </c>
      <c r="Q1631" t="s">
        <v>24</v>
      </c>
      <c r="R1631" t="s">
        <v>24</v>
      </c>
      <c r="S1631" t="s">
        <v>24</v>
      </c>
      <c r="T1631" t="s">
        <v>24</v>
      </c>
      <c r="U1631" t="s">
        <v>24</v>
      </c>
      <c r="V1631" t="s">
        <v>24</v>
      </c>
      <c r="W1631" t="s">
        <v>24</v>
      </c>
      <c r="X1631" t="s">
        <v>24</v>
      </c>
      <c r="Y1631">
        <v>3237</v>
      </c>
      <c r="Z1631">
        <v>3402</v>
      </c>
      <c r="AA1631">
        <v>1093</v>
      </c>
      <c r="AB1631">
        <v>1779</v>
      </c>
      <c r="AC1631" t="s">
        <v>7202</v>
      </c>
      <c r="AD1631" t="s">
        <v>7205</v>
      </c>
    </row>
    <row r="1632" spans="1:30" x14ac:dyDescent="0.25">
      <c r="A1632">
        <v>1631</v>
      </c>
      <c r="B1632" t="s">
        <v>7206</v>
      </c>
      <c r="C1632" s="2">
        <v>0.69890986431020297</v>
      </c>
      <c r="D1632" t="s">
        <v>35</v>
      </c>
      <c r="E1632" t="s">
        <v>18283</v>
      </c>
      <c r="F1632">
        <v>253.006525454046</v>
      </c>
      <c r="G1632" s="2">
        <v>0.242732766620463</v>
      </c>
      <c r="H1632" s="12">
        <v>2.8793387643581698</v>
      </c>
      <c r="I1632" s="14">
        <v>3.9851001203945304E-3</v>
      </c>
      <c r="J1632" s="14">
        <v>1.22533984016855E-2</v>
      </c>
      <c r="K1632" t="s">
        <v>7208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0</v>
      </c>
      <c r="Y1632">
        <v>492</v>
      </c>
      <c r="Z1632">
        <v>461</v>
      </c>
      <c r="AA1632">
        <v>108</v>
      </c>
      <c r="AB1632">
        <v>148</v>
      </c>
      <c r="AC1632" t="s">
        <v>7207</v>
      </c>
      <c r="AD1632" t="s">
        <v>7209</v>
      </c>
    </row>
    <row r="1633" spans="1:30" x14ac:dyDescent="0.25">
      <c r="A1633">
        <v>1632</v>
      </c>
      <c r="B1633" t="s">
        <v>7210</v>
      </c>
      <c r="C1633" s="2">
        <v>-0.34476350508157899</v>
      </c>
      <c r="D1633" t="s">
        <v>7213</v>
      </c>
      <c r="E1633" t="s">
        <v>18287</v>
      </c>
      <c r="F1633">
        <v>2730.9824260966302</v>
      </c>
      <c r="G1633" s="2">
        <v>0.158337149756619</v>
      </c>
      <c r="H1633" s="12">
        <v>-2.1774012328219698</v>
      </c>
      <c r="I1633" s="14">
        <v>2.94506437863543E-2</v>
      </c>
      <c r="J1633" s="14">
        <v>6.7451474478424298E-2</v>
      </c>
      <c r="K1633" t="s">
        <v>7212</v>
      </c>
      <c r="L1633" t="s">
        <v>24</v>
      </c>
      <c r="M1633" t="s">
        <v>24</v>
      </c>
      <c r="N1633" t="s">
        <v>24</v>
      </c>
      <c r="O1633" t="s">
        <v>24</v>
      </c>
      <c r="P1633" t="s">
        <v>24</v>
      </c>
      <c r="Q1633" t="s">
        <v>24</v>
      </c>
      <c r="R1633" t="s">
        <v>24</v>
      </c>
      <c r="S1633" t="s">
        <v>24</v>
      </c>
      <c r="T1633" t="s">
        <v>24</v>
      </c>
      <c r="U1633" t="s">
        <v>24</v>
      </c>
      <c r="V1633" t="s">
        <v>24</v>
      </c>
      <c r="W1633" t="s">
        <v>24</v>
      </c>
      <c r="X1633" t="s">
        <v>24</v>
      </c>
      <c r="Y1633">
        <v>3672</v>
      </c>
      <c r="Z1633">
        <v>3654</v>
      </c>
      <c r="AA1633">
        <v>1758</v>
      </c>
      <c r="AB1633">
        <v>2293</v>
      </c>
      <c r="AC1633" t="s">
        <v>7211</v>
      </c>
      <c r="AD1633" t="s">
        <v>7214</v>
      </c>
    </row>
    <row r="1634" spans="1:30" x14ac:dyDescent="0.25">
      <c r="A1634">
        <v>1633</v>
      </c>
      <c r="B1634" t="s">
        <v>7215</v>
      </c>
      <c r="C1634" s="2">
        <v>-0.110229003012601</v>
      </c>
      <c r="D1634" t="s">
        <v>7218</v>
      </c>
      <c r="E1634" t="s">
        <v>18298</v>
      </c>
      <c r="F1634">
        <v>2908.5094234776602</v>
      </c>
      <c r="G1634" s="2">
        <v>0.15694295694986299</v>
      </c>
      <c r="H1634" s="12">
        <v>-0.70235074676090803</v>
      </c>
      <c r="I1634" s="14">
        <v>0.48246045315235198</v>
      </c>
      <c r="J1634" s="14">
        <v>0.60637530401027795</v>
      </c>
      <c r="K1634" t="s">
        <v>7217</v>
      </c>
      <c r="L1634" t="s">
        <v>24</v>
      </c>
      <c r="M1634" t="s">
        <v>24</v>
      </c>
      <c r="N1634" t="s">
        <v>24</v>
      </c>
      <c r="O1634" t="s">
        <v>24</v>
      </c>
      <c r="P1634" t="s">
        <v>24</v>
      </c>
      <c r="Q1634" t="s">
        <v>24</v>
      </c>
      <c r="R1634" t="s">
        <v>24</v>
      </c>
      <c r="S1634" t="s">
        <v>24</v>
      </c>
      <c r="T1634" t="s">
        <v>24</v>
      </c>
      <c r="U1634" t="s">
        <v>24</v>
      </c>
      <c r="V1634" t="s">
        <v>24</v>
      </c>
      <c r="W1634" t="s">
        <v>24</v>
      </c>
      <c r="X1634" t="s">
        <v>24</v>
      </c>
      <c r="Y1634">
        <v>4040</v>
      </c>
      <c r="Z1634">
        <v>4491</v>
      </c>
      <c r="AA1634">
        <v>1732</v>
      </c>
      <c r="AB1634">
        <v>2272</v>
      </c>
      <c r="AC1634" t="s">
        <v>7216</v>
      </c>
      <c r="AD1634" t="s">
        <v>7219</v>
      </c>
    </row>
    <row r="1635" spans="1:30" x14ac:dyDescent="0.25">
      <c r="A1635">
        <v>1634</v>
      </c>
      <c r="B1635" t="s">
        <v>16475</v>
      </c>
      <c r="C1635" s="2">
        <v>-0.58188117064468303</v>
      </c>
      <c r="D1635" t="s">
        <v>7222</v>
      </c>
      <c r="E1635" t="s">
        <v>18291</v>
      </c>
      <c r="F1635">
        <v>842.60108345956701</v>
      </c>
      <c r="G1635" s="2">
        <v>0.17910033262194799</v>
      </c>
      <c r="H1635" s="12">
        <v>-3.2489117252112498</v>
      </c>
      <c r="I1635" s="14">
        <v>1.15847422684752E-3</v>
      </c>
      <c r="J1635" s="14">
        <v>4.3084208150852999E-3</v>
      </c>
      <c r="K1635" t="s">
        <v>7221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</v>
      </c>
      <c r="W1635">
        <v>0</v>
      </c>
      <c r="X1635">
        <v>0</v>
      </c>
      <c r="Y1635">
        <v>1056</v>
      </c>
      <c r="Z1635">
        <v>997</v>
      </c>
      <c r="AA1635">
        <v>627</v>
      </c>
      <c r="AB1635">
        <v>704</v>
      </c>
      <c r="AC1635" t="s">
        <v>7220</v>
      </c>
      <c r="AD1635" t="s">
        <v>7223</v>
      </c>
    </row>
    <row r="1636" spans="1:30" x14ac:dyDescent="0.25">
      <c r="A1636">
        <v>1635</v>
      </c>
      <c r="B1636" t="s">
        <v>7224</v>
      </c>
      <c r="C1636" s="2">
        <v>0.10666943475518301</v>
      </c>
      <c r="D1636" t="s">
        <v>7227</v>
      </c>
      <c r="E1636" t="s">
        <v>18285</v>
      </c>
      <c r="F1636">
        <v>1551.00498807342</v>
      </c>
      <c r="G1636" s="2">
        <v>0.17257338071369699</v>
      </c>
      <c r="H1636" s="12">
        <v>0.61811059338375196</v>
      </c>
      <c r="I1636" s="14">
        <v>0.53650243977534395</v>
      </c>
      <c r="J1636" s="14">
        <v>0.65613593088716504</v>
      </c>
      <c r="K1636" t="s">
        <v>7226</v>
      </c>
      <c r="L1636" t="s">
        <v>24</v>
      </c>
      <c r="M1636" t="s">
        <v>24</v>
      </c>
      <c r="N1636" t="s">
        <v>24</v>
      </c>
      <c r="O1636" t="s">
        <v>24</v>
      </c>
      <c r="P1636" t="s">
        <v>24</v>
      </c>
      <c r="Q1636" t="s">
        <v>24</v>
      </c>
      <c r="R1636" t="s">
        <v>24</v>
      </c>
      <c r="S1636" t="s">
        <v>24</v>
      </c>
      <c r="T1636" t="s">
        <v>24</v>
      </c>
      <c r="U1636" t="s">
        <v>24</v>
      </c>
      <c r="V1636" t="s">
        <v>24</v>
      </c>
      <c r="W1636" t="s">
        <v>24</v>
      </c>
      <c r="X1636" t="s">
        <v>24</v>
      </c>
      <c r="Y1636">
        <v>2426</v>
      </c>
      <c r="Z1636">
        <v>2473</v>
      </c>
      <c r="AA1636">
        <v>837</v>
      </c>
      <c r="AB1636">
        <v>1147</v>
      </c>
      <c r="AC1636" t="s">
        <v>7225</v>
      </c>
      <c r="AD1636" t="s">
        <v>7228</v>
      </c>
    </row>
    <row r="1637" spans="1:30" x14ac:dyDescent="0.25">
      <c r="A1637">
        <v>1636</v>
      </c>
      <c r="B1637" t="s">
        <v>7229</v>
      </c>
      <c r="C1637" s="2">
        <v>0.35175050464267699</v>
      </c>
      <c r="D1637" t="s">
        <v>35</v>
      </c>
      <c r="E1637" t="s">
        <v>18295</v>
      </c>
      <c r="F1637">
        <v>571.43200820624202</v>
      </c>
      <c r="G1637" s="2">
        <v>0.21606073609465701</v>
      </c>
      <c r="H1637" s="12">
        <v>1.6280167836166901</v>
      </c>
      <c r="I1637" s="14">
        <v>0.10352132703155301</v>
      </c>
      <c r="J1637" s="14">
        <v>0.18646253784973099</v>
      </c>
      <c r="K1637" t="s">
        <v>7231</v>
      </c>
      <c r="L1637" t="s">
        <v>24</v>
      </c>
      <c r="M1637" t="s">
        <v>24</v>
      </c>
      <c r="N1637" t="s">
        <v>24</v>
      </c>
      <c r="O1637" t="s">
        <v>24</v>
      </c>
      <c r="P1637" t="s">
        <v>24</v>
      </c>
      <c r="Q1637" t="s">
        <v>24</v>
      </c>
      <c r="R1637" t="s">
        <v>24</v>
      </c>
      <c r="S1637" t="s">
        <v>24</v>
      </c>
      <c r="T1637" t="s">
        <v>24</v>
      </c>
      <c r="U1637" t="s">
        <v>24</v>
      </c>
      <c r="V1637" t="s">
        <v>24</v>
      </c>
      <c r="W1637" t="s">
        <v>24</v>
      </c>
      <c r="X1637" t="s">
        <v>24</v>
      </c>
      <c r="Y1637">
        <v>1053</v>
      </c>
      <c r="Z1637">
        <v>893</v>
      </c>
      <c r="AA1637">
        <v>309</v>
      </c>
      <c r="AB1637">
        <v>353</v>
      </c>
      <c r="AC1637" t="s">
        <v>7230</v>
      </c>
      <c r="AD1637" t="s">
        <v>7232</v>
      </c>
    </row>
    <row r="1638" spans="1:30" x14ac:dyDescent="0.25">
      <c r="A1638">
        <v>1637</v>
      </c>
      <c r="B1638" t="s">
        <v>7233</v>
      </c>
      <c r="C1638" s="2">
        <v>0.851309951850314</v>
      </c>
      <c r="D1638" t="s">
        <v>7236</v>
      </c>
      <c r="E1638" t="s">
        <v>18287</v>
      </c>
      <c r="F1638">
        <v>538.221723423865</v>
      </c>
      <c r="G1638" s="2">
        <v>0.21592990056392999</v>
      </c>
      <c r="H1638" s="12">
        <v>3.9425292635572999</v>
      </c>
      <c r="I1638" s="14">
        <v>8.0626808875005899E-5</v>
      </c>
      <c r="J1638" s="14">
        <v>4.11028314173496E-4</v>
      </c>
      <c r="K1638" t="s">
        <v>7235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0</v>
      </c>
      <c r="Y1638">
        <v>1131</v>
      </c>
      <c r="Z1638">
        <v>973</v>
      </c>
      <c r="AA1638">
        <v>231</v>
      </c>
      <c r="AB1638">
        <v>276</v>
      </c>
      <c r="AC1638" t="s">
        <v>7234</v>
      </c>
      <c r="AD1638" t="s">
        <v>7237</v>
      </c>
    </row>
    <row r="1639" spans="1:30" x14ac:dyDescent="0.25">
      <c r="A1639">
        <v>1638</v>
      </c>
      <c r="B1639" t="s">
        <v>7238</v>
      </c>
      <c r="C1639" s="2">
        <v>0.729174374682513</v>
      </c>
      <c r="D1639" t="s">
        <v>35</v>
      </c>
      <c r="F1639">
        <v>770.13141465779495</v>
      </c>
      <c r="G1639" s="2">
        <v>0.293275539818529</v>
      </c>
      <c r="H1639" s="12">
        <v>2.4863115933013198</v>
      </c>
      <c r="I1639" s="14">
        <v>1.29074895583518E-2</v>
      </c>
      <c r="J1639" s="14">
        <v>3.3379964718783899E-2</v>
      </c>
      <c r="K1639" t="s">
        <v>7240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0</v>
      </c>
      <c r="Y1639">
        <v>1567</v>
      </c>
      <c r="Z1639">
        <v>1353</v>
      </c>
      <c r="AA1639">
        <v>267</v>
      </c>
      <c r="AB1639">
        <v>513</v>
      </c>
      <c r="AC1639" t="s">
        <v>7239</v>
      </c>
      <c r="AD1639" t="s">
        <v>7241</v>
      </c>
    </row>
    <row r="1640" spans="1:30" x14ac:dyDescent="0.25">
      <c r="A1640">
        <v>1639</v>
      </c>
      <c r="B1640" t="s">
        <v>7242</v>
      </c>
      <c r="C1640" s="2">
        <v>4.8667891319234498E-2</v>
      </c>
      <c r="D1640" t="s">
        <v>7245</v>
      </c>
      <c r="E1640" t="s">
        <v>18287</v>
      </c>
      <c r="F1640">
        <v>1519.1478176269</v>
      </c>
      <c r="G1640" s="2">
        <v>0.16874841339691399</v>
      </c>
      <c r="H1640" s="12">
        <v>0.28840503053953198</v>
      </c>
      <c r="I1640" s="14">
        <v>0.77303671744093005</v>
      </c>
      <c r="J1640" s="14">
        <v>0.84063168521493503</v>
      </c>
      <c r="K1640" t="s">
        <v>7244</v>
      </c>
      <c r="L1640" t="s">
        <v>24</v>
      </c>
      <c r="M1640" t="s">
        <v>24</v>
      </c>
      <c r="N1640" t="s">
        <v>24</v>
      </c>
      <c r="O1640" t="s">
        <v>24</v>
      </c>
      <c r="P1640" t="s">
        <v>24</v>
      </c>
      <c r="Q1640" t="s">
        <v>24</v>
      </c>
      <c r="R1640" t="s">
        <v>24</v>
      </c>
      <c r="S1640" t="s">
        <v>24</v>
      </c>
      <c r="T1640" t="s">
        <v>24</v>
      </c>
      <c r="U1640" t="s">
        <v>24</v>
      </c>
      <c r="V1640" t="s">
        <v>24</v>
      </c>
      <c r="W1640" t="s">
        <v>24</v>
      </c>
      <c r="X1640" t="s">
        <v>24</v>
      </c>
      <c r="Y1640">
        <v>2425</v>
      </c>
      <c r="Z1640">
        <v>2274</v>
      </c>
      <c r="AA1640">
        <v>886</v>
      </c>
      <c r="AB1640">
        <v>1089</v>
      </c>
      <c r="AC1640" t="s">
        <v>7243</v>
      </c>
      <c r="AD1640" t="s">
        <v>7246</v>
      </c>
    </row>
    <row r="1641" spans="1:30" x14ac:dyDescent="0.25">
      <c r="A1641">
        <v>1640</v>
      </c>
      <c r="B1641" t="s">
        <v>7247</v>
      </c>
      <c r="C1641" s="2">
        <v>-1.2295546457634901</v>
      </c>
      <c r="D1641" t="s">
        <v>7250</v>
      </c>
      <c r="E1641" t="s">
        <v>18290</v>
      </c>
      <c r="F1641">
        <v>12976.735410817801</v>
      </c>
      <c r="G1641" s="2">
        <v>0.25418884591004398</v>
      </c>
      <c r="H1641" s="12">
        <v>-4.8371699448945202</v>
      </c>
      <c r="I1641" s="14">
        <v>1.31700820117049E-6</v>
      </c>
      <c r="J1641" s="14">
        <v>1.03479215806253E-5</v>
      </c>
      <c r="K1641" t="s">
        <v>7249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1</v>
      </c>
      <c r="W1641">
        <v>0</v>
      </c>
      <c r="X1641">
        <v>0</v>
      </c>
      <c r="Y1641">
        <v>13745</v>
      </c>
      <c r="Z1641">
        <v>9760</v>
      </c>
      <c r="AA1641">
        <v>9950</v>
      </c>
      <c r="AB1641">
        <v>14268</v>
      </c>
      <c r="AC1641" t="s">
        <v>7248</v>
      </c>
      <c r="AD1641" t="s">
        <v>7251</v>
      </c>
    </row>
    <row r="1642" spans="1:30" x14ac:dyDescent="0.25">
      <c r="A1642">
        <v>1641</v>
      </c>
      <c r="B1642" t="s">
        <v>7252</v>
      </c>
      <c r="C1642" s="2">
        <v>-0.54131852127435998</v>
      </c>
      <c r="D1642" t="s">
        <v>7255</v>
      </c>
      <c r="E1642" t="s">
        <v>18297</v>
      </c>
      <c r="F1642">
        <v>1045.22476809774</v>
      </c>
      <c r="G1642" s="2">
        <v>0.193505505452849</v>
      </c>
      <c r="H1642" s="12">
        <v>-2.7974321454448901</v>
      </c>
      <c r="I1642" s="14">
        <v>5.1510585654687101E-3</v>
      </c>
      <c r="J1642" s="14">
        <v>1.53314662333501E-2</v>
      </c>
      <c r="K1642" t="s">
        <v>7254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1</v>
      </c>
      <c r="W1642">
        <v>0</v>
      </c>
      <c r="X1642">
        <v>0</v>
      </c>
      <c r="Y1642">
        <v>1356</v>
      </c>
      <c r="Z1642">
        <v>1232</v>
      </c>
      <c r="AA1642">
        <v>799</v>
      </c>
      <c r="AB1642">
        <v>828</v>
      </c>
      <c r="AC1642" t="s">
        <v>7253</v>
      </c>
      <c r="AD1642" t="s">
        <v>7256</v>
      </c>
    </row>
    <row r="1643" spans="1:30" x14ac:dyDescent="0.25">
      <c r="A1643">
        <v>1642</v>
      </c>
      <c r="B1643" t="s">
        <v>7257</v>
      </c>
      <c r="C1643" s="2">
        <v>0.15627466277829399</v>
      </c>
      <c r="D1643" t="s">
        <v>7260</v>
      </c>
      <c r="E1643" t="s">
        <v>18285</v>
      </c>
      <c r="F1643">
        <v>949.21040478168902</v>
      </c>
      <c r="G1643" s="2">
        <v>0.188979080417711</v>
      </c>
      <c r="H1643" s="12">
        <v>0.82694159815399304</v>
      </c>
      <c r="I1643" s="14">
        <v>0.40827016421235102</v>
      </c>
      <c r="J1643" s="14">
        <v>0.53806783369869504</v>
      </c>
      <c r="K1643" t="s">
        <v>7259</v>
      </c>
      <c r="L1643" t="s">
        <v>24</v>
      </c>
      <c r="M1643" t="s">
        <v>24</v>
      </c>
      <c r="N1643" t="s">
        <v>24</v>
      </c>
      <c r="O1643" t="s">
        <v>24</v>
      </c>
      <c r="P1643" t="s">
        <v>24</v>
      </c>
      <c r="Q1643" t="s">
        <v>24</v>
      </c>
      <c r="R1643" t="s">
        <v>24</v>
      </c>
      <c r="S1643" t="s">
        <v>24</v>
      </c>
      <c r="T1643" t="s">
        <v>24</v>
      </c>
      <c r="U1643" t="s">
        <v>24</v>
      </c>
      <c r="V1643" t="s">
        <v>24</v>
      </c>
      <c r="W1643" t="s">
        <v>24</v>
      </c>
      <c r="X1643" t="s">
        <v>24</v>
      </c>
      <c r="Y1643">
        <v>1412</v>
      </c>
      <c r="Z1643">
        <v>1640</v>
      </c>
      <c r="AA1643">
        <v>586</v>
      </c>
      <c r="AB1643">
        <v>592</v>
      </c>
      <c r="AC1643" t="s">
        <v>7258</v>
      </c>
      <c r="AD1643" t="s">
        <v>7261</v>
      </c>
    </row>
    <row r="1644" spans="1:30" x14ac:dyDescent="0.25">
      <c r="A1644">
        <v>1643</v>
      </c>
      <c r="B1644" t="s">
        <v>7262</v>
      </c>
      <c r="C1644" s="2">
        <v>1.68693001466236</v>
      </c>
      <c r="D1644" t="s">
        <v>7265</v>
      </c>
      <c r="F1644">
        <v>11509.771785216401</v>
      </c>
      <c r="G1644" s="2">
        <v>0.21228652828768099</v>
      </c>
      <c r="H1644" s="12">
        <v>7.9464770010101899</v>
      </c>
      <c r="I1644" s="14">
        <v>1.9189048639384701E-15</v>
      </c>
      <c r="J1644" s="14">
        <v>5.16780930598601E-14</v>
      </c>
      <c r="K1644" t="s">
        <v>7264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0</v>
      </c>
      <c r="Y1644">
        <v>24784</v>
      </c>
      <c r="Z1644">
        <v>28808</v>
      </c>
      <c r="AA1644">
        <v>3790</v>
      </c>
      <c r="AB1644">
        <v>3323</v>
      </c>
      <c r="AC1644" t="s">
        <v>7263</v>
      </c>
      <c r="AD1644" t="s">
        <v>7266</v>
      </c>
    </row>
    <row r="1645" spans="1:30" x14ac:dyDescent="0.25">
      <c r="A1645">
        <v>1644</v>
      </c>
      <c r="B1645" t="s">
        <v>7267</v>
      </c>
      <c r="C1645" s="2">
        <v>1.5370330945883299</v>
      </c>
      <c r="D1645" t="s">
        <v>306</v>
      </c>
      <c r="E1645" t="s">
        <v>18291</v>
      </c>
      <c r="F1645">
        <v>707.79221557061999</v>
      </c>
      <c r="G1645" s="2">
        <v>0.22020759048965199</v>
      </c>
      <c r="H1645" s="12">
        <v>6.9799278543059797</v>
      </c>
      <c r="I1645" s="14">
        <v>2.9533168442397602E-12</v>
      </c>
      <c r="J1645" s="14">
        <v>5.5983991634739098E-11</v>
      </c>
      <c r="K1645" t="s">
        <v>7269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1706</v>
      </c>
      <c r="Z1645">
        <v>1492</v>
      </c>
      <c r="AA1645">
        <v>238</v>
      </c>
      <c r="AB1645">
        <v>238</v>
      </c>
      <c r="AC1645" t="s">
        <v>7268</v>
      </c>
      <c r="AD1645" t="s">
        <v>7270</v>
      </c>
    </row>
    <row r="1646" spans="1:30" x14ac:dyDescent="0.25">
      <c r="A1646">
        <v>1645</v>
      </c>
      <c r="B1646" t="s">
        <v>16476</v>
      </c>
      <c r="C1646" s="2">
        <v>-0.59332685837347598</v>
      </c>
      <c r="D1646" t="s">
        <v>7273</v>
      </c>
      <c r="E1646" t="s">
        <v>18291</v>
      </c>
      <c r="F1646">
        <v>835.46275497831698</v>
      </c>
      <c r="G1646" s="2">
        <v>0.19835499157946401</v>
      </c>
      <c r="H1646" s="12">
        <v>-2.9912373449688601</v>
      </c>
      <c r="I1646" s="14">
        <v>2.7784944586347099E-3</v>
      </c>
      <c r="J1646" s="14">
        <v>8.9669593892302106E-3</v>
      </c>
      <c r="K1646" t="s">
        <v>7272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</v>
      </c>
      <c r="W1646">
        <v>0</v>
      </c>
      <c r="X1646">
        <v>0</v>
      </c>
      <c r="Y1646">
        <v>1009</v>
      </c>
      <c r="Z1646">
        <v>1020</v>
      </c>
      <c r="AA1646">
        <v>545</v>
      </c>
      <c r="AB1646">
        <v>793</v>
      </c>
      <c r="AC1646" t="s">
        <v>7271</v>
      </c>
      <c r="AD1646" t="s">
        <v>7274</v>
      </c>
    </row>
    <row r="1647" spans="1:30" x14ac:dyDescent="0.25">
      <c r="A1647">
        <v>1646</v>
      </c>
      <c r="B1647" t="s">
        <v>7275</v>
      </c>
      <c r="C1647" s="2">
        <v>0.56556979177341404</v>
      </c>
      <c r="D1647" t="s">
        <v>7278</v>
      </c>
      <c r="F1647">
        <v>885.61786922535805</v>
      </c>
      <c r="G1647" s="2">
        <v>0.16630768208011701</v>
      </c>
      <c r="H1647" s="12">
        <v>3.4007436379334299</v>
      </c>
      <c r="I1647" s="14">
        <v>6.72028196546548E-4</v>
      </c>
      <c r="J1647" s="14">
        <v>2.72509876169706E-3</v>
      </c>
      <c r="K1647" t="s">
        <v>7277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1595</v>
      </c>
      <c r="Z1647">
        <v>1624</v>
      </c>
      <c r="AA1647">
        <v>432</v>
      </c>
      <c r="AB1647">
        <v>511</v>
      </c>
      <c r="AC1647" t="s">
        <v>7276</v>
      </c>
      <c r="AD1647" t="s">
        <v>7279</v>
      </c>
    </row>
    <row r="1648" spans="1:30" x14ac:dyDescent="0.25">
      <c r="A1648">
        <v>1647</v>
      </c>
      <c r="B1648" t="s">
        <v>7280</v>
      </c>
      <c r="C1648" s="2">
        <v>0.218860033537014</v>
      </c>
      <c r="D1648" t="s">
        <v>7283</v>
      </c>
      <c r="E1648" t="s">
        <v>18297</v>
      </c>
      <c r="F1648">
        <v>425.955238283131</v>
      </c>
      <c r="G1648" s="2">
        <v>0.21249882041128301</v>
      </c>
      <c r="H1648" s="12">
        <v>1.0299352867626199</v>
      </c>
      <c r="I1648" s="14">
        <v>0.30304038476414902</v>
      </c>
      <c r="J1648" s="14">
        <v>0.428375797817723</v>
      </c>
      <c r="K1648" t="s">
        <v>7282</v>
      </c>
      <c r="L1648" t="s">
        <v>24</v>
      </c>
      <c r="M1648" t="s">
        <v>24</v>
      </c>
      <c r="N1648" t="s">
        <v>24</v>
      </c>
      <c r="O1648" t="s">
        <v>24</v>
      </c>
      <c r="P1648" t="s">
        <v>24</v>
      </c>
      <c r="Q1648" t="s">
        <v>24</v>
      </c>
      <c r="R1648" t="s">
        <v>24</v>
      </c>
      <c r="S1648" t="s">
        <v>24</v>
      </c>
      <c r="T1648" t="s">
        <v>24</v>
      </c>
      <c r="U1648" t="s">
        <v>24</v>
      </c>
      <c r="V1648" t="s">
        <v>24</v>
      </c>
      <c r="W1648" t="s">
        <v>24</v>
      </c>
      <c r="X1648" t="s">
        <v>24</v>
      </c>
      <c r="Y1648">
        <v>711</v>
      </c>
      <c r="Z1648">
        <v>684</v>
      </c>
      <c r="AA1648">
        <v>219</v>
      </c>
      <c r="AB1648">
        <v>304</v>
      </c>
      <c r="AC1648" t="s">
        <v>7281</v>
      </c>
      <c r="AD1648" t="s">
        <v>7284</v>
      </c>
    </row>
    <row r="1649" spans="1:30" x14ac:dyDescent="0.25">
      <c r="A1649">
        <v>1648</v>
      </c>
      <c r="B1649" t="s">
        <v>7285</v>
      </c>
      <c r="C1649" s="2">
        <v>7.9682159358965707E-2</v>
      </c>
      <c r="D1649" t="s">
        <v>7287</v>
      </c>
      <c r="F1649">
        <v>828.60613584438499</v>
      </c>
      <c r="G1649" s="2">
        <v>0.23840310101932899</v>
      </c>
      <c r="H1649" s="12">
        <v>0.33423289805490097</v>
      </c>
      <c r="I1649" s="14">
        <v>0.73820382096355197</v>
      </c>
      <c r="J1649" s="14">
        <v>0.81785997093659202</v>
      </c>
      <c r="K1649" t="s">
        <v>24</v>
      </c>
      <c r="L1649" t="s">
        <v>24</v>
      </c>
      <c r="M1649" t="s">
        <v>24</v>
      </c>
      <c r="N1649" t="s">
        <v>24</v>
      </c>
      <c r="O1649" t="s">
        <v>24</v>
      </c>
      <c r="P1649" t="s">
        <v>24</v>
      </c>
      <c r="Q1649" t="s">
        <v>24</v>
      </c>
      <c r="R1649" t="s">
        <v>24</v>
      </c>
      <c r="S1649" t="s">
        <v>24</v>
      </c>
      <c r="T1649" t="s">
        <v>24</v>
      </c>
      <c r="U1649" t="s">
        <v>24</v>
      </c>
      <c r="V1649" t="s">
        <v>24</v>
      </c>
      <c r="W1649" t="s">
        <v>24</v>
      </c>
      <c r="X1649" t="s">
        <v>24</v>
      </c>
      <c r="Y1649">
        <v>1469</v>
      </c>
      <c r="Z1649">
        <v>1113</v>
      </c>
      <c r="AA1649">
        <v>486</v>
      </c>
      <c r="AB1649">
        <v>578</v>
      </c>
      <c r="AC1649" t="s">
        <v>7286</v>
      </c>
      <c r="AD1649" t="s">
        <v>7288</v>
      </c>
    </row>
    <row r="1650" spans="1:30" x14ac:dyDescent="0.25">
      <c r="A1650">
        <v>1649</v>
      </c>
      <c r="B1650" t="s">
        <v>7289</v>
      </c>
      <c r="C1650" s="2">
        <v>0.26124205004584999</v>
      </c>
      <c r="D1650" t="s">
        <v>7292</v>
      </c>
      <c r="E1650" t="s">
        <v>18297</v>
      </c>
      <c r="F1650">
        <v>399.52964080338597</v>
      </c>
      <c r="G1650" s="2">
        <v>0.263477234136411</v>
      </c>
      <c r="H1650" s="12">
        <v>0.99151659498063505</v>
      </c>
      <c r="I1650" s="14">
        <v>0.32143339315952602</v>
      </c>
      <c r="J1650" s="14">
        <v>0.44732622961081497</v>
      </c>
      <c r="K1650" t="s">
        <v>7291</v>
      </c>
      <c r="L1650" t="s">
        <v>24</v>
      </c>
      <c r="M1650" t="s">
        <v>24</v>
      </c>
      <c r="N1650" t="s">
        <v>24</v>
      </c>
      <c r="O1650" t="s">
        <v>24</v>
      </c>
      <c r="P1650" t="s">
        <v>24</v>
      </c>
      <c r="Q1650" t="s">
        <v>24</v>
      </c>
      <c r="R1650" t="s">
        <v>24</v>
      </c>
      <c r="S1650" t="s">
        <v>24</v>
      </c>
      <c r="T1650" t="s">
        <v>24</v>
      </c>
      <c r="U1650" t="s">
        <v>24</v>
      </c>
      <c r="V1650" t="s">
        <v>24</v>
      </c>
      <c r="W1650" t="s">
        <v>24</v>
      </c>
      <c r="X1650" t="s">
        <v>24</v>
      </c>
      <c r="Y1650">
        <v>614</v>
      </c>
      <c r="Z1650">
        <v>714</v>
      </c>
      <c r="AA1650">
        <v>260</v>
      </c>
      <c r="AB1650">
        <v>213</v>
      </c>
      <c r="AC1650" t="s">
        <v>7290</v>
      </c>
      <c r="AD1650" t="s">
        <v>7293</v>
      </c>
    </row>
    <row r="1651" spans="1:30" x14ac:dyDescent="0.25">
      <c r="A1651">
        <v>1650</v>
      </c>
      <c r="B1651" t="s">
        <v>7294</v>
      </c>
      <c r="C1651" s="2">
        <v>0.32413432623427502</v>
      </c>
      <c r="D1651" t="s">
        <v>7297</v>
      </c>
      <c r="E1651" t="s">
        <v>18297</v>
      </c>
      <c r="F1651">
        <v>190.05678865435499</v>
      </c>
      <c r="G1651" s="2">
        <v>0.279327162000507</v>
      </c>
      <c r="H1651" s="12">
        <v>1.1604110531638401</v>
      </c>
      <c r="I1651" s="14">
        <v>0.24588148867440801</v>
      </c>
      <c r="J1651" s="14">
        <v>0.36773926207336799</v>
      </c>
      <c r="K1651" t="s">
        <v>7296</v>
      </c>
      <c r="L1651" t="s">
        <v>24</v>
      </c>
      <c r="M1651" t="s">
        <v>24</v>
      </c>
      <c r="N1651" t="s">
        <v>24</v>
      </c>
      <c r="O1651" t="s">
        <v>24</v>
      </c>
      <c r="P1651" t="s">
        <v>24</v>
      </c>
      <c r="Q1651" t="s">
        <v>24</v>
      </c>
      <c r="R1651" t="s">
        <v>24</v>
      </c>
      <c r="S1651" t="s">
        <v>24</v>
      </c>
      <c r="T1651" t="s">
        <v>24</v>
      </c>
      <c r="U1651" t="s">
        <v>24</v>
      </c>
      <c r="V1651" t="s">
        <v>24</v>
      </c>
      <c r="W1651" t="s">
        <v>24</v>
      </c>
      <c r="X1651" t="s">
        <v>24</v>
      </c>
      <c r="Y1651">
        <v>289</v>
      </c>
      <c r="Z1651">
        <v>357</v>
      </c>
      <c r="AA1651">
        <v>89</v>
      </c>
      <c r="AB1651">
        <v>136</v>
      </c>
      <c r="AC1651" t="s">
        <v>7295</v>
      </c>
      <c r="AD1651" t="s">
        <v>7298</v>
      </c>
    </row>
    <row r="1652" spans="1:30" x14ac:dyDescent="0.25">
      <c r="A1652">
        <v>1651</v>
      </c>
      <c r="B1652" t="s">
        <v>7299</v>
      </c>
      <c r="C1652" s="2">
        <v>-8.9567803947374999E-2</v>
      </c>
      <c r="D1652" t="s">
        <v>7302</v>
      </c>
      <c r="E1652" t="s">
        <v>18293</v>
      </c>
      <c r="F1652">
        <v>248.93700487134899</v>
      </c>
      <c r="G1652" s="2">
        <v>0.29244207053406601</v>
      </c>
      <c r="H1652" s="12">
        <v>-0.30627537202087202</v>
      </c>
      <c r="I1652" s="14">
        <v>0.75939498906514202</v>
      </c>
      <c r="J1652" s="14">
        <v>0.83181152375313105</v>
      </c>
      <c r="K1652" t="s">
        <v>7301</v>
      </c>
      <c r="L1652" t="s">
        <v>24</v>
      </c>
      <c r="M1652" t="s">
        <v>24</v>
      </c>
      <c r="N1652" t="s">
        <v>24</v>
      </c>
      <c r="O1652" t="s">
        <v>24</v>
      </c>
      <c r="P1652" t="s">
        <v>24</v>
      </c>
      <c r="Q1652" t="s">
        <v>24</v>
      </c>
      <c r="R1652" t="s">
        <v>24</v>
      </c>
      <c r="S1652" t="s">
        <v>24</v>
      </c>
      <c r="T1652" t="s">
        <v>24</v>
      </c>
      <c r="U1652" t="s">
        <v>24</v>
      </c>
      <c r="V1652" t="s">
        <v>24</v>
      </c>
      <c r="W1652" t="s">
        <v>24</v>
      </c>
      <c r="X1652" t="s">
        <v>24</v>
      </c>
      <c r="Y1652">
        <v>403</v>
      </c>
      <c r="Z1652">
        <v>330</v>
      </c>
      <c r="AA1652">
        <v>131</v>
      </c>
      <c r="AB1652">
        <v>212</v>
      </c>
      <c r="AC1652" t="s">
        <v>7300</v>
      </c>
      <c r="AD1652" t="s">
        <v>7303</v>
      </c>
    </row>
    <row r="1653" spans="1:30" x14ac:dyDescent="0.25">
      <c r="A1653">
        <v>1652</v>
      </c>
      <c r="B1653" t="s">
        <v>7304</v>
      </c>
      <c r="C1653" s="2">
        <v>-0.244821333884603</v>
      </c>
      <c r="D1653" t="s">
        <v>4962</v>
      </c>
      <c r="E1653" t="s">
        <v>18282</v>
      </c>
      <c r="F1653">
        <v>363.922724751793</v>
      </c>
      <c r="G1653" s="2">
        <v>0.24197764290183199</v>
      </c>
      <c r="H1653" s="12">
        <v>-1.01175187487848</v>
      </c>
      <c r="I1653" s="14">
        <v>0.31165670548307201</v>
      </c>
      <c r="J1653" s="14">
        <v>0.43667722817057603</v>
      </c>
      <c r="K1653" t="s">
        <v>7306</v>
      </c>
      <c r="L1653" t="s">
        <v>24</v>
      </c>
      <c r="M1653" t="s">
        <v>24</v>
      </c>
      <c r="N1653" t="s">
        <v>24</v>
      </c>
      <c r="O1653" t="s">
        <v>24</v>
      </c>
      <c r="P1653" t="s">
        <v>24</v>
      </c>
      <c r="Q1653" t="s">
        <v>24</v>
      </c>
      <c r="R1653" t="s">
        <v>24</v>
      </c>
      <c r="S1653" t="s">
        <v>24</v>
      </c>
      <c r="T1653" t="s">
        <v>24</v>
      </c>
      <c r="U1653" t="s">
        <v>24</v>
      </c>
      <c r="V1653" t="s">
        <v>24</v>
      </c>
      <c r="W1653" t="s">
        <v>24</v>
      </c>
      <c r="X1653" t="s">
        <v>24</v>
      </c>
      <c r="Y1653">
        <v>509</v>
      </c>
      <c r="Z1653">
        <v>506</v>
      </c>
      <c r="AA1653">
        <v>205</v>
      </c>
      <c r="AB1653">
        <v>322</v>
      </c>
      <c r="AC1653" t="s">
        <v>7305</v>
      </c>
      <c r="AD1653" t="s">
        <v>7307</v>
      </c>
    </row>
    <row r="1654" spans="1:30" x14ac:dyDescent="0.25">
      <c r="A1654">
        <v>1653</v>
      </c>
      <c r="B1654" t="s">
        <v>7308</v>
      </c>
      <c r="C1654" s="2">
        <v>0.70417920727049399</v>
      </c>
      <c r="D1654" t="s">
        <v>35</v>
      </c>
      <c r="F1654">
        <v>3020.5245161647099</v>
      </c>
      <c r="G1654" s="2">
        <v>0.24785972238378301</v>
      </c>
      <c r="H1654" s="12">
        <v>2.8410392801947499</v>
      </c>
      <c r="I1654" s="14">
        <v>4.4966773364418199E-3</v>
      </c>
      <c r="J1654" s="14">
        <v>1.36014910912512E-2</v>
      </c>
      <c r="K1654" t="s">
        <v>24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0</v>
      </c>
      <c r="Y1654">
        <v>5593</v>
      </c>
      <c r="Z1654">
        <v>5812</v>
      </c>
      <c r="AA1654">
        <v>1103</v>
      </c>
      <c r="AB1654">
        <v>1983</v>
      </c>
      <c r="AC1654" t="s">
        <v>7309</v>
      </c>
      <c r="AD1654" t="s">
        <v>7310</v>
      </c>
    </row>
    <row r="1655" spans="1:30" x14ac:dyDescent="0.25">
      <c r="A1655">
        <v>1654</v>
      </c>
      <c r="B1655" t="s">
        <v>7311</v>
      </c>
      <c r="C1655" s="2">
        <v>-0.170942271069772</v>
      </c>
      <c r="D1655" t="s">
        <v>7314</v>
      </c>
      <c r="E1655" t="s">
        <v>18289</v>
      </c>
      <c r="F1655">
        <v>1740.79725470062</v>
      </c>
      <c r="G1655" s="2">
        <v>0.15320643241755899</v>
      </c>
      <c r="H1655" s="12">
        <v>-1.1157643211994801</v>
      </c>
      <c r="I1655" s="14">
        <v>0.26452302977180497</v>
      </c>
      <c r="J1655" s="14">
        <v>0.38760316369940001</v>
      </c>
      <c r="K1655" t="s">
        <v>7313</v>
      </c>
      <c r="L1655" t="s">
        <v>24</v>
      </c>
      <c r="M1655" t="s">
        <v>24</v>
      </c>
      <c r="N1655" t="s">
        <v>24</v>
      </c>
      <c r="O1655" t="s">
        <v>24</v>
      </c>
      <c r="P1655" t="s">
        <v>24</v>
      </c>
      <c r="Q1655" t="s">
        <v>24</v>
      </c>
      <c r="R1655" t="s">
        <v>24</v>
      </c>
      <c r="S1655" t="s">
        <v>24</v>
      </c>
      <c r="T1655" t="s">
        <v>24</v>
      </c>
      <c r="U1655" t="s">
        <v>24</v>
      </c>
      <c r="V1655" t="s">
        <v>24</v>
      </c>
      <c r="W1655" t="s">
        <v>24</v>
      </c>
      <c r="X1655" t="s">
        <v>24</v>
      </c>
      <c r="Y1655">
        <v>2391</v>
      </c>
      <c r="Z1655">
        <v>2601</v>
      </c>
      <c r="AA1655">
        <v>1146</v>
      </c>
      <c r="AB1655">
        <v>1283</v>
      </c>
      <c r="AC1655" t="s">
        <v>7312</v>
      </c>
      <c r="AD1655" t="s">
        <v>7315</v>
      </c>
    </row>
    <row r="1656" spans="1:30" x14ac:dyDescent="0.25">
      <c r="A1656">
        <v>1655</v>
      </c>
      <c r="B1656" t="s">
        <v>7316</v>
      </c>
      <c r="C1656" s="2">
        <v>-0.36368564716185597</v>
      </c>
      <c r="D1656" t="s">
        <v>7319</v>
      </c>
      <c r="E1656" t="s">
        <v>18298</v>
      </c>
      <c r="F1656">
        <v>1313.65944228169</v>
      </c>
      <c r="G1656" s="2">
        <v>0.22319172704315801</v>
      </c>
      <c r="H1656" s="12">
        <v>-1.6294763788065101</v>
      </c>
      <c r="I1656" s="14">
        <v>0.10321221137801199</v>
      </c>
      <c r="J1656" s="14">
        <v>0.18624939252825201</v>
      </c>
      <c r="K1656" t="s">
        <v>7318</v>
      </c>
      <c r="L1656" t="s">
        <v>24</v>
      </c>
      <c r="M1656" t="s">
        <v>24</v>
      </c>
      <c r="N1656" t="s">
        <v>24</v>
      </c>
      <c r="O1656" t="s">
        <v>24</v>
      </c>
      <c r="P1656" t="s">
        <v>24</v>
      </c>
      <c r="Q1656" t="s">
        <v>24</v>
      </c>
      <c r="R1656" t="s">
        <v>24</v>
      </c>
      <c r="S1656" t="s">
        <v>24</v>
      </c>
      <c r="T1656" t="s">
        <v>24</v>
      </c>
      <c r="U1656" t="s">
        <v>24</v>
      </c>
      <c r="V1656" t="s">
        <v>24</v>
      </c>
      <c r="W1656" t="s">
        <v>24</v>
      </c>
      <c r="X1656" t="s">
        <v>24</v>
      </c>
      <c r="Y1656">
        <v>1583</v>
      </c>
      <c r="Z1656">
        <v>1924</v>
      </c>
      <c r="AA1656">
        <v>1021</v>
      </c>
      <c r="AB1656">
        <v>908</v>
      </c>
      <c r="AC1656" t="s">
        <v>7317</v>
      </c>
      <c r="AD1656" t="s">
        <v>7320</v>
      </c>
    </row>
    <row r="1657" spans="1:30" x14ac:dyDescent="0.25">
      <c r="A1657">
        <v>1656</v>
      </c>
      <c r="B1657" t="s">
        <v>16477</v>
      </c>
      <c r="C1657" s="2">
        <v>1.53957269501259E-2</v>
      </c>
      <c r="D1657" t="s">
        <v>7323</v>
      </c>
      <c r="E1657" t="s">
        <v>18289</v>
      </c>
      <c r="F1657">
        <v>679.94029421908397</v>
      </c>
      <c r="G1657" s="2">
        <v>0.17932084248282401</v>
      </c>
      <c r="H1657" s="12">
        <v>8.58557585217712E-2</v>
      </c>
      <c r="I1657" s="14">
        <v>0.93158108117691996</v>
      </c>
      <c r="J1657" s="14">
        <v>0.951313839434067</v>
      </c>
      <c r="K1657" t="s">
        <v>7322</v>
      </c>
      <c r="L1657" t="s">
        <v>24</v>
      </c>
      <c r="M1657" t="s">
        <v>24</v>
      </c>
      <c r="N1657" t="s">
        <v>24</v>
      </c>
      <c r="O1657" t="s">
        <v>24</v>
      </c>
      <c r="P1657" t="s">
        <v>24</v>
      </c>
      <c r="Q1657" t="s">
        <v>24</v>
      </c>
      <c r="R1657" t="s">
        <v>24</v>
      </c>
      <c r="S1657" t="s">
        <v>24</v>
      </c>
      <c r="T1657" t="s">
        <v>24</v>
      </c>
      <c r="U1657" t="s">
        <v>24</v>
      </c>
      <c r="V1657" t="s">
        <v>24</v>
      </c>
      <c r="W1657" t="s">
        <v>24</v>
      </c>
      <c r="X1657" t="s">
        <v>24</v>
      </c>
      <c r="Y1657">
        <v>1050</v>
      </c>
      <c r="Z1657">
        <v>1031</v>
      </c>
      <c r="AA1657">
        <v>397</v>
      </c>
      <c r="AB1657">
        <v>498</v>
      </c>
      <c r="AC1657" t="s">
        <v>7321</v>
      </c>
      <c r="AD1657" t="s">
        <v>7324</v>
      </c>
    </row>
    <row r="1658" spans="1:30" x14ac:dyDescent="0.25">
      <c r="A1658">
        <v>1657</v>
      </c>
      <c r="B1658" t="s">
        <v>7325</v>
      </c>
      <c r="C1658" s="2">
        <v>-0.94401790839034005</v>
      </c>
      <c r="D1658" t="s">
        <v>7328</v>
      </c>
      <c r="E1658" t="s">
        <v>18287</v>
      </c>
      <c r="F1658">
        <v>8.6447669911405303</v>
      </c>
      <c r="G1658" s="2">
        <v>0.92551547757485997</v>
      </c>
      <c r="H1658" s="12">
        <v>-1.0199914871915099</v>
      </c>
      <c r="I1658" s="14">
        <v>0.30773249808078801</v>
      </c>
      <c r="J1658" s="14" t="s">
        <v>24</v>
      </c>
      <c r="K1658" t="s">
        <v>7327</v>
      </c>
      <c r="L1658" t="s">
        <v>24</v>
      </c>
      <c r="M1658" t="s">
        <v>24</v>
      </c>
      <c r="N1658" t="s">
        <v>24</v>
      </c>
      <c r="O1658" t="s">
        <v>24</v>
      </c>
      <c r="P1658" t="s">
        <v>24</v>
      </c>
      <c r="Q1658" t="s">
        <v>24</v>
      </c>
      <c r="R1658" t="s">
        <v>24</v>
      </c>
      <c r="S1658" t="s">
        <v>24</v>
      </c>
      <c r="T1658" t="s">
        <v>24</v>
      </c>
      <c r="U1658" t="s">
        <v>24</v>
      </c>
      <c r="V1658" t="s">
        <v>24</v>
      </c>
      <c r="W1658" t="s">
        <v>24</v>
      </c>
      <c r="X1658" t="s">
        <v>24</v>
      </c>
      <c r="Y1658">
        <v>9</v>
      </c>
      <c r="Z1658">
        <v>9</v>
      </c>
      <c r="AA1658">
        <v>7</v>
      </c>
      <c r="AB1658">
        <v>8</v>
      </c>
      <c r="AC1658" t="s">
        <v>7326</v>
      </c>
      <c r="AD1658" t="s">
        <v>7329</v>
      </c>
    </row>
    <row r="1659" spans="1:30" x14ac:dyDescent="0.25">
      <c r="A1659">
        <v>1658</v>
      </c>
      <c r="B1659" t="s">
        <v>7330</v>
      </c>
      <c r="C1659" s="2">
        <v>0.101384428297195</v>
      </c>
      <c r="D1659" t="s">
        <v>35</v>
      </c>
      <c r="E1659" t="s">
        <v>18295</v>
      </c>
      <c r="F1659">
        <v>1027.4890002428999</v>
      </c>
      <c r="G1659" s="2">
        <v>0.18706468240914101</v>
      </c>
      <c r="H1659" s="12">
        <v>0.54197525150926495</v>
      </c>
      <c r="I1659" s="14">
        <v>0.58783555499081097</v>
      </c>
      <c r="J1659" s="14">
        <v>0.69814411260313702</v>
      </c>
      <c r="K1659" t="s">
        <v>7332</v>
      </c>
      <c r="L1659" t="s">
        <v>24</v>
      </c>
      <c r="M1659" t="s">
        <v>24</v>
      </c>
      <c r="N1659" t="s">
        <v>24</v>
      </c>
      <c r="O1659" t="s">
        <v>24</v>
      </c>
      <c r="P1659" t="s">
        <v>24</v>
      </c>
      <c r="Q1659" t="s">
        <v>24</v>
      </c>
      <c r="R1659" t="s">
        <v>24</v>
      </c>
      <c r="S1659" t="s">
        <v>24</v>
      </c>
      <c r="T1659" t="s">
        <v>24</v>
      </c>
      <c r="U1659" t="s">
        <v>24</v>
      </c>
      <c r="V1659" t="s">
        <v>24</v>
      </c>
      <c r="W1659" t="s">
        <v>24</v>
      </c>
      <c r="X1659" t="s">
        <v>24</v>
      </c>
      <c r="Y1659">
        <v>1697</v>
      </c>
      <c r="Z1659">
        <v>1536</v>
      </c>
      <c r="AA1659">
        <v>622</v>
      </c>
      <c r="AB1659">
        <v>683</v>
      </c>
      <c r="AC1659" t="s">
        <v>7331</v>
      </c>
      <c r="AD1659" t="s">
        <v>7333</v>
      </c>
    </row>
    <row r="1660" spans="1:30" x14ac:dyDescent="0.25">
      <c r="A1660">
        <v>1659</v>
      </c>
      <c r="B1660" t="s">
        <v>7334</v>
      </c>
      <c r="C1660" s="2">
        <v>-0.12846424510297799</v>
      </c>
      <c r="D1660" t="s">
        <v>7337</v>
      </c>
      <c r="E1660" t="s">
        <v>18290</v>
      </c>
      <c r="F1660">
        <v>12606.3324571995</v>
      </c>
      <c r="G1660" s="2">
        <v>0.136527913565852</v>
      </c>
      <c r="H1660" s="12">
        <v>-0.94093758373459702</v>
      </c>
      <c r="I1660" s="14">
        <v>0.34673684598455101</v>
      </c>
      <c r="J1660" s="14">
        <v>0.47442445114564602</v>
      </c>
      <c r="K1660" t="s">
        <v>7336</v>
      </c>
      <c r="L1660" t="s">
        <v>24</v>
      </c>
      <c r="M1660" t="s">
        <v>24</v>
      </c>
      <c r="N1660" t="s">
        <v>24</v>
      </c>
      <c r="O1660" t="s">
        <v>24</v>
      </c>
      <c r="P1660" t="s">
        <v>24</v>
      </c>
      <c r="Q1660" t="s">
        <v>24</v>
      </c>
      <c r="R1660" t="s">
        <v>24</v>
      </c>
      <c r="S1660" t="s">
        <v>24</v>
      </c>
      <c r="T1660" t="s">
        <v>24</v>
      </c>
      <c r="U1660" t="s">
        <v>24</v>
      </c>
      <c r="V1660" t="s">
        <v>24</v>
      </c>
      <c r="W1660" t="s">
        <v>24</v>
      </c>
      <c r="X1660" t="s">
        <v>24</v>
      </c>
      <c r="Y1660">
        <v>17828</v>
      </c>
      <c r="Z1660">
        <v>18876</v>
      </c>
      <c r="AA1660">
        <v>7819</v>
      </c>
      <c r="AB1660">
        <v>9593</v>
      </c>
      <c r="AC1660" t="s">
        <v>7335</v>
      </c>
      <c r="AD1660" t="s">
        <v>7338</v>
      </c>
    </row>
    <row r="1661" spans="1:30" x14ac:dyDescent="0.25">
      <c r="A1661">
        <v>1660</v>
      </c>
      <c r="B1661" t="s">
        <v>7339</v>
      </c>
      <c r="C1661" s="2">
        <v>-6.8546442999218402E-2</v>
      </c>
      <c r="D1661" t="s">
        <v>7342</v>
      </c>
      <c r="E1661" t="s">
        <v>18289</v>
      </c>
      <c r="F1661">
        <v>6399.1669786299599</v>
      </c>
      <c r="G1661" s="2">
        <v>0.144509071878588</v>
      </c>
      <c r="H1661" s="12">
        <v>-0.47434006812256702</v>
      </c>
      <c r="I1661" s="14">
        <v>0.63525742316156997</v>
      </c>
      <c r="J1661" s="14">
        <v>0.73545219017074803</v>
      </c>
      <c r="K1661" t="s">
        <v>7341</v>
      </c>
      <c r="L1661" t="s">
        <v>24</v>
      </c>
      <c r="M1661" t="s">
        <v>24</v>
      </c>
      <c r="N1661" t="s">
        <v>24</v>
      </c>
      <c r="O1661" t="s">
        <v>24</v>
      </c>
      <c r="P1661" t="s">
        <v>24</v>
      </c>
      <c r="Q1661" t="s">
        <v>24</v>
      </c>
      <c r="R1661" t="s">
        <v>24</v>
      </c>
      <c r="S1661" t="s">
        <v>24</v>
      </c>
      <c r="T1661" t="s">
        <v>24</v>
      </c>
      <c r="U1661" t="s">
        <v>24</v>
      </c>
      <c r="V1661" t="s">
        <v>24</v>
      </c>
      <c r="W1661" t="s">
        <v>24</v>
      </c>
      <c r="X1661" t="s">
        <v>24</v>
      </c>
      <c r="Y1661">
        <v>9346</v>
      </c>
      <c r="Z1661">
        <v>9683</v>
      </c>
      <c r="AA1661">
        <v>4098</v>
      </c>
      <c r="AB1661">
        <v>4527</v>
      </c>
      <c r="AC1661" t="s">
        <v>7340</v>
      </c>
      <c r="AD1661" t="s">
        <v>7343</v>
      </c>
    </row>
    <row r="1662" spans="1:30" x14ac:dyDescent="0.25">
      <c r="A1662">
        <v>1661</v>
      </c>
      <c r="B1662" t="s">
        <v>16478</v>
      </c>
      <c r="C1662" s="2">
        <v>0.79893588851279695</v>
      </c>
      <c r="D1662" t="s">
        <v>24</v>
      </c>
      <c r="F1662">
        <v>22.002382525511099</v>
      </c>
      <c r="G1662" s="2">
        <v>0.75827027424725202</v>
      </c>
      <c r="H1662" s="12">
        <v>1.0536294453925601</v>
      </c>
      <c r="I1662" s="14">
        <v>0.29205260263584498</v>
      </c>
      <c r="J1662" s="14">
        <v>0.416836773864392</v>
      </c>
      <c r="K1662" t="s">
        <v>24</v>
      </c>
      <c r="L1662" t="s">
        <v>24</v>
      </c>
      <c r="M1662" t="s">
        <v>24</v>
      </c>
      <c r="N1662" t="s">
        <v>24</v>
      </c>
      <c r="O1662" t="s">
        <v>24</v>
      </c>
      <c r="P1662" t="s">
        <v>24</v>
      </c>
      <c r="Q1662" t="s">
        <v>24</v>
      </c>
      <c r="R1662" t="s">
        <v>24</v>
      </c>
      <c r="S1662" t="s">
        <v>24</v>
      </c>
      <c r="T1662" t="s">
        <v>24</v>
      </c>
      <c r="U1662" t="s">
        <v>24</v>
      </c>
      <c r="V1662" t="s">
        <v>24</v>
      </c>
      <c r="W1662" t="s">
        <v>24</v>
      </c>
      <c r="X1662" t="s">
        <v>24</v>
      </c>
      <c r="Y1662">
        <v>59</v>
      </c>
      <c r="Z1662">
        <v>25</v>
      </c>
      <c r="AA1662">
        <v>11</v>
      </c>
      <c r="AB1662">
        <v>10</v>
      </c>
      <c r="AC1662" t="s">
        <v>24</v>
      </c>
      <c r="AD1662" t="s">
        <v>24</v>
      </c>
    </row>
    <row r="1663" spans="1:30" x14ac:dyDescent="0.25">
      <c r="A1663">
        <v>1662</v>
      </c>
      <c r="B1663" t="s">
        <v>7344</v>
      </c>
      <c r="C1663" s="2">
        <v>-0.20267758957138399</v>
      </c>
      <c r="D1663" t="s">
        <v>7347</v>
      </c>
      <c r="E1663" t="s">
        <v>18299</v>
      </c>
      <c r="F1663">
        <v>4107.4050810748904</v>
      </c>
      <c r="G1663" s="2">
        <v>0.15148370730934299</v>
      </c>
      <c r="H1663" s="12">
        <v>-1.3379497582370301</v>
      </c>
      <c r="I1663" s="14">
        <v>0.180912815246391</v>
      </c>
      <c r="J1663" s="14">
        <v>0.29048706559915999</v>
      </c>
      <c r="K1663" t="s">
        <v>7346</v>
      </c>
      <c r="L1663" t="s">
        <v>24</v>
      </c>
      <c r="M1663" t="s">
        <v>24</v>
      </c>
      <c r="N1663" t="s">
        <v>24</v>
      </c>
      <c r="O1663" t="s">
        <v>24</v>
      </c>
      <c r="P1663" t="s">
        <v>24</v>
      </c>
      <c r="Q1663" t="s">
        <v>24</v>
      </c>
      <c r="R1663" t="s">
        <v>24</v>
      </c>
      <c r="S1663" t="s">
        <v>24</v>
      </c>
      <c r="T1663" t="s">
        <v>24</v>
      </c>
      <c r="U1663" t="s">
        <v>24</v>
      </c>
      <c r="V1663" t="s">
        <v>24</v>
      </c>
      <c r="W1663" t="s">
        <v>24</v>
      </c>
      <c r="X1663" t="s">
        <v>24</v>
      </c>
      <c r="Y1663">
        <v>5445</v>
      </c>
      <c r="Z1663">
        <v>6205</v>
      </c>
      <c r="AA1663">
        <v>2744</v>
      </c>
      <c r="AB1663">
        <v>3044</v>
      </c>
      <c r="AC1663" t="s">
        <v>7345</v>
      </c>
      <c r="AD1663" t="e">
        <f>-ASKFQNRLVGTVILVALGVILLPGLLDGKKKHYEDEFAAIPLVPKPGDAEEIDVVPPVNQPLPTQPPEGAAEALGANKGEESASQAANDAGSVATPPLVVSKPIETKPVPPKPVEVKPIEVKPIEVKPIEKKQAAPKPVEVKPKPEVKPIETKPEAKVEEKAPTGQAYVVQLGALKNAAKVNEIVAKLRLSGHRAYTVPATPVQGEITRVFVGPDASKQNLQSALPELNALSGLNGQVKAYNTGR</f>
        <v>#NAME?</v>
      </c>
    </row>
    <row r="1664" spans="1:30" x14ac:dyDescent="0.25">
      <c r="A1664">
        <v>1663</v>
      </c>
      <c r="B1664" t="s">
        <v>7348</v>
      </c>
      <c r="C1664" s="2">
        <v>-0.36124384469760901</v>
      </c>
      <c r="D1664" t="s">
        <v>7351</v>
      </c>
      <c r="E1664" t="s">
        <v>18295</v>
      </c>
      <c r="F1664">
        <v>779.32371635476397</v>
      </c>
      <c r="G1664" s="2">
        <v>0.22559796842250701</v>
      </c>
      <c r="H1664" s="12">
        <v>-1.60127259666213</v>
      </c>
      <c r="I1664" s="14">
        <v>0.109316555730746</v>
      </c>
      <c r="J1664" s="14">
        <v>0.194833934335264</v>
      </c>
      <c r="K1664" t="s">
        <v>7350</v>
      </c>
      <c r="L1664" t="s">
        <v>24</v>
      </c>
      <c r="M1664" t="s">
        <v>24</v>
      </c>
      <c r="N1664" t="s">
        <v>24</v>
      </c>
      <c r="O1664" t="s">
        <v>24</v>
      </c>
      <c r="P1664" t="s">
        <v>24</v>
      </c>
      <c r="Q1664" t="s">
        <v>24</v>
      </c>
      <c r="R1664" t="s">
        <v>24</v>
      </c>
      <c r="S1664" t="s">
        <v>24</v>
      </c>
      <c r="T1664" t="s">
        <v>24</v>
      </c>
      <c r="U1664" t="s">
        <v>24</v>
      </c>
      <c r="V1664" t="s">
        <v>24</v>
      </c>
      <c r="W1664" t="s">
        <v>24</v>
      </c>
      <c r="X1664" t="s">
        <v>24</v>
      </c>
      <c r="Y1664">
        <v>1024</v>
      </c>
      <c r="Z1664">
        <v>1053</v>
      </c>
      <c r="AA1664">
        <v>609</v>
      </c>
      <c r="AB1664">
        <v>534</v>
      </c>
      <c r="AC1664" t="s">
        <v>7349</v>
      </c>
      <c r="AD1664" t="s">
        <v>7352</v>
      </c>
    </row>
    <row r="1665" spans="1:30" x14ac:dyDescent="0.25">
      <c r="A1665">
        <v>1664</v>
      </c>
      <c r="B1665" t="s">
        <v>7353</v>
      </c>
      <c r="C1665" s="2">
        <v>-0.36597906694164001</v>
      </c>
      <c r="D1665" t="s">
        <v>7356</v>
      </c>
      <c r="E1665" t="s">
        <v>18286</v>
      </c>
      <c r="F1665">
        <v>2583.47456081579</v>
      </c>
      <c r="G1665" s="2">
        <v>0.182847476176944</v>
      </c>
      <c r="H1665" s="12">
        <v>-2.0015538337946599</v>
      </c>
      <c r="I1665" s="14">
        <v>4.5332738428631898E-2</v>
      </c>
      <c r="J1665" s="14">
        <v>9.5688834358814895E-2</v>
      </c>
      <c r="K1665" t="s">
        <v>7355</v>
      </c>
      <c r="L1665" t="s">
        <v>24</v>
      </c>
      <c r="M1665" t="s">
        <v>24</v>
      </c>
      <c r="N1665" t="s">
        <v>24</v>
      </c>
      <c r="O1665" t="s">
        <v>24</v>
      </c>
      <c r="P1665" t="s">
        <v>24</v>
      </c>
      <c r="Q1665" t="s">
        <v>24</v>
      </c>
      <c r="R1665" t="s">
        <v>24</v>
      </c>
      <c r="S1665" t="s">
        <v>24</v>
      </c>
      <c r="T1665" t="s">
        <v>24</v>
      </c>
      <c r="U1665" t="s">
        <v>24</v>
      </c>
      <c r="V1665" t="s">
        <v>24</v>
      </c>
      <c r="W1665" t="s">
        <v>24</v>
      </c>
      <c r="X1665" t="s">
        <v>24</v>
      </c>
      <c r="Y1665">
        <v>3175</v>
      </c>
      <c r="Z1665">
        <v>3713</v>
      </c>
      <c r="AA1665">
        <v>1916</v>
      </c>
      <c r="AB1665">
        <v>1897</v>
      </c>
      <c r="AC1665" t="s">
        <v>7354</v>
      </c>
      <c r="AD1665" t="s">
        <v>7357</v>
      </c>
    </row>
    <row r="1666" spans="1:30" x14ac:dyDescent="0.25">
      <c r="A1666">
        <v>1665</v>
      </c>
      <c r="B1666" t="s">
        <v>7358</v>
      </c>
      <c r="C1666" s="2">
        <v>0.338734720169445</v>
      </c>
      <c r="D1666" t="s">
        <v>7361</v>
      </c>
      <c r="E1666" t="s">
        <v>18289</v>
      </c>
      <c r="F1666">
        <v>353.39507138546202</v>
      </c>
      <c r="G1666" s="2">
        <v>0.24194848321882101</v>
      </c>
      <c r="H1666" s="12">
        <v>1.40002828562099</v>
      </c>
      <c r="I1666" s="14">
        <v>0.16150484836656101</v>
      </c>
      <c r="J1666" s="14">
        <v>0.26633295307070198</v>
      </c>
      <c r="K1666" t="s">
        <v>7360</v>
      </c>
      <c r="L1666" t="s">
        <v>24</v>
      </c>
      <c r="M1666" t="s">
        <v>24</v>
      </c>
      <c r="N1666" t="s">
        <v>24</v>
      </c>
      <c r="O1666" t="s">
        <v>24</v>
      </c>
      <c r="P1666" t="s">
        <v>24</v>
      </c>
      <c r="Q1666" t="s">
        <v>24</v>
      </c>
      <c r="R1666" t="s">
        <v>24</v>
      </c>
      <c r="S1666" t="s">
        <v>24</v>
      </c>
      <c r="T1666" t="s">
        <v>24</v>
      </c>
      <c r="U1666" t="s">
        <v>24</v>
      </c>
      <c r="V1666" t="s">
        <v>24</v>
      </c>
      <c r="W1666" t="s">
        <v>24</v>
      </c>
      <c r="X1666" t="s">
        <v>24</v>
      </c>
      <c r="Y1666">
        <v>641</v>
      </c>
      <c r="Z1666">
        <v>559</v>
      </c>
      <c r="AA1666">
        <v>171</v>
      </c>
      <c r="AB1666">
        <v>244</v>
      </c>
      <c r="AC1666" t="s">
        <v>7359</v>
      </c>
      <c r="AD1666" t="s">
        <v>7362</v>
      </c>
    </row>
    <row r="1667" spans="1:30" x14ac:dyDescent="0.25">
      <c r="A1667">
        <v>1666</v>
      </c>
      <c r="B1667" t="s">
        <v>16479</v>
      </c>
      <c r="C1667" s="2">
        <v>1.35665213184169</v>
      </c>
      <c r="D1667" t="s">
        <v>24</v>
      </c>
      <c r="F1667">
        <v>143.71849812421601</v>
      </c>
      <c r="G1667" s="2">
        <v>0.39567908789759298</v>
      </c>
      <c r="H1667" s="12">
        <v>3.4286677596487301</v>
      </c>
      <c r="I1667" s="14">
        <v>6.0655154426983199E-4</v>
      </c>
      <c r="J1667" s="14">
        <v>2.5011444354526898E-3</v>
      </c>
      <c r="K1667" t="s">
        <v>24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1</v>
      </c>
      <c r="U1667">
        <v>0</v>
      </c>
      <c r="V1667">
        <v>0</v>
      </c>
      <c r="W1667">
        <v>0</v>
      </c>
      <c r="X1667">
        <v>0</v>
      </c>
      <c r="Y1667">
        <v>375</v>
      </c>
      <c r="Z1667">
        <v>250</v>
      </c>
      <c r="AA1667">
        <v>59</v>
      </c>
      <c r="AB1667">
        <v>46</v>
      </c>
      <c r="AC1667" t="s">
        <v>24</v>
      </c>
      <c r="AD1667" t="s">
        <v>24</v>
      </c>
    </row>
    <row r="1668" spans="1:30" x14ac:dyDescent="0.25">
      <c r="A1668">
        <v>1667</v>
      </c>
      <c r="B1668" t="s">
        <v>7363</v>
      </c>
      <c r="C1668" s="2">
        <v>-3.4604579440205199</v>
      </c>
      <c r="D1668" t="s">
        <v>7366</v>
      </c>
      <c r="E1668" t="s">
        <v>18298</v>
      </c>
      <c r="F1668">
        <v>1750.61616585249</v>
      </c>
      <c r="G1668" s="2">
        <v>1.0728271954810999</v>
      </c>
      <c r="H1668" s="12">
        <v>-3.2255501711705898</v>
      </c>
      <c r="I1668" s="14">
        <v>1.2573079678708399E-3</v>
      </c>
      <c r="J1668" s="14">
        <v>4.5843021610976996E-3</v>
      </c>
      <c r="K1668" t="s">
        <v>7365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1</v>
      </c>
      <c r="X1668">
        <v>0</v>
      </c>
      <c r="Y1668">
        <v>407</v>
      </c>
      <c r="Z1668">
        <v>483</v>
      </c>
      <c r="AA1668">
        <v>601</v>
      </c>
      <c r="AB1668">
        <v>3885</v>
      </c>
      <c r="AC1668" t="s">
        <v>7364</v>
      </c>
      <c r="AD1668" t="s">
        <v>7367</v>
      </c>
    </row>
    <row r="1669" spans="1:30" x14ac:dyDescent="0.25">
      <c r="A1669">
        <v>1668</v>
      </c>
      <c r="B1669" t="s">
        <v>7368</v>
      </c>
      <c r="C1669" s="2">
        <v>-2.3327526756315198</v>
      </c>
      <c r="D1669" t="s">
        <v>2540</v>
      </c>
      <c r="E1669" t="s">
        <v>18298</v>
      </c>
      <c r="F1669">
        <v>158.21569260057601</v>
      </c>
      <c r="G1669" s="2">
        <v>0.68096810097205296</v>
      </c>
      <c r="H1669" s="12">
        <v>-3.42564163035187</v>
      </c>
      <c r="I1669" s="14">
        <v>6.1334906344007005E-4</v>
      </c>
      <c r="J1669" s="14">
        <v>2.5254044435407299E-3</v>
      </c>
      <c r="K1669" t="s">
        <v>7370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1</v>
      </c>
      <c r="X1669">
        <v>0</v>
      </c>
      <c r="Y1669">
        <v>76</v>
      </c>
      <c r="Z1669">
        <v>84</v>
      </c>
      <c r="AA1669">
        <v>49</v>
      </c>
      <c r="AB1669">
        <v>320</v>
      </c>
      <c r="AC1669" t="s">
        <v>7369</v>
      </c>
      <c r="AD1669" t="s">
        <v>7371</v>
      </c>
    </row>
    <row r="1670" spans="1:30" x14ac:dyDescent="0.25">
      <c r="A1670">
        <v>1669</v>
      </c>
      <c r="B1670" t="s">
        <v>16480</v>
      </c>
      <c r="C1670" s="2">
        <v>-6.6439740679946499E-2</v>
      </c>
      <c r="D1670" t="s">
        <v>1394</v>
      </c>
      <c r="E1670" t="s">
        <v>18293</v>
      </c>
      <c r="F1670">
        <v>4562.7299467027797</v>
      </c>
      <c r="G1670" s="2">
        <v>0.16482698848875099</v>
      </c>
      <c r="H1670" s="12">
        <v>-0.40308775455471402</v>
      </c>
      <c r="I1670" s="14">
        <v>0.68688366867428496</v>
      </c>
      <c r="J1670" s="14">
        <v>0.77679719842834705</v>
      </c>
      <c r="K1670" t="s">
        <v>7373</v>
      </c>
      <c r="L1670" t="s">
        <v>24</v>
      </c>
      <c r="M1670" t="s">
        <v>24</v>
      </c>
      <c r="N1670" t="s">
        <v>24</v>
      </c>
      <c r="O1670" t="s">
        <v>24</v>
      </c>
      <c r="P1670" t="s">
        <v>24</v>
      </c>
      <c r="Q1670" t="s">
        <v>24</v>
      </c>
      <c r="R1670" t="s">
        <v>24</v>
      </c>
      <c r="S1670" t="s">
        <v>24</v>
      </c>
      <c r="T1670" t="s">
        <v>24</v>
      </c>
      <c r="U1670" t="s">
        <v>24</v>
      </c>
      <c r="V1670" t="s">
        <v>24</v>
      </c>
      <c r="W1670" t="s">
        <v>24</v>
      </c>
      <c r="X1670" t="s">
        <v>24</v>
      </c>
      <c r="Y1670">
        <v>6191</v>
      </c>
      <c r="Z1670">
        <v>7416</v>
      </c>
      <c r="AA1670">
        <v>2950</v>
      </c>
      <c r="AB1670">
        <v>3190</v>
      </c>
      <c r="AC1670" t="s">
        <v>7372</v>
      </c>
      <c r="AD1670" t="s">
        <v>7374</v>
      </c>
    </row>
    <row r="1671" spans="1:30" x14ac:dyDescent="0.25">
      <c r="A1671">
        <v>1670</v>
      </c>
      <c r="B1671" t="s">
        <v>7375</v>
      </c>
      <c r="C1671" s="2">
        <v>-1.9901442529090201</v>
      </c>
      <c r="D1671" t="s">
        <v>2540</v>
      </c>
      <c r="E1671" t="s">
        <v>18298</v>
      </c>
      <c r="F1671">
        <v>136.101107869755</v>
      </c>
      <c r="G1671" s="2">
        <v>0.49583154042115102</v>
      </c>
      <c r="H1671" s="12">
        <v>-4.0137508219396896</v>
      </c>
      <c r="I1671" s="14">
        <v>5.9761434378814303E-5</v>
      </c>
      <c r="J1671" s="14">
        <v>3.1664640603700102E-4</v>
      </c>
      <c r="K1671" t="s">
        <v>7377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</v>
      </c>
      <c r="Y1671">
        <v>83</v>
      </c>
      <c r="Z1671">
        <v>84</v>
      </c>
      <c r="AA1671">
        <v>72</v>
      </c>
      <c r="AB1671">
        <v>226</v>
      </c>
      <c r="AC1671" t="s">
        <v>7376</v>
      </c>
      <c r="AD1671" t="s">
        <v>7378</v>
      </c>
    </row>
    <row r="1672" spans="1:30" x14ac:dyDescent="0.25">
      <c r="A1672">
        <v>1671</v>
      </c>
      <c r="B1672" t="s">
        <v>7379</v>
      </c>
      <c r="C1672" s="2">
        <v>-1.1766908920674699</v>
      </c>
      <c r="D1672" t="s">
        <v>7382</v>
      </c>
      <c r="E1672" t="s">
        <v>18298</v>
      </c>
      <c r="F1672">
        <v>423.41502785856898</v>
      </c>
      <c r="G1672" s="2">
        <v>0.52372166786504504</v>
      </c>
      <c r="H1672" s="12">
        <v>-2.24678672712598</v>
      </c>
      <c r="I1672" s="14">
        <v>2.46536604224777E-2</v>
      </c>
      <c r="J1672" s="14">
        <v>5.84178057947667E-2</v>
      </c>
      <c r="K1672" t="s">
        <v>7381</v>
      </c>
      <c r="L1672" t="s">
        <v>24</v>
      </c>
      <c r="M1672" t="s">
        <v>24</v>
      </c>
      <c r="N1672" t="s">
        <v>24</v>
      </c>
      <c r="O1672" t="s">
        <v>24</v>
      </c>
      <c r="P1672" t="s">
        <v>24</v>
      </c>
      <c r="Q1672" t="s">
        <v>24</v>
      </c>
      <c r="R1672" t="s">
        <v>24</v>
      </c>
      <c r="S1672" t="s">
        <v>24</v>
      </c>
      <c r="T1672" t="s">
        <v>24</v>
      </c>
      <c r="U1672" t="s">
        <v>24</v>
      </c>
      <c r="V1672" t="s">
        <v>24</v>
      </c>
      <c r="W1672" t="s">
        <v>24</v>
      </c>
      <c r="X1672" t="s">
        <v>24</v>
      </c>
      <c r="Y1672">
        <v>383</v>
      </c>
      <c r="Z1672">
        <v>409</v>
      </c>
      <c r="AA1672">
        <v>155</v>
      </c>
      <c r="AB1672">
        <v>657</v>
      </c>
      <c r="AC1672" t="s">
        <v>7380</v>
      </c>
      <c r="AD1672" t="s">
        <v>7383</v>
      </c>
    </row>
    <row r="1673" spans="1:30" x14ac:dyDescent="0.25">
      <c r="A1673">
        <v>1672</v>
      </c>
      <c r="B1673" t="s">
        <v>16481</v>
      </c>
      <c r="C1673" s="2">
        <v>1.1821632579050201</v>
      </c>
      <c r="D1673" t="s">
        <v>24</v>
      </c>
      <c r="F1673">
        <v>554.93673209025201</v>
      </c>
      <c r="G1673" s="2">
        <v>0.31596893290559802</v>
      </c>
      <c r="H1673" s="12">
        <v>3.7413907976142999</v>
      </c>
      <c r="I1673" s="14">
        <v>1.8300469376863701E-4</v>
      </c>
      <c r="J1673" s="14">
        <v>8.64127362958315E-4</v>
      </c>
      <c r="K1673" t="s">
        <v>24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0</v>
      </c>
      <c r="Y1673">
        <v>1323</v>
      </c>
      <c r="Z1673">
        <v>1012</v>
      </c>
      <c r="AA1673">
        <v>253</v>
      </c>
      <c r="AB1673">
        <v>187</v>
      </c>
      <c r="AC1673" t="s">
        <v>24</v>
      </c>
      <c r="AD1673" t="s">
        <v>24</v>
      </c>
    </row>
    <row r="1674" spans="1:30" x14ac:dyDescent="0.25">
      <c r="A1674">
        <v>1673</v>
      </c>
      <c r="B1674" t="s">
        <v>7384</v>
      </c>
      <c r="C1674" s="2">
        <v>-0.44228828905254403</v>
      </c>
      <c r="D1674" t="s">
        <v>7387</v>
      </c>
      <c r="E1674" t="s">
        <v>18294</v>
      </c>
      <c r="F1674">
        <v>3172.3728404701001</v>
      </c>
      <c r="G1674" s="2">
        <v>0.171618279548783</v>
      </c>
      <c r="H1674" s="12">
        <v>-2.5771630517180601</v>
      </c>
      <c r="I1674" s="14">
        <v>9.9614948800370202E-3</v>
      </c>
      <c r="J1674" s="14">
        <v>2.6920164364390702E-2</v>
      </c>
      <c r="K1674" t="s">
        <v>7386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</v>
      </c>
      <c r="W1674">
        <v>0</v>
      </c>
      <c r="X1674">
        <v>0</v>
      </c>
      <c r="Y1674">
        <v>3920</v>
      </c>
      <c r="Z1674">
        <v>4281</v>
      </c>
      <c r="AA1674">
        <v>2023</v>
      </c>
      <c r="AB1674">
        <v>2837</v>
      </c>
      <c r="AC1674" t="s">
        <v>7385</v>
      </c>
      <c r="AD1674" t="s">
        <v>7388</v>
      </c>
    </row>
    <row r="1675" spans="1:30" x14ac:dyDescent="0.25">
      <c r="A1675">
        <v>1674</v>
      </c>
      <c r="B1675" t="s">
        <v>7389</v>
      </c>
      <c r="C1675" s="2">
        <v>0.19970878589875299</v>
      </c>
      <c r="D1675" t="s">
        <v>7392</v>
      </c>
      <c r="E1675" t="s">
        <v>18297</v>
      </c>
      <c r="F1675">
        <v>5654.8332957495704</v>
      </c>
      <c r="G1675" s="2">
        <v>0.161408675748588</v>
      </c>
      <c r="H1675" s="12">
        <v>1.23728656450798</v>
      </c>
      <c r="I1675" s="14">
        <v>0.215980714011827</v>
      </c>
      <c r="J1675" s="14">
        <v>0.33270401902019098</v>
      </c>
      <c r="K1675" t="s">
        <v>7391</v>
      </c>
      <c r="L1675" t="s">
        <v>24</v>
      </c>
      <c r="M1675" t="s">
        <v>24</v>
      </c>
      <c r="N1675" t="s">
        <v>24</v>
      </c>
      <c r="O1675" t="s">
        <v>24</v>
      </c>
      <c r="P1675" t="s">
        <v>24</v>
      </c>
      <c r="Q1675" t="s">
        <v>24</v>
      </c>
      <c r="R1675" t="s">
        <v>24</v>
      </c>
      <c r="S1675" t="s">
        <v>24</v>
      </c>
      <c r="T1675" t="s">
        <v>24</v>
      </c>
      <c r="U1675" t="s">
        <v>24</v>
      </c>
      <c r="V1675" t="s">
        <v>24</v>
      </c>
      <c r="W1675" t="s">
        <v>24</v>
      </c>
      <c r="X1675" t="s">
        <v>24</v>
      </c>
      <c r="Y1675">
        <v>8374</v>
      </c>
      <c r="Z1675">
        <v>10083</v>
      </c>
      <c r="AA1675">
        <v>3077</v>
      </c>
      <c r="AB1675">
        <v>3893</v>
      </c>
      <c r="AC1675" t="s">
        <v>7390</v>
      </c>
      <c r="AD1675" t="s">
        <v>7393</v>
      </c>
    </row>
    <row r="1676" spans="1:30" x14ac:dyDescent="0.25">
      <c r="A1676">
        <v>1675</v>
      </c>
      <c r="B1676" t="s">
        <v>7394</v>
      </c>
      <c r="C1676" s="2">
        <v>0.65013611509636704</v>
      </c>
      <c r="D1676" t="s">
        <v>7397</v>
      </c>
      <c r="E1676" t="s">
        <v>18292</v>
      </c>
      <c r="F1676">
        <v>1390.55264228842</v>
      </c>
      <c r="G1676" s="2">
        <v>0.159021432976337</v>
      </c>
      <c r="H1676" s="12">
        <v>4.0883552797132197</v>
      </c>
      <c r="I1676" s="14">
        <v>4.3444244204951799E-5</v>
      </c>
      <c r="J1676" s="14">
        <v>2.3961832432250999E-4</v>
      </c>
      <c r="K1676" t="s">
        <v>7396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0</v>
      </c>
      <c r="Y1676">
        <v>2586</v>
      </c>
      <c r="Z1676">
        <v>2586</v>
      </c>
      <c r="AA1676">
        <v>644</v>
      </c>
      <c r="AB1676">
        <v>787</v>
      </c>
      <c r="AC1676" t="s">
        <v>7395</v>
      </c>
      <c r="AD1676" t="s">
        <v>7398</v>
      </c>
    </row>
    <row r="1677" spans="1:30" x14ac:dyDescent="0.25">
      <c r="A1677">
        <v>1676</v>
      </c>
      <c r="B1677" t="s">
        <v>7399</v>
      </c>
      <c r="C1677" s="2">
        <v>0.64346774729791201</v>
      </c>
      <c r="D1677" t="s">
        <v>7402</v>
      </c>
      <c r="E1677" t="s">
        <v>18294</v>
      </c>
      <c r="F1677">
        <v>1313.39760709551</v>
      </c>
      <c r="G1677" s="2">
        <v>0.16093582069282</v>
      </c>
      <c r="H1677" s="12">
        <v>3.9982879170579699</v>
      </c>
      <c r="I1677" s="14">
        <v>6.3802313070306994E-5</v>
      </c>
      <c r="J1677" s="14">
        <v>3.3623216267145601E-4</v>
      </c>
      <c r="K1677" t="s">
        <v>7401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2314</v>
      </c>
      <c r="Z1677">
        <v>2570</v>
      </c>
      <c r="AA1677">
        <v>601</v>
      </c>
      <c r="AB1677">
        <v>756</v>
      </c>
      <c r="AC1677" t="s">
        <v>7400</v>
      </c>
      <c r="AD1677" t="s">
        <v>7403</v>
      </c>
    </row>
    <row r="1678" spans="1:30" x14ac:dyDescent="0.25">
      <c r="A1678">
        <v>1677</v>
      </c>
      <c r="B1678" t="s">
        <v>16482</v>
      </c>
      <c r="C1678" s="2">
        <v>0.99812960353936198</v>
      </c>
      <c r="D1678" t="s">
        <v>24</v>
      </c>
      <c r="F1678">
        <v>1245.0510471206101</v>
      </c>
      <c r="G1678" s="2">
        <v>0.306736594297569</v>
      </c>
      <c r="H1678" s="12">
        <v>3.2540284468668998</v>
      </c>
      <c r="I1678" s="14">
        <v>1.1378088550327099E-3</v>
      </c>
      <c r="J1678" s="14">
        <v>4.2477472073639997E-3</v>
      </c>
      <c r="K1678" t="s">
        <v>24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0</v>
      </c>
      <c r="Y1678">
        <v>2830</v>
      </c>
      <c r="Z1678">
        <v>2202</v>
      </c>
      <c r="AA1678">
        <v>624</v>
      </c>
      <c r="AB1678">
        <v>451</v>
      </c>
      <c r="AC1678" t="s">
        <v>24</v>
      </c>
      <c r="AD1678" t="s">
        <v>24</v>
      </c>
    </row>
    <row r="1679" spans="1:30" x14ac:dyDescent="0.25">
      <c r="A1679">
        <v>1678</v>
      </c>
      <c r="B1679" t="s">
        <v>7404</v>
      </c>
      <c r="C1679" s="2">
        <v>0.56863746742865195</v>
      </c>
      <c r="D1679" t="s">
        <v>7407</v>
      </c>
      <c r="E1679" t="s">
        <v>18290</v>
      </c>
      <c r="F1679">
        <v>2146.1110628719198</v>
      </c>
      <c r="G1679" s="2">
        <v>0.16902784251657399</v>
      </c>
      <c r="H1679" s="12">
        <v>3.3641645007265399</v>
      </c>
      <c r="I1679" s="14">
        <v>7.6775766806688999E-4</v>
      </c>
      <c r="J1679" s="14">
        <v>3.0406629754576101E-3</v>
      </c>
      <c r="K1679" t="s">
        <v>7406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0</v>
      </c>
      <c r="Y1679">
        <v>4058</v>
      </c>
      <c r="Z1679">
        <v>3738</v>
      </c>
      <c r="AA1679">
        <v>1030</v>
      </c>
      <c r="AB1679">
        <v>1255</v>
      </c>
      <c r="AC1679" t="s">
        <v>7405</v>
      </c>
      <c r="AD1679" t="s">
        <v>7408</v>
      </c>
    </row>
    <row r="1680" spans="1:30" x14ac:dyDescent="0.25">
      <c r="A1680">
        <v>1679</v>
      </c>
      <c r="B1680" t="s">
        <v>7409</v>
      </c>
      <c r="C1680" s="2">
        <v>3.3113654434965799E-2</v>
      </c>
      <c r="D1680" t="s">
        <v>7412</v>
      </c>
      <c r="E1680" t="s">
        <v>18293</v>
      </c>
      <c r="F1680">
        <v>1224.57069324954</v>
      </c>
      <c r="G1680" s="2">
        <v>0.15562032495313599</v>
      </c>
      <c r="H1680" s="12">
        <v>0.212784894549846</v>
      </c>
      <c r="I1680" s="14">
        <v>0.83149474634429299</v>
      </c>
      <c r="J1680" s="14">
        <v>0.88400673554440901</v>
      </c>
      <c r="K1680" t="s">
        <v>7411</v>
      </c>
      <c r="L1680" t="s">
        <v>24</v>
      </c>
      <c r="M1680" t="s">
        <v>24</v>
      </c>
      <c r="N1680" t="s">
        <v>24</v>
      </c>
      <c r="O1680" t="s">
        <v>24</v>
      </c>
      <c r="P1680" t="s">
        <v>24</v>
      </c>
      <c r="Q1680" t="s">
        <v>24</v>
      </c>
      <c r="R1680" t="s">
        <v>24</v>
      </c>
      <c r="S1680" t="s">
        <v>24</v>
      </c>
      <c r="T1680" t="s">
        <v>24</v>
      </c>
      <c r="U1680" t="s">
        <v>24</v>
      </c>
      <c r="V1680" t="s">
        <v>24</v>
      </c>
      <c r="W1680" t="s">
        <v>24</v>
      </c>
      <c r="X1680" t="s">
        <v>24</v>
      </c>
      <c r="Y1680">
        <v>1819</v>
      </c>
      <c r="Z1680">
        <v>1956</v>
      </c>
      <c r="AA1680">
        <v>734</v>
      </c>
      <c r="AB1680">
        <v>864</v>
      </c>
      <c r="AC1680" t="s">
        <v>7410</v>
      </c>
      <c r="AD1680" t="s">
        <v>7413</v>
      </c>
    </row>
    <row r="1681" spans="1:30" x14ac:dyDescent="0.25">
      <c r="A1681">
        <v>1680</v>
      </c>
      <c r="B1681" t="s">
        <v>7414</v>
      </c>
      <c r="C1681" s="2">
        <v>0.31593433293058198</v>
      </c>
      <c r="D1681" t="s">
        <v>7417</v>
      </c>
      <c r="E1681" t="s">
        <v>18293</v>
      </c>
      <c r="F1681">
        <v>317.89345231703197</v>
      </c>
      <c r="G1681" s="2">
        <v>0.20724325557088599</v>
      </c>
      <c r="H1681" s="12">
        <v>1.5244613488641101</v>
      </c>
      <c r="I1681" s="14">
        <v>0.127393504988256</v>
      </c>
      <c r="J1681" s="14">
        <v>0.22080409985758601</v>
      </c>
      <c r="K1681" t="s">
        <v>7416</v>
      </c>
      <c r="L1681" t="s">
        <v>24</v>
      </c>
      <c r="M1681" t="s">
        <v>24</v>
      </c>
      <c r="N1681" t="s">
        <v>24</v>
      </c>
      <c r="O1681" t="s">
        <v>24</v>
      </c>
      <c r="P1681" t="s">
        <v>24</v>
      </c>
      <c r="Q1681" t="s">
        <v>24</v>
      </c>
      <c r="R1681" t="s">
        <v>24</v>
      </c>
      <c r="S1681" t="s">
        <v>24</v>
      </c>
      <c r="T1681" t="s">
        <v>24</v>
      </c>
      <c r="U1681" t="s">
        <v>24</v>
      </c>
      <c r="V1681" t="s">
        <v>24</v>
      </c>
      <c r="W1681" t="s">
        <v>24</v>
      </c>
      <c r="X1681" t="s">
        <v>24</v>
      </c>
      <c r="Y1681">
        <v>527</v>
      </c>
      <c r="Z1681">
        <v>547</v>
      </c>
      <c r="AA1681">
        <v>171</v>
      </c>
      <c r="AB1681">
        <v>203</v>
      </c>
      <c r="AC1681" t="s">
        <v>7415</v>
      </c>
      <c r="AD1681" t="s">
        <v>7418</v>
      </c>
    </row>
    <row r="1682" spans="1:30" x14ac:dyDescent="0.25">
      <c r="A1682">
        <v>1681</v>
      </c>
      <c r="B1682" t="s">
        <v>7419</v>
      </c>
      <c r="C1682" s="2">
        <v>-9.62137784744173E-3</v>
      </c>
      <c r="D1682" t="s">
        <v>7422</v>
      </c>
      <c r="E1682" t="s">
        <v>18293</v>
      </c>
      <c r="F1682">
        <v>427.254321956034</v>
      </c>
      <c r="G1682" s="2">
        <v>0.20385161783535599</v>
      </c>
      <c r="H1682" s="12">
        <v>-4.7197946965584499E-2</v>
      </c>
      <c r="I1682" s="14">
        <v>0.96235546378450298</v>
      </c>
      <c r="J1682" s="14">
        <v>0.97307045211768095</v>
      </c>
      <c r="K1682" t="s">
        <v>7421</v>
      </c>
      <c r="L1682" t="s">
        <v>24</v>
      </c>
      <c r="M1682" t="s">
        <v>24</v>
      </c>
      <c r="N1682" t="s">
        <v>24</v>
      </c>
      <c r="O1682" t="s">
        <v>24</v>
      </c>
      <c r="P1682" t="s">
        <v>24</v>
      </c>
      <c r="Q1682" t="s">
        <v>24</v>
      </c>
      <c r="R1682" t="s">
        <v>24</v>
      </c>
      <c r="S1682" t="s">
        <v>24</v>
      </c>
      <c r="T1682" t="s">
        <v>24</v>
      </c>
      <c r="U1682" t="s">
        <v>24</v>
      </c>
      <c r="V1682" t="s">
        <v>24</v>
      </c>
      <c r="W1682" t="s">
        <v>24</v>
      </c>
      <c r="X1682" t="s">
        <v>24</v>
      </c>
      <c r="Y1682">
        <v>670</v>
      </c>
      <c r="Z1682">
        <v>625</v>
      </c>
      <c r="AA1682">
        <v>265</v>
      </c>
      <c r="AB1682">
        <v>300</v>
      </c>
      <c r="AC1682" t="s">
        <v>7420</v>
      </c>
      <c r="AD1682" t="s">
        <v>7423</v>
      </c>
    </row>
    <row r="1683" spans="1:30" x14ac:dyDescent="0.25">
      <c r="A1683">
        <v>1682</v>
      </c>
      <c r="B1683" t="s">
        <v>16483</v>
      </c>
      <c r="C1683" s="2">
        <v>-0.88111700788121505</v>
      </c>
      <c r="D1683" t="s">
        <v>7426</v>
      </c>
      <c r="E1683" t="s">
        <v>18289</v>
      </c>
      <c r="F1683">
        <v>71.028092002367998</v>
      </c>
      <c r="G1683" s="2">
        <v>0.43653434666688001</v>
      </c>
      <c r="H1683" s="12">
        <v>-2.0184368414740002</v>
      </c>
      <c r="I1683" s="14">
        <v>4.3545785711075001E-2</v>
      </c>
      <c r="J1683" s="14">
        <v>9.2737160343668495E-2</v>
      </c>
      <c r="K1683" t="s">
        <v>7425</v>
      </c>
      <c r="L1683" t="s">
        <v>24</v>
      </c>
      <c r="M1683" t="s">
        <v>24</v>
      </c>
      <c r="N1683" t="s">
        <v>24</v>
      </c>
      <c r="O1683" t="s">
        <v>24</v>
      </c>
      <c r="P1683" t="s">
        <v>24</v>
      </c>
      <c r="Q1683" t="s">
        <v>24</v>
      </c>
      <c r="R1683" t="s">
        <v>24</v>
      </c>
      <c r="S1683" t="s">
        <v>24</v>
      </c>
      <c r="T1683" t="s">
        <v>24</v>
      </c>
      <c r="U1683" t="s">
        <v>24</v>
      </c>
      <c r="V1683" t="s">
        <v>24</v>
      </c>
      <c r="W1683" t="s">
        <v>24</v>
      </c>
      <c r="X1683" t="s">
        <v>24</v>
      </c>
      <c r="Y1683">
        <v>57</v>
      </c>
      <c r="Z1683">
        <v>96</v>
      </c>
      <c r="AA1683">
        <v>65</v>
      </c>
      <c r="AB1683">
        <v>55</v>
      </c>
      <c r="AC1683" t="s">
        <v>7424</v>
      </c>
      <c r="AD1683" t="s">
        <v>7427</v>
      </c>
    </row>
    <row r="1684" spans="1:30" x14ac:dyDescent="0.25">
      <c r="A1684">
        <v>1683</v>
      </c>
      <c r="B1684" t="s">
        <v>7428</v>
      </c>
      <c r="C1684" s="2">
        <v>-0.10923175028799401</v>
      </c>
      <c r="D1684" t="s">
        <v>2370</v>
      </c>
      <c r="E1684" t="s">
        <v>18282</v>
      </c>
      <c r="F1684">
        <v>253.59010259659399</v>
      </c>
      <c r="G1684" s="2">
        <v>0.22281506441128299</v>
      </c>
      <c r="H1684" s="12">
        <v>-0.49023503225243698</v>
      </c>
      <c r="I1684" s="14">
        <v>0.62396759377606803</v>
      </c>
      <c r="J1684" s="14">
        <v>0.72452972158654305</v>
      </c>
      <c r="K1684" t="s">
        <v>7430</v>
      </c>
      <c r="L1684" t="s">
        <v>24</v>
      </c>
      <c r="M1684" t="s">
        <v>24</v>
      </c>
      <c r="N1684" t="s">
        <v>24</v>
      </c>
      <c r="O1684" t="s">
        <v>24</v>
      </c>
      <c r="P1684" t="s">
        <v>24</v>
      </c>
      <c r="Q1684" t="s">
        <v>24</v>
      </c>
      <c r="R1684" t="s">
        <v>24</v>
      </c>
      <c r="S1684" t="s">
        <v>24</v>
      </c>
      <c r="T1684" t="s">
        <v>24</v>
      </c>
      <c r="U1684" t="s">
        <v>24</v>
      </c>
      <c r="V1684" t="s">
        <v>24</v>
      </c>
      <c r="W1684" t="s">
        <v>24</v>
      </c>
      <c r="X1684" t="s">
        <v>24</v>
      </c>
      <c r="Y1684">
        <v>372</v>
      </c>
      <c r="Z1684">
        <v>371</v>
      </c>
      <c r="AA1684">
        <v>156</v>
      </c>
      <c r="AB1684">
        <v>192</v>
      </c>
      <c r="AC1684" t="s">
        <v>7429</v>
      </c>
      <c r="AD1684" t="s">
        <v>7431</v>
      </c>
    </row>
    <row r="1685" spans="1:30" x14ac:dyDescent="0.25">
      <c r="A1685">
        <v>1684</v>
      </c>
      <c r="B1685" t="s">
        <v>7432</v>
      </c>
      <c r="C1685" s="2">
        <v>0.53178936871667204</v>
      </c>
      <c r="D1685" t="s">
        <v>7435</v>
      </c>
      <c r="E1685" t="s">
        <v>18294</v>
      </c>
      <c r="F1685">
        <v>5434.1477820787004</v>
      </c>
      <c r="G1685" s="2">
        <v>0.30034178907092401</v>
      </c>
      <c r="H1685" s="12">
        <v>1.7706139740384099</v>
      </c>
      <c r="I1685" s="14">
        <v>7.6624916579828395E-2</v>
      </c>
      <c r="J1685" s="14">
        <v>0.146892635858729</v>
      </c>
      <c r="K1685" t="s">
        <v>7434</v>
      </c>
      <c r="L1685" t="s">
        <v>24</v>
      </c>
      <c r="M1685" t="s">
        <v>24</v>
      </c>
      <c r="N1685" t="s">
        <v>24</v>
      </c>
      <c r="O1685" t="s">
        <v>24</v>
      </c>
      <c r="P1685" t="s">
        <v>24</v>
      </c>
      <c r="Q1685" t="s">
        <v>24</v>
      </c>
      <c r="R1685" t="s">
        <v>24</v>
      </c>
      <c r="S1685" t="s">
        <v>24</v>
      </c>
      <c r="T1685" t="s">
        <v>24</v>
      </c>
      <c r="U1685" t="s">
        <v>24</v>
      </c>
      <c r="V1685" t="s">
        <v>24</v>
      </c>
      <c r="W1685" t="s">
        <v>24</v>
      </c>
      <c r="X1685" t="s">
        <v>24</v>
      </c>
      <c r="Y1685">
        <v>8927</v>
      </c>
      <c r="Z1685">
        <v>10683</v>
      </c>
      <c r="AA1685">
        <v>3439</v>
      </c>
      <c r="AB1685">
        <v>2290</v>
      </c>
      <c r="AC1685" t="s">
        <v>7433</v>
      </c>
      <c r="AD1685" t="s">
        <v>7436</v>
      </c>
    </row>
    <row r="1686" spans="1:30" x14ac:dyDescent="0.25">
      <c r="A1686">
        <v>1685</v>
      </c>
      <c r="B1686" t="s">
        <v>7437</v>
      </c>
      <c r="C1686" s="2">
        <v>0.15085686836052301</v>
      </c>
      <c r="D1686" t="s">
        <v>7440</v>
      </c>
      <c r="E1686" t="s">
        <v>18296</v>
      </c>
      <c r="F1686">
        <v>5338.5760552861202</v>
      </c>
      <c r="G1686" s="2">
        <v>0.167073191248545</v>
      </c>
      <c r="H1686" s="12">
        <v>0.90293880923183301</v>
      </c>
      <c r="I1686" s="14">
        <v>0.36655837180488499</v>
      </c>
      <c r="J1686" s="14">
        <v>0.49461314509263099</v>
      </c>
      <c r="K1686" t="s">
        <v>7439</v>
      </c>
      <c r="L1686" t="s">
        <v>24</v>
      </c>
      <c r="M1686" t="s">
        <v>24</v>
      </c>
      <c r="N1686" t="s">
        <v>24</v>
      </c>
      <c r="O1686" t="s">
        <v>24</v>
      </c>
      <c r="P1686" t="s">
        <v>24</v>
      </c>
      <c r="Q1686" t="s">
        <v>24</v>
      </c>
      <c r="R1686" t="s">
        <v>24</v>
      </c>
      <c r="S1686" t="s">
        <v>24</v>
      </c>
      <c r="T1686" t="s">
        <v>24</v>
      </c>
      <c r="U1686" t="s">
        <v>24</v>
      </c>
      <c r="V1686" t="s">
        <v>24</v>
      </c>
      <c r="W1686" t="s">
        <v>24</v>
      </c>
      <c r="X1686" t="s">
        <v>24</v>
      </c>
      <c r="Y1686">
        <v>8046</v>
      </c>
      <c r="Z1686">
        <v>9086</v>
      </c>
      <c r="AA1686">
        <v>3288</v>
      </c>
      <c r="AB1686">
        <v>3351</v>
      </c>
      <c r="AC1686" t="s">
        <v>7438</v>
      </c>
      <c r="AD1686" t="s">
        <v>7441</v>
      </c>
    </row>
    <row r="1687" spans="1:30" x14ac:dyDescent="0.25">
      <c r="A1687">
        <v>1686</v>
      </c>
      <c r="B1687" t="s">
        <v>7442</v>
      </c>
      <c r="C1687" s="2">
        <v>-0.52362499869008305</v>
      </c>
      <c r="D1687" t="s">
        <v>35</v>
      </c>
      <c r="E1687" t="s">
        <v>18295</v>
      </c>
      <c r="F1687">
        <v>1043.82264537421</v>
      </c>
      <c r="G1687" s="2">
        <v>0.24028275360117601</v>
      </c>
      <c r="H1687" s="12">
        <v>-2.17920342114608</v>
      </c>
      <c r="I1687" s="14">
        <v>2.9316559905399501E-2</v>
      </c>
      <c r="J1687" s="14">
        <v>6.7223233370866095E-2</v>
      </c>
      <c r="K1687" t="s">
        <v>7444</v>
      </c>
      <c r="L1687" t="s">
        <v>24</v>
      </c>
      <c r="M1687" t="s">
        <v>24</v>
      </c>
      <c r="N1687" t="s">
        <v>24</v>
      </c>
      <c r="O1687" t="s">
        <v>24</v>
      </c>
      <c r="P1687" t="s">
        <v>24</v>
      </c>
      <c r="Q1687" t="s">
        <v>24</v>
      </c>
      <c r="R1687" t="s">
        <v>24</v>
      </c>
      <c r="S1687" t="s">
        <v>24</v>
      </c>
      <c r="T1687" t="s">
        <v>24</v>
      </c>
      <c r="U1687" t="s">
        <v>24</v>
      </c>
      <c r="V1687" t="s">
        <v>24</v>
      </c>
      <c r="W1687" t="s">
        <v>24</v>
      </c>
      <c r="X1687" t="s">
        <v>24</v>
      </c>
      <c r="Y1687">
        <v>1196</v>
      </c>
      <c r="Z1687">
        <v>1419</v>
      </c>
      <c r="AA1687">
        <v>616</v>
      </c>
      <c r="AB1687">
        <v>1033</v>
      </c>
      <c r="AC1687" t="s">
        <v>7443</v>
      </c>
      <c r="AD1687" t="s">
        <v>7445</v>
      </c>
    </row>
    <row r="1688" spans="1:30" x14ac:dyDescent="0.25">
      <c r="A1688">
        <v>1687</v>
      </c>
      <c r="B1688" t="s">
        <v>7446</v>
      </c>
      <c r="C1688" s="2">
        <v>-0.28680852164160198</v>
      </c>
      <c r="D1688" t="s">
        <v>35</v>
      </c>
      <c r="E1688" t="s">
        <v>18295</v>
      </c>
      <c r="F1688">
        <v>5058.98986296149</v>
      </c>
      <c r="G1688" s="2">
        <v>0.14550005606366001</v>
      </c>
      <c r="H1688" s="12">
        <v>-1.9711918290678501</v>
      </c>
      <c r="I1688" s="14">
        <v>4.8701938177793003E-2</v>
      </c>
      <c r="J1688" s="14">
        <v>0.10116014286397999</v>
      </c>
      <c r="K1688" t="s">
        <v>7448</v>
      </c>
      <c r="L1688" t="s">
        <v>24</v>
      </c>
      <c r="M1688" t="s">
        <v>24</v>
      </c>
      <c r="N1688" t="s">
        <v>24</v>
      </c>
      <c r="O1688" t="s">
        <v>24</v>
      </c>
      <c r="P1688" t="s">
        <v>24</v>
      </c>
      <c r="Q1688" t="s">
        <v>24</v>
      </c>
      <c r="R1688" t="s">
        <v>24</v>
      </c>
      <c r="S1688" t="s">
        <v>24</v>
      </c>
      <c r="T1688" t="s">
        <v>24</v>
      </c>
      <c r="U1688" t="s">
        <v>24</v>
      </c>
      <c r="V1688" t="s">
        <v>24</v>
      </c>
      <c r="W1688" t="s">
        <v>24</v>
      </c>
      <c r="X1688" t="s">
        <v>24</v>
      </c>
      <c r="Y1688">
        <v>6496</v>
      </c>
      <c r="Z1688">
        <v>7407</v>
      </c>
      <c r="AA1688">
        <v>3382</v>
      </c>
      <c r="AB1688">
        <v>3956</v>
      </c>
      <c r="AC1688" t="s">
        <v>7447</v>
      </c>
      <c r="AD1688" t="s">
        <v>7449</v>
      </c>
    </row>
    <row r="1689" spans="1:30" x14ac:dyDescent="0.25">
      <c r="A1689">
        <v>1688</v>
      </c>
      <c r="B1689" t="s">
        <v>7450</v>
      </c>
      <c r="C1689" s="2">
        <v>-7.2084713706156503E-2</v>
      </c>
      <c r="D1689" t="s">
        <v>7453</v>
      </c>
      <c r="E1689" t="s">
        <v>18293</v>
      </c>
      <c r="F1689">
        <v>2954.1892009753601</v>
      </c>
      <c r="G1689" s="2">
        <v>0.15417552153744399</v>
      </c>
      <c r="H1689" s="12">
        <v>-0.467549666687195</v>
      </c>
      <c r="I1689" s="14">
        <v>0.64010666649739101</v>
      </c>
      <c r="J1689" s="14">
        <v>0.73946049859668195</v>
      </c>
      <c r="K1689" t="s">
        <v>7452</v>
      </c>
      <c r="L1689" t="s">
        <v>24</v>
      </c>
      <c r="M1689" t="s">
        <v>24</v>
      </c>
      <c r="N1689" t="s">
        <v>24</v>
      </c>
      <c r="O1689" t="s">
        <v>24</v>
      </c>
      <c r="P1689" t="s">
        <v>24</v>
      </c>
      <c r="Q1689" t="s">
        <v>24</v>
      </c>
      <c r="R1689" t="s">
        <v>24</v>
      </c>
      <c r="S1689" t="s">
        <v>24</v>
      </c>
      <c r="T1689" t="s">
        <v>24</v>
      </c>
      <c r="U1689" t="s">
        <v>24</v>
      </c>
      <c r="V1689" t="s">
        <v>24</v>
      </c>
      <c r="W1689" t="s">
        <v>24</v>
      </c>
      <c r="X1689" t="s">
        <v>24</v>
      </c>
      <c r="Y1689">
        <v>4068</v>
      </c>
      <c r="Z1689">
        <v>4721</v>
      </c>
      <c r="AA1689">
        <v>1793</v>
      </c>
      <c r="AB1689">
        <v>2212</v>
      </c>
      <c r="AC1689" t="s">
        <v>7451</v>
      </c>
      <c r="AD1689" t="e">
        <f>-ECKGFLFDLDGTLVDSLPAVERAWIGWGARHGIESSVVLDFIHGKQAITSLRHFMPGQSDEAIQAEFLTLEKIESEDTEGVTALPGAVALLERLNQLDIPWAIVTSGSVPVASARRAAAHLPLPEVFITAELVTHGKPQPDAYLLGAQRLGLKPEDCVVVEDAPAGILSGLAAGCKVIAVNAPADTPKRDQVDLILTSLEQIAIEKTLNGAVIQRVK</f>
        <v>#NAME?</v>
      </c>
    </row>
    <row r="1690" spans="1:30" x14ac:dyDescent="0.25">
      <c r="A1690">
        <v>1689</v>
      </c>
      <c r="B1690" t="s">
        <v>7454</v>
      </c>
      <c r="C1690" s="2">
        <v>-0.57274995228631997</v>
      </c>
      <c r="D1690" t="s">
        <v>35</v>
      </c>
      <c r="F1690">
        <v>459.42072187555999</v>
      </c>
      <c r="G1690" s="2">
        <v>0.18779761140053799</v>
      </c>
      <c r="H1690" s="12">
        <v>-3.04982554365268</v>
      </c>
      <c r="I1690" s="14">
        <v>2.2897432901090599E-3</v>
      </c>
      <c r="J1690" s="14">
        <v>7.5968118503618202E-3</v>
      </c>
      <c r="K1690" t="s">
        <v>7456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1</v>
      </c>
      <c r="W1690">
        <v>0</v>
      </c>
      <c r="X1690">
        <v>0</v>
      </c>
      <c r="Y1690">
        <v>559</v>
      </c>
      <c r="Z1690">
        <v>566</v>
      </c>
      <c r="AA1690">
        <v>329</v>
      </c>
      <c r="AB1690">
        <v>397</v>
      </c>
      <c r="AC1690" t="s">
        <v>7455</v>
      </c>
      <c r="AD1690" t="s">
        <v>7457</v>
      </c>
    </row>
    <row r="1691" spans="1:30" x14ac:dyDescent="0.25">
      <c r="A1691">
        <v>1690</v>
      </c>
      <c r="B1691" t="s">
        <v>7458</v>
      </c>
      <c r="C1691" s="2">
        <v>9.7612809276416707E-3</v>
      </c>
      <c r="D1691" t="s">
        <v>7461</v>
      </c>
      <c r="E1691" t="s">
        <v>18291</v>
      </c>
      <c r="F1691">
        <v>2446.3071501801701</v>
      </c>
      <c r="G1691" s="2">
        <v>0.161803209266909</v>
      </c>
      <c r="H1691" s="12">
        <v>6.0328104565216201E-2</v>
      </c>
      <c r="I1691" s="14">
        <v>0.95189431849911499</v>
      </c>
      <c r="J1691" s="14">
        <v>0.96598942273260902</v>
      </c>
      <c r="K1691" t="s">
        <v>7460</v>
      </c>
      <c r="L1691" t="s">
        <v>24</v>
      </c>
      <c r="M1691" t="s">
        <v>24</v>
      </c>
      <c r="N1691" t="s">
        <v>24</v>
      </c>
      <c r="O1691" t="s">
        <v>24</v>
      </c>
      <c r="P1691" t="s">
        <v>24</v>
      </c>
      <c r="Q1691" t="s">
        <v>24</v>
      </c>
      <c r="R1691" t="s">
        <v>24</v>
      </c>
      <c r="S1691" t="s">
        <v>24</v>
      </c>
      <c r="T1691" t="s">
        <v>24</v>
      </c>
      <c r="U1691" t="s">
        <v>24</v>
      </c>
      <c r="V1691" t="s">
        <v>24</v>
      </c>
      <c r="W1691" t="s">
        <v>24</v>
      </c>
      <c r="X1691" t="s">
        <v>24</v>
      </c>
      <c r="Y1691">
        <v>3723</v>
      </c>
      <c r="Z1691">
        <v>3750</v>
      </c>
      <c r="AA1691">
        <v>1558</v>
      </c>
      <c r="AB1691">
        <v>1646</v>
      </c>
      <c r="AC1691" t="s">
        <v>7459</v>
      </c>
      <c r="AD1691" t="s">
        <v>7462</v>
      </c>
    </row>
    <row r="1692" spans="1:30" x14ac:dyDescent="0.25">
      <c r="A1692">
        <v>1691</v>
      </c>
      <c r="B1692" t="s">
        <v>7463</v>
      </c>
      <c r="C1692" s="2">
        <v>0.14972684333384001</v>
      </c>
      <c r="D1692" t="s">
        <v>7466</v>
      </c>
      <c r="E1692" t="s">
        <v>18286</v>
      </c>
      <c r="F1692">
        <v>496.00311386499499</v>
      </c>
      <c r="G1692" s="2">
        <v>0.18662910141003999</v>
      </c>
      <c r="H1692" s="12">
        <v>0.80226953997317496</v>
      </c>
      <c r="I1692" s="14">
        <v>0.42239705817150502</v>
      </c>
      <c r="J1692" s="14">
        <v>0.55018696202792805</v>
      </c>
      <c r="K1692" t="s">
        <v>7465</v>
      </c>
      <c r="L1692" t="s">
        <v>24</v>
      </c>
      <c r="M1692" t="s">
        <v>24</v>
      </c>
      <c r="N1692" t="s">
        <v>24</v>
      </c>
      <c r="O1692" t="s">
        <v>24</v>
      </c>
      <c r="P1692" t="s">
        <v>24</v>
      </c>
      <c r="Q1692" t="s">
        <v>24</v>
      </c>
      <c r="R1692" t="s">
        <v>24</v>
      </c>
      <c r="S1692" t="s">
        <v>24</v>
      </c>
      <c r="T1692" t="s">
        <v>24</v>
      </c>
      <c r="U1692" t="s">
        <v>24</v>
      </c>
      <c r="V1692" t="s">
        <v>24</v>
      </c>
      <c r="W1692" t="s">
        <v>24</v>
      </c>
      <c r="X1692" t="s">
        <v>24</v>
      </c>
      <c r="Y1692">
        <v>789</v>
      </c>
      <c r="Z1692">
        <v>800</v>
      </c>
      <c r="AA1692">
        <v>278</v>
      </c>
      <c r="AB1692">
        <v>344</v>
      </c>
      <c r="AC1692" t="s">
        <v>7464</v>
      </c>
      <c r="AD1692" t="s">
        <v>7467</v>
      </c>
    </row>
    <row r="1693" spans="1:30" x14ac:dyDescent="0.25">
      <c r="A1693">
        <v>1692</v>
      </c>
      <c r="B1693" t="s">
        <v>7468</v>
      </c>
      <c r="C1693" s="2">
        <v>-0.18231771869020399</v>
      </c>
      <c r="D1693" t="s">
        <v>35</v>
      </c>
      <c r="F1693">
        <v>55.668687476750797</v>
      </c>
      <c r="G1693" s="2">
        <v>0.43812025408626099</v>
      </c>
      <c r="H1693" s="12">
        <v>-0.41613624795877902</v>
      </c>
      <c r="I1693" s="14">
        <v>0.67731030689656502</v>
      </c>
      <c r="J1693" s="14">
        <v>0.76864189143594497</v>
      </c>
      <c r="K1693" t="s">
        <v>24</v>
      </c>
      <c r="L1693" t="s">
        <v>24</v>
      </c>
      <c r="M1693" t="s">
        <v>24</v>
      </c>
      <c r="N1693" t="s">
        <v>24</v>
      </c>
      <c r="O1693" t="s">
        <v>24</v>
      </c>
      <c r="P1693" t="s">
        <v>24</v>
      </c>
      <c r="Q1693" t="s">
        <v>24</v>
      </c>
      <c r="R1693" t="s">
        <v>24</v>
      </c>
      <c r="S1693" t="s">
        <v>24</v>
      </c>
      <c r="T1693" t="s">
        <v>24</v>
      </c>
      <c r="U1693" t="s">
        <v>24</v>
      </c>
      <c r="V1693" t="s">
        <v>24</v>
      </c>
      <c r="W1693" t="s">
        <v>24</v>
      </c>
      <c r="X1693" t="s">
        <v>24</v>
      </c>
      <c r="Y1693">
        <v>69</v>
      </c>
      <c r="Z1693">
        <v>90</v>
      </c>
      <c r="AA1693">
        <v>43</v>
      </c>
      <c r="AB1693">
        <v>34</v>
      </c>
      <c r="AC1693" t="s">
        <v>7469</v>
      </c>
      <c r="AD1693" t="e">
        <f>-REKPNNKAFKPDPIRIIRKLRHSSRHFIAVSASGEQLNRQAFKTQPRLSGHIIAIADEKLQNPPPLLLGYKPKITPTPCLITDLSS</f>
        <v>#NAME?</v>
      </c>
    </row>
    <row r="1694" spans="1:30" x14ac:dyDescent="0.25">
      <c r="A1694">
        <v>1693</v>
      </c>
      <c r="B1694" t="s">
        <v>7470</v>
      </c>
      <c r="C1694" s="2">
        <v>0.89419379548709899</v>
      </c>
      <c r="D1694" t="s">
        <v>7473</v>
      </c>
      <c r="E1694" t="s">
        <v>18298</v>
      </c>
      <c r="F1694">
        <v>2171.7791382966998</v>
      </c>
      <c r="G1694" s="2">
        <v>0.14765786463422101</v>
      </c>
      <c r="H1694" s="12">
        <v>6.0558494307242103</v>
      </c>
      <c r="I1694" s="14">
        <v>1.39678609393248E-9</v>
      </c>
      <c r="J1694" s="14">
        <v>1.8427194921643099E-8</v>
      </c>
      <c r="K1694" t="s">
        <v>7472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4171</v>
      </c>
      <c r="Z1694">
        <v>4435</v>
      </c>
      <c r="AA1694">
        <v>909</v>
      </c>
      <c r="AB1694">
        <v>1099</v>
      </c>
      <c r="AC1694" t="s">
        <v>7471</v>
      </c>
      <c r="AD1694" t="s">
        <v>7474</v>
      </c>
    </row>
    <row r="1695" spans="1:30" x14ac:dyDescent="0.25">
      <c r="A1695">
        <v>1694</v>
      </c>
      <c r="B1695" t="s">
        <v>16484</v>
      </c>
      <c r="C1695" s="2">
        <v>-1.1245921490256401</v>
      </c>
      <c r="D1695" t="s">
        <v>7477</v>
      </c>
      <c r="E1695" t="s">
        <v>18289</v>
      </c>
      <c r="F1695">
        <v>242.651577166305</v>
      </c>
      <c r="G1695" s="2">
        <v>0.24141588250326401</v>
      </c>
      <c r="H1695" s="12">
        <v>-4.6583188204712904</v>
      </c>
      <c r="I1695" s="14">
        <v>3.1880221133138899E-6</v>
      </c>
      <c r="J1695" s="14">
        <v>2.29267520303697E-5</v>
      </c>
      <c r="K1695" t="s">
        <v>7476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</v>
      </c>
      <c r="W1695">
        <v>0</v>
      </c>
      <c r="X1695">
        <v>0</v>
      </c>
      <c r="Y1695">
        <v>213</v>
      </c>
      <c r="Z1695">
        <v>253</v>
      </c>
      <c r="AA1695">
        <v>186</v>
      </c>
      <c r="AB1695">
        <v>256</v>
      </c>
      <c r="AC1695" t="s">
        <v>7475</v>
      </c>
      <c r="AD1695" t="s">
        <v>7478</v>
      </c>
    </row>
    <row r="1696" spans="1:30" x14ac:dyDescent="0.25">
      <c r="A1696">
        <v>1695</v>
      </c>
      <c r="B1696" t="s">
        <v>7479</v>
      </c>
      <c r="C1696" s="2">
        <v>2.3108326990148398</v>
      </c>
      <c r="D1696" t="s">
        <v>7482</v>
      </c>
      <c r="E1696" t="s">
        <v>18282</v>
      </c>
      <c r="F1696">
        <v>1468.6336528520801</v>
      </c>
      <c r="G1696" s="2">
        <v>0.196777388152924</v>
      </c>
      <c r="H1696" s="12">
        <v>11.743385358987499</v>
      </c>
      <c r="I1696" s="14">
        <v>7.6367136829727697E-32</v>
      </c>
      <c r="J1696" s="14">
        <v>4.8098978922594601E-30</v>
      </c>
      <c r="K1696" t="s">
        <v>7481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0</v>
      </c>
      <c r="Y1696">
        <v>3289</v>
      </c>
      <c r="Z1696">
        <v>4179</v>
      </c>
      <c r="AA1696">
        <v>314</v>
      </c>
      <c r="AB1696">
        <v>334</v>
      </c>
      <c r="AC1696" t="s">
        <v>7480</v>
      </c>
      <c r="AD1696" t="s">
        <v>7483</v>
      </c>
    </row>
    <row r="1697" spans="1:30" x14ac:dyDescent="0.25">
      <c r="A1697">
        <v>1696</v>
      </c>
      <c r="B1697" t="s">
        <v>7484</v>
      </c>
      <c r="C1697" s="2">
        <v>0.37474434692212699</v>
      </c>
      <c r="D1697" t="s">
        <v>7487</v>
      </c>
      <c r="E1697" t="s">
        <v>18296</v>
      </c>
      <c r="F1697">
        <v>3364.4833538395901</v>
      </c>
      <c r="G1697" s="2">
        <v>0.15563481735748999</v>
      </c>
      <c r="H1697" s="12">
        <v>2.4078439084831902</v>
      </c>
      <c r="I1697" s="14">
        <v>1.6047040333671499E-2</v>
      </c>
      <c r="J1697" s="14">
        <v>4.0402122825910498E-2</v>
      </c>
      <c r="K1697" t="s">
        <v>7486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0</v>
      </c>
      <c r="Y1697">
        <v>5863</v>
      </c>
      <c r="Z1697">
        <v>5699</v>
      </c>
      <c r="AA1697">
        <v>1714</v>
      </c>
      <c r="AB1697">
        <v>2165</v>
      </c>
      <c r="AC1697" t="s">
        <v>7485</v>
      </c>
      <c r="AD1697" t="s">
        <v>7488</v>
      </c>
    </row>
    <row r="1698" spans="1:30" x14ac:dyDescent="0.25">
      <c r="A1698">
        <v>1697</v>
      </c>
      <c r="B1698" t="s">
        <v>7489</v>
      </c>
      <c r="C1698" s="2">
        <v>0.31723014968330199</v>
      </c>
      <c r="D1698" t="s">
        <v>7492</v>
      </c>
      <c r="E1698" t="s">
        <v>18296</v>
      </c>
      <c r="F1698">
        <v>5483.0057696157401</v>
      </c>
      <c r="G1698" s="2">
        <v>0.145260200343655</v>
      </c>
      <c r="H1698" s="12">
        <v>2.1838752041701901</v>
      </c>
      <c r="I1698" s="14">
        <v>2.8971419515599998E-2</v>
      </c>
      <c r="J1698" s="14">
        <v>6.6627440052071704E-2</v>
      </c>
      <c r="K1698" t="s">
        <v>7491</v>
      </c>
      <c r="L1698" t="s">
        <v>24</v>
      </c>
      <c r="M1698" t="s">
        <v>24</v>
      </c>
      <c r="N1698" t="s">
        <v>24</v>
      </c>
      <c r="O1698" t="s">
        <v>24</v>
      </c>
      <c r="P1698" t="s">
        <v>24</v>
      </c>
      <c r="Q1698" t="s">
        <v>24</v>
      </c>
      <c r="R1698" t="s">
        <v>24</v>
      </c>
      <c r="S1698" t="s">
        <v>24</v>
      </c>
      <c r="T1698" t="s">
        <v>24</v>
      </c>
      <c r="U1698" t="s">
        <v>24</v>
      </c>
      <c r="V1698" t="s">
        <v>24</v>
      </c>
      <c r="W1698" t="s">
        <v>24</v>
      </c>
      <c r="X1698" t="s">
        <v>24</v>
      </c>
      <c r="Y1698">
        <v>8673</v>
      </c>
      <c r="Z1698">
        <v>9884</v>
      </c>
      <c r="AA1698">
        <v>2930</v>
      </c>
      <c r="AB1698">
        <v>3521</v>
      </c>
      <c r="AC1698" t="s">
        <v>7490</v>
      </c>
      <c r="AD1698" t="s">
        <v>7493</v>
      </c>
    </row>
    <row r="1699" spans="1:30" x14ac:dyDescent="0.25">
      <c r="A1699">
        <v>1698</v>
      </c>
      <c r="B1699" t="s">
        <v>7494</v>
      </c>
      <c r="C1699" s="2">
        <v>0.11008839671729199</v>
      </c>
      <c r="D1699" t="s">
        <v>7497</v>
      </c>
      <c r="E1699" t="s">
        <v>18296</v>
      </c>
      <c r="F1699">
        <v>12605.1923170425</v>
      </c>
      <c r="G1699" s="2">
        <v>0.157381887800318</v>
      </c>
      <c r="H1699" s="12">
        <v>0.69949851444766897</v>
      </c>
      <c r="I1699" s="14">
        <v>0.484240541081562</v>
      </c>
      <c r="J1699" s="14">
        <v>0.60783005879893803</v>
      </c>
      <c r="K1699" t="s">
        <v>7496</v>
      </c>
      <c r="L1699" t="s">
        <v>24</v>
      </c>
      <c r="M1699" t="s">
        <v>24</v>
      </c>
      <c r="N1699" t="s">
        <v>24</v>
      </c>
      <c r="O1699" t="s">
        <v>24</v>
      </c>
      <c r="P1699" t="s">
        <v>24</v>
      </c>
      <c r="Q1699" t="s">
        <v>24</v>
      </c>
      <c r="R1699" t="s">
        <v>24</v>
      </c>
      <c r="S1699" t="s">
        <v>24</v>
      </c>
      <c r="T1699" t="s">
        <v>24</v>
      </c>
      <c r="U1699" t="s">
        <v>24</v>
      </c>
      <c r="V1699" t="s">
        <v>24</v>
      </c>
      <c r="W1699" t="s">
        <v>24</v>
      </c>
      <c r="X1699" t="s">
        <v>24</v>
      </c>
      <c r="Y1699">
        <v>19135</v>
      </c>
      <c r="Z1699">
        <v>20752</v>
      </c>
      <c r="AA1699">
        <v>7820</v>
      </c>
      <c r="AB1699">
        <v>8099</v>
      </c>
      <c r="AC1699" t="s">
        <v>7495</v>
      </c>
      <c r="AD1699" t="s">
        <v>7498</v>
      </c>
    </row>
    <row r="1700" spans="1:30" x14ac:dyDescent="0.25">
      <c r="A1700">
        <v>1699</v>
      </c>
      <c r="B1700" t="s">
        <v>7499</v>
      </c>
      <c r="C1700" s="2">
        <v>0.13138469910654199</v>
      </c>
      <c r="D1700" t="s">
        <v>7502</v>
      </c>
      <c r="E1700" t="s">
        <v>18296</v>
      </c>
      <c r="F1700">
        <v>3610.28193714601</v>
      </c>
      <c r="G1700" s="2">
        <v>0.17050281026157399</v>
      </c>
      <c r="H1700" s="12">
        <v>0.77057204456032302</v>
      </c>
      <c r="I1700" s="14">
        <v>0.44096063659365697</v>
      </c>
      <c r="J1700" s="14">
        <v>0.56661773145713401</v>
      </c>
      <c r="K1700" t="s">
        <v>7501</v>
      </c>
      <c r="L1700" t="s">
        <v>24</v>
      </c>
      <c r="M1700" t="s">
        <v>24</v>
      </c>
      <c r="N1700" t="s">
        <v>24</v>
      </c>
      <c r="O1700" t="s">
        <v>24</v>
      </c>
      <c r="P1700" t="s">
        <v>24</v>
      </c>
      <c r="Q1700" t="s">
        <v>24</v>
      </c>
      <c r="R1700" t="s">
        <v>24</v>
      </c>
      <c r="S1700" t="s">
        <v>24</v>
      </c>
      <c r="T1700" t="s">
        <v>24</v>
      </c>
      <c r="U1700" t="s">
        <v>24</v>
      </c>
      <c r="V1700" t="s">
        <v>24</v>
      </c>
      <c r="W1700" t="s">
        <v>24</v>
      </c>
      <c r="X1700" t="s">
        <v>24</v>
      </c>
      <c r="Y1700">
        <v>5426</v>
      </c>
      <c r="Z1700">
        <v>6084</v>
      </c>
      <c r="AA1700">
        <v>2249</v>
      </c>
      <c r="AB1700">
        <v>2271</v>
      </c>
      <c r="AC1700" t="s">
        <v>7500</v>
      </c>
      <c r="AD1700" t="s">
        <v>7503</v>
      </c>
    </row>
    <row r="1701" spans="1:30" x14ac:dyDescent="0.25">
      <c r="A1701">
        <v>1700</v>
      </c>
      <c r="B1701" t="s">
        <v>7504</v>
      </c>
      <c r="C1701" s="2">
        <v>0.16132400317086601</v>
      </c>
      <c r="D1701" t="s">
        <v>7507</v>
      </c>
      <c r="E1701" t="s">
        <v>18296</v>
      </c>
      <c r="F1701">
        <v>8504.6002938943093</v>
      </c>
      <c r="G1701" s="2">
        <v>0.18352046440588099</v>
      </c>
      <c r="H1701" s="12">
        <v>0.87905184685058102</v>
      </c>
      <c r="I1701" s="14">
        <v>0.37937316487644501</v>
      </c>
      <c r="J1701" s="14">
        <v>0.50786842949692101</v>
      </c>
      <c r="K1701" t="s">
        <v>7506</v>
      </c>
      <c r="L1701" t="s">
        <v>24</v>
      </c>
      <c r="M1701" t="s">
        <v>24</v>
      </c>
      <c r="N1701" t="s">
        <v>24</v>
      </c>
      <c r="O1701" t="s">
        <v>24</v>
      </c>
      <c r="P1701" t="s">
        <v>24</v>
      </c>
      <c r="Q1701" t="s">
        <v>24</v>
      </c>
      <c r="R1701" t="s">
        <v>24</v>
      </c>
      <c r="S1701" t="s">
        <v>24</v>
      </c>
      <c r="T1701" t="s">
        <v>24</v>
      </c>
      <c r="U1701" t="s">
        <v>24</v>
      </c>
      <c r="V1701" t="s">
        <v>24</v>
      </c>
      <c r="W1701" t="s">
        <v>24</v>
      </c>
      <c r="X1701" t="s">
        <v>24</v>
      </c>
      <c r="Y1701">
        <v>12967</v>
      </c>
      <c r="Z1701">
        <v>14413</v>
      </c>
      <c r="AA1701">
        <v>5378</v>
      </c>
      <c r="AB1701">
        <v>5128</v>
      </c>
      <c r="AC1701" t="s">
        <v>7505</v>
      </c>
      <c r="AD1701" t="s">
        <v>7508</v>
      </c>
    </row>
    <row r="1702" spans="1:30" x14ac:dyDescent="0.25">
      <c r="A1702">
        <v>1701</v>
      </c>
      <c r="B1702" t="s">
        <v>7509</v>
      </c>
      <c r="C1702" s="2">
        <v>2.69540425358776E-2</v>
      </c>
      <c r="D1702" t="s">
        <v>7512</v>
      </c>
      <c r="E1702" t="s">
        <v>18294</v>
      </c>
      <c r="F1702">
        <v>14138.714747124201</v>
      </c>
      <c r="G1702" s="2">
        <v>0.19433059200795499</v>
      </c>
      <c r="H1702" s="12">
        <v>0.13870200392727799</v>
      </c>
      <c r="I1702" s="14">
        <v>0.88968563450337101</v>
      </c>
      <c r="J1702" s="14">
        <v>0.92336816882486095</v>
      </c>
      <c r="K1702" t="s">
        <v>7511</v>
      </c>
      <c r="L1702" t="s">
        <v>24</v>
      </c>
      <c r="M1702" t="s">
        <v>24</v>
      </c>
      <c r="N1702" t="s">
        <v>24</v>
      </c>
      <c r="O1702" t="s">
        <v>24</v>
      </c>
      <c r="P1702" t="s">
        <v>24</v>
      </c>
      <c r="Q1702" t="s">
        <v>24</v>
      </c>
      <c r="R1702" t="s">
        <v>24</v>
      </c>
      <c r="S1702" t="s">
        <v>24</v>
      </c>
      <c r="T1702" t="s">
        <v>24</v>
      </c>
      <c r="U1702" t="s">
        <v>24</v>
      </c>
      <c r="V1702" t="s">
        <v>24</v>
      </c>
      <c r="W1702" t="s">
        <v>24</v>
      </c>
      <c r="X1702" t="s">
        <v>24</v>
      </c>
      <c r="Y1702">
        <v>20287</v>
      </c>
      <c r="Z1702">
        <v>23247</v>
      </c>
      <c r="AA1702">
        <v>9505</v>
      </c>
      <c r="AB1702">
        <v>8798</v>
      </c>
      <c r="AC1702" t="s">
        <v>7510</v>
      </c>
      <c r="AD1702" t="s">
        <v>7513</v>
      </c>
    </row>
    <row r="1703" spans="1:30" x14ac:dyDescent="0.25">
      <c r="A1703">
        <v>1702</v>
      </c>
      <c r="B1703" t="s">
        <v>7514</v>
      </c>
      <c r="C1703" s="2">
        <v>2.83361312933889E-2</v>
      </c>
      <c r="D1703" t="s">
        <v>7517</v>
      </c>
      <c r="E1703" t="s">
        <v>18296</v>
      </c>
      <c r="F1703">
        <v>4201.7729739657498</v>
      </c>
      <c r="G1703" s="2">
        <v>0.20449188213821901</v>
      </c>
      <c r="H1703" s="12">
        <v>0.13856848984467801</v>
      </c>
      <c r="I1703" s="14">
        <v>0.88979114450395602</v>
      </c>
      <c r="J1703" s="14">
        <v>0.92336816882486095</v>
      </c>
      <c r="K1703" t="s">
        <v>7516</v>
      </c>
      <c r="L1703" t="s">
        <v>24</v>
      </c>
      <c r="M1703" t="s">
        <v>24</v>
      </c>
      <c r="N1703" t="s">
        <v>24</v>
      </c>
      <c r="O1703" t="s">
        <v>24</v>
      </c>
      <c r="P1703" t="s">
        <v>24</v>
      </c>
      <c r="Q1703" t="s">
        <v>24</v>
      </c>
      <c r="R1703" t="s">
        <v>24</v>
      </c>
      <c r="S1703" t="s">
        <v>24</v>
      </c>
      <c r="T1703" t="s">
        <v>24</v>
      </c>
      <c r="U1703" t="s">
        <v>24</v>
      </c>
      <c r="V1703" t="s">
        <v>24</v>
      </c>
      <c r="W1703" t="s">
        <v>24</v>
      </c>
      <c r="X1703" t="s">
        <v>24</v>
      </c>
      <c r="Y1703">
        <v>6108</v>
      </c>
      <c r="Z1703">
        <v>6830</v>
      </c>
      <c r="AA1703">
        <v>2862</v>
      </c>
      <c r="AB1703">
        <v>2568</v>
      </c>
      <c r="AC1703" t="s">
        <v>7515</v>
      </c>
      <c r="AD1703" t="s">
        <v>7518</v>
      </c>
    </row>
    <row r="1704" spans="1:30" x14ac:dyDescent="0.25">
      <c r="A1704">
        <v>1703</v>
      </c>
      <c r="B1704" t="s">
        <v>7519</v>
      </c>
      <c r="C1704" s="2">
        <v>9.0512785020929298E-2</v>
      </c>
      <c r="D1704" t="s">
        <v>7522</v>
      </c>
      <c r="E1704" t="s">
        <v>18296</v>
      </c>
      <c r="F1704">
        <v>2419.0245301057198</v>
      </c>
      <c r="G1704" s="2">
        <v>0.178691662697986</v>
      </c>
      <c r="H1704" s="12">
        <v>0.50653054347537496</v>
      </c>
      <c r="I1704" s="14">
        <v>0.612484253487803</v>
      </c>
      <c r="J1704" s="14">
        <v>0.71612610159930601</v>
      </c>
      <c r="K1704" t="s">
        <v>7521</v>
      </c>
      <c r="L1704" t="s">
        <v>24</v>
      </c>
      <c r="M1704" t="s">
        <v>24</v>
      </c>
      <c r="N1704" t="s">
        <v>24</v>
      </c>
      <c r="O1704" t="s">
        <v>24</v>
      </c>
      <c r="P1704" t="s">
        <v>24</v>
      </c>
      <c r="Q1704" t="s">
        <v>24</v>
      </c>
      <c r="R1704" t="s">
        <v>24</v>
      </c>
      <c r="S1704" t="s">
        <v>24</v>
      </c>
      <c r="T1704" t="s">
        <v>24</v>
      </c>
      <c r="U1704" t="s">
        <v>24</v>
      </c>
      <c r="V1704" t="s">
        <v>24</v>
      </c>
      <c r="W1704" t="s">
        <v>24</v>
      </c>
      <c r="X1704" t="s">
        <v>24</v>
      </c>
      <c r="Y1704">
        <v>3496</v>
      </c>
      <c r="Z1704">
        <v>4117</v>
      </c>
      <c r="AA1704">
        <v>1527</v>
      </c>
      <c r="AB1704">
        <v>1547</v>
      </c>
      <c r="AC1704" t="s">
        <v>7520</v>
      </c>
      <c r="AD1704" t="s">
        <v>7523</v>
      </c>
    </row>
    <row r="1705" spans="1:30" x14ac:dyDescent="0.25">
      <c r="A1705">
        <v>1704</v>
      </c>
      <c r="B1705" t="s">
        <v>7524</v>
      </c>
      <c r="C1705" s="2">
        <v>0.25110181606416898</v>
      </c>
      <c r="D1705" t="s">
        <v>7527</v>
      </c>
      <c r="E1705" t="s">
        <v>18296</v>
      </c>
      <c r="F1705">
        <v>2435.8569924377098</v>
      </c>
      <c r="G1705" s="2">
        <v>0.24125329781878399</v>
      </c>
      <c r="H1705" s="12">
        <v>1.0408223155265699</v>
      </c>
      <c r="I1705" s="14">
        <v>0.29795802115396403</v>
      </c>
      <c r="J1705" s="14">
        <v>0.423095140462315</v>
      </c>
      <c r="K1705" t="s">
        <v>7526</v>
      </c>
      <c r="L1705" t="s">
        <v>24</v>
      </c>
      <c r="M1705" t="s">
        <v>24</v>
      </c>
      <c r="N1705" t="s">
        <v>24</v>
      </c>
      <c r="O1705" t="s">
        <v>24</v>
      </c>
      <c r="P1705" t="s">
        <v>24</v>
      </c>
      <c r="Q1705" t="s">
        <v>24</v>
      </c>
      <c r="R1705" t="s">
        <v>24</v>
      </c>
      <c r="S1705" t="s">
        <v>24</v>
      </c>
      <c r="T1705" t="s">
        <v>24</v>
      </c>
      <c r="U1705" t="s">
        <v>24</v>
      </c>
      <c r="V1705" t="s">
        <v>24</v>
      </c>
      <c r="W1705" t="s">
        <v>24</v>
      </c>
      <c r="X1705" t="s">
        <v>24</v>
      </c>
      <c r="Y1705">
        <v>3821</v>
      </c>
      <c r="Z1705">
        <v>4250</v>
      </c>
      <c r="AA1705">
        <v>1603</v>
      </c>
      <c r="AB1705">
        <v>1287</v>
      </c>
      <c r="AC1705" t="s">
        <v>7525</v>
      </c>
      <c r="AD1705" t="s">
        <v>7528</v>
      </c>
    </row>
    <row r="1706" spans="1:30" x14ac:dyDescent="0.25">
      <c r="A1706">
        <v>1705</v>
      </c>
      <c r="B1706" t="s">
        <v>16485</v>
      </c>
      <c r="C1706" s="2">
        <v>-0.16603137959431599</v>
      </c>
      <c r="D1706" t="s">
        <v>7531</v>
      </c>
      <c r="E1706" t="s">
        <v>18289</v>
      </c>
      <c r="F1706">
        <v>119.37137594666</v>
      </c>
      <c r="G1706" s="2">
        <v>0.38066376904312099</v>
      </c>
      <c r="H1706" s="12">
        <v>-0.43616281111194599</v>
      </c>
      <c r="I1706" s="14">
        <v>0.66271860782248204</v>
      </c>
      <c r="J1706" s="14">
        <v>0.75983208132722602</v>
      </c>
      <c r="K1706" t="s">
        <v>7530</v>
      </c>
      <c r="L1706" t="s">
        <v>24</v>
      </c>
      <c r="M1706" t="s">
        <v>24</v>
      </c>
      <c r="N1706" t="s">
        <v>24</v>
      </c>
      <c r="O1706" t="s">
        <v>24</v>
      </c>
      <c r="P1706" t="s">
        <v>24</v>
      </c>
      <c r="Q1706" t="s">
        <v>24</v>
      </c>
      <c r="R1706" t="s">
        <v>24</v>
      </c>
      <c r="S1706" t="s">
        <v>24</v>
      </c>
      <c r="T1706" t="s">
        <v>24</v>
      </c>
      <c r="U1706" t="s">
        <v>24</v>
      </c>
      <c r="V1706" t="s">
        <v>24</v>
      </c>
      <c r="W1706" t="s">
        <v>24</v>
      </c>
      <c r="X1706" t="s">
        <v>24</v>
      </c>
      <c r="Y1706">
        <v>168</v>
      </c>
      <c r="Z1706">
        <v>174</v>
      </c>
      <c r="AA1706">
        <v>98</v>
      </c>
      <c r="AB1706">
        <v>65</v>
      </c>
      <c r="AC1706" t="s">
        <v>7529</v>
      </c>
      <c r="AD1706" t="s">
        <v>7532</v>
      </c>
    </row>
    <row r="1707" spans="1:30" x14ac:dyDescent="0.25">
      <c r="A1707">
        <v>1706</v>
      </c>
      <c r="B1707" t="s">
        <v>7533</v>
      </c>
      <c r="C1707" s="2">
        <v>0.38367762424422502</v>
      </c>
      <c r="D1707" t="s">
        <v>7536</v>
      </c>
      <c r="E1707" t="s">
        <v>18296</v>
      </c>
      <c r="F1707">
        <v>1364.54965541257</v>
      </c>
      <c r="G1707" s="2">
        <v>0.195889872236616</v>
      </c>
      <c r="H1707" s="12">
        <v>1.9586394123570601</v>
      </c>
      <c r="I1707" s="14">
        <v>5.0155030533468203E-2</v>
      </c>
      <c r="J1707" s="14">
        <v>0.103682050943988</v>
      </c>
      <c r="K1707" t="s">
        <v>7535</v>
      </c>
      <c r="L1707" t="s">
        <v>24</v>
      </c>
      <c r="M1707" t="s">
        <v>24</v>
      </c>
      <c r="N1707" t="s">
        <v>24</v>
      </c>
      <c r="O1707" t="s">
        <v>24</v>
      </c>
      <c r="P1707" t="s">
        <v>24</v>
      </c>
      <c r="Q1707" t="s">
        <v>24</v>
      </c>
      <c r="R1707" t="s">
        <v>24</v>
      </c>
      <c r="S1707" t="s">
        <v>24</v>
      </c>
      <c r="T1707" t="s">
        <v>24</v>
      </c>
      <c r="U1707" t="s">
        <v>24</v>
      </c>
      <c r="V1707" t="s">
        <v>24</v>
      </c>
      <c r="W1707" t="s">
        <v>24</v>
      </c>
      <c r="X1707" t="s">
        <v>24</v>
      </c>
      <c r="Y1707">
        <v>2306</v>
      </c>
      <c r="Z1707">
        <v>2399</v>
      </c>
      <c r="AA1707">
        <v>798</v>
      </c>
      <c r="AB1707">
        <v>751</v>
      </c>
      <c r="AC1707" t="s">
        <v>7534</v>
      </c>
      <c r="AD1707" t="s">
        <v>7537</v>
      </c>
    </row>
    <row r="1708" spans="1:30" x14ac:dyDescent="0.25">
      <c r="A1708">
        <v>1707</v>
      </c>
      <c r="B1708" t="s">
        <v>7538</v>
      </c>
      <c r="C1708" s="2">
        <v>0.29454816308145798</v>
      </c>
      <c r="D1708" t="s">
        <v>7541</v>
      </c>
      <c r="E1708" t="s">
        <v>18296</v>
      </c>
      <c r="F1708">
        <v>6354.0234944164704</v>
      </c>
      <c r="G1708" s="2">
        <v>0.22725488698509899</v>
      </c>
      <c r="H1708" s="12">
        <v>1.2961136589365001</v>
      </c>
      <c r="I1708" s="14">
        <v>0.19493632984967299</v>
      </c>
      <c r="J1708" s="14">
        <v>0.30818881298096001</v>
      </c>
      <c r="K1708" t="s">
        <v>7540</v>
      </c>
      <c r="L1708" t="s">
        <v>24</v>
      </c>
      <c r="M1708" t="s">
        <v>24</v>
      </c>
      <c r="N1708" t="s">
        <v>24</v>
      </c>
      <c r="O1708" t="s">
        <v>24</v>
      </c>
      <c r="P1708" t="s">
        <v>24</v>
      </c>
      <c r="Q1708" t="s">
        <v>24</v>
      </c>
      <c r="R1708" t="s">
        <v>24</v>
      </c>
      <c r="S1708" t="s">
        <v>24</v>
      </c>
      <c r="T1708" t="s">
        <v>24</v>
      </c>
      <c r="U1708" t="s">
        <v>24</v>
      </c>
      <c r="V1708" t="s">
        <v>24</v>
      </c>
      <c r="W1708" t="s">
        <v>24</v>
      </c>
      <c r="X1708" t="s">
        <v>24</v>
      </c>
      <c r="Y1708">
        <v>10121</v>
      </c>
      <c r="Z1708">
        <v>11223</v>
      </c>
      <c r="AA1708">
        <v>4056</v>
      </c>
      <c r="AB1708">
        <v>3369</v>
      </c>
      <c r="AC1708" t="s">
        <v>7539</v>
      </c>
      <c r="AD1708" t="s">
        <v>7542</v>
      </c>
    </row>
    <row r="1709" spans="1:30" x14ac:dyDescent="0.25">
      <c r="A1709">
        <v>1708</v>
      </c>
      <c r="B1709" t="s">
        <v>7543</v>
      </c>
      <c r="C1709" s="2">
        <v>0.32953325699854702</v>
      </c>
      <c r="D1709" t="s">
        <v>7546</v>
      </c>
      <c r="E1709" t="s">
        <v>18296</v>
      </c>
      <c r="F1709">
        <v>4824.2707439369997</v>
      </c>
      <c r="G1709" s="2">
        <v>0.26901938329052799</v>
      </c>
      <c r="H1709" s="12">
        <v>1.22494242967864</v>
      </c>
      <c r="I1709" s="14">
        <v>0.220596912398559</v>
      </c>
      <c r="J1709" s="14">
        <v>0.338612792026876</v>
      </c>
      <c r="K1709" t="s">
        <v>7545</v>
      </c>
      <c r="L1709" t="s">
        <v>24</v>
      </c>
      <c r="M1709" t="s">
        <v>24</v>
      </c>
      <c r="N1709" t="s">
        <v>24</v>
      </c>
      <c r="O1709" t="s">
        <v>24</v>
      </c>
      <c r="P1709" t="s">
        <v>24</v>
      </c>
      <c r="Q1709" t="s">
        <v>24</v>
      </c>
      <c r="R1709" t="s">
        <v>24</v>
      </c>
      <c r="S1709" t="s">
        <v>24</v>
      </c>
      <c r="T1709" t="s">
        <v>24</v>
      </c>
      <c r="U1709" t="s">
        <v>24</v>
      </c>
      <c r="V1709" t="s">
        <v>24</v>
      </c>
      <c r="W1709" t="s">
        <v>24</v>
      </c>
      <c r="X1709" t="s">
        <v>24</v>
      </c>
      <c r="Y1709">
        <v>7691</v>
      </c>
      <c r="Z1709">
        <v>8695</v>
      </c>
      <c r="AA1709">
        <v>3197</v>
      </c>
      <c r="AB1709">
        <v>2336</v>
      </c>
      <c r="AC1709" t="s">
        <v>7544</v>
      </c>
      <c r="AD1709" t="s">
        <v>7547</v>
      </c>
    </row>
    <row r="1710" spans="1:30" x14ac:dyDescent="0.25">
      <c r="A1710">
        <v>1709</v>
      </c>
      <c r="B1710" t="s">
        <v>7548</v>
      </c>
      <c r="C1710" s="2">
        <v>0.23671574555733499</v>
      </c>
      <c r="D1710" t="s">
        <v>7551</v>
      </c>
      <c r="E1710" t="s">
        <v>18296</v>
      </c>
      <c r="F1710">
        <v>4353.88805378494</v>
      </c>
      <c r="G1710" s="2">
        <v>0.25736389893920503</v>
      </c>
      <c r="H1710" s="12">
        <v>0.91977059149718698</v>
      </c>
      <c r="I1710" s="14">
        <v>0.357692654477892</v>
      </c>
      <c r="J1710" s="14">
        <v>0.48598775821072698</v>
      </c>
      <c r="K1710" t="s">
        <v>7550</v>
      </c>
      <c r="L1710" t="s">
        <v>24</v>
      </c>
      <c r="M1710" t="s">
        <v>24</v>
      </c>
      <c r="N1710" t="s">
        <v>24</v>
      </c>
      <c r="O1710" t="s">
        <v>24</v>
      </c>
      <c r="P1710" t="s">
        <v>24</v>
      </c>
      <c r="Q1710" t="s">
        <v>24</v>
      </c>
      <c r="R1710" t="s">
        <v>24</v>
      </c>
      <c r="S1710" t="s">
        <v>24</v>
      </c>
      <c r="T1710" t="s">
        <v>24</v>
      </c>
      <c r="U1710" t="s">
        <v>24</v>
      </c>
      <c r="V1710" t="s">
        <v>24</v>
      </c>
      <c r="W1710" t="s">
        <v>24</v>
      </c>
      <c r="X1710" t="s">
        <v>24</v>
      </c>
      <c r="Y1710">
        <v>6761</v>
      </c>
      <c r="Z1710">
        <v>7603</v>
      </c>
      <c r="AA1710">
        <v>2946</v>
      </c>
      <c r="AB1710">
        <v>2235</v>
      </c>
      <c r="AC1710" t="s">
        <v>7549</v>
      </c>
      <c r="AD1710" t="s">
        <v>7552</v>
      </c>
    </row>
    <row r="1711" spans="1:30" x14ac:dyDescent="0.25">
      <c r="A1711">
        <v>1710</v>
      </c>
      <c r="B1711" t="s">
        <v>7553</v>
      </c>
      <c r="C1711" s="2">
        <v>-0.65975934584559104</v>
      </c>
      <c r="D1711" t="s">
        <v>1123</v>
      </c>
      <c r="E1711" t="s">
        <v>18282</v>
      </c>
      <c r="F1711">
        <v>221.48507864143801</v>
      </c>
      <c r="G1711" s="2">
        <v>0.30443404918928302</v>
      </c>
      <c r="H1711" s="12">
        <v>-2.1671667397341099</v>
      </c>
      <c r="I1711" s="14">
        <v>3.0222142487706001E-2</v>
      </c>
      <c r="J1711" s="14">
        <v>6.8694683593999994E-2</v>
      </c>
      <c r="K1711" t="s">
        <v>7555</v>
      </c>
      <c r="L1711" t="s">
        <v>24</v>
      </c>
      <c r="M1711" t="s">
        <v>24</v>
      </c>
      <c r="N1711" t="s">
        <v>24</v>
      </c>
      <c r="O1711" t="s">
        <v>24</v>
      </c>
      <c r="P1711" t="s">
        <v>24</v>
      </c>
      <c r="Q1711" t="s">
        <v>24</v>
      </c>
      <c r="R1711" t="s">
        <v>24</v>
      </c>
      <c r="S1711" t="s">
        <v>24</v>
      </c>
      <c r="T1711" t="s">
        <v>24</v>
      </c>
      <c r="U1711" t="s">
        <v>24</v>
      </c>
      <c r="V1711" t="s">
        <v>24</v>
      </c>
      <c r="W1711" t="s">
        <v>24</v>
      </c>
      <c r="X1711" t="s">
        <v>24</v>
      </c>
      <c r="Y1711">
        <v>235</v>
      </c>
      <c r="Z1711">
        <v>290</v>
      </c>
      <c r="AA1711">
        <v>131</v>
      </c>
      <c r="AB1711">
        <v>233</v>
      </c>
      <c r="AC1711" t="s">
        <v>7554</v>
      </c>
      <c r="AD1711" t="s">
        <v>7556</v>
      </c>
    </row>
    <row r="1712" spans="1:30" x14ac:dyDescent="0.25">
      <c r="A1712">
        <v>1711</v>
      </c>
      <c r="B1712" t="s">
        <v>7557</v>
      </c>
      <c r="C1712" s="2">
        <v>-1.33276092535214</v>
      </c>
      <c r="D1712" t="s">
        <v>35</v>
      </c>
      <c r="F1712">
        <v>4.5848293567520102</v>
      </c>
      <c r="G1712" s="2">
        <v>1.3308534679131201</v>
      </c>
      <c r="H1712" s="12">
        <v>-1.00143325879596</v>
      </c>
      <c r="I1712" s="14">
        <v>0.31661739158788998</v>
      </c>
      <c r="J1712" s="14" t="s">
        <v>24</v>
      </c>
      <c r="K1712" t="s">
        <v>7559</v>
      </c>
      <c r="L1712" t="s">
        <v>24</v>
      </c>
      <c r="M1712" t="s">
        <v>24</v>
      </c>
      <c r="N1712" t="s">
        <v>24</v>
      </c>
      <c r="O1712" t="s">
        <v>24</v>
      </c>
      <c r="P1712" t="s">
        <v>24</v>
      </c>
      <c r="Q1712" t="s">
        <v>24</v>
      </c>
      <c r="R1712" t="s">
        <v>24</v>
      </c>
      <c r="S1712" t="s">
        <v>24</v>
      </c>
      <c r="T1712" t="s">
        <v>24</v>
      </c>
      <c r="U1712" t="s">
        <v>24</v>
      </c>
      <c r="V1712" t="s">
        <v>24</v>
      </c>
      <c r="W1712" t="s">
        <v>24</v>
      </c>
      <c r="X1712" t="s">
        <v>24</v>
      </c>
      <c r="Y1712">
        <v>4</v>
      </c>
      <c r="Z1712">
        <v>4</v>
      </c>
      <c r="AA1712">
        <v>2</v>
      </c>
      <c r="AB1712">
        <v>7</v>
      </c>
      <c r="AC1712" t="s">
        <v>7558</v>
      </c>
      <c r="AD1712" t="s">
        <v>7560</v>
      </c>
    </row>
    <row r="1713" spans="1:30" x14ac:dyDescent="0.25">
      <c r="A1713">
        <v>1712</v>
      </c>
      <c r="B1713" t="s">
        <v>7561</v>
      </c>
      <c r="C1713" s="2">
        <v>-0.48262860184113698</v>
      </c>
      <c r="D1713" t="s">
        <v>4520</v>
      </c>
      <c r="E1713" t="s">
        <v>18293</v>
      </c>
      <c r="F1713">
        <v>64.388299868280299</v>
      </c>
      <c r="G1713" s="2">
        <v>0.427163807306571</v>
      </c>
      <c r="H1713" s="12">
        <v>-1.1298443210446401</v>
      </c>
      <c r="I1713" s="14">
        <v>0.25854182886327898</v>
      </c>
      <c r="J1713" s="14">
        <v>0.381703531837847</v>
      </c>
      <c r="K1713" t="s">
        <v>7563</v>
      </c>
      <c r="L1713" t="s">
        <v>24</v>
      </c>
      <c r="M1713" t="s">
        <v>24</v>
      </c>
      <c r="N1713" t="s">
        <v>24</v>
      </c>
      <c r="O1713" t="s">
        <v>24</v>
      </c>
      <c r="P1713" t="s">
        <v>24</v>
      </c>
      <c r="Q1713" t="s">
        <v>24</v>
      </c>
      <c r="R1713" t="s">
        <v>24</v>
      </c>
      <c r="S1713" t="s">
        <v>24</v>
      </c>
      <c r="T1713" t="s">
        <v>24</v>
      </c>
      <c r="U1713" t="s">
        <v>24</v>
      </c>
      <c r="V1713" t="s">
        <v>24</v>
      </c>
      <c r="W1713" t="s">
        <v>24</v>
      </c>
      <c r="X1713" t="s">
        <v>24</v>
      </c>
      <c r="Y1713">
        <v>82</v>
      </c>
      <c r="Z1713">
        <v>82</v>
      </c>
      <c r="AA1713">
        <v>34</v>
      </c>
      <c r="AB1713">
        <v>67</v>
      </c>
      <c r="AC1713" t="s">
        <v>7562</v>
      </c>
      <c r="AD1713" t="s">
        <v>7564</v>
      </c>
    </row>
    <row r="1714" spans="1:30" x14ac:dyDescent="0.25">
      <c r="A1714">
        <v>1713</v>
      </c>
      <c r="B1714" t="s">
        <v>7565</v>
      </c>
      <c r="C1714" s="2">
        <v>-0.40599800414807802</v>
      </c>
      <c r="D1714" t="s">
        <v>35</v>
      </c>
      <c r="F1714">
        <v>32.092590142401797</v>
      </c>
      <c r="G1714" s="2">
        <v>0.50465836812945397</v>
      </c>
      <c r="H1714" s="12">
        <v>-0.80450068756995696</v>
      </c>
      <c r="I1714" s="14">
        <v>0.421107872413439</v>
      </c>
      <c r="J1714" s="14">
        <v>0.54997533169714996</v>
      </c>
      <c r="K1714" t="s">
        <v>7567</v>
      </c>
      <c r="L1714" t="s">
        <v>24</v>
      </c>
      <c r="M1714" t="s">
        <v>24</v>
      </c>
      <c r="N1714" t="s">
        <v>24</v>
      </c>
      <c r="O1714" t="s">
        <v>24</v>
      </c>
      <c r="P1714" t="s">
        <v>24</v>
      </c>
      <c r="Q1714" t="s">
        <v>24</v>
      </c>
      <c r="R1714" t="s">
        <v>24</v>
      </c>
      <c r="S1714" t="s">
        <v>24</v>
      </c>
      <c r="T1714" t="s">
        <v>24</v>
      </c>
      <c r="U1714" t="s">
        <v>24</v>
      </c>
      <c r="V1714" t="s">
        <v>24</v>
      </c>
      <c r="W1714" t="s">
        <v>24</v>
      </c>
      <c r="X1714" t="s">
        <v>24</v>
      </c>
      <c r="Y1714">
        <v>41</v>
      </c>
      <c r="Z1714">
        <v>43</v>
      </c>
      <c r="AA1714">
        <v>24</v>
      </c>
      <c r="AB1714">
        <v>24</v>
      </c>
      <c r="AC1714" t="s">
        <v>7566</v>
      </c>
      <c r="AD1714" t="s">
        <v>7568</v>
      </c>
    </row>
    <row r="1715" spans="1:30" x14ac:dyDescent="0.25">
      <c r="A1715">
        <v>1714</v>
      </c>
      <c r="B1715" t="s">
        <v>7569</v>
      </c>
      <c r="C1715" s="2">
        <v>0.83455560050812905</v>
      </c>
      <c r="D1715" t="s">
        <v>35</v>
      </c>
      <c r="E1715" t="s">
        <v>18293</v>
      </c>
      <c r="F1715">
        <v>235.056545700599</v>
      </c>
      <c r="G1715" s="2">
        <v>0.23830922572917199</v>
      </c>
      <c r="H1715" s="12">
        <v>3.50198611889481</v>
      </c>
      <c r="I1715" s="14">
        <v>4.61803677841972E-4</v>
      </c>
      <c r="J1715" s="14">
        <v>1.9665685517698001E-3</v>
      </c>
      <c r="K1715" t="s">
        <v>7571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0</v>
      </c>
      <c r="Y1715">
        <v>450</v>
      </c>
      <c r="Z1715">
        <v>467</v>
      </c>
      <c r="AA1715">
        <v>109</v>
      </c>
      <c r="AB1715">
        <v>113</v>
      </c>
      <c r="AC1715" t="s">
        <v>7570</v>
      </c>
      <c r="AD1715" t="s">
        <v>7572</v>
      </c>
    </row>
    <row r="1716" spans="1:30" x14ac:dyDescent="0.25">
      <c r="A1716">
        <v>1715</v>
      </c>
      <c r="B1716" t="s">
        <v>7573</v>
      </c>
      <c r="C1716" s="2">
        <v>1.0295635213690999</v>
      </c>
      <c r="D1716" t="s">
        <v>2669</v>
      </c>
      <c r="E1716" t="s">
        <v>18293</v>
      </c>
      <c r="F1716">
        <v>200.78221216715201</v>
      </c>
      <c r="G1716" s="2">
        <v>0.26415323939551599</v>
      </c>
      <c r="H1716" s="12">
        <v>3.8975994529733402</v>
      </c>
      <c r="I1716" s="14">
        <v>9.71509293116181E-5</v>
      </c>
      <c r="J1716" s="14">
        <v>4.8575464655809002E-4</v>
      </c>
      <c r="K1716" t="s">
        <v>7575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0</v>
      </c>
      <c r="Y1716">
        <v>407</v>
      </c>
      <c r="Z1716">
        <v>413</v>
      </c>
      <c r="AA1716">
        <v>89</v>
      </c>
      <c r="AB1716">
        <v>84</v>
      </c>
      <c r="AC1716" t="s">
        <v>7574</v>
      </c>
      <c r="AD1716" t="s">
        <v>7576</v>
      </c>
    </row>
    <row r="1717" spans="1:30" x14ac:dyDescent="0.25">
      <c r="A1717">
        <v>1716</v>
      </c>
      <c r="B1717" t="s">
        <v>16486</v>
      </c>
      <c r="C1717" s="2">
        <v>-0.51771847426855999</v>
      </c>
      <c r="D1717" t="s">
        <v>7579</v>
      </c>
      <c r="E1717" t="s">
        <v>18289</v>
      </c>
      <c r="F1717">
        <v>85.942806334260993</v>
      </c>
      <c r="G1717" s="2">
        <v>0.35428696055551501</v>
      </c>
      <c r="H1717" s="12">
        <v>-1.46129700471275</v>
      </c>
      <c r="I1717" s="14">
        <v>0.14393395152146199</v>
      </c>
      <c r="J1717" s="14">
        <v>0.24321163162756901</v>
      </c>
      <c r="K1717" t="s">
        <v>7578</v>
      </c>
      <c r="L1717" t="s">
        <v>24</v>
      </c>
      <c r="M1717" t="s">
        <v>24</v>
      </c>
      <c r="N1717" t="s">
        <v>24</v>
      </c>
      <c r="O1717" t="s">
        <v>24</v>
      </c>
      <c r="P1717" t="s">
        <v>24</v>
      </c>
      <c r="Q1717" t="s">
        <v>24</v>
      </c>
      <c r="R1717" t="s">
        <v>24</v>
      </c>
      <c r="S1717" t="s">
        <v>24</v>
      </c>
      <c r="T1717" t="s">
        <v>24</v>
      </c>
      <c r="U1717" t="s">
        <v>24</v>
      </c>
      <c r="V1717" t="s">
        <v>24</v>
      </c>
      <c r="W1717" t="s">
        <v>24</v>
      </c>
      <c r="X1717" t="s">
        <v>24</v>
      </c>
      <c r="Y1717">
        <v>104</v>
      </c>
      <c r="Z1717">
        <v>111</v>
      </c>
      <c r="AA1717">
        <v>71</v>
      </c>
      <c r="AB1717">
        <v>61</v>
      </c>
      <c r="AC1717" t="s">
        <v>7577</v>
      </c>
      <c r="AD1717" t="s">
        <v>7580</v>
      </c>
    </row>
    <row r="1718" spans="1:30" x14ac:dyDescent="0.25">
      <c r="A1718">
        <v>1717</v>
      </c>
      <c r="B1718" t="s">
        <v>7581</v>
      </c>
      <c r="C1718" s="2">
        <v>1.10505112968508</v>
      </c>
      <c r="D1718" t="s">
        <v>7584</v>
      </c>
      <c r="E1718" t="s">
        <v>18290</v>
      </c>
      <c r="F1718">
        <v>286.90632466925098</v>
      </c>
      <c r="G1718" s="2">
        <v>0.235436070137896</v>
      </c>
      <c r="H1718" s="12">
        <v>4.6936356397634702</v>
      </c>
      <c r="I1718" s="14">
        <v>2.6839189026370099E-6</v>
      </c>
      <c r="J1718" s="14">
        <v>1.9700570140596899E-5</v>
      </c>
      <c r="K1718" t="s">
        <v>7583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0</v>
      </c>
      <c r="Y1718">
        <v>559</v>
      </c>
      <c r="Z1718">
        <v>635</v>
      </c>
      <c r="AA1718">
        <v>120</v>
      </c>
      <c r="AB1718">
        <v>119</v>
      </c>
      <c r="AC1718" t="s">
        <v>7582</v>
      </c>
      <c r="AD1718" t="s">
        <v>7585</v>
      </c>
    </row>
    <row r="1719" spans="1:30" x14ac:dyDescent="0.25">
      <c r="A1719">
        <v>1718</v>
      </c>
      <c r="B1719" t="s">
        <v>7586</v>
      </c>
      <c r="C1719" s="2">
        <v>-6.6236806590281902E-2</v>
      </c>
      <c r="D1719" t="s">
        <v>7589</v>
      </c>
      <c r="E1719" t="s">
        <v>18282</v>
      </c>
      <c r="F1719">
        <v>317.89340258252798</v>
      </c>
      <c r="G1719" s="2">
        <v>0.26331228565533099</v>
      </c>
      <c r="H1719" s="12">
        <v>-0.25155228296861198</v>
      </c>
      <c r="I1719" s="14">
        <v>0.80138714534871303</v>
      </c>
      <c r="J1719" s="14">
        <v>0.86138640313424797</v>
      </c>
      <c r="K1719" t="s">
        <v>7588</v>
      </c>
      <c r="L1719" t="s">
        <v>24</v>
      </c>
      <c r="M1719" t="s">
        <v>24</v>
      </c>
      <c r="N1719" t="s">
        <v>24</v>
      </c>
      <c r="O1719" t="s">
        <v>24</v>
      </c>
      <c r="P1719" t="s">
        <v>24</v>
      </c>
      <c r="Q1719" t="s">
        <v>24</v>
      </c>
      <c r="R1719" t="s">
        <v>24</v>
      </c>
      <c r="S1719" t="s">
        <v>24</v>
      </c>
      <c r="T1719" t="s">
        <v>24</v>
      </c>
      <c r="U1719" t="s">
        <v>24</v>
      </c>
      <c r="V1719" t="s">
        <v>24</v>
      </c>
      <c r="W1719" t="s">
        <v>24</v>
      </c>
      <c r="X1719" t="s">
        <v>24</v>
      </c>
      <c r="Y1719">
        <v>412</v>
      </c>
      <c r="Z1719">
        <v>538</v>
      </c>
      <c r="AA1719">
        <v>170</v>
      </c>
      <c r="AB1719">
        <v>264</v>
      </c>
      <c r="AC1719" t="s">
        <v>7587</v>
      </c>
      <c r="AD1719" t="s">
        <v>7590</v>
      </c>
    </row>
    <row r="1720" spans="1:30" x14ac:dyDescent="0.25">
      <c r="A1720">
        <v>1719</v>
      </c>
      <c r="B1720" t="s">
        <v>7591</v>
      </c>
      <c r="C1720" s="2">
        <v>1.0627622901179801</v>
      </c>
      <c r="D1720" t="s">
        <v>7594</v>
      </c>
      <c r="E1720" t="s">
        <v>18296</v>
      </c>
      <c r="F1720">
        <v>245.93089844033</v>
      </c>
      <c r="G1720" s="2">
        <v>0.26942364167459998</v>
      </c>
      <c r="H1720" s="12">
        <v>3.94457696255752</v>
      </c>
      <c r="I1720" s="14">
        <v>7.9940976741992405E-5</v>
      </c>
      <c r="J1720" s="14">
        <v>4.0859884054643999E-4</v>
      </c>
      <c r="K1720" t="s">
        <v>7593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0</v>
      </c>
      <c r="Y1720">
        <v>517</v>
      </c>
      <c r="Z1720">
        <v>494</v>
      </c>
      <c r="AA1720">
        <v>111</v>
      </c>
      <c r="AB1720">
        <v>97</v>
      </c>
      <c r="AC1720" t="s">
        <v>7592</v>
      </c>
      <c r="AD1720" t="s">
        <v>7595</v>
      </c>
    </row>
    <row r="1721" spans="1:30" x14ac:dyDescent="0.25">
      <c r="A1721">
        <v>1720</v>
      </c>
      <c r="B1721" t="s">
        <v>7596</v>
      </c>
      <c r="C1721" s="2">
        <v>2.3289484372557699E-2</v>
      </c>
      <c r="D1721" t="s">
        <v>7599</v>
      </c>
      <c r="E1721" t="s">
        <v>18293</v>
      </c>
      <c r="F1721">
        <v>61.987694978803702</v>
      </c>
      <c r="G1721" s="2">
        <v>0.394829429897877</v>
      </c>
      <c r="H1721" s="12">
        <v>5.89861915272668E-2</v>
      </c>
      <c r="I1721" s="14">
        <v>0.95296310652568195</v>
      </c>
      <c r="J1721" s="14">
        <v>0.96657686519033503</v>
      </c>
      <c r="K1721" t="s">
        <v>7598</v>
      </c>
      <c r="L1721" t="s">
        <v>24</v>
      </c>
      <c r="M1721" t="s">
        <v>24</v>
      </c>
      <c r="N1721" t="s">
        <v>24</v>
      </c>
      <c r="O1721" t="s">
        <v>24</v>
      </c>
      <c r="P1721" t="s">
        <v>24</v>
      </c>
      <c r="Q1721" t="s">
        <v>24</v>
      </c>
      <c r="R1721" t="s">
        <v>24</v>
      </c>
      <c r="S1721" t="s">
        <v>24</v>
      </c>
      <c r="T1721" t="s">
        <v>24</v>
      </c>
      <c r="U1721" t="s">
        <v>24</v>
      </c>
      <c r="V1721" t="s">
        <v>24</v>
      </c>
      <c r="W1721" t="s">
        <v>24</v>
      </c>
      <c r="X1721" t="s">
        <v>24</v>
      </c>
      <c r="Y1721">
        <v>88</v>
      </c>
      <c r="Z1721">
        <v>103</v>
      </c>
      <c r="AA1721">
        <v>32</v>
      </c>
      <c r="AB1721">
        <v>50</v>
      </c>
      <c r="AC1721" t="s">
        <v>7597</v>
      </c>
      <c r="AD1721" t="s">
        <v>7600</v>
      </c>
    </row>
    <row r="1722" spans="1:30" x14ac:dyDescent="0.25">
      <c r="A1722">
        <v>1721</v>
      </c>
      <c r="B1722" t="s">
        <v>7601</v>
      </c>
      <c r="C1722" s="2">
        <v>-0.28012502765101899</v>
      </c>
      <c r="D1722" t="s">
        <v>35</v>
      </c>
      <c r="E1722" t="s">
        <v>18295</v>
      </c>
      <c r="F1722">
        <v>57.977888746636999</v>
      </c>
      <c r="G1722" s="2">
        <v>0.40949895124407099</v>
      </c>
      <c r="H1722" s="12">
        <v>-0.68406775353145599</v>
      </c>
      <c r="I1722" s="14">
        <v>0.493932383085181</v>
      </c>
      <c r="J1722" s="14">
        <v>0.618008957368675</v>
      </c>
      <c r="K1722" t="s">
        <v>7603</v>
      </c>
      <c r="L1722" t="s">
        <v>24</v>
      </c>
      <c r="M1722" t="s">
        <v>24</v>
      </c>
      <c r="N1722" t="s">
        <v>24</v>
      </c>
      <c r="O1722" t="s">
        <v>24</v>
      </c>
      <c r="P1722" t="s">
        <v>24</v>
      </c>
      <c r="Q1722" t="s">
        <v>24</v>
      </c>
      <c r="R1722" t="s">
        <v>24</v>
      </c>
      <c r="S1722" t="s">
        <v>24</v>
      </c>
      <c r="T1722" t="s">
        <v>24</v>
      </c>
      <c r="U1722" t="s">
        <v>24</v>
      </c>
      <c r="V1722" t="s">
        <v>24</v>
      </c>
      <c r="W1722" t="s">
        <v>24</v>
      </c>
      <c r="X1722" t="s">
        <v>24</v>
      </c>
      <c r="Y1722">
        <v>76</v>
      </c>
      <c r="Z1722">
        <v>84</v>
      </c>
      <c r="AA1722">
        <v>32</v>
      </c>
      <c r="AB1722">
        <v>53</v>
      </c>
      <c r="AC1722" t="s">
        <v>7602</v>
      </c>
      <c r="AD1722" t="s">
        <v>7604</v>
      </c>
    </row>
    <row r="1723" spans="1:30" x14ac:dyDescent="0.25">
      <c r="A1723">
        <v>1722</v>
      </c>
      <c r="B1723" t="s">
        <v>7605</v>
      </c>
      <c r="C1723" s="2">
        <v>-0.74643577707619502</v>
      </c>
      <c r="D1723" t="s">
        <v>7608</v>
      </c>
      <c r="E1723" t="s">
        <v>18298</v>
      </c>
      <c r="F1723">
        <v>311.31635442534701</v>
      </c>
      <c r="G1723" s="2">
        <v>0.23933631538188499</v>
      </c>
      <c r="H1723" s="12">
        <v>-3.1187735797017799</v>
      </c>
      <c r="I1723" s="14">
        <v>1.8160545848922101E-3</v>
      </c>
      <c r="J1723" s="14">
        <v>6.2426876355669804E-3</v>
      </c>
      <c r="K1723" t="s">
        <v>7607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</v>
      </c>
      <c r="W1723">
        <v>0</v>
      </c>
      <c r="X1723">
        <v>0</v>
      </c>
      <c r="Y1723">
        <v>342</v>
      </c>
      <c r="Z1723">
        <v>366</v>
      </c>
      <c r="AA1723">
        <v>265</v>
      </c>
      <c r="AB1723">
        <v>245</v>
      </c>
      <c r="AC1723" t="s">
        <v>7606</v>
      </c>
      <c r="AD1723" t="s">
        <v>7609</v>
      </c>
    </row>
    <row r="1724" spans="1:30" x14ac:dyDescent="0.25">
      <c r="A1724">
        <v>1723</v>
      </c>
      <c r="B1724" t="s">
        <v>7610</v>
      </c>
      <c r="C1724" s="2">
        <v>-0.33679747074862898</v>
      </c>
      <c r="D1724" t="s">
        <v>7613</v>
      </c>
      <c r="E1724" t="s">
        <v>18296</v>
      </c>
      <c r="F1724">
        <v>93.631254361840305</v>
      </c>
      <c r="G1724" s="2">
        <v>0.36743595012949198</v>
      </c>
      <c r="H1724" s="12">
        <v>-0.916615455373745</v>
      </c>
      <c r="I1724" s="14">
        <v>0.35934418262405798</v>
      </c>
      <c r="J1724" s="14">
        <v>0.48723577539824497</v>
      </c>
      <c r="K1724" t="s">
        <v>7612</v>
      </c>
      <c r="L1724" t="s">
        <v>24</v>
      </c>
      <c r="M1724" t="s">
        <v>24</v>
      </c>
      <c r="N1724" t="s">
        <v>24</v>
      </c>
      <c r="O1724" t="s">
        <v>24</v>
      </c>
      <c r="P1724" t="s">
        <v>24</v>
      </c>
      <c r="Q1724" t="s">
        <v>24</v>
      </c>
      <c r="R1724" t="s">
        <v>24</v>
      </c>
      <c r="S1724" t="s">
        <v>24</v>
      </c>
      <c r="T1724" t="s">
        <v>24</v>
      </c>
      <c r="U1724" t="s">
        <v>24</v>
      </c>
      <c r="V1724" t="s">
        <v>24</v>
      </c>
      <c r="W1724" t="s">
        <v>24</v>
      </c>
      <c r="X1724" t="s">
        <v>24</v>
      </c>
      <c r="Y1724">
        <v>134</v>
      </c>
      <c r="Z1724">
        <v>118</v>
      </c>
      <c r="AA1724">
        <v>51</v>
      </c>
      <c r="AB1724">
        <v>89</v>
      </c>
      <c r="AC1724" t="s">
        <v>7611</v>
      </c>
      <c r="AD1724" t="s">
        <v>7614</v>
      </c>
    </row>
    <row r="1725" spans="1:30" x14ac:dyDescent="0.25">
      <c r="A1725">
        <v>1724</v>
      </c>
      <c r="B1725" t="s">
        <v>7615</v>
      </c>
      <c r="C1725" s="2">
        <v>-0.32903061278882001</v>
      </c>
      <c r="D1725" t="s">
        <v>6413</v>
      </c>
      <c r="E1725" t="s">
        <v>18290</v>
      </c>
      <c r="F1725">
        <v>165.712290165989</v>
      </c>
      <c r="G1725" s="2">
        <v>0.41827252124657199</v>
      </c>
      <c r="H1725" s="12">
        <v>-0.78664171341740297</v>
      </c>
      <c r="I1725" s="14">
        <v>0.43149163334860202</v>
      </c>
      <c r="J1725" s="14">
        <v>0.55849347969051699</v>
      </c>
      <c r="K1725" t="s">
        <v>7617</v>
      </c>
      <c r="L1725" t="s">
        <v>24</v>
      </c>
      <c r="M1725" t="s">
        <v>24</v>
      </c>
      <c r="N1725" t="s">
        <v>24</v>
      </c>
      <c r="O1725" t="s">
        <v>24</v>
      </c>
      <c r="P1725" t="s">
        <v>24</v>
      </c>
      <c r="Q1725" t="s">
        <v>24</v>
      </c>
      <c r="R1725" t="s">
        <v>24</v>
      </c>
      <c r="S1725" t="s">
        <v>24</v>
      </c>
      <c r="T1725" t="s">
        <v>24</v>
      </c>
      <c r="U1725" t="s">
        <v>24</v>
      </c>
      <c r="V1725" t="s">
        <v>24</v>
      </c>
      <c r="W1725" t="s">
        <v>24</v>
      </c>
      <c r="X1725" t="s">
        <v>24</v>
      </c>
      <c r="Y1725">
        <v>207</v>
      </c>
      <c r="Z1725">
        <v>242</v>
      </c>
      <c r="AA1725">
        <v>70</v>
      </c>
      <c r="AB1725">
        <v>181</v>
      </c>
      <c r="AC1725" t="s">
        <v>7616</v>
      </c>
      <c r="AD1725" t="s">
        <v>7618</v>
      </c>
    </row>
    <row r="1726" spans="1:30" x14ac:dyDescent="0.25">
      <c r="A1726">
        <v>1725</v>
      </c>
      <c r="B1726" t="s">
        <v>7619</v>
      </c>
      <c r="C1726" s="2">
        <v>0.228683552692969</v>
      </c>
      <c r="D1726" t="s">
        <v>7622</v>
      </c>
      <c r="F1726">
        <v>112.02687773736901</v>
      </c>
      <c r="G1726" s="2">
        <v>0.43271168667482202</v>
      </c>
      <c r="H1726" s="12">
        <v>0.52848943011059002</v>
      </c>
      <c r="I1726" s="14">
        <v>0.597159681394002</v>
      </c>
      <c r="J1726" s="14">
        <v>0.70578346121173696</v>
      </c>
      <c r="K1726" t="s">
        <v>7621</v>
      </c>
      <c r="L1726" t="s">
        <v>24</v>
      </c>
      <c r="M1726" t="s">
        <v>24</v>
      </c>
      <c r="N1726" t="s">
        <v>24</v>
      </c>
      <c r="O1726" t="s">
        <v>24</v>
      </c>
      <c r="P1726" t="s">
        <v>24</v>
      </c>
      <c r="Q1726" t="s">
        <v>24</v>
      </c>
      <c r="R1726" t="s">
        <v>24</v>
      </c>
      <c r="S1726" t="s">
        <v>24</v>
      </c>
      <c r="T1726" t="s">
        <v>24</v>
      </c>
      <c r="U1726" t="s">
        <v>24</v>
      </c>
      <c r="V1726" t="s">
        <v>24</v>
      </c>
      <c r="W1726" t="s">
        <v>24</v>
      </c>
      <c r="X1726" t="s">
        <v>24</v>
      </c>
      <c r="Y1726">
        <v>165</v>
      </c>
      <c r="Z1726">
        <v>205</v>
      </c>
      <c r="AA1726">
        <v>40</v>
      </c>
      <c r="AB1726">
        <v>100</v>
      </c>
      <c r="AC1726" t="s">
        <v>7620</v>
      </c>
      <c r="AD1726" t="s">
        <v>7623</v>
      </c>
    </row>
    <row r="1727" spans="1:30" x14ac:dyDescent="0.25">
      <c r="A1727">
        <v>1726</v>
      </c>
      <c r="B1727" t="s">
        <v>7624</v>
      </c>
      <c r="C1727" s="2">
        <v>-0.63400221792475497</v>
      </c>
      <c r="D1727" t="s">
        <v>35</v>
      </c>
      <c r="E1727" t="s">
        <v>18287</v>
      </c>
      <c r="F1727">
        <v>16116.404537890399</v>
      </c>
      <c r="G1727" s="2">
        <v>0.159481265901044</v>
      </c>
      <c r="H1727" s="12">
        <v>-3.97540246713457</v>
      </c>
      <c r="I1727" s="14">
        <v>7.02603344617312E-5</v>
      </c>
      <c r="J1727" s="14">
        <v>3.6680027549874401E-4</v>
      </c>
      <c r="K1727" t="s">
        <v>7626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1</v>
      </c>
      <c r="W1727">
        <v>0</v>
      </c>
      <c r="X1727">
        <v>0</v>
      </c>
      <c r="Y1727">
        <v>17723</v>
      </c>
      <c r="Z1727">
        <v>20825</v>
      </c>
      <c r="AA1727">
        <v>11234</v>
      </c>
      <c r="AB1727">
        <v>14762</v>
      </c>
      <c r="AC1727" t="s">
        <v>7625</v>
      </c>
      <c r="AD1727" t="s">
        <v>7627</v>
      </c>
    </row>
    <row r="1728" spans="1:30" x14ac:dyDescent="0.25">
      <c r="A1728">
        <v>1727</v>
      </c>
      <c r="B1728" t="s">
        <v>16487</v>
      </c>
      <c r="C1728" s="2">
        <v>-0.60308430086534004</v>
      </c>
      <c r="D1728" t="s">
        <v>7630</v>
      </c>
      <c r="E1728" t="s">
        <v>18289</v>
      </c>
      <c r="F1728">
        <v>64.054901926297205</v>
      </c>
      <c r="G1728" s="2">
        <v>0.50457885844420602</v>
      </c>
      <c r="H1728" s="12">
        <v>-1.1952230870806999</v>
      </c>
      <c r="I1728" s="14">
        <v>0.23199988061562099</v>
      </c>
      <c r="J1728" s="14">
        <v>0.35182894516660201</v>
      </c>
      <c r="K1728" t="s">
        <v>7629</v>
      </c>
      <c r="L1728" t="s">
        <v>24</v>
      </c>
      <c r="M1728" t="s">
        <v>24</v>
      </c>
      <c r="N1728" t="s">
        <v>24</v>
      </c>
      <c r="O1728" t="s">
        <v>24</v>
      </c>
      <c r="P1728" t="s">
        <v>24</v>
      </c>
      <c r="Q1728" t="s">
        <v>24</v>
      </c>
      <c r="R1728" t="s">
        <v>24</v>
      </c>
      <c r="S1728" t="s">
        <v>24</v>
      </c>
      <c r="T1728" t="s">
        <v>24</v>
      </c>
      <c r="U1728" t="s">
        <v>24</v>
      </c>
      <c r="V1728" t="s">
        <v>24</v>
      </c>
      <c r="W1728" t="s">
        <v>24</v>
      </c>
      <c r="X1728" t="s">
        <v>24</v>
      </c>
      <c r="Y1728">
        <v>84</v>
      </c>
      <c r="Z1728">
        <v>70</v>
      </c>
      <c r="AA1728">
        <v>64</v>
      </c>
      <c r="AB1728">
        <v>35</v>
      </c>
      <c r="AC1728" t="s">
        <v>7628</v>
      </c>
      <c r="AD1728" t="e">
        <f>-IKRWFVTGTDTDVGKTLASCALLQAANIQGYRTAGYKPVASGSEMTAEGLRNGDALALQASSNQPLSYQQVNPLTFLEPTSPHIVSAEEGRPIDFSVLSRGLRELEQQADWVLVEGAGGWFTPLSEQLTFADWVIQEKLPVILVVGVKLGCINHALLTAQAIAFAGLPLAGWIANDVVPAGKRQEEYMASLTTMIAAPLLGVIPHLPEVAGHPLGEYLNISRLND</f>
        <v>#NAME?</v>
      </c>
    </row>
    <row r="1729" spans="1:30" x14ac:dyDescent="0.25">
      <c r="A1729">
        <v>1728</v>
      </c>
      <c r="B1729" t="s">
        <v>7631</v>
      </c>
      <c r="C1729" s="2">
        <v>-3.4888000903471998</v>
      </c>
      <c r="D1729" t="s">
        <v>35</v>
      </c>
      <c r="F1729">
        <v>4456.0023858826098</v>
      </c>
      <c r="G1729" s="2">
        <v>0.25494985003169002</v>
      </c>
      <c r="H1729" s="12">
        <v>-13.684260217896</v>
      </c>
      <c r="I1729" s="14">
        <v>1.26083815345541E-42</v>
      </c>
      <c r="J1729" s="14">
        <v>1.2308932473108399E-40</v>
      </c>
      <c r="K1729" t="s">
        <v>7633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1</v>
      </c>
      <c r="X1729">
        <v>0</v>
      </c>
      <c r="Y1729">
        <v>1034</v>
      </c>
      <c r="Z1729">
        <v>1190</v>
      </c>
      <c r="AA1729">
        <v>3904</v>
      </c>
      <c r="AB1729">
        <v>7094</v>
      </c>
      <c r="AC1729" t="s">
        <v>7632</v>
      </c>
      <c r="AD1729" t="s">
        <v>7634</v>
      </c>
    </row>
    <row r="1730" spans="1:30" x14ac:dyDescent="0.25">
      <c r="A1730">
        <v>1729</v>
      </c>
      <c r="B1730" t="s">
        <v>7635</v>
      </c>
      <c r="C1730" s="2">
        <v>-0.494901686710915</v>
      </c>
      <c r="D1730" t="s">
        <v>7638</v>
      </c>
      <c r="E1730" t="s">
        <v>18289</v>
      </c>
      <c r="F1730">
        <v>532.97447367894495</v>
      </c>
      <c r="G1730" s="2">
        <v>0.22278890733453399</v>
      </c>
      <c r="H1730" s="12">
        <v>-2.22139285403372</v>
      </c>
      <c r="I1730" s="14">
        <v>2.6324364615918999E-2</v>
      </c>
      <c r="J1730" s="14">
        <v>6.1702667362043002E-2</v>
      </c>
      <c r="K1730" t="s">
        <v>7637</v>
      </c>
      <c r="L1730" t="s">
        <v>24</v>
      </c>
      <c r="M1730" t="s">
        <v>24</v>
      </c>
      <c r="N1730" t="s">
        <v>24</v>
      </c>
      <c r="O1730" t="s">
        <v>24</v>
      </c>
      <c r="P1730" t="s">
        <v>24</v>
      </c>
      <c r="Q1730" t="s">
        <v>24</v>
      </c>
      <c r="R1730" t="s">
        <v>24</v>
      </c>
      <c r="S1730" t="s">
        <v>24</v>
      </c>
      <c r="T1730" t="s">
        <v>24</v>
      </c>
      <c r="U1730" t="s">
        <v>24</v>
      </c>
      <c r="V1730" t="s">
        <v>24</v>
      </c>
      <c r="W1730" t="s">
        <v>24</v>
      </c>
      <c r="X1730" t="s">
        <v>24</v>
      </c>
      <c r="Y1730">
        <v>572</v>
      </c>
      <c r="Z1730">
        <v>781</v>
      </c>
      <c r="AA1730">
        <v>379</v>
      </c>
      <c r="AB1730">
        <v>444</v>
      </c>
      <c r="AC1730" t="s">
        <v>7636</v>
      </c>
      <c r="AD1730" t="s">
        <v>7639</v>
      </c>
    </row>
    <row r="1731" spans="1:30" x14ac:dyDescent="0.25">
      <c r="A1731">
        <v>1730</v>
      </c>
      <c r="B1731" t="s">
        <v>7640</v>
      </c>
      <c r="C1731" s="2">
        <v>-0.264411805900374</v>
      </c>
      <c r="D1731" t="s">
        <v>7643</v>
      </c>
      <c r="E1731" t="s">
        <v>18289</v>
      </c>
      <c r="F1731">
        <v>1506.2884764958601</v>
      </c>
      <c r="G1731" s="2">
        <v>0.15660730975207199</v>
      </c>
      <c r="H1731" s="12">
        <v>-1.68837461239178</v>
      </c>
      <c r="I1731" s="14">
        <v>9.1339340726545606E-2</v>
      </c>
      <c r="J1731" s="14">
        <v>0.16944424016017101</v>
      </c>
      <c r="K1731" t="s">
        <v>7642</v>
      </c>
      <c r="L1731" t="s">
        <v>24</v>
      </c>
      <c r="M1731" t="s">
        <v>24</v>
      </c>
      <c r="N1731" t="s">
        <v>24</v>
      </c>
      <c r="O1731" t="s">
        <v>24</v>
      </c>
      <c r="P1731" t="s">
        <v>24</v>
      </c>
      <c r="Q1731" t="s">
        <v>24</v>
      </c>
      <c r="R1731" t="s">
        <v>24</v>
      </c>
      <c r="S1731" t="s">
        <v>24</v>
      </c>
      <c r="T1731" t="s">
        <v>24</v>
      </c>
      <c r="U1731" t="s">
        <v>24</v>
      </c>
      <c r="V1731" t="s">
        <v>24</v>
      </c>
      <c r="W1731" t="s">
        <v>24</v>
      </c>
      <c r="X1731" t="s">
        <v>24</v>
      </c>
      <c r="Y1731">
        <v>1961</v>
      </c>
      <c r="Z1731">
        <v>2213</v>
      </c>
      <c r="AA1731">
        <v>1009</v>
      </c>
      <c r="AB1731">
        <v>1159</v>
      </c>
      <c r="AC1731" t="s">
        <v>7641</v>
      </c>
      <c r="AD1731" t="s">
        <v>7644</v>
      </c>
    </row>
    <row r="1732" spans="1:30" x14ac:dyDescent="0.25">
      <c r="A1732">
        <v>1731</v>
      </c>
      <c r="B1732" t="s">
        <v>7645</v>
      </c>
      <c r="C1732" s="2">
        <v>0.51449091784831202</v>
      </c>
      <c r="D1732" t="s">
        <v>7648</v>
      </c>
      <c r="E1732" t="s">
        <v>18289</v>
      </c>
      <c r="F1732">
        <v>533.53003440709494</v>
      </c>
      <c r="G1732" s="2">
        <v>0.25189713488121501</v>
      </c>
      <c r="H1732" s="12">
        <v>2.0424643499455701</v>
      </c>
      <c r="I1732" s="14">
        <v>4.1105492231448298E-2</v>
      </c>
      <c r="J1732" s="14">
        <v>8.8444254118998103E-2</v>
      </c>
      <c r="K1732" t="s">
        <v>7647</v>
      </c>
      <c r="L1732" t="s">
        <v>24</v>
      </c>
      <c r="M1732" t="s">
        <v>24</v>
      </c>
      <c r="N1732" t="s">
        <v>24</v>
      </c>
      <c r="O1732" t="s">
        <v>24</v>
      </c>
      <c r="P1732" t="s">
        <v>24</v>
      </c>
      <c r="Q1732" t="s">
        <v>24</v>
      </c>
      <c r="R1732" t="s">
        <v>24</v>
      </c>
      <c r="S1732" t="s">
        <v>24</v>
      </c>
      <c r="T1732" t="s">
        <v>24</v>
      </c>
      <c r="U1732" t="s">
        <v>24</v>
      </c>
      <c r="V1732" t="s">
        <v>24</v>
      </c>
      <c r="W1732" t="s">
        <v>24</v>
      </c>
      <c r="X1732" t="s">
        <v>24</v>
      </c>
      <c r="Y1732">
        <v>966</v>
      </c>
      <c r="Z1732">
        <v>943</v>
      </c>
      <c r="AA1732">
        <v>313</v>
      </c>
      <c r="AB1732">
        <v>259</v>
      </c>
      <c r="AC1732" t="s">
        <v>7646</v>
      </c>
      <c r="AD1732" t="e">
        <f>-TLACRTVNSHTGTKPWLVWLHGLLGNGEDWSEVAGRCTEFPSLFVDLPGHGGSVAQAPGDFAEVSRQLNATLAAQNIQDYWLIGYSLGGRIAMYHACCGEHTGLRGLLVEGGNPGLENEELRRARLLRDTHWAQRFRQEPMTQVLADWYLQPIFADLTASQRQEFIDLRSVNQGFTVAAMLESTSLGRQPYLLPALHQLAIPFAYLCGERDLKFQQLARQNRLPLHTLAGAGHNAHRANPDAFAEQVRLFLSLSR</f>
        <v>#NAME?</v>
      </c>
    </row>
    <row r="1733" spans="1:30" x14ac:dyDescent="0.25">
      <c r="A1733">
        <v>1732</v>
      </c>
      <c r="B1733" t="s">
        <v>7649</v>
      </c>
      <c r="C1733" s="2">
        <v>0.57064590929753101</v>
      </c>
      <c r="D1733" t="s">
        <v>7652</v>
      </c>
      <c r="E1733" t="s">
        <v>18289</v>
      </c>
      <c r="F1733">
        <v>2650.8042989853202</v>
      </c>
      <c r="G1733" s="2">
        <v>0.274093317855232</v>
      </c>
      <c r="H1733" s="12">
        <v>2.0819402448874298</v>
      </c>
      <c r="I1733" s="14">
        <v>3.7347928165425003E-2</v>
      </c>
      <c r="J1733" s="14">
        <v>8.1888635309368199E-2</v>
      </c>
      <c r="K1733" t="s">
        <v>7651</v>
      </c>
      <c r="L1733" t="s">
        <v>24</v>
      </c>
      <c r="M1733" t="s">
        <v>24</v>
      </c>
      <c r="N1733" t="s">
        <v>24</v>
      </c>
      <c r="O1733" t="s">
        <v>24</v>
      </c>
      <c r="P1733" t="s">
        <v>24</v>
      </c>
      <c r="Q1733" t="s">
        <v>24</v>
      </c>
      <c r="R1733" t="s">
        <v>24</v>
      </c>
      <c r="S1733" t="s">
        <v>24</v>
      </c>
      <c r="T1733" t="s">
        <v>24</v>
      </c>
      <c r="U1733" t="s">
        <v>24</v>
      </c>
      <c r="V1733" t="s">
        <v>24</v>
      </c>
      <c r="W1733" t="s">
        <v>24</v>
      </c>
      <c r="X1733" t="s">
        <v>24</v>
      </c>
      <c r="Y1733">
        <v>4404</v>
      </c>
      <c r="Z1733">
        <v>5266</v>
      </c>
      <c r="AA1733">
        <v>1595</v>
      </c>
      <c r="AB1733">
        <v>1166</v>
      </c>
      <c r="AC1733" t="s">
        <v>7650</v>
      </c>
      <c r="AD1733" t="s">
        <v>7653</v>
      </c>
    </row>
    <row r="1734" spans="1:30" x14ac:dyDescent="0.25">
      <c r="A1734">
        <v>1733</v>
      </c>
      <c r="B1734" t="s">
        <v>7654</v>
      </c>
      <c r="C1734" s="2">
        <v>-0.31627298439601698</v>
      </c>
      <c r="D1734" t="s">
        <v>7657</v>
      </c>
      <c r="E1734" t="s">
        <v>18289</v>
      </c>
      <c r="F1734">
        <v>297.17322902827999</v>
      </c>
      <c r="G1734" s="2">
        <v>0.27165065671824401</v>
      </c>
      <c r="H1734" s="12">
        <v>-1.1642636473507799</v>
      </c>
      <c r="I1734" s="14">
        <v>0.24431718382016901</v>
      </c>
      <c r="J1734" s="14">
        <v>0.36610076854096602</v>
      </c>
      <c r="K1734" t="s">
        <v>7656</v>
      </c>
      <c r="L1734" t="s">
        <v>24</v>
      </c>
      <c r="M1734" t="s">
        <v>24</v>
      </c>
      <c r="N1734" t="s">
        <v>24</v>
      </c>
      <c r="O1734" t="s">
        <v>24</v>
      </c>
      <c r="P1734" t="s">
        <v>24</v>
      </c>
      <c r="Q1734" t="s">
        <v>24</v>
      </c>
      <c r="R1734" t="s">
        <v>24</v>
      </c>
      <c r="S1734" t="s">
        <v>24</v>
      </c>
      <c r="T1734" t="s">
        <v>24</v>
      </c>
      <c r="U1734" t="s">
        <v>24</v>
      </c>
      <c r="V1734" t="s">
        <v>24</v>
      </c>
      <c r="W1734" t="s">
        <v>24</v>
      </c>
      <c r="X1734" t="s">
        <v>24</v>
      </c>
      <c r="Y1734">
        <v>405</v>
      </c>
      <c r="Z1734">
        <v>400</v>
      </c>
      <c r="AA1734">
        <v>235</v>
      </c>
      <c r="AB1734">
        <v>194</v>
      </c>
      <c r="AC1734" t="s">
        <v>7655</v>
      </c>
      <c r="AD1734" t="s">
        <v>7658</v>
      </c>
    </row>
    <row r="1735" spans="1:30" x14ac:dyDescent="0.25">
      <c r="A1735">
        <v>1734</v>
      </c>
      <c r="B1735" t="s">
        <v>7659</v>
      </c>
      <c r="C1735" s="2">
        <v>0.66781063174053001</v>
      </c>
      <c r="D1735" t="s">
        <v>7662</v>
      </c>
      <c r="E1735" t="s">
        <v>18290</v>
      </c>
      <c r="F1735">
        <v>1377.06309459718</v>
      </c>
      <c r="G1735" s="2">
        <v>0.31426413298435002</v>
      </c>
      <c r="H1735" s="12">
        <v>2.1249979289675598</v>
      </c>
      <c r="I1735" s="14">
        <v>3.35867857083057E-2</v>
      </c>
      <c r="J1735" s="14">
        <v>7.5118212022298805E-2</v>
      </c>
      <c r="K1735" t="s">
        <v>7661</v>
      </c>
      <c r="L1735" t="s">
        <v>24</v>
      </c>
      <c r="M1735" t="s">
        <v>24</v>
      </c>
      <c r="N1735" t="s">
        <v>24</v>
      </c>
      <c r="O1735" t="s">
        <v>24</v>
      </c>
      <c r="P1735" t="s">
        <v>24</v>
      </c>
      <c r="Q1735" t="s">
        <v>24</v>
      </c>
      <c r="R1735" t="s">
        <v>24</v>
      </c>
      <c r="S1735" t="s">
        <v>24</v>
      </c>
      <c r="T1735" t="s">
        <v>24</v>
      </c>
      <c r="U1735" t="s">
        <v>24</v>
      </c>
      <c r="V1735" t="s">
        <v>24</v>
      </c>
      <c r="W1735" t="s">
        <v>24</v>
      </c>
      <c r="X1735" t="s">
        <v>24</v>
      </c>
      <c r="Y1735">
        <v>2447</v>
      </c>
      <c r="Z1735">
        <v>2705</v>
      </c>
      <c r="AA1735">
        <v>835</v>
      </c>
      <c r="AB1735">
        <v>535</v>
      </c>
      <c r="AC1735" t="s">
        <v>7660</v>
      </c>
      <c r="AD1735" t="s">
        <v>7663</v>
      </c>
    </row>
    <row r="1736" spans="1:30" x14ac:dyDescent="0.25">
      <c r="A1736">
        <v>1735</v>
      </c>
      <c r="B1736" t="s">
        <v>7664</v>
      </c>
      <c r="C1736" s="2">
        <v>0.290368766019931</v>
      </c>
      <c r="D1736" t="s">
        <v>35</v>
      </c>
      <c r="F1736">
        <v>191.817118391978</v>
      </c>
      <c r="G1736" s="2">
        <v>0.26733565074219701</v>
      </c>
      <c r="H1736" s="12">
        <v>1.0861580384576</v>
      </c>
      <c r="I1736" s="14">
        <v>0.277409078432795</v>
      </c>
      <c r="J1736" s="14">
        <v>0.401658796633722</v>
      </c>
      <c r="K1736" t="s">
        <v>24</v>
      </c>
      <c r="L1736" t="s">
        <v>24</v>
      </c>
      <c r="M1736" t="s">
        <v>24</v>
      </c>
      <c r="N1736" t="s">
        <v>24</v>
      </c>
      <c r="O1736" t="s">
        <v>24</v>
      </c>
      <c r="P1736" t="s">
        <v>24</v>
      </c>
      <c r="Q1736" t="s">
        <v>24</v>
      </c>
      <c r="R1736" t="s">
        <v>24</v>
      </c>
      <c r="S1736" t="s">
        <v>24</v>
      </c>
      <c r="T1736" t="s">
        <v>24</v>
      </c>
      <c r="U1736" t="s">
        <v>24</v>
      </c>
      <c r="V1736" t="s">
        <v>24</v>
      </c>
      <c r="W1736" t="s">
        <v>24</v>
      </c>
      <c r="X1736" t="s">
        <v>24</v>
      </c>
      <c r="Y1736">
        <v>310</v>
      </c>
      <c r="Z1736">
        <v>334</v>
      </c>
      <c r="AA1736">
        <v>91</v>
      </c>
      <c r="AB1736">
        <v>139</v>
      </c>
      <c r="AC1736" t="s">
        <v>7665</v>
      </c>
      <c r="AD1736" t="s">
        <v>7666</v>
      </c>
    </row>
    <row r="1737" spans="1:30" x14ac:dyDescent="0.25">
      <c r="A1737">
        <v>1736</v>
      </c>
      <c r="B1737" t="s">
        <v>7667</v>
      </c>
      <c r="C1737" s="2">
        <v>-7.2370781034714398E-3</v>
      </c>
      <c r="D1737" t="s">
        <v>7670</v>
      </c>
      <c r="E1737" t="s">
        <v>18291</v>
      </c>
      <c r="F1737">
        <v>79570.238717662505</v>
      </c>
      <c r="G1737" s="2">
        <v>0.16607072162147599</v>
      </c>
      <c r="H1737" s="12">
        <v>-4.35782902176272E-2</v>
      </c>
      <c r="I1737" s="14">
        <v>0.96524055715121404</v>
      </c>
      <c r="J1737" s="14">
        <v>0.97472572425019099</v>
      </c>
      <c r="K1737" t="s">
        <v>7669</v>
      </c>
      <c r="L1737" t="s">
        <v>24</v>
      </c>
      <c r="M1737" t="s">
        <v>24</v>
      </c>
      <c r="N1737" t="s">
        <v>24</v>
      </c>
      <c r="O1737" t="s">
        <v>24</v>
      </c>
      <c r="P1737" t="s">
        <v>24</v>
      </c>
      <c r="Q1737" t="s">
        <v>24</v>
      </c>
      <c r="R1737" t="s">
        <v>24</v>
      </c>
      <c r="S1737" t="s">
        <v>24</v>
      </c>
      <c r="T1737" t="s">
        <v>24</v>
      </c>
      <c r="U1737" t="s">
        <v>24</v>
      </c>
      <c r="V1737" t="s">
        <v>24</v>
      </c>
      <c r="W1737" t="s">
        <v>24</v>
      </c>
      <c r="X1737" t="s">
        <v>24</v>
      </c>
      <c r="Y1737">
        <v>108131</v>
      </c>
      <c r="Z1737">
        <v>134290</v>
      </c>
      <c r="AA1737">
        <v>46583</v>
      </c>
      <c r="AB1737">
        <v>59049</v>
      </c>
      <c r="AC1737" t="s">
        <v>7668</v>
      </c>
      <c r="AD1737" t="s">
        <v>7671</v>
      </c>
    </row>
    <row r="1738" spans="1:30" x14ac:dyDescent="0.25">
      <c r="A1738">
        <v>1737</v>
      </c>
      <c r="B1738" t="s">
        <v>7672</v>
      </c>
      <c r="C1738" s="2">
        <v>-5.9885502095426799E-2</v>
      </c>
      <c r="D1738" t="s">
        <v>7675</v>
      </c>
      <c r="F1738">
        <v>3075.0737819675401</v>
      </c>
      <c r="G1738" s="2">
        <v>0.16034339948971299</v>
      </c>
      <c r="H1738" s="12">
        <v>-0.373482801824149</v>
      </c>
      <c r="I1738" s="14">
        <v>0.70878914301117402</v>
      </c>
      <c r="J1738" s="14">
        <v>0.79603727450636597</v>
      </c>
      <c r="K1738" t="s">
        <v>7674</v>
      </c>
      <c r="L1738" t="s">
        <v>24</v>
      </c>
      <c r="M1738" t="s">
        <v>24</v>
      </c>
      <c r="N1738" t="s">
        <v>24</v>
      </c>
      <c r="O1738" t="s">
        <v>24</v>
      </c>
      <c r="P1738" t="s">
        <v>24</v>
      </c>
      <c r="Q1738" t="s">
        <v>24</v>
      </c>
      <c r="R1738" t="s">
        <v>24</v>
      </c>
      <c r="S1738" t="s">
        <v>24</v>
      </c>
      <c r="T1738" t="s">
        <v>24</v>
      </c>
      <c r="U1738" t="s">
        <v>24</v>
      </c>
      <c r="V1738" t="s">
        <v>24</v>
      </c>
      <c r="W1738" t="s">
        <v>24</v>
      </c>
      <c r="X1738" t="s">
        <v>24</v>
      </c>
      <c r="Y1738">
        <v>4229</v>
      </c>
      <c r="Z1738">
        <v>4961</v>
      </c>
      <c r="AA1738">
        <v>1824</v>
      </c>
      <c r="AB1738">
        <v>2334</v>
      </c>
      <c r="AC1738" t="s">
        <v>7673</v>
      </c>
      <c r="AD1738" t="s">
        <v>7676</v>
      </c>
    </row>
    <row r="1739" spans="1:30" x14ac:dyDescent="0.25">
      <c r="A1739">
        <v>1738</v>
      </c>
      <c r="B1739" t="s">
        <v>7677</v>
      </c>
      <c r="C1739" s="2">
        <v>-0.39532261214272302</v>
      </c>
      <c r="D1739" t="s">
        <v>7680</v>
      </c>
      <c r="E1739" t="s">
        <v>18298</v>
      </c>
      <c r="F1739">
        <v>554.71375917805005</v>
      </c>
      <c r="G1739" s="2">
        <v>0.19037938591497</v>
      </c>
      <c r="H1739" s="12">
        <v>-2.07649904028627</v>
      </c>
      <c r="I1739" s="14">
        <v>3.7847819795532901E-2</v>
      </c>
      <c r="J1739" s="14">
        <v>8.2845143666791396E-2</v>
      </c>
      <c r="K1739" t="s">
        <v>7679</v>
      </c>
      <c r="L1739" t="s">
        <v>24</v>
      </c>
      <c r="M1739" t="s">
        <v>24</v>
      </c>
      <c r="N1739" t="s">
        <v>24</v>
      </c>
      <c r="O1739" t="s">
        <v>24</v>
      </c>
      <c r="P1739" t="s">
        <v>24</v>
      </c>
      <c r="Q1739" t="s">
        <v>24</v>
      </c>
      <c r="R1739" t="s">
        <v>24</v>
      </c>
      <c r="S1739" t="s">
        <v>24</v>
      </c>
      <c r="T1739" t="s">
        <v>24</v>
      </c>
      <c r="U1739" t="s">
        <v>24</v>
      </c>
      <c r="V1739" t="s">
        <v>24</v>
      </c>
      <c r="W1739" t="s">
        <v>24</v>
      </c>
      <c r="X1739" t="s">
        <v>24</v>
      </c>
      <c r="Y1739">
        <v>718</v>
      </c>
      <c r="Z1739">
        <v>741</v>
      </c>
      <c r="AA1739">
        <v>405</v>
      </c>
      <c r="AB1739">
        <v>423</v>
      </c>
      <c r="AC1739" t="s">
        <v>7678</v>
      </c>
      <c r="AD1739" t="s">
        <v>7681</v>
      </c>
    </row>
    <row r="1740" spans="1:30" x14ac:dyDescent="0.25">
      <c r="A1740">
        <v>1739</v>
      </c>
      <c r="B1740" t="s">
        <v>16488</v>
      </c>
      <c r="C1740" s="2">
        <v>1.6978789231370699</v>
      </c>
      <c r="D1740" t="s">
        <v>7684</v>
      </c>
      <c r="F1740">
        <v>4707.3829048908301</v>
      </c>
      <c r="G1740" s="2">
        <v>0.18122506570073499</v>
      </c>
      <c r="H1740" s="12">
        <v>9.3688967173053701</v>
      </c>
      <c r="I1740" s="14">
        <v>7.3294640089990396E-21</v>
      </c>
      <c r="J1740" s="14">
        <v>2.9814121828272099E-19</v>
      </c>
      <c r="K1740" t="s">
        <v>7683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1</v>
      </c>
      <c r="U1740">
        <v>0</v>
      </c>
      <c r="V1740">
        <v>0</v>
      </c>
      <c r="W1740">
        <v>0</v>
      </c>
      <c r="X1740">
        <v>0</v>
      </c>
      <c r="Y1740">
        <v>11155</v>
      </c>
      <c r="Z1740">
        <v>10741</v>
      </c>
      <c r="AA1740">
        <v>1464</v>
      </c>
      <c r="AB1740">
        <v>1443</v>
      </c>
      <c r="AC1740" t="s">
        <v>7682</v>
      </c>
      <c r="AD1740" t="s">
        <v>7685</v>
      </c>
    </row>
    <row r="1741" spans="1:30" x14ac:dyDescent="0.25">
      <c r="A1741">
        <v>1740</v>
      </c>
      <c r="B1741" t="s">
        <v>7686</v>
      </c>
      <c r="C1741" s="2">
        <v>-0.31247906709059797</v>
      </c>
      <c r="D1741" t="s">
        <v>7689</v>
      </c>
      <c r="E1741" t="s">
        <v>18294</v>
      </c>
      <c r="F1741">
        <v>1524.6255179724601</v>
      </c>
      <c r="G1741" s="2">
        <v>0.19014883027327001</v>
      </c>
      <c r="H1741" s="12">
        <v>-1.6433394128248</v>
      </c>
      <c r="I1741" s="14">
        <v>0.100312728055867</v>
      </c>
      <c r="J1741" s="14">
        <v>0.18219590839914401</v>
      </c>
      <c r="K1741" t="s">
        <v>7688</v>
      </c>
      <c r="L1741" t="s">
        <v>24</v>
      </c>
      <c r="M1741" t="s">
        <v>24</v>
      </c>
      <c r="N1741" t="s">
        <v>24</v>
      </c>
      <c r="O1741" t="s">
        <v>24</v>
      </c>
      <c r="P1741" t="s">
        <v>24</v>
      </c>
      <c r="Q1741" t="s">
        <v>24</v>
      </c>
      <c r="R1741" t="s">
        <v>24</v>
      </c>
      <c r="S1741" t="s">
        <v>24</v>
      </c>
      <c r="T1741" t="s">
        <v>24</v>
      </c>
      <c r="U1741" t="s">
        <v>24</v>
      </c>
      <c r="V1741" t="s">
        <v>24</v>
      </c>
      <c r="W1741" t="s">
        <v>24</v>
      </c>
      <c r="X1741" t="s">
        <v>24</v>
      </c>
      <c r="Y1741">
        <v>1869</v>
      </c>
      <c r="Z1741">
        <v>2285</v>
      </c>
      <c r="AA1741">
        <v>940</v>
      </c>
      <c r="AB1741">
        <v>1305</v>
      </c>
      <c r="AC1741" t="s">
        <v>7687</v>
      </c>
      <c r="AD1741" t="s">
        <v>7690</v>
      </c>
    </row>
    <row r="1742" spans="1:30" x14ac:dyDescent="0.25">
      <c r="A1742">
        <v>1741</v>
      </c>
      <c r="B1742" t="s">
        <v>7691</v>
      </c>
      <c r="C1742" s="2">
        <v>-0.73980658822489198</v>
      </c>
      <c r="D1742" t="s">
        <v>7694</v>
      </c>
      <c r="E1742" t="s">
        <v>18297</v>
      </c>
      <c r="F1742">
        <v>5065.45465164692</v>
      </c>
      <c r="G1742" s="2">
        <v>0.21015167988571501</v>
      </c>
      <c r="H1742" s="12">
        <v>-3.5203458217760502</v>
      </c>
      <c r="I1742" s="14">
        <v>4.3098447421278398E-4</v>
      </c>
      <c r="J1742" s="14">
        <v>1.8453885655711801E-3</v>
      </c>
      <c r="K1742" t="s">
        <v>7693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</v>
      </c>
      <c r="W1742">
        <v>0</v>
      </c>
      <c r="X1742">
        <v>0</v>
      </c>
      <c r="Y1742">
        <v>5236</v>
      </c>
      <c r="Z1742">
        <v>6350</v>
      </c>
      <c r="AA1742">
        <v>3314</v>
      </c>
      <c r="AB1742">
        <v>5148</v>
      </c>
      <c r="AC1742" t="s">
        <v>7692</v>
      </c>
      <c r="AD1742" t="s">
        <v>7695</v>
      </c>
    </row>
    <row r="1743" spans="1:30" x14ac:dyDescent="0.25">
      <c r="A1743">
        <v>1742</v>
      </c>
      <c r="B1743" t="s">
        <v>7696</v>
      </c>
      <c r="C1743" s="2">
        <v>-1.1857745880989199</v>
      </c>
      <c r="D1743" t="s">
        <v>35</v>
      </c>
      <c r="F1743">
        <v>520.93254622058498</v>
      </c>
      <c r="G1743" s="2">
        <v>0.25483677127059701</v>
      </c>
      <c r="H1743" s="12">
        <v>-4.65307491609917</v>
      </c>
      <c r="I1743" s="14">
        <v>3.2702136683488002E-6</v>
      </c>
      <c r="J1743" s="14">
        <v>2.34346071435238E-5</v>
      </c>
      <c r="K1743" t="s">
        <v>7698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0</v>
      </c>
      <c r="X1743">
        <v>0</v>
      </c>
      <c r="Y1743">
        <v>473</v>
      </c>
      <c r="Z1743">
        <v>497</v>
      </c>
      <c r="AA1743">
        <v>358</v>
      </c>
      <c r="AB1743">
        <v>612</v>
      </c>
      <c r="AC1743" t="s">
        <v>7697</v>
      </c>
      <c r="AD1743" t="s">
        <v>7699</v>
      </c>
    </row>
    <row r="1744" spans="1:30" x14ac:dyDescent="0.25">
      <c r="A1744">
        <v>1743</v>
      </c>
      <c r="B1744" t="s">
        <v>7700</v>
      </c>
      <c r="C1744" s="2">
        <v>0.28928189476833499</v>
      </c>
      <c r="D1744" t="s">
        <v>7703</v>
      </c>
      <c r="E1744" t="s">
        <v>18296</v>
      </c>
      <c r="F1744">
        <v>319.86479730490697</v>
      </c>
      <c r="G1744" s="2">
        <v>0.24586003118802899</v>
      </c>
      <c r="H1744" s="12">
        <v>1.1766121291471701</v>
      </c>
      <c r="I1744" s="14">
        <v>0.23935035438180399</v>
      </c>
      <c r="J1744" s="14">
        <v>0.36045627993094598</v>
      </c>
      <c r="K1744" t="s">
        <v>7702</v>
      </c>
      <c r="L1744" t="s">
        <v>24</v>
      </c>
      <c r="M1744" t="s">
        <v>24</v>
      </c>
      <c r="N1744" t="s">
        <v>24</v>
      </c>
      <c r="O1744" t="s">
        <v>24</v>
      </c>
      <c r="P1744" t="s">
        <v>24</v>
      </c>
      <c r="Q1744" t="s">
        <v>24</v>
      </c>
      <c r="R1744" t="s">
        <v>24</v>
      </c>
      <c r="S1744" t="s">
        <v>24</v>
      </c>
      <c r="T1744" t="s">
        <v>24</v>
      </c>
      <c r="U1744" t="s">
        <v>24</v>
      </c>
      <c r="V1744" t="s">
        <v>24</v>
      </c>
      <c r="W1744" t="s">
        <v>24</v>
      </c>
      <c r="X1744" t="s">
        <v>24</v>
      </c>
      <c r="Y1744">
        <v>521</v>
      </c>
      <c r="Z1744">
        <v>550</v>
      </c>
      <c r="AA1744">
        <v>199</v>
      </c>
      <c r="AB1744">
        <v>177</v>
      </c>
      <c r="AC1744" t="s">
        <v>7701</v>
      </c>
      <c r="AD1744" t="s">
        <v>7704</v>
      </c>
    </row>
    <row r="1745" spans="1:30" x14ac:dyDescent="0.25">
      <c r="A1745">
        <v>1744</v>
      </c>
      <c r="B1745" t="s">
        <v>7705</v>
      </c>
      <c r="C1745" s="2">
        <v>0.12179664338372299</v>
      </c>
      <c r="D1745" t="s">
        <v>5758</v>
      </c>
      <c r="E1745" t="s">
        <v>18286</v>
      </c>
      <c r="F1745">
        <v>4676.5145521082904</v>
      </c>
      <c r="G1745" s="2">
        <v>0.15670056053931999</v>
      </c>
      <c r="H1745" s="12">
        <v>0.77725722846512402</v>
      </c>
      <c r="I1745" s="14">
        <v>0.437007024210119</v>
      </c>
      <c r="J1745" s="14">
        <v>0.56301960723870503</v>
      </c>
      <c r="K1745" t="s">
        <v>7707</v>
      </c>
      <c r="L1745" t="s">
        <v>24</v>
      </c>
      <c r="M1745" t="s">
        <v>24</v>
      </c>
      <c r="N1745" t="s">
        <v>24</v>
      </c>
      <c r="O1745" t="s">
        <v>24</v>
      </c>
      <c r="P1745" t="s">
        <v>24</v>
      </c>
      <c r="Q1745" t="s">
        <v>24</v>
      </c>
      <c r="R1745" t="s">
        <v>24</v>
      </c>
      <c r="S1745" t="s">
        <v>24</v>
      </c>
      <c r="T1745" t="s">
        <v>24</v>
      </c>
      <c r="U1745" t="s">
        <v>24</v>
      </c>
      <c r="V1745" t="s">
        <v>24</v>
      </c>
      <c r="W1745" t="s">
        <v>24</v>
      </c>
      <c r="X1745" t="s">
        <v>24</v>
      </c>
      <c r="Y1745">
        <v>6951</v>
      </c>
      <c r="Z1745">
        <v>7915</v>
      </c>
      <c r="AA1745">
        <v>2842</v>
      </c>
      <c r="AB1745">
        <v>3048</v>
      </c>
      <c r="AC1745" t="s">
        <v>7706</v>
      </c>
      <c r="AD1745" t="s">
        <v>7708</v>
      </c>
    </row>
    <row r="1746" spans="1:30" x14ac:dyDescent="0.25">
      <c r="A1746">
        <v>1745</v>
      </c>
      <c r="B1746" t="s">
        <v>7709</v>
      </c>
      <c r="C1746" s="2">
        <v>0.14799484381716099</v>
      </c>
      <c r="D1746" t="s">
        <v>7712</v>
      </c>
      <c r="E1746" t="s">
        <v>18286</v>
      </c>
      <c r="F1746">
        <v>9970.5950103394298</v>
      </c>
      <c r="G1746" s="2">
        <v>0.142437179294788</v>
      </c>
      <c r="H1746" s="12">
        <v>1.03901835567012</v>
      </c>
      <c r="I1746" s="14">
        <v>0.29879619954424302</v>
      </c>
      <c r="J1746" s="14">
        <v>0.42398225262364397</v>
      </c>
      <c r="K1746" t="s">
        <v>7711</v>
      </c>
      <c r="L1746" t="s">
        <v>24</v>
      </c>
      <c r="M1746" t="s">
        <v>24</v>
      </c>
      <c r="N1746" t="s">
        <v>24</v>
      </c>
      <c r="O1746" t="s">
        <v>24</v>
      </c>
      <c r="P1746" t="s">
        <v>24</v>
      </c>
      <c r="Q1746" t="s">
        <v>24</v>
      </c>
      <c r="R1746" t="s">
        <v>24</v>
      </c>
      <c r="S1746" t="s">
        <v>24</v>
      </c>
      <c r="T1746" t="s">
        <v>24</v>
      </c>
      <c r="U1746" t="s">
        <v>24</v>
      </c>
      <c r="V1746" t="s">
        <v>24</v>
      </c>
      <c r="W1746" t="s">
        <v>24</v>
      </c>
      <c r="X1746" t="s">
        <v>24</v>
      </c>
      <c r="Y1746">
        <v>15440</v>
      </c>
      <c r="Z1746">
        <v>16502</v>
      </c>
      <c r="AA1746">
        <v>5918</v>
      </c>
      <c r="AB1746">
        <v>6536</v>
      </c>
      <c r="AC1746" t="s">
        <v>7710</v>
      </c>
      <c r="AD1746" t="s">
        <v>7713</v>
      </c>
    </row>
    <row r="1747" spans="1:30" x14ac:dyDescent="0.25">
      <c r="A1747">
        <v>1746</v>
      </c>
      <c r="B1747" t="s">
        <v>7714</v>
      </c>
      <c r="C1747" s="2">
        <v>-0.113283128328326</v>
      </c>
      <c r="D1747" t="s">
        <v>7717</v>
      </c>
      <c r="E1747" t="s">
        <v>18289</v>
      </c>
      <c r="F1747">
        <v>1354.74574088793</v>
      </c>
      <c r="G1747" s="2">
        <v>0.17670832640109599</v>
      </c>
      <c r="H1747" s="12">
        <v>-0.64107408312607805</v>
      </c>
      <c r="I1747" s="14">
        <v>0.52147455168549905</v>
      </c>
      <c r="J1747" s="14">
        <v>0.64360244131854405</v>
      </c>
      <c r="K1747" t="s">
        <v>7716</v>
      </c>
      <c r="L1747" t="s">
        <v>24</v>
      </c>
      <c r="M1747" t="s">
        <v>24</v>
      </c>
      <c r="N1747" t="s">
        <v>24</v>
      </c>
      <c r="O1747" t="s">
        <v>24</v>
      </c>
      <c r="P1747" t="s">
        <v>24</v>
      </c>
      <c r="Q1747" t="s">
        <v>24</v>
      </c>
      <c r="R1747" t="s">
        <v>24</v>
      </c>
      <c r="S1747" t="s">
        <v>24</v>
      </c>
      <c r="T1747" t="s">
        <v>24</v>
      </c>
      <c r="U1747" t="s">
        <v>24</v>
      </c>
      <c r="V1747" t="s">
        <v>24</v>
      </c>
      <c r="W1747" t="s">
        <v>24</v>
      </c>
      <c r="X1747" t="s">
        <v>24</v>
      </c>
      <c r="Y1747">
        <v>1823</v>
      </c>
      <c r="Z1747">
        <v>2150</v>
      </c>
      <c r="AA1747">
        <v>801</v>
      </c>
      <c r="AB1747">
        <v>1067</v>
      </c>
      <c r="AC1747" t="s">
        <v>7715</v>
      </c>
      <c r="AD1747" t="s">
        <v>7718</v>
      </c>
    </row>
    <row r="1748" spans="1:30" x14ac:dyDescent="0.25">
      <c r="A1748">
        <v>1747</v>
      </c>
      <c r="B1748" t="s">
        <v>7719</v>
      </c>
      <c r="C1748" s="2">
        <v>-0.49158656270576301</v>
      </c>
      <c r="D1748" t="s">
        <v>7722</v>
      </c>
      <c r="E1748" t="s">
        <v>18283</v>
      </c>
      <c r="F1748">
        <v>26231.395472085998</v>
      </c>
      <c r="G1748" s="2">
        <v>0.169984058316303</v>
      </c>
      <c r="H1748" s="12">
        <v>-2.8919568551012498</v>
      </c>
      <c r="I1748" s="14">
        <v>3.8285051838770501E-3</v>
      </c>
      <c r="J1748" s="14">
        <v>1.18465235681774E-2</v>
      </c>
      <c r="K1748" t="s">
        <v>7721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</v>
      </c>
      <c r="W1748">
        <v>0</v>
      </c>
      <c r="X1748">
        <v>0</v>
      </c>
      <c r="Y1748">
        <v>29309</v>
      </c>
      <c r="Z1748">
        <v>37314</v>
      </c>
      <c r="AA1748">
        <v>18440</v>
      </c>
      <c r="AB1748">
        <v>22058</v>
      </c>
      <c r="AC1748" t="s">
        <v>7720</v>
      </c>
      <c r="AD1748" t="s">
        <v>7723</v>
      </c>
    </row>
    <row r="1749" spans="1:30" x14ac:dyDescent="0.25">
      <c r="A1749">
        <v>1748</v>
      </c>
      <c r="B1749" t="s">
        <v>7724</v>
      </c>
      <c r="C1749" s="2">
        <v>0.129324089966184</v>
      </c>
      <c r="D1749" t="s">
        <v>7727</v>
      </c>
      <c r="E1749" t="s">
        <v>18292</v>
      </c>
      <c r="F1749">
        <v>978.49421536394198</v>
      </c>
      <c r="G1749" s="2">
        <v>0.18854993112815599</v>
      </c>
      <c r="H1749" s="12">
        <v>0.68588776029986398</v>
      </c>
      <c r="I1749" s="14">
        <v>0.492783889072065</v>
      </c>
      <c r="J1749" s="14">
        <v>0.61736319757023295</v>
      </c>
      <c r="K1749" t="s">
        <v>7726</v>
      </c>
      <c r="L1749" t="s">
        <v>24</v>
      </c>
      <c r="M1749" t="s">
        <v>24</v>
      </c>
      <c r="N1749" t="s">
        <v>24</v>
      </c>
      <c r="O1749" t="s">
        <v>24</v>
      </c>
      <c r="P1749" t="s">
        <v>24</v>
      </c>
      <c r="Q1749" t="s">
        <v>24</v>
      </c>
      <c r="R1749" t="s">
        <v>24</v>
      </c>
      <c r="S1749" t="s">
        <v>24</v>
      </c>
      <c r="T1749" t="s">
        <v>24</v>
      </c>
      <c r="U1749" t="s">
        <v>24</v>
      </c>
      <c r="V1749" t="s">
        <v>24</v>
      </c>
      <c r="W1749" t="s">
        <v>24</v>
      </c>
      <c r="X1749" t="s">
        <v>24</v>
      </c>
      <c r="Y1749">
        <v>1625</v>
      </c>
      <c r="Z1749">
        <v>1484</v>
      </c>
      <c r="AA1749">
        <v>537</v>
      </c>
      <c r="AB1749">
        <v>702</v>
      </c>
      <c r="AC1749" t="s">
        <v>7725</v>
      </c>
      <c r="AD1749" t="s">
        <v>7728</v>
      </c>
    </row>
    <row r="1750" spans="1:30" x14ac:dyDescent="0.25">
      <c r="A1750">
        <v>1749</v>
      </c>
      <c r="B1750" t="s">
        <v>7729</v>
      </c>
      <c r="C1750" s="2">
        <v>-0.33196841774279101</v>
      </c>
      <c r="D1750" t="s">
        <v>7732</v>
      </c>
      <c r="E1750" t="s">
        <v>18292</v>
      </c>
      <c r="F1750">
        <v>4857.5434061646201</v>
      </c>
      <c r="G1750" s="2">
        <v>0.15938448368066099</v>
      </c>
      <c r="H1750" s="12">
        <v>-2.0828151528721901</v>
      </c>
      <c r="I1750" s="14">
        <v>3.7268075837024003E-2</v>
      </c>
      <c r="J1750" s="14">
        <v>8.1759458507628502E-2</v>
      </c>
      <c r="K1750" t="s">
        <v>7731</v>
      </c>
      <c r="L1750" t="s">
        <v>24</v>
      </c>
      <c r="M1750" t="s">
        <v>24</v>
      </c>
      <c r="N1750" t="s">
        <v>24</v>
      </c>
      <c r="O1750" t="s">
        <v>24</v>
      </c>
      <c r="P1750" t="s">
        <v>24</v>
      </c>
      <c r="Q1750" t="s">
        <v>24</v>
      </c>
      <c r="R1750" t="s">
        <v>24</v>
      </c>
      <c r="S1750" t="s">
        <v>24</v>
      </c>
      <c r="T1750" t="s">
        <v>24</v>
      </c>
      <c r="U1750" t="s">
        <v>24</v>
      </c>
      <c r="V1750" t="s">
        <v>24</v>
      </c>
      <c r="W1750" t="s">
        <v>24</v>
      </c>
      <c r="X1750" t="s">
        <v>24</v>
      </c>
      <c r="Y1750">
        <v>5994</v>
      </c>
      <c r="Z1750">
        <v>7135</v>
      </c>
      <c r="AA1750">
        <v>3162</v>
      </c>
      <c r="AB1750">
        <v>4007</v>
      </c>
      <c r="AC1750" t="s">
        <v>7730</v>
      </c>
      <c r="AD1750" t="s">
        <v>7733</v>
      </c>
    </row>
    <row r="1751" spans="1:30" x14ac:dyDescent="0.25">
      <c r="A1751">
        <v>1750</v>
      </c>
      <c r="B1751" t="s">
        <v>16489</v>
      </c>
      <c r="C1751" s="2">
        <v>0.919467611961576</v>
      </c>
      <c r="D1751" t="s">
        <v>35</v>
      </c>
      <c r="F1751">
        <v>19067.505279542798</v>
      </c>
      <c r="G1751" s="2">
        <v>0.15144459750907099</v>
      </c>
      <c r="H1751" s="12">
        <v>6.0713133851242196</v>
      </c>
      <c r="I1751" s="14">
        <v>1.26868331759511E-9</v>
      </c>
      <c r="J1751" s="14">
        <v>1.67939266278268E-8</v>
      </c>
      <c r="K1751" t="s">
        <v>7735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0</v>
      </c>
      <c r="Y1751">
        <v>36646</v>
      </c>
      <c r="Z1751">
        <v>39385</v>
      </c>
      <c r="AA1751">
        <v>7510</v>
      </c>
      <c r="AB1751">
        <v>9990</v>
      </c>
      <c r="AC1751" t="s">
        <v>7734</v>
      </c>
      <c r="AD1751" t="s">
        <v>7736</v>
      </c>
    </row>
    <row r="1752" spans="1:30" x14ac:dyDescent="0.25">
      <c r="A1752">
        <v>1751</v>
      </c>
      <c r="B1752" t="s">
        <v>7737</v>
      </c>
      <c r="C1752" s="2">
        <v>2.5360565623654699E-2</v>
      </c>
      <c r="D1752" t="s">
        <v>7740</v>
      </c>
      <c r="E1752" t="s">
        <v>18292</v>
      </c>
      <c r="F1752">
        <v>4970.5073741974502</v>
      </c>
      <c r="G1752" s="2">
        <v>0.14005880811590901</v>
      </c>
      <c r="H1752" s="12">
        <v>0.18107083706343599</v>
      </c>
      <c r="I1752" s="14">
        <v>0.85631197485254396</v>
      </c>
      <c r="J1752" s="14">
        <v>0.90047187906745796</v>
      </c>
      <c r="K1752" t="s">
        <v>7739</v>
      </c>
      <c r="L1752" t="s">
        <v>24</v>
      </c>
      <c r="M1752" t="s">
        <v>24</v>
      </c>
      <c r="N1752" t="s">
        <v>24</v>
      </c>
      <c r="O1752" t="s">
        <v>24</v>
      </c>
      <c r="P1752" t="s">
        <v>24</v>
      </c>
      <c r="Q1752" t="s">
        <v>24</v>
      </c>
      <c r="R1752" t="s">
        <v>24</v>
      </c>
      <c r="S1752" t="s">
        <v>24</v>
      </c>
      <c r="T1752" t="s">
        <v>24</v>
      </c>
      <c r="U1752" t="s">
        <v>24</v>
      </c>
      <c r="V1752" t="s">
        <v>24</v>
      </c>
      <c r="W1752" t="s">
        <v>24</v>
      </c>
      <c r="X1752" t="s">
        <v>24</v>
      </c>
      <c r="Y1752">
        <v>7534</v>
      </c>
      <c r="Z1752">
        <v>7738</v>
      </c>
      <c r="AA1752">
        <v>2964</v>
      </c>
      <c r="AB1752">
        <v>3544</v>
      </c>
      <c r="AC1752" t="s">
        <v>7738</v>
      </c>
      <c r="AD1752" t="s">
        <v>7741</v>
      </c>
    </row>
    <row r="1753" spans="1:30" x14ac:dyDescent="0.25">
      <c r="A1753">
        <v>1752</v>
      </c>
      <c r="B1753" t="s">
        <v>7742</v>
      </c>
      <c r="C1753" s="2">
        <v>0.20551787234406499</v>
      </c>
      <c r="D1753" t="s">
        <v>4520</v>
      </c>
      <c r="E1753" t="s">
        <v>18291</v>
      </c>
      <c r="F1753">
        <v>561.84057566686897</v>
      </c>
      <c r="G1753" s="2">
        <v>0.23561546890885399</v>
      </c>
      <c r="H1753" s="12">
        <v>0.87225967503673596</v>
      </c>
      <c r="I1753" s="14">
        <v>0.38306673106605599</v>
      </c>
      <c r="J1753" s="14">
        <v>0.51053774225697901</v>
      </c>
      <c r="K1753" t="s">
        <v>7744</v>
      </c>
      <c r="L1753" t="s">
        <v>24</v>
      </c>
      <c r="M1753" t="s">
        <v>24</v>
      </c>
      <c r="N1753" t="s">
        <v>24</v>
      </c>
      <c r="O1753" t="s">
        <v>24</v>
      </c>
      <c r="P1753" t="s">
        <v>24</v>
      </c>
      <c r="Q1753" t="s">
        <v>24</v>
      </c>
      <c r="R1753" t="s">
        <v>24</v>
      </c>
      <c r="S1753" t="s">
        <v>24</v>
      </c>
      <c r="T1753" t="s">
        <v>24</v>
      </c>
      <c r="U1753" t="s">
        <v>24</v>
      </c>
      <c r="V1753" t="s">
        <v>24</v>
      </c>
      <c r="W1753" t="s">
        <v>24</v>
      </c>
      <c r="X1753" t="s">
        <v>24</v>
      </c>
      <c r="Y1753">
        <v>998</v>
      </c>
      <c r="Z1753">
        <v>830</v>
      </c>
      <c r="AA1753">
        <v>287</v>
      </c>
      <c r="AB1753">
        <v>407</v>
      </c>
      <c r="AC1753" t="s">
        <v>7743</v>
      </c>
      <c r="AD1753" t="s">
        <v>7745</v>
      </c>
    </row>
    <row r="1754" spans="1:30" x14ac:dyDescent="0.25">
      <c r="A1754">
        <v>1753</v>
      </c>
      <c r="B1754" t="s">
        <v>7746</v>
      </c>
      <c r="C1754" s="2">
        <v>-1.6630391477342199</v>
      </c>
      <c r="D1754" t="s">
        <v>7749</v>
      </c>
      <c r="E1754" t="s">
        <v>18288</v>
      </c>
      <c r="F1754">
        <v>24999.670913934999</v>
      </c>
      <c r="G1754" s="2">
        <v>0.20962228467441199</v>
      </c>
      <c r="H1754" s="12">
        <v>-7.9335035886918197</v>
      </c>
      <c r="I1754" s="14">
        <v>2.13048402670172E-15</v>
      </c>
      <c r="J1754" s="14">
        <v>5.6983151536097295E-14</v>
      </c>
      <c r="K1754" t="s">
        <v>7748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</v>
      </c>
      <c r="Y1754">
        <v>18415</v>
      </c>
      <c r="Z1754">
        <v>18109</v>
      </c>
      <c r="AA1754">
        <v>19564</v>
      </c>
      <c r="AB1754">
        <v>31242</v>
      </c>
      <c r="AC1754" t="s">
        <v>7747</v>
      </c>
      <c r="AD1754" t="s">
        <v>7750</v>
      </c>
    </row>
    <row r="1755" spans="1:30" x14ac:dyDescent="0.25">
      <c r="A1755">
        <v>1754</v>
      </c>
      <c r="B1755" t="s">
        <v>7751</v>
      </c>
      <c r="C1755" s="2">
        <v>-1.0905509447205901</v>
      </c>
      <c r="D1755" t="s">
        <v>7754</v>
      </c>
      <c r="E1755" t="s">
        <v>18285</v>
      </c>
      <c r="F1755">
        <v>1495.72268555969</v>
      </c>
      <c r="G1755" s="2">
        <v>0.16594772425287299</v>
      </c>
      <c r="H1755" s="12">
        <v>-6.5716535109502097</v>
      </c>
      <c r="I1755" s="14">
        <v>4.9759548230984301E-11</v>
      </c>
      <c r="J1755" s="14">
        <v>7.8351224129836096E-10</v>
      </c>
      <c r="K1755" t="s">
        <v>7753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0</v>
      </c>
      <c r="X1755">
        <v>0</v>
      </c>
      <c r="Y1755">
        <v>1467</v>
      </c>
      <c r="Z1755">
        <v>1443</v>
      </c>
      <c r="AA1755">
        <v>1174</v>
      </c>
      <c r="AB1755">
        <v>1524</v>
      </c>
      <c r="AC1755" t="s">
        <v>7752</v>
      </c>
      <c r="AD1755" t="s">
        <v>7755</v>
      </c>
    </row>
    <row r="1756" spans="1:30" x14ac:dyDescent="0.25">
      <c r="A1756">
        <v>1755</v>
      </c>
      <c r="B1756" t="s">
        <v>7756</v>
      </c>
      <c r="C1756" s="2">
        <v>-1.17197603115614</v>
      </c>
      <c r="D1756" t="s">
        <v>7759</v>
      </c>
      <c r="E1756" t="s">
        <v>18284</v>
      </c>
      <c r="F1756">
        <v>885.74000570622604</v>
      </c>
      <c r="G1756" s="2">
        <v>0.24876272485801099</v>
      </c>
      <c r="H1756" s="12">
        <v>-4.7112204283221297</v>
      </c>
      <c r="I1756" s="14">
        <v>2.4623772220788102E-6</v>
      </c>
      <c r="J1756" s="14">
        <v>1.8211331538291201E-5</v>
      </c>
      <c r="K1756" t="s">
        <v>7758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</v>
      </c>
      <c r="W1756">
        <v>0</v>
      </c>
      <c r="X1756">
        <v>0</v>
      </c>
      <c r="Y1756">
        <v>840</v>
      </c>
      <c r="Z1756">
        <v>818</v>
      </c>
      <c r="AA1756">
        <v>605</v>
      </c>
      <c r="AB1756">
        <v>1040</v>
      </c>
      <c r="AC1756" t="s">
        <v>7757</v>
      </c>
      <c r="AD1756" t="s">
        <v>7760</v>
      </c>
    </row>
    <row r="1757" spans="1:30" x14ac:dyDescent="0.25">
      <c r="A1757">
        <v>1756</v>
      </c>
      <c r="B1757" t="s">
        <v>7761</v>
      </c>
      <c r="C1757" s="2">
        <v>-0.83234951935500401</v>
      </c>
      <c r="D1757" t="s">
        <v>7764</v>
      </c>
      <c r="E1757" t="s">
        <v>18285</v>
      </c>
      <c r="F1757">
        <v>561.53389015256698</v>
      </c>
      <c r="G1757" s="2">
        <v>0.22478183845413799</v>
      </c>
      <c r="H1757" s="12">
        <v>-3.7029215753337099</v>
      </c>
      <c r="I1757" s="14">
        <v>2.1313078242259201E-4</v>
      </c>
      <c r="J1757" s="14">
        <v>9.8962628461381793E-4</v>
      </c>
      <c r="K1757" t="s">
        <v>7763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</v>
      </c>
      <c r="W1757">
        <v>0</v>
      </c>
      <c r="X1757">
        <v>0</v>
      </c>
      <c r="Y1757">
        <v>654</v>
      </c>
      <c r="Z1757">
        <v>574</v>
      </c>
      <c r="AA1757">
        <v>393</v>
      </c>
      <c r="AB1757">
        <v>564</v>
      </c>
      <c r="AC1757" t="s">
        <v>7762</v>
      </c>
      <c r="AD1757" t="s">
        <v>7765</v>
      </c>
    </row>
    <row r="1758" spans="1:30" x14ac:dyDescent="0.25">
      <c r="A1758">
        <v>1757</v>
      </c>
      <c r="B1758" t="s">
        <v>7766</v>
      </c>
      <c r="C1758" s="2">
        <v>2.0619909368203699</v>
      </c>
      <c r="D1758" t="s">
        <v>7769</v>
      </c>
      <c r="E1758" t="s">
        <v>18285</v>
      </c>
      <c r="F1758">
        <v>7525.9114876201602</v>
      </c>
      <c r="G1758" s="2">
        <v>0.22375968039996399</v>
      </c>
      <c r="H1758" s="12">
        <v>9.2152032624225093</v>
      </c>
      <c r="I1758" s="14">
        <v>3.1068910033436303E-20</v>
      </c>
      <c r="J1758" s="14">
        <v>1.22549589576332E-18</v>
      </c>
      <c r="K1758" t="s">
        <v>7768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0</v>
      </c>
      <c r="Y1758">
        <v>18226</v>
      </c>
      <c r="Z1758">
        <v>18759</v>
      </c>
      <c r="AA1758">
        <v>2061</v>
      </c>
      <c r="AB1758">
        <v>1724</v>
      </c>
      <c r="AC1758" t="s">
        <v>7767</v>
      </c>
      <c r="AD1758" t="s">
        <v>7770</v>
      </c>
    </row>
    <row r="1759" spans="1:30" x14ac:dyDescent="0.25">
      <c r="A1759">
        <v>1758</v>
      </c>
      <c r="B1759" t="s">
        <v>7771</v>
      </c>
      <c r="C1759" s="2">
        <v>2.1359573275096202</v>
      </c>
      <c r="D1759" t="s">
        <v>35</v>
      </c>
      <c r="F1759">
        <v>46.887123263165002</v>
      </c>
      <c r="G1759" s="2">
        <v>0.49063768037650302</v>
      </c>
      <c r="H1759" s="12">
        <v>4.3534310815071002</v>
      </c>
      <c r="I1759" s="14">
        <v>1.34023241553311E-5</v>
      </c>
      <c r="J1759" s="14">
        <v>8.2810246561025098E-5</v>
      </c>
      <c r="K1759" t="s">
        <v>24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0</v>
      </c>
      <c r="V1759">
        <v>0</v>
      </c>
      <c r="W1759">
        <v>0</v>
      </c>
      <c r="X1759">
        <v>0</v>
      </c>
      <c r="Y1759">
        <v>111</v>
      </c>
      <c r="Z1759">
        <v>122</v>
      </c>
      <c r="AA1759">
        <v>10</v>
      </c>
      <c r="AB1759">
        <v>13</v>
      </c>
      <c r="AC1759" t="s">
        <v>7772</v>
      </c>
      <c r="AD1759" t="e">
        <f>-TEPVAVAALHSFTYSILFKTGLNLSGNDKNALKNPFIPKFSPTAPTHVLNQSDSPSAYVKNAAIWPRSASDLAQNHRD</f>
        <v>#NAME?</v>
      </c>
    </row>
    <row r="1760" spans="1:30" x14ac:dyDescent="0.25">
      <c r="A1760">
        <v>1759</v>
      </c>
      <c r="B1760" t="s">
        <v>7773</v>
      </c>
      <c r="C1760" s="2">
        <v>0.17362129243907601</v>
      </c>
      <c r="D1760" t="s">
        <v>7776</v>
      </c>
      <c r="E1760" t="s">
        <v>18287</v>
      </c>
      <c r="F1760">
        <v>234.173662261364</v>
      </c>
      <c r="G1760" s="2">
        <v>0.32445388263292102</v>
      </c>
      <c r="H1760" s="12">
        <v>0.535118553768415</v>
      </c>
      <c r="I1760" s="14">
        <v>0.59256788091496704</v>
      </c>
      <c r="J1760" s="14">
        <v>0.70141787662108002</v>
      </c>
      <c r="K1760" t="s">
        <v>7775</v>
      </c>
      <c r="L1760" t="s">
        <v>24</v>
      </c>
      <c r="M1760" t="s">
        <v>24</v>
      </c>
      <c r="N1760" t="s">
        <v>24</v>
      </c>
      <c r="O1760" t="s">
        <v>24</v>
      </c>
      <c r="P1760" t="s">
        <v>24</v>
      </c>
      <c r="Q1760" t="s">
        <v>24</v>
      </c>
      <c r="R1760" t="s">
        <v>24</v>
      </c>
      <c r="S1760" t="s">
        <v>24</v>
      </c>
      <c r="T1760" t="s">
        <v>24</v>
      </c>
      <c r="U1760" t="s">
        <v>24</v>
      </c>
      <c r="V1760" t="s">
        <v>24</v>
      </c>
      <c r="W1760" t="s">
        <v>24</v>
      </c>
      <c r="X1760" t="s">
        <v>24</v>
      </c>
      <c r="Y1760">
        <v>341</v>
      </c>
      <c r="Z1760">
        <v>416</v>
      </c>
      <c r="AA1760">
        <v>166</v>
      </c>
      <c r="AB1760">
        <v>119</v>
      </c>
      <c r="AC1760" t="s">
        <v>7774</v>
      </c>
      <c r="AD1760" t="s">
        <v>7777</v>
      </c>
    </row>
    <row r="1761" spans="1:30" x14ac:dyDescent="0.25">
      <c r="A1761">
        <v>1760</v>
      </c>
      <c r="B1761" t="s">
        <v>16490</v>
      </c>
      <c r="C1761" s="2">
        <v>-0.32908020743864902</v>
      </c>
      <c r="D1761" t="s">
        <v>7780</v>
      </c>
      <c r="E1761" t="s">
        <v>18298</v>
      </c>
      <c r="F1761">
        <v>106.25507727074999</v>
      </c>
      <c r="G1761" s="2">
        <v>0.299152582448447</v>
      </c>
      <c r="H1761" s="12">
        <v>-1.10004133925656</v>
      </c>
      <c r="I1761" s="14">
        <v>0.27131411060821098</v>
      </c>
      <c r="J1761" s="14">
        <v>0.39473979207342202</v>
      </c>
      <c r="K1761" t="s">
        <v>7779</v>
      </c>
      <c r="L1761" t="s">
        <v>24</v>
      </c>
      <c r="M1761" t="s">
        <v>24</v>
      </c>
      <c r="N1761" t="s">
        <v>24</v>
      </c>
      <c r="O1761" t="s">
        <v>24</v>
      </c>
      <c r="P1761" t="s">
        <v>24</v>
      </c>
      <c r="Q1761" t="s">
        <v>24</v>
      </c>
      <c r="R1761" t="s">
        <v>24</v>
      </c>
      <c r="S1761" t="s">
        <v>24</v>
      </c>
      <c r="T1761" t="s">
        <v>24</v>
      </c>
      <c r="U1761" t="s">
        <v>24</v>
      </c>
      <c r="V1761" t="s">
        <v>24</v>
      </c>
      <c r="W1761" t="s">
        <v>24</v>
      </c>
      <c r="X1761" t="s">
        <v>24</v>
      </c>
      <c r="Y1761">
        <v>138</v>
      </c>
      <c r="Z1761">
        <v>149</v>
      </c>
      <c r="AA1761">
        <v>73</v>
      </c>
      <c r="AB1761">
        <v>83</v>
      </c>
      <c r="AC1761" t="s">
        <v>7778</v>
      </c>
      <c r="AD1761" t="s">
        <v>7781</v>
      </c>
    </row>
    <row r="1762" spans="1:30" x14ac:dyDescent="0.25">
      <c r="A1762">
        <v>1761</v>
      </c>
      <c r="B1762" t="s">
        <v>7782</v>
      </c>
      <c r="C1762" s="2">
        <v>0.64483516354326198</v>
      </c>
      <c r="D1762" t="s">
        <v>7785</v>
      </c>
      <c r="E1762" t="s">
        <v>18284</v>
      </c>
      <c r="F1762">
        <v>515.97464213548301</v>
      </c>
      <c r="G1762" s="2">
        <v>0.20221191839810099</v>
      </c>
      <c r="H1762" s="12">
        <v>3.1889077985687999</v>
      </c>
      <c r="I1762" s="14">
        <v>1.42811419917062E-3</v>
      </c>
      <c r="J1762" s="14">
        <v>5.0744185147964197E-3</v>
      </c>
      <c r="K1762" t="s">
        <v>7784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883</v>
      </c>
      <c r="Z1762">
        <v>1037</v>
      </c>
      <c r="AA1762">
        <v>259</v>
      </c>
      <c r="AB1762">
        <v>270</v>
      </c>
      <c r="AC1762" t="s">
        <v>7783</v>
      </c>
      <c r="AD1762" t="s">
        <v>7786</v>
      </c>
    </row>
    <row r="1763" spans="1:30" x14ac:dyDescent="0.25">
      <c r="A1763">
        <v>1762</v>
      </c>
      <c r="B1763" t="s">
        <v>7787</v>
      </c>
      <c r="C1763" s="2">
        <v>0.51584020912100803</v>
      </c>
      <c r="D1763" t="s">
        <v>7790</v>
      </c>
      <c r="E1763" t="s">
        <v>18293</v>
      </c>
      <c r="F1763">
        <v>840.59207113437003</v>
      </c>
      <c r="G1763" s="2">
        <v>0.173539906265679</v>
      </c>
      <c r="H1763" s="12">
        <v>2.9724587284914699</v>
      </c>
      <c r="I1763" s="14">
        <v>2.9542492540095599E-3</v>
      </c>
      <c r="J1763" s="14">
        <v>9.4560191286125594E-3</v>
      </c>
      <c r="K1763" t="s">
        <v>7789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0</v>
      </c>
      <c r="Y1763">
        <v>1451</v>
      </c>
      <c r="Z1763">
        <v>1565</v>
      </c>
      <c r="AA1763">
        <v>398</v>
      </c>
      <c r="AB1763">
        <v>519</v>
      </c>
      <c r="AC1763" t="s">
        <v>7788</v>
      </c>
      <c r="AD1763" t="s">
        <v>7791</v>
      </c>
    </row>
    <row r="1764" spans="1:30" x14ac:dyDescent="0.25">
      <c r="A1764">
        <v>1763</v>
      </c>
      <c r="B1764" t="s">
        <v>16491</v>
      </c>
      <c r="C1764" s="2">
        <v>1.98340447115898E-2</v>
      </c>
      <c r="D1764" t="s">
        <v>35</v>
      </c>
      <c r="F1764">
        <v>22.5882101722313</v>
      </c>
      <c r="G1764" s="2">
        <v>0.65468696216301803</v>
      </c>
      <c r="H1764" s="12">
        <v>3.0295463111194701E-2</v>
      </c>
      <c r="I1764" s="14">
        <v>0.975831414826421</v>
      </c>
      <c r="J1764" s="14">
        <v>0.98035031512662096</v>
      </c>
      <c r="K1764" t="s">
        <v>24</v>
      </c>
      <c r="L1764" t="s">
        <v>24</v>
      </c>
      <c r="M1764" t="s">
        <v>24</v>
      </c>
      <c r="N1764" t="s">
        <v>24</v>
      </c>
      <c r="O1764" t="s">
        <v>24</v>
      </c>
      <c r="P1764" t="s">
        <v>24</v>
      </c>
      <c r="Q1764" t="s">
        <v>24</v>
      </c>
      <c r="R1764" t="s">
        <v>24</v>
      </c>
      <c r="S1764" t="s">
        <v>24</v>
      </c>
      <c r="T1764" t="s">
        <v>24</v>
      </c>
      <c r="U1764" t="s">
        <v>24</v>
      </c>
      <c r="V1764" t="s">
        <v>24</v>
      </c>
      <c r="W1764" t="s">
        <v>24</v>
      </c>
      <c r="X1764" t="s">
        <v>24</v>
      </c>
      <c r="Y1764">
        <v>42</v>
      </c>
      <c r="Z1764">
        <v>27</v>
      </c>
      <c r="AA1764">
        <v>11</v>
      </c>
      <c r="AB1764">
        <v>19</v>
      </c>
      <c r="AC1764" t="s">
        <v>7792</v>
      </c>
      <c r="AD1764" t="e">
        <f>-GFFSHFFTFLFLYIFQLVLNIPLANLLFAAYTSHPPRNRFKLFLFCTTPPQSGTA</f>
        <v>#NAME?</v>
      </c>
    </row>
    <row r="1765" spans="1:30" x14ac:dyDescent="0.25">
      <c r="A1765">
        <v>1764</v>
      </c>
      <c r="B1765" t="s">
        <v>7793</v>
      </c>
      <c r="C1765" s="2">
        <v>-0.14475684089485899</v>
      </c>
      <c r="D1765" t="s">
        <v>7796</v>
      </c>
      <c r="E1765" t="s">
        <v>18293</v>
      </c>
      <c r="F1765">
        <v>1276.23672835505</v>
      </c>
      <c r="G1765" s="2">
        <v>0.203196151121804</v>
      </c>
      <c r="H1765" s="12">
        <v>-0.71239952182010202</v>
      </c>
      <c r="I1765" s="14">
        <v>0.47621741156584901</v>
      </c>
      <c r="J1765" s="14">
        <v>0.60144667934737395</v>
      </c>
      <c r="K1765" t="s">
        <v>7795</v>
      </c>
      <c r="L1765" t="s">
        <v>24</v>
      </c>
      <c r="M1765" t="s">
        <v>24</v>
      </c>
      <c r="N1765" t="s">
        <v>24</v>
      </c>
      <c r="O1765" t="s">
        <v>24</v>
      </c>
      <c r="P1765" t="s">
        <v>24</v>
      </c>
      <c r="Q1765" t="s">
        <v>24</v>
      </c>
      <c r="R1765" t="s">
        <v>24</v>
      </c>
      <c r="S1765" t="s">
        <v>24</v>
      </c>
      <c r="T1765" t="s">
        <v>24</v>
      </c>
      <c r="U1765" t="s">
        <v>24</v>
      </c>
      <c r="V1765" t="s">
        <v>24</v>
      </c>
      <c r="W1765" t="s">
        <v>24</v>
      </c>
      <c r="X1765" t="s">
        <v>24</v>
      </c>
      <c r="Y1765">
        <v>1779</v>
      </c>
      <c r="Z1765">
        <v>1917</v>
      </c>
      <c r="AA1765">
        <v>708</v>
      </c>
      <c r="AB1765">
        <v>1080</v>
      </c>
      <c r="AC1765" t="s">
        <v>7794</v>
      </c>
      <c r="AD1765" t="s">
        <v>7797</v>
      </c>
    </row>
    <row r="1766" spans="1:30" x14ac:dyDescent="0.25">
      <c r="A1766">
        <v>1765</v>
      </c>
      <c r="B1766" t="s">
        <v>7798</v>
      </c>
      <c r="C1766" s="2">
        <v>-0.25933751658749599</v>
      </c>
      <c r="D1766" t="s">
        <v>35</v>
      </c>
      <c r="F1766">
        <v>3523.39481084925</v>
      </c>
      <c r="G1766" s="2">
        <v>0.22416792872631799</v>
      </c>
      <c r="H1766" s="12">
        <v>-1.1568894714824101</v>
      </c>
      <c r="I1766" s="14">
        <v>0.24731752079594199</v>
      </c>
      <c r="J1766" s="14">
        <v>0.36918001479669499</v>
      </c>
      <c r="K1766" t="s">
        <v>7800</v>
      </c>
      <c r="L1766" t="s">
        <v>24</v>
      </c>
      <c r="M1766" t="s">
        <v>24</v>
      </c>
      <c r="N1766" t="s">
        <v>24</v>
      </c>
      <c r="O1766" t="s">
        <v>24</v>
      </c>
      <c r="P1766" t="s">
        <v>24</v>
      </c>
      <c r="Q1766" t="s">
        <v>24</v>
      </c>
      <c r="R1766" t="s">
        <v>24</v>
      </c>
      <c r="S1766" t="s">
        <v>24</v>
      </c>
      <c r="T1766" t="s">
        <v>24</v>
      </c>
      <c r="U1766" t="s">
        <v>24</v>
      </c>
      <c r="V1766" t="s">
        <v>24</v>
      </c>
      <c r="W1766" t="s">
        <v>24</v>
      </c>
      <c r="X1766" t="s">
        <v>24</v>
      </c>
      <c r="Y1766">
        <v>4334</v>
      </c>
      <c r="Z1766">
        <v>5466</v>
      </c>
      <c r="AA1766">
        <v>1980</v>
      </c>
      <c r="AB1766">
        <v>3152</v>
      </c>
      <c r="AC1766" t="s">
        <v>7799</v>
      </c>
      <c r="AD1766" t="s">
        <v>7801</v>
      </c>
    </row>
    <row r="1767" spans="1:30" x14ac:dyDescent="0.25">
      <c r="A1767">
        <v>1766</v>
      </c>
      <c r="B1767" t="s">
        <v>7802</v>
      </c>
      <c r="C1767" s="2">
        <v>-0.367412052635403</v>
      </c>
      <c r="D1767" t="s">
        <v>35</v>
      </c>
      <c r="F1767">
        <v>1098.4896426934099</v>
      </c>
      <c r="G1767" s="2">
        <v>0.21959007036720801</v>
      </c>
      <c r="H1767" s="12">
        <v>-1.6731724345322201</v>
      </c>
      <c r="I1767" s="14">
        <v>9.4293355248035005E-2</v>
      </c>
      <c r="J1767" s="14">
        <v>0.173522880416389</v>
      </c>
      <c r="K1767" t="s">
        <v>7804</v>
      </c>
      <c r="L1767" t="s">
        <v>24</v>
      </c>
      <c r="M1767" t="s">
        <v>24</v>
      </c>
      <c r="N1767" t="s">
        <v>24</v>
      </c>
      <c r="O1767" t="s">
        <v>24</v>
      </c>
      <c r="P1767" t="s">
        <v>24</v>
      </c>
      <c r="Q1767" t="s">
        <v>24</v>
      </c>
      <c r="R1767" t="s">
        <v>24</v>
      </c>
      <c r="S1767" t="s">
        <v>24</v>
      </c>
      <c r="T1767" t="s">
        <v>24</v>
      </c>
      <c r="U1767" t="s">
        <v>24</v>
      </c>
      <c r="V1767" t="s">
        <v>24</v>
      </c>
      <c r="W1767" t="s">
        <v>24</v>
      </c>
      <c r="X1767" t="s">
        <v>24</v>
      </c>
      <c r="Y1767">
        <v>1342</v>
      </c>
      <c r="Z1767">
        <v>1587</v>
      </c>
      <c r="AA1767">
        <v>644</v>
      </c>
      <c r="AB1767">
        <v>1009</v>
      </c>
      <c r="AC1767" t="s">
        <v>7803</v>
      </c>
      <c r="AD1767" t="s">
        <v>7805</v>
      </c>
    </row>
    <row r="1768" spans="1:30" x14ac:dyDescent="0.25">
      <c r="A1768">
        <v>1767</v>
      </c>
      <c r="B1768" t="s">
        <v>7806</v>
      </c>
      <c r="C1768" s="2">
        <v>-0.63395504141149095</v>
      </c>
      <c r="D1768" t="s">
        <v>7809</v>
      </c>
      <c r="F1768">
        <v>824.20964955549402</v>
      </c>
      <c r="G1768" s="2">
        <v>0.319464559768742</v>
      </c>
      <c r="H1768" s="12">
        <v>-1.9844299532643199</v>
      </c>
      <c r="I1768" s="14">
        <v>4.7207929625091502E-2</v>
      </c>
      <c r="J1768" s="14">
        <v>9.8807912369194201E-2</v>
      </c>
      <c r="K1768" t="s">
        <v>7808</v>
      </c>
      <c r="L1768" t="s">
        <v>24</v>
      </c>
      <c r="M1768" t="s">
        <v>24</v>
      </c>
      <c r="N1768" t="s">
        <v>24</v>
      </c>
      <c r="O1768" t="s">
        <v>24</v>
      </c>
      <c r="P1768" t="s">
        <v>24</v>
      </c>
      <c r="Q1768" t="s">
        <v>24</v>
      </c>
      <c r="R1768" t="s">
        <v>24</v>
      </c>
      <c r="S1768" t="s">
        <v>24</v>
      </c>
      <c r="T1768" t="s">
        <v>24</v>
      </c>
      <c r="U1768" t="s">
        <v>24</v>
      </c>
      <c r="V1768" t="s">
        <v>24</v>
      </c>
      <c r="W1768" t="s">
        <v>24</v>
      </c>
      <c r="X1768" t="s">
        <v>24</v>
      </c>
      <c r="Y1768">
        <v>844</v>
      </c>
      <c r="Z1768">
        <v>1132</v>
      </c>
      <c r="AA1768">
        <v>440</v>
      </c>
      <c r="AB1768">
        <v>914</v>
      </c>
      <c r="AC1768" t="s">
        <v>7807</v>
      </c>
      <c r="AD1768" t="s">
        <v>7810</v>
      </c>
    </row>
    <row r="1769" spans="1:30" x14ac:dyDescent="0.25">
      <c r="A1769">
        <v>1768</v>
      </c>
      <c r="B1769" t="s">
        <v>7811</v>
      </c>
      <c r="C1769" s="2">
        <v>-0.95802819220584801</v>
      </c>
      <c r="D1769" t="s">
        <v>7814</v>
      </c>
      <c r="E1769" t="s">
        <v>18301</v>
      </c>
      <c r="F1769">
        <v>5945.3844320593498</v>
      </c>
      <c r="G1769" s="2">
        <v>0.29694705280122602</v>
      </c>
      <c r="H1769" s="12">
        <v>-3.2262593050456898</v>
      </c>
      <c r="I1769" s="14">
        <v>1.25419672436962E-3</v>
      </c>
      <c r="J1769" s="14">
        <v>4.5815137592734902E-3</v>
      </c>
      <c r="K1769" t="s">
        <v>7813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</v>
      </c>
      <c r="W1769">
        <v>0</v>
      </c>
      <c r="X1769">
        <v>0</v>
      </c>
      <c r="Y1769">
        <v>5483</v>
      </c>
      <c r="Z1769">
        <v>6861</v>
      </c>
      <c r="AA1769">
        <v>3464</v>
      </c>
      <c r="AB1769">
        <v>7138</v>
      </c>
      <c r="AC1769" t="s">
        <v>7812</v>
      </c>
      <c r="AD1769" t="s">
        <v>7815</v>
      </c>
    </row>
    <row r="1770" spans="1:30" x14ac:dyDescent="0.25">
      <c r="A1770">
        <v>1769</v>
      </c>
      <c r="B1770" t="s">
        <v>7816</v>
      </c>
      <c r="C1770" s="2">
        <v>-1.1546727322513699</v>
      </c>
      <c r="D1770" t="s">
        <v>7819</v>
      </c>
      <c r="E1770" t="s">
        <v>18295</v>
      </c>
      <c r="F1770">
        <v>9885.1947342610692</v>
      </c>
      <c r="G1770" s="2">
        <v>0.28653347640726301</v>
      </c>
      <c r="H1770" s="12">
        <v>-4.0298004502977696</v>
      </c>
      <c r="I1770" s="14">
        <v>5.5824222419825497E-5</v>
      </c>
      <c r="J1770" s="14">
        <v>2.9851370684862502E-4</v>
      </c>
      <c r="K1770" t="s">
        <v>7818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</v>
      </c>
      <c r="W1770">
        <v>0</v>
      </c>
      <c r="X1770">
        <v>0</v>
      </c>
      <c r="Y1770">
        <v>8115</v>
      </c>
      <c r="Z1770">
        <v>10616</v>
      </c>
      <c r="AA1770">
        <v>6208</v>
      </c>
      <c r="AB1770">
        <v>12183</v>
      </c>
      <c r="AC1770" t="s">
        <v>7817</v>
      </c>
      <c r="AD1770" t="s">
        <v>7820</v>
      </c>
    </row>
    <row r="1771" spans="1:30" x14ac:dyDescent="0.25">
      <c r="A1771">
        <v>1770</v>
      </c>
      <c r="B1771" t="s">
        <v>7821</v>
      </c>
      <c r="C1771" s="2">
        <v>-0.32846917489588601</v>
      </c>
      <c r="D1771" t="s">
        <v>7814</v>
      </c>
      <c r="E1771" t="s">
        <v>18301</v>
      </c>
      <c r="F1771">
        <v>2019.29217276584</v>
      </c>
      <c r="G1771" s="2">
        <v>0.27731834019943402</v>
      </c>
      <c r="H1771" s="12">
        <v>-1.18444807746818</v>
      </c>
      <c r="I1771" s="14">
        <v>0.23623573829804601</v>
      </c>
      <c r="J1771" s="14">
        <v>0.35686675359917602</v>
      </c>
      <c r="K1771" t="s">
        <v>7823</v>
      </c>
      <c r="L1771" t="s">
        <v>24</v>
      </c>
      <c r="M1771" t="s">
        <v>24</v>
      </c>
      <c r="N1771" t="s">
        <v>24</v>
      </c>
      <c r="O1771" t="s">
        <v>24</v>
      </c>
      <c r="P1771" t="s">
        <v>24</v>
      </c>
      <c r="Q1771" t="s">
        <v>24</v>
      </c>
      <c r="R1771" t="s">
        <v>24</v>
      </c>
      <c r="S1771" t="s">
        <v>24</v>
      </c>
      <c r="T1771" t="s">
        <v>24</v>
      </c>
      <c r="U1771" t="s">
        <v>24</v>
      </c>
      <c r="V1771" t="s">
        <v>24</v>
      </c>
      <c r="W1771" t="s">
        <v>24</v>
      </c>
      <c r="X1771" t="s">
        <v>24</v>
      </c>
      <c r="Y1771">
        <v>2662</v>
      </c>
      <c r="Z1771">
        <v>2794</v>
      </c>
      <c r="AA1771">
        <v>1024</v>
      </c>
      <c r="AB1771">
        <v>2006</v>
      </c>
      <c r="AC1771" t="s">
        <v>7822</v>
      </c>
      <c r="AD1771" t="s">
        <v>7824</v>
      </c>
    </row>
    <row r="1772" spans="1:30" x14ac:dyDescent="0.25">
      <c r="A1772">
        <v>1771</v>
      </c>
      <c r="B1772" t="s">
        <v>7825</v>
      </c>
      <c r="C1772" s="2">
        <v>-0.96980437298123101</v>
      </c>
      <c r="D1772" t="s">
        <v>7828</v>
      </c>
      <c r="E1772" t="s">
        <v>18301</v>
      </c>
      <c r="F1772">
        <v>11360.6102251719</v>
      </c>
      <c r="G1772" s="2">
        <v>0.29807140506832902</v>
      </c>
      <c r="H1772" s="12">
        <v>-3.25359748198226</v>
      </c>
      <c r="I1772" s="14">
        <v>1.13953620069403E-3</v>
      </c>
      <c r="J1772" s="14">
        <v>4.2501326300956902E-3</v>
      </c>
      <c r="K1772" t="s">
        <v>7827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1</v>
      </c>
      <c r="W1772">
        <v>0</v>
      </c>
      <c r="X1772">
        <v>0</v>
      </c>
      <c r="Y1772">
        <v>10841</v>
      </c>
      <c r="Z1772">
        <v>12593</v>
      </c>
      <c r="AA1772">
        <v>6535</v>
      </c>
      <c r="AB1772">
        <v>13799</v>
      </c>
      <c r="AC1772" t="s">
        <v>7826</v>
      </c>
      <c r="AD1772" t="s">
        <v>7829</v>
      </c>
    </row>
    <row r="1773" spans="1:30" x14ac:dyDescent="0.25">
      <c r="A1773">
        <v>1772</v>
      </c>
      <c r="B1773" t="s">
        <v>16492</v>
      </c>
      <c r="C1773" s="2">
        <v>-0.518867575047394</v>
      </c>
      <c r="D1773" t="s">
        <v>7832</v>
      </c>
      <c r="E1773" t="s">
        <v>18283</v>
      </c>
      <c r="F1773">
        <v>4268.6910099766201</v>
      </c>
      <c r="G1773" s="2">
        <v>0.16980147061978301</v>
      </c>
      <c r="H1773" s="12">
        <v>-3.0557307492891699</v>
      </c>
      <c r="I1773" s="14">
        <v>2.24512771205996E-3</v>
      </c>
      <c r="J1773" s="14">
        <v>7.4805663102339003E-3</v>
      </c>
      <c r="K1773" t="s">
        <v>7831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1</v>
      </c>
      <c r="W1773">
        <v>0</v>
      </c>
      <c r="X1773">
        <v>0</v>
      </c>
      <c r="Y1773">
        <v>5360</v>
      </c>
      <c r="Z1773">
        <v>5322</v>
      </c>
      <c r="AA1773">
        <v>3275</v>
      </c>
      <c r="AB1773">
        <v>3321</v>
      </c>
      <c r="AC1773" t="s">
        <v>7830</v>
      </c>
      <c r="AD1773" t="s">
        <v>7833</v>
      </c>
    </row>
    <row r="1774" spans="1:30" x14ac:dyDescent="0.25">
      <c r="A1774">
        <v>1773</v>
      </c>
      <c r="B1774" t="s">
        <v>7834</v>
      </c>
      <c r="C1774" s="2">
        <v>-1.3847806043450901</v>
      </c>
      <c r="D1774" t="s">
        <v>7837</v>
      </c>
      <c r="E1774" t="s">
        <v>18302</v>
      </c>
      <c r="F1774">
        <v>15258.430177918801</v>
      </c>
      <c r="G1774" s="2">
        <v>0.30970093239837099</v>
      </c>
      <c r="H1774" s="12">
        <v>-4.4713478697695104</v>
      </c>
      <c r="I1774" s="14">
        <v>7.7728143169704196E-6</v>
      </c>
      <c r="J1774" s="14">
        <v>5.1099057083786997E-5</v>
      </c>
      <c r="K1774" t="s">
        <v>7836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1</v>
      </c>
      <c r="Y1774">
        <v>11518</v>
      </c>
      <c r="Z1774">
        <v>14292</v>
      </c>
      <c r="AA1774">
        <v>9432</v>
      </c>
      <c r="AB1774">
        <v>20428</v>
      </c>
      <c r="AC1774" t="s">
        <v>7835</v>
      </c>
      <c r="AD1774" t="s">
        <v>7838</v>
      </c>
    </row>
    <row r="1775" spans="1:30" x14ac:dyDescent="0.25">
      <c r="A1775">
        <v>1774</v>
      </c>
      <c r="B1775" t="s">
        <v>7839</v>
      </c>
      <c r="C1775" s="2">
        <v>-1.5754846714351201</v>
      </c>
      <c r="D1775" t="s">
        <v>35</v>
      </c>
      <c r="E1775" t="s">
        <v>18301</v>
      </c>
      <c r="F1775">
        <v>69928.223815982506</v>
      </c>
      <c r="G1775" s="2">
        <v>0.28453904811390202</v>
      </c>
      <c r="H1775" s="12">
        <v>-5.5369717509016398</v>
      </c>
      <c r="I1775" s="14">
        <v>3.0774616491042297E-8</v>
      </c>
      <c r="J1775" s="14">
        <v>3.3382902717189298E-7</v>
      </c>
      <c r="K1775" t="s">
        <v>7841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1</v>
      </c>
      <c r="Y1775">
        <v>45492</v>
      </c>
      <c r="Z1775">
        <v>61971</v>
      </c>
      <c r="AA1775">
        <v>48309</v>
      </c>
      <c r="AB1775">
        <v>92740</v>
      </c>
      <c r="AC1775" t="s">
        <v>7840</v>
      </c>
      <c r="AD1775" t="s">
        <v>7842</v>
      </c>
    </row>
    <row r="1776" spans="1:30" x14ac:dyDescent="0.25">
      <c r="A1776">
        <v>1775</v>
      </c>
      <c r="B1776" t="s">
        <v>7843</v>
      </c>
      <c r="C1776" s="2">
        <v>0.51834774823209695</v>
      </c>
      <c r="D1776" t="s">
        <v>35</v>
      </c>
      <c r="E1776" t="s">
        <v>18285</v>
      </c>
      <c r="F1776">
        <v>1113.31558836358</v>
      </c>
      <c r="G1776" s="2">
        <v>0.20197043712028201</v>
      </c>
      <c r="H1776" s="12">
        <v>2.5664535643075301</v>
      </c>
      <c r="I1776" s="14">
        <v>1.0274438107289599E-2</v>
      </c>
      <c r="J1776" s="14">
        <v>2.7594003307404299E-2</v>
      </c>
      <c r="K1776" t="s">
        <v>7845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0</v>
      </c>
      <c r="Y1776">
        <v>2158</v>
      </c>
      <c r="Z1776">
        <v>1824</v>
      </c>
      <c r="AA1776">
        <v>563</v>
      </c>
      <c r="AB1776">
        <v>644</v>
      </c>
      <c r="AC1776" t="s">
        <v>7844</v>
      </c>
      <c r="AD1776" t="s">
        <v>7846</v>
      </c>
    </row>
    <row r="1777" spans="1:30" x14ac:dyDescent="0.25">
      <c r="A1777">
        <v>1776</v>
      </c>
      <c r="B1777" t="s">
        <v>7847</v>
      </c>
      <c r="C1777" s="2">
        <v>0.61039864903059105</v>
      </c>
      <c r="D1777" t="s">
        <v>35</v>
      </c>
      <c r="E1777" t="s">
        <v>18295</v>
      </c>
      <c r="F1777">
        <v>350.34614846352503</v>
      </c>
      <c r="G1777" s="2">
        <v>0.22687007577479801</v>
      </c>
      <c r="H1777" s="12">
        <v>2.6905207614797999</v>
      </c>
      <c r="I1777" s="14">
        <v>7.1340595857682897E-3</v>
      </c>
      <c r="J1777" s="14">
        <v>2.0334673490821301E-2</v>
      </c>
      <c r="K1777" t="s">
        <v>7849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0</v>
      </c>
      <c r="Y1777">
        <v>666</v>
      </c>
      <c r="Z1777">
        <v>621</v>
      </c>
      <c r="AA1777">
        <v>181</v>
      </c>
      <c r="AB1777">
        <v>183</v>
      </c>
      <c r="AC1777" t="s">
        <v>7848</v>
      </c>
      <c r="AD1777" t="s">
        <v>7850</v>
      </c>
    </row>
    <row r="1778" spans="1:30" x14ac:dyDescent="0.25">
      <c r="A1778">
        <v>1777</v>
      </c>
      <c r="B1778" t="s">
        <v>7851</v>
      </c>
      <c r="C1778" s="2">
        <v>-0.44948640421062702</v>
      </c>
      <c r="D1778" t="s">
        <v>7854</v>
      </c>
      <c r="E1778" t="s">
        <v>18295</v>
      </c>
      <c r="F1778">
        <v>988.51264432803202</v>
      </c>
      <c r="G1778" s="2">
        <v>0.16542766555445301</v>
      </c>
      <c r="H1778" s="12">
        <v>-2.71711749485259</v>
      </c>
      <c r="I1778" s="14">
        <v>6.5853225283491901E-3</v>
      </c>
      <c r="J1778" s="14">
        <v>1.8978364924873498E-2</v>
      </c>
      <c r="K1778" t="s">
        <v>7853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0</v>
      </c>
      <c r="X1778">
        <v>0</v>
      </c>
      <c r="Y1778">
        <v>1280</v>
      </c>
      <c r="Z1778">
        <v>1264</v>
      </c>
      <c r="AA1778">
        <v>695</v>
      </c>
      <c r="AB1778">
        <v>811</v>
      </c>
      <c r="AC1778" t="s">
        <v>7852</v>
      </c>
      <c r="AD1778" t="s">
        <v>7855</v>
      </c>
    </row>
    <row r="1779" spans="1:30" x14ac:dyDescent="0.25">
      <c r="A1779">
        <v>1778</v>
      </c>
      <c r="B1779" t="s">
        <v>7856</v>
      </c>
      <c r="C1779" s="2">
        <v>2.2795074926546699E-2</v>
      </c>
      <c r="D1779" t="s">
        <v>35</v>
      </c>
      <c r="F1779">
        <v>132.48223213431501</v>
      </c>
      <c r="G1779" s="2">
        <v>0.36122551736993302</v>
      </c>
      <c r="H1779" s="12">
        <v>6.3104830169575701E-2</v>
      </c>
      <c r="I1779" s="14">
        <v>0.94968302804834503</v>
      </c>
      <c r="J1779" s="14">
        <v>0.96525565448432804</v>
      </c>
      <c r="K1779" t="s">
        <v>7858</v>
      </c>
      <c r="L1779" t="s">
        <v>24</v>
      </c>
      <c r="M1779" t="s">
        <v>24</v>
      </c>
      <c r="N1779" t="s">
        <v>24</v>
      </c>
      <c r="O1779" t="s">
        <v>24</v>
      </c>
      <c r="P1779" t="s">
        <v>24</v>
      </c>
      <c r="Q1779" t="s">
        <v>24</v>
      </c>
      <c r="R1779" t="s">
        <v>24</v>
      </c>
      <c r="S1779" t="s">
        <v>24</v>
      </c>
      <c r="T1779" t="s">
        <v>24</v>
      </c>
      <c r="U1779" t="s">
        <v>24</v>
      </c>
      <c r="V1779" t="s">
        <v>24</v>
      </c>
      <c r="W1779" t="s">
        <v>24</v>
      </c>
      <c r="X1779" t="s">
        <v>24</v>
      </c>
      <c r="Y1779">
        <v>155</v>
      </c>
      <c r="Z1779">
        <v>254</v>
      </c>
      <c r="AA1779">
        <v>89</v>
      </c>
      <c r="AB1779">
        <v>83</v>
      </c>
      <c r="AC1779" t="s">
        <v>7857</v>
      </c>
      <c r="AD1779" t="s">
        <v>7859</v>
      </c>
    </row>
    <row r="1780" spans="1:30" x14ac:dyDescent="0.25">
      <c r="A1780">
        <v>1779</v>
      </c>
      <c r="B1780" t="s">
        <v>7860</v>
      </c>
      <c r="C1780" s="2">
        <v>-0.421927622514228</v>
      </c>
      <c r="D1780" t="s">
        <v>7863</v>
      </c>
      <c r="E1780" t="s">
        <v>18287</v>
      </c>
      <c r="F1780">
        <v>4002.8253307143</v>
      </c>
      <c r="G1780" s="2">
        <v>0.33182120528593101</v>
      </c>
      <c r="H1780" s="12">
        <v>-1.2715511118424501</v>
      </c>
      <c r="I1780" s="14">
        <v>0.203532656271631</v>
      </c>
      <c r="J1780" s="14">
        <v>0.31829996905915803</v>
      </c>
      <c r="K1780" t="s">
        <v>7862</v>
      </c>
      <c r="L1780" t="s">
        <v>24</v>
      </c>
      <c r="M1780" t="s">
        <v>24</v>
      </c>
      <c r="N1780" t="s">
        <v>24</v>
      </c>
      <c r="O1780" t="s">
        <v>24</v>
      </c>
      <c r="P1780" t="s">
        <v>24</v>
      </c>
      <c r="Q1780" t="s">
        <v>24</v>
      </c>
      <c r="R1780" t="s">
        <v>24</v>
      </c>
      <c r="S1780" t="s">
        <v>24</v>
      </c>
      <c r="T1780" t="s">
        <v>24</v>
      </c>
      <c r="U1780" t="s">
        <v>24</v>
      </c>
      <c r="V1780" t="s">
        <v>24</v>
      </c>
      <c r="W1780" t="s">
        <v>24</v>
      </c>
      <c r="X1780" t="s">
        <v>24</v>
      </c>
      <c r="Y1780">
        <v>4572</v>
      </c>
      <c r="Z1780">
        <v>5883</v>
      </c>
      <c r="AA1780">
        <v>3653</v>
      </c>
      <c r="AB1780">
        <v>2237</v>
      </c>
      <c r="AC1780" t="s">
        <v>7861</v>
      </c>
      <c r="AD1780" t="s">
        <v>7864</v>
      </c>
    </row>
    <row r="1781" spans="1:30" x14ac:dyDescent="0.25">
      <c r="A1781">
        <v>1780</v>
      </c>
      <c r="B1781" t="s">
        <v>7865</v>
      </c>
      <c r="C1781" s="2">
        <v>0.24925161394610501</v>
      </c>
      <c r="D1781" t="s">
        <v>35</v>
      </c>
      <c r="E1781" t="s">
        <v>18282</v>
      </c>
      <c r="F1781">
        <v>639.27246973435604</v>
      </c>
      <c r="G1781" s="2">
        <v>0.18388110695747401</v>
      </c>
      <c r="H1781" s="12">
        <v>1.3555042063334399</v>
      </c>
      <c r="I1781" s="14">
        <v>0.175256969346654</v>
      </c>
      <c r="J1781" s="14">
        <v>0.28397446692891398</v>
      </c>
      <c r="K1781" t="s">
        <v>7867</v>
      </c>
      <c r="L1781" t="s">
        <v>24</v>
      </c>
      <c r="M1781" t="s">
        <v>24</v>
      </c>
      <c r="N1781" t="s">
        <v>24</v>
      </c>
      <c r="O1781" t="s">
        <v>24</v>
      </c>
      <c r="P1781" t="s">
        <v>24</v>
      </c>
      <c r="Q1781" t="s">
        <v>24</v>
      </c>
      <c r="R1781" t="s">
        <v>24</v>
      </c>
      <c r="S1781" t="s">
        <v>24</v>
      </c>
      <c r="T1781" t="s">
        <v>24</v>
      </c>
      <c r="U1781" t="s">
        <v>24</v>
      </c>
      <c r="V1781" t="s">
        <v>24</v>
      </c>
      <c r="W1781" t="s">
        <v>24</v>
      </c>
      <c r="X1781" t="s">
        <v>24</v>
      </c>
      <c r="Y1781">
        <v>1066</v>
      </c>
      <c r="Z1781">
        <v>1047</v>
      </c>
      <c r="AA1781">
        <v>367</v>
      </c>
      <c r="AB1781">
        <v>402</v>
      </c>
      <c r="AC1781" t="s">
        <v>7866</v>
      </c>
      <c r="AD1781" t="s">
        <v>7868</v>
      </c>
    </row>
    <row r="1782" spans="1:30" x14ac:dyDescent="0.25">
      <c r="A1782">
        <v>1781</v>
      </c>
      <c r="B1782" t="s">
        <v>7869</v>
      </c>
      <c r="C1782" s="2">
        <v>0.67571656183584705</v>
      </c>
      <c r="D1782" t="s">
        <v>7872</v>
      </c>
      <c r="E1782" t="s">
        <v>18287</v>
      </c>
      <c r="F1782">
        <v>383.426822065382</v>
      </c>
      <c r="G1782" s="2">
        <v>0.210753034521273</v>
      </c>
      <c r="H1782" s="12">
        <v>3.2062008661974501</v>
      </c>
      <c r="I1782" s="14">
        <v>1.3450006518354999E-3</v>
      </c>
      <c r="J1782" s="14">
        <v>4.8407627146706397E-3</v>
      </c>
      <c r="K1782" t="s">
        <v>7871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0</v>
      </c>
      <c r="Y1782">
        <v>721</v>
      </c>
      <c r="Z1782">
        <v>714</v>
      </c>
      <c r="AA1782">
        <v>190</v>
      </c>
      <c r="AB1782">
        <v>198</v>
      </c>
      <c r="AC1782" t="s">
        <v>7870</v>
      </c>
      <c r="AD1782" t="s">
        <v>7873</v>
      </c>
    </row>
    <row r="1783" spans="1:30" x14ac:dyDescent="0.25">
      <c r="A1783">
        <v>1782</v>
      </c>
      <c r="B1783" t="s">
        <v>16493</v>
      </c>
      <c r="C1783" s="2">
        <v>-0.161188631931588</v>
      </c>
      <c r="D1783" t="s">
        <v>7876</v>
      </c>
      <c r="E1783" t="s">
        <v>18295</v>
      </c>
      <c r="F1783">
        <v>156.65247838755101</v>
      </c>
      <c r="G1783" s="2">
        <v>0.38397708729950702</v>
      </c>
      <c r="H1783" s="12">
        <v>-0.419787110385206</v>
      </c>
      <c r="I1783" s="14">
        <v>0.67464098190773902</v>
      </c>
      <c r="J1783" s="14">
        <v>0.76694993721971505</v>
      </c>
      <c r="K1783" t="s">
        <v>7875</v>
      </c>
      <c r="L1783" t="s">
        <v>24</v>
      </c>
      <c r="M1783" t="s">
        <v>24</v>
      </c>
      <c r="N1783" t="s">
        <v>24</v>
      </c>
      <c r="O1783" t="s">
        <v>24</v>
      </c>
      <c r="P1783" t="s">
        <v>24</v>
      </c>
      <c r="Q1783" t="s">
        <v>24</v>
      </c>
      <c r="R1783" t="s">
        <v>24</v>
      </c>
      <c r="S1783" t="s">
        <v>24</v>
      </c>
      <c r="T1783" t="s">
        <v>24</v>
      </c>
      <c r="U1783" t="s">
        <v>24</v>
      </c>
      <c r="V1783" t="s">
        <v>24</v>
      </c>
      <c r="W1783" t="s">
        <v>24</v>
      </c>
      <c r="X1783" t="s">
        <v>24</v>
      </c>
      <c r="Y1783">
        <v>234</v>
      </c>
      <c r="Z1783">
        <v>215</v>
      </c>
      <c r="AA1783">
        <v>131</v>
      </c>
      <c r="AB1783">
        <v>82</v>
      </c>
      <c r="AC1783" t="s">
        <v>7874</v>
      </c>
      <c r="AD1783" t="s">
        <v>7877</v>
      </c>
    </row>
    <row r="1784" spans="1:30" x14ac:dyDescent="0.25">
      <c r="A1784">
        <v>1783</v>
      </c>
      <c r="B1784" t="s">
        <v>7878</v>
      </c>
      <c r="C1784" s="2">
        <v>-0.18074587200255501</v>
      </c>
      <c r="D1784" t="s">
        <v>7881</v>
      </c>
      <c r="E1784" t="s">
        <v>18293</v>
      </c>
      <c r="F1784">
        <v>188.855319514108</v>
      </c>
      <c r="G1784" s="2">
        <v>0.24665256300437299</v>
      </c>
      <c r="H1784" s="12">
        <v>-0.73279543419684701</v>
      </c>
      <c r="I1784" s="14">
        <v>0.46368320647842698</v>
      </c>
      <c r="J1784" s="14">
        <v>0.58903152937484005</v>
      </c>
      <c r="K1784" t="s">
        <v>7880</v>
      </c>
      <c r="L1784" t="s">
        <v>24</v>
      </c>
      <c r="M1784" t="s">
        <v>24</v>
      </c>
      <c r="N1784" t="s">
        <v>24</v>
      </c>
      <c r="O1784" t="s">
        <v>24</v>
      </c>
      <c r="P1784" t="s">
        <v>24</v>
      </c>
      <c r="Q1784" t="s">
        <v>24</v>
      </c>
      <c r="R1784" t="s">
        <v>24</v>
      </c>
      <c r="S1784" t="s">
        <v>24</v>
      </c>
      <c r="T1784" t="s">
        <v>24</v>
      </c>
      <c r="U1784" t="s">
        <v>24</v>
      </c>
      <c r="V1784" t="s">
        <v>24</v>
      </c>
      <c r="W1784" t="s">
        <v>24</v>
      </c>
      <c r="X1784" t="s">
        <v>24</v>
      </c>
      <c r="Y1784">
        <v>258</v>
      </c>
      <c r="Z1784">
        <v>282</v>
      </c>
      <c r="AA1784">
        <v>115</v>
      </c>
      <c r="AB1784">
        <v>151</v>
      </c>
      <c r="AC1784" t="s">
        <v>7879</v>
      </c>
      <c r="AD1784" t="s">
        <v>7882</v>
      </c>
    </row>
    <row r="1785" spans="1:30" x14ac:dyDescent="0.25">
      <c r="A1785">
        <v>1784</v>
      </c>
      <c r="B1785" t="s">
        <v>7883</v>
      </c>
      <c r="C1785" s="2">
        <v>-1.7384413685455</v>
      </c>
      <c r="D1785" t="s">
        <v>35</v>
      </c>
      <c r="F1785">
        <v>550.21120188889199</v>
      </c>
      <c r="G1785" s="2">
        <v>0.31488368439956999</v>
      </c>
      <c r="H1785" s="12">
        <v>-5.5209001122443597</v>
      </c>
      <c r="I1785" s="14">
        <v>3.3726747520647003E-8</v>
      </c>
      <c r="J1785" s="14">
        <v>3.6182128864869998E-7</v>
      </c>
      <c r="K1785" t="s">
        <v>7885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1</v>
      </c>
      <c r="Y1785">
        <v>336</v>
      </c>
      <c r="Z1785">
        <v>440</v>
      </c>
      <c r="AA1785">
        <v>381</v>
      </c>
      <c r="AB1785">
        <v>761</v>
      </c>
      <c r="AC1785" t="s">
        <v>7884</v>
      </c>
      <c r="AD1785" t="e">
        <f>-NNIQLSVVHRLPQSYRWLSGFTGVKVEPIPLATIDEKNNLMGLKLLSHDGSAARQVMQRLHLSLQEIQVDSAIVEWEGEPCLFVHCHDESAAMCRLKNVGVAIAEKMTALYPF</f>
        <v>#NAME?</v>
      </c>
    </row>
    <row r="1786" spans="1:30" x14ac:dyDescent="0.25">
      <c r="A1786">
        <v>1785</v>
      </c>
      <c r="B1786" t="s">
        <v>7886</v>
      </c>
      <c r="C1786" s="2">
        <v>0.49973959079331698</v>
      </c>
      <c r="D1786" t="s">
        <v>7889</v>
      </c>
      <c r="E1786" t="s">
        <v>18300</v>
      </c>
      <c r="F1786">
        <v>1867.26911032165</v>
      </c>
      <c r="G1786" s="2">
        <v>0.198690216819289</v>
      </c>
      <c r="H1786" s="12">
        <v>2.5151695880821099</v>
      </c>
      <c r="I1786" s="14">
        <v>1.18975138782804E-2</v>
      </c>
      <c r="J1786" s="14">
        <v>3.1097584802332601E-2</v>
      </c>
      <c r="K1786" t="s">
        <v>7888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0</v>
      </c>
      <c r="Y1786">
        <v>3286</v>
      </c>
      <c r="Z1786">
        <v>3375</v>
      </c>
      <c r="AA1786">
        <v>1051</v>
      </c>
      <c r="AB1786">
        <v>971</v>
      </c>
      <c r="AC1786" t="s">
        <v>7887</v>
      </c>
      <c r="AD1786" t="s">
        <v>7890</v>
      </c>
    </row>
    <row r="1787" spans="1:30" x14ac:dyDescent="0.25">
      <c r="A1787">
        <v>1786</v>
      </c>
      <c r="B1787" t="s">
        <v>7891</v>
      </c>
      <c r="C1787" s="2">
        <v>0.82371370876632599</v>
      </c>
      <c r="D1787" t="s">
        <v>7894</v>
      </c>
      <c r="E1787" t="s">
        <v>18300</v>
      </c>
      <c r="F1787">
        <v>678.44698896411296</v>
      </c>
      <c r="G1787" s="2">
        <v>0.22050054775251801</v>
      </c>
      <c r="H1787" s="12">
        <v>3.7356537984242801</v>
      </c>
      <c r="I1787" s="14">
        <v>1.87228106562289E-4</v>
      </c>
      <c r="J1787" s="14">
        <v>8.8193697964503897E-4</v>
      </c>
      <c r="K1787" t="s">
        <v>7893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0</v>
      </c>
      <c r="Y1787">
        <v>1426</v>
      </c>
      <c r="Z1787">
        <v>1208</v>
      </c>
      <c r="AA1787">
        <v>277</v>
      </c>
      <c r="AB1787">
        <v>373</v>
      </c>
      <c r="AC1787" t="s">
        <v>7892</v>
      </c>
      <c r="AD1787" t="s">
        <v>7895</v>
      </c>
    </row>
    <row r="1788" spans="1:30" x14ac:dyDescent="0.25">
      <c r="A1788">
        <v>1787</v>
      </c>
      <c r="B1788" t="s">
        <v>7896</v>
      </c>
      <c r="C1788" s="2">
        <v>0.407204038293074</v>
      </c>
      <c r="D1788" t="s">
        <v>7899</v>
      </c>
      <c r="E1788" t="s">
        <v>18300</v>
      </c>
      <c r="F1788">
        <v>689.15217152854802</v>
      </c>
      <c r="G1788" s="2">
        <v>0.19335483262311701</v>
      </c>
      <c r="H1788" s="12">
        <v>2.1059935909995402</v>
      </c>
      <c r="I1788" s="14">
        <v>3.5204909065385197E-2</v>
      </c>
      <c r="J1788" s="14">
        <v>7.8022230363410397E-2</v>
      </c>
      <c r="K1788" t="s">
        <v>7898</v>
      </c>
      <c r="L1788" t="s">
        <v>24</v>
      </c>
      <c r="M1788" t="s">
        <v>24</v>
      </c>
      <c r="N1788" t="s">
        <v>24</v>
      </c>
      <c r="O1788" t="s">
        <v>24</v>
      </c>
      <c r="P1788" t="s">
        <v>24</v>
      </c>
      <c r="Q1788" t="s">
        <v>24</v>
      </c>
      <c r="R1788" t="s">
        <v>24</v>
      </c>
      <c r="S1788" t="s">
        <v>24</v>
      </c>
      <c r="T1788" t="s">
        <v>24</v>
      </c>
      <c r="U1788" t="s">
        <v>24</v>
      </c>
      <c r="V1788" t="s">
        <v>24</v>
      </c>
      <c r="W1788" t="s">
        <v>24</v>
      </c>
      <c r="X1788" t="s">
        <v>24</v>
      </c>
      <c r="Y1788">
        <v>1244</v>
      </c>
      <c r="Z1788">
        <v>1145</v>
      </c>
      <c r="AA1788">
        <v>372</v>
      </c>
      <c r="AB1788">
        <v>408</v>
      </c>
      <c r="AC1788" t="s">
        <v>7897</v>
      </c>
      <c r="AD1788" t="s">
        <v>7900</v>
      </c>
    </row>
    <row r="1789" spans="1:30" x14ac:dyDescent="0.25">
      <c r="A1789">
        <v>1788</v>
      </c>
      <c r="B1789" t="s">
        <v>7901</v>
      </c>
      <c r="C1789" s="2">
        <v>0.52601536546967198</v>
      </c>
      <c r="D1789" t="s">
        <v>7904</v>
      </c>
      <c r="E1789" t="s">
        <v>18298</v>
      </c>
      <c r="F1789">
        <v>1901.53059063654</v>
      </c>
      <c r="G1789" s="2">
        <v>0.195025029995646</v>
      </c>
      <c r="H1789" s="12">
        <v>2.6971684889955601</v>
      </c>
      <c r="I1789" s="14">
        <v>6.9931876692487099E-3</v>
      </c>
      <c r="J1789" s="14">
        <v>2.0006152269901999E-2</v>
      </c>
      <c r="K1789" t="s">
        <v>7903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0</v>
      </c>
      <c r="Y1789">
        <v>3661</v>
      </c>
      <c r="Z1789">
        <v>3158</v>
      </c>
      <c r="AA1789">
        <v>892</v>
      </c>
      <c r="AB1789">
        <v>1175</v>
      </c>
      <c r="AC1789" t="s">
        <v>7902</v>
      </c>
      <c r="AD1789" t="s">
        <v>7905</v>
      </c>
    </row>
    <row r="1790" spans="1:30" x14ac:dyDescent="0.25">
      <c r="A1790">
        <v>1789</v>
      </c>
      <c r="B1790" t="s">
        <v>7906</v>
      </c>
      <c r="C1790" s="2">
        <v>1.2267654455414401</v>
      </c>
      <c r="D1790" t="s">
        <v>7909</v>
      </c>
      <c r="E1790" t="s">
        <v>18292</v>
      </c>
      <c r="F1790">
        <v>878.34545680536201</v>
      </c>
      <c r="G1790" s="2">
        <v>0.22005439698531401</v>
      </c>
      <c r="H1790" s="12">
        <v>5.5748281440761698</v>
      </c>
      <c r="I1790" s="14">
        <v>2.4777434427596701E-8</v>
      </c>
      <c r="J1790" s="14">
        <v>2.7409598141576499E-7</v>
      </c>
      <c r="K1790" t="s">
        <v>7908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0</v>
      </c>
      <c r="Y1790">
        <v>2061</v>
      </c>
      <c r="Z1790">
        <v>1675</v>
      </c>
      <c r="AA1790">
        <v>314</v>
      </c>
      <c r="AB1790">
        <v>381</v>
      </c>
      <c r="AC1790" t="s">
        <v>7907</v>
      </c>
      <c r="AD1790" t="s">
        <v>7910</v>
      </c>
    </row>
    <row r="1791" spans="1:30" x14ac:dyDescent="0.25">
      <c r="A1791">
        <v>1790</v>
      </c>
      <c r="B1791" t="s">
        <v>7911</v>
      </c>
      <c r="C1791" s="2">
        <v>2.13980992336682</v>
      </c>
      <c r="D1791" t="s">
        <v>2157</v>
      </c>
      <c r="E1791" t="s">
        <v>18285</v>
      </c>
      <c r="F1791">
        <v>6494.00242762177</v>
      </c>
      <c r="G1791" s="2">
        <v>0.28365531714951697</v>
      </c>
      <c r="H1791" s="12">
        <v>7.5436975582548804</v>
      </c>
      <c r="I1791" s="14">
        <v>4.5682992210674101E-14</v>
      </c>
      <c r="J1791" s="14">
        <v>1.0022027223746201E-12</v>
      </c>
      <c r="K1791" t="s">
        <v>7913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</v>
      </c>
      <c r="Y1791">
        <v>15720</v>
      </c>
      <c r="Z1791">
        <v>16531</v>
      </c>
      <c r="AA1791">
        <v>1834</v>
      </c>
      <c r="AB1791">
        <v>1268</v>
      </c>
      <c r="AC1791" t="s">
        <v>7912</v>
      </c>
      <c r="AD1791" t="s">
        <v>7914</v>
      </c>
    </row>
    <row r="1792" spans="1:30" x14ac:dyDescent="0.25">
      <c r="A1792">
        <v>1791</v>
      </c>
      <c r="B1792" t="s">
        <v>7915</v>
      </c>
      <c r="C1792" s="2">
        <v>0.77573936468341198</v>
      </c>
      <c r="D1792" t="s">
        <v>196</v>
      </c>
      <c r="F1792">
        <v>21.213380959937201</v>
      </c>
      <c r="G1792" s="2">
        <v>0.73064897834957798</v>
      </c>
      <c r="H1792" s="12">
        <v>1.0617127891367</v>
      </c>
      <c r="I1792" s="14">
        <v>0.28836609160405102</v>
      </c>
      <c r="J1792" s="14">
        <v>0.41323654595002501</v>
      </c>
      <c r="K1792" t="s">
        <v>7917</v>
      </c>
      <c r="L1792" t="s">
        <v>24</v>
      </c>
      <c r="M1792" t="s">
        <v>24</v>
      </c>
      <c r="N1792" t="s">
        <v>24</v>
      </c>
      <c r="O1792" t="s">
        <v>24</v>
      </c>
      <c r="P1792" t="s">
        <v>24</v>
      </c>
      <c r="Q1792" t="s">
        <v>24</v>
      </c>
      <c r="R1792" t="s">
        <v>24</v>
      </c>
      <c r="S1792" t="s">
        <v>24</v>
      </c>
      <c r="T1792" t="s">
        <v>24</v>
      </c>
      <c r="U1792" t="s">
        <v>24</v>
      </c>
      <c r="V1792" t="s">
        <v>24</v>
      </c>
      <c r="W1792" t="s">
        <v>24</v>
      </c>
      <c r="X1792" t="s">
        <v>24</v>
      </c>
      <c r="Y1792">
        <v>43</v>
      </c>
      <c r="Z1792">
        <v>38</v>
      </c>
      <c r="AA1792">
        <v>14</v>
      </c>
      <c r="AB1792">
        <v>6</v>
      </c>
      <c r="AC1792" t="s">
        <v>7916</v>
      </c>
      <c r="AD1792" t="e">
        <f>-PRLDNVRMKQQLMLCSEKSYLIAEGIKFNKFSFHKVADLTQFDGVITDGAIPKKTIDMSISKNTEIDLIEI</f>
        <v>#NAME?</v>
      </c>
    </row>
    <row r="1793" spans="1:30" x14ac:dyDescent="0.25">
      <c r="A1793">
        <v>1792</v>
      </c>
      <c r="B1793" t="s">
        <v>7918</v>
      </c>
      <c r="C1793" s="2">
        <v>0.73682304933282095</v>
      </c>
      <c r="D1793" t="s">
        <v>196</v>
      </c>
      <c r="F1793">
        <v>43.992831792763802</v>
      </c>
      <c r="G1793" s="2">
        <v>0.47351255597360298</v>
      </c>
      <c r="H1793" s="12">
        <v>1.5560792212105501</v>
      </c>
      <c r="I1793" s="14">
        <v>0.11968925536634401</v>
      </c>
      <c r="J1793" s="14">
        <v>0.209967000092352</v>
      </c>
      <c r="K1793" t="s">
        <v>24</v>
      </c>
      <c r="L1793" t="s">
        <v>24</v>
      </c>
      <c r="M1793" t="s">
        <v>24</v>
      </c>
      <c r="N1793" t="s">
        <v>24</v>
      </c>
      <c r="O1793" t="s">
        <v>24</v>
      </c>
      <c r="P1793" t="s">
        <v>24</v>
      </c>
      <c r="Q1793" t="s">
        <v>24</v>
      </c>
      <c r="R1793" t="s">
        <v>24</v>
      </c>
      <c r="S1793" t="s">
        <v>24</v>
      </c>
      <c r="T1793" t="s">
        <v>24</v>
      </c>
      <c r="U1793" t="s">
        <v>24</v>
      </c>
      <c r="V1793" t="s">
        <v>24</v>
      </c>
      <c r="W1793" t="s">
        <v>24</v>
      </c>
      <c r="X1793" t="s">
        <v>24</v>
      </c>
      <c r="Y1793">
        <v>84</v>
      </c>
      <c r="Z1793">
        <v>83</v>
      </c>
      <c r="AA1793">
        <v>24</v>
      </c>
      <c r="AB1793">
        <v>19</v>
      </c>
      <c r="AC1793" t="s">
        <v>7919</v>
      </c>
      <c r="AD1793" t="s">
        <v>7920</v>
      </c>
    </row>
    <row r="1794" spans="1:30" x14ac:dyDescent="0.25">
      <c r="A1794">
        <v>1793</v>
      </c>
      <c r="B1794" t="s">
        <v>7921</v>
      </c>
      <c r="C1794" s="2">
        <v>0.78616507438230698</v>
      </c>
      <c r="D1794" t="s">
        <v>35</v>
      </c>
      <c r="F1794">
        <v>57.272388479137199</v>
      </c>
      <c r="G1794" s="2">
        <v>0.42378540565235501</v>
      </c>
      <c r="H1794" s="12">
        <v>1.8551018130794801</v>
      </c>
      <c r="I1794" s="14">
        <v>6.3581688949634396E-2</v>
      </c>
      <c r="J1794" s="14">
        <v>0.12616183706723699</v>
      </c>
      <c r="K1794" t="s">
        <v>24</v>
      </c>
      <c r="L1794" t="s">
        <v>24</v>
      </c>
      <c r="M1794" t="s">
        <v>24</v>
      </c>
      <c r="N1794" t="s">
        <v>24</v>
      </c>
      <c r="O1794" t="s">
        <v>24</v>
      </c>
      <c r="P1794" t="s">
        <v>24</v>
      </c>
      <c r="Q1794" t="s">
        <v>24</v>
      </c>
      <c r="R1794" t="s">
        <v>24</v>
      </c>
      <c r="S1794" t="s">
        <v>24</v>
      </c>
      <c r="T1794" t="s">
        <v>24</v>
      </c>
      <c r="U1794" t="s">
        <v>24</v>
      </c>
      <c r="V1794" t="s">
        <v>24</v>
      </c>
      <c r="W1794" t="s">
        <v>24</v>
      </c>
      <c r="X1794" t="s">
        <v>24</v>
      </c>
      <c r="Y1794">
        <v>117</v>
      </c>
      <c r="Z1794">
        <v>103</v>
      </c>
      <c r="AA1794">
        <v>29</v>
      </c>
      <c r="AB1794">
        <v>26</v>
      </c>
      <c r="AC1794" t="s">
        <v>7922</v>
      </c>
      <c r="AD1794" t="s">
        <v>7923</v>
      </c>
    </row>
    <row r="1795" spans="1:30" x14ac:dyDescent="0.25">
      <c r="A1795">
        <v>1794</v>
      </c>
      <c r="B1795" t="s">
        <v>7924</v>
      </c>
      <c r="C1795" s="2">
        <v>0.70539664857569195</v>
      </c>
      <c r="D1795" t="s">
        <v>7927</v>
      </c>
      <c r="E1795" t="s">
        <v>18290</v>
      </c>
      <c r="F1795">
        <v>425.427882957436</v>
      </c>
      <c r="G1795" s="2">
        <v>0.21517424288469</v>
      </c>
      <c r="H1795" s="12">
        <v>3.2782578394092701</v>
      </c>
      <c r="I1795" s="14">
        <v>1.04449940984421E-3</v>
      </c>
      <c r="J1795" s="14">
        <v>3.9599710635355896E-3</v>
      </c>
      <c r="K1795" t="s">
        <v>7926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0</v>
      </c>
      <c r="Y1795">
        <v>843</v>
      </c>
      <c r="Z1795">
        <v>760</v>
      </c>
      <c r="AA1795">
        <v>202</v>
      </c>
      <c r="AB1795">
        <v>224</v>
      </c>
      <c r="AC1795" t="s">
        <v>7925</v>
      </c>
      <c r="AD1795" t="s">
        <v>7928</v>
      </c>
    </row>
    <row r="1796" spans="1:30" x14ac:dyDescent="0.25">
      <c r="A1796">
        <v>1795</v>
      </c>
      <c r="B1796" t="s">
        <v>16494</v>
      </c>
      <c r="C1796" s="2">
        <v>-0.275960994974223</v>
      </c>
      <c r="D1796" t="s">
        <v>7931</v>
      </c>
      <c r="E1796" t="s">
        <v>18289</v>
      </c>
      <c r="F1796">
        <v>91.128160054409307</v>
      </c>
      <c r="G1796" s="2">
        <v>0.32081950871348203</v>
      </c>
      <c r="H1796" s="12">
        <v>-0.86017523086689596</v>
      </c>
      <c r="I1796" s="14">
        <v>0.38969245613324399</v>
      </c>
      <c r="J1796" s="14">
        <v>0.51795406439765801</v>
      </c>
      <c r="K1796" t="s">
        <v>7930</v>
      </c>
      <c r="L1796" t="s">
        <v>24</v>
      </c>
      <c r="M1796" t="s">
        <v>24</v>
      </c>
      <c r="N1796" t="s">
        <v>24</v>
      </c>
      <c r="O1796" t="s">
        <v>24</v>
      </c>
      <c r="P1796" t="s">
        <v>24</v>
      </c>
      <c r="Q1796" t="s">
        <v>24</v>
      </c>
      <c r="R1796" t="s">
        <v>24</v>
      </c>
      <c r="S1796" t="s">
        <v>24</v>
      </c>
      <c r="T1796" t="s">
        <v>24</v>
      </c>
      <c r="U1796" t="s">
        <v>24</v>
      </c>
      <c r="V1796" t="s">
        <v>24</v>
      </c>
      <c r="W1796" t="s">
        <v>24</v>
      </c>
      <c r="X1796" t="s">
        <v>24</v>
      </c>
      <c r="Y1796">
        <v>127</v>
      </c>
      <c r="Z1796">
        <v>124</v>
      </c>
      <c r="AA1796">
        <v>59</v>
      </c>
      <c r="AB1796">
        <v>73</v>
      </c>
      <c r="AC1796" t="s">
        <v>7929</v>
      </c>
      <c r="AD1796" t="s">
        <v>7932</v>
      </c>
    </row>
    <row r="1797" spans="1:30" x14ac:dyDescent="0.25">
      <c r="A1797">
        <v>1796</v>
      </c>
      <c r="B1797" t="s">
        <v>7933</v>
      </c>
      <c r="C1797" s="2">
        <v>0.275127500055173</v>
      </c>
      <c r="D1797" t="s">
        <v>7936</v>
      </c>
      <c r="E1797" t="s">
        <v>18294</v>
      </c>
      <c r="F1797">
        <v>1620.1962292478399</v>
      </c>
      <c r="G1797" s="2">
        <v>0.16457785813576101</v>
      </c>
      <c r="H1797" s="12">
        <v>1.67171637285631</v>
      </c>
      <c r="I1797" s="14">
        <v>9.4580264006962594E-2</v>
      </c>
      <c r="J1797" s="14">
        <v>0.17380514397514801</v>
      </c>
      <c r="K1797" t="s">
        <v>7935</v>
      </c>
      <c r="L1797" t="s">
        <v>24</v>
      </c>
      <c r="M1797" t="s">
        <v>24</v>
      </c>
      <c r="N1797" t="s">
        <v>24</v>
      </c>
      <c r="O1797" t="s">
        <v>24</v>
      </c>
      <c r="P1797" t="s">
        <v>24</v>
      </c>
      <c r="Q1797" t="s">
        <v>24</v>
      </c>
      <c r="R1797" t="s">
        <v>24</v>
      </c>
      <c r="S1797" t="s">
        <v>24</v>
      </c>
      <c r="T1797" t="s">
        <v>24</v>
      </c>
      <c r="U1797" t="s">
        <v>24</v>
      </c>
      <c r="V1797" t="s">
        <v>24</v>
      </c>
      <c r="W1797" t="s">
        <v>24</v>
      </c>
      <c r="X1797" t="s">
        <v>24</v>
      </c>
      <c r="Y1797">
        <v>2662</v>
      </c>
      <c r="Z1797">
        <v>2743</v>
      </c>
      <c r="AA1797">
        <v>835</v>
      </c>
      <c r="AB1797">
        <v>1110</v>
      </c>
      <c r="AC1797" t="s">
        <v>7934</v>
      </c>
      <c r="AD1797" t="s">
        <v>7937</v>
      </c>
    </row>
    <row r="1798" spans="1:30" x14ac:dyDescent="0.25">
      <c r="A1798">
        <v>1797</v>
      </c>
      <c r="B1798" t="s">
        <v>7938</v>
      </c>
      <c r="C1798" s="2">
        <v>0.43253141066008299</v>
      </c>
      <c r="D1798" t="s">
        <v>35</v>
      </c>
      <c r="F1798">
        <v>872.69843400453703</v>
      </c>
      <c r="G1798" s="2">
        <v>0.22914204352772799</v>
      </c>
      <c r="H1798" s="12">
        <v>1.8876126091968899</v>
      </c>
      <c r="I1798" s="14">
        <v>5.9077976070840997E-2</v>
      </c>
      <c r="J1798" s="14">
        <v>0.11885600028677699</v>
      </c>
      <c r="K1798" t="s">
        <v>7940</v>
      </c>
      <c r="L1798" t="s">
        <v>24</v>
      </c>
      <c r="M1798" t="s">
        <v>24</v>
      </c>
      <c r="N1798" t="s">
        <v>24</v>
      </c>
      <c r="O1798" t="s">
        <v>24</v>
      </c>
      <c r="P1798" t="s">
        <v>24</v>
      </c>
      <c r="Q1798" t="s">
        <v>24</v>
      </c>
      <c r="R1798" t="s">
        <v>24</v>
      </c>
      <c r="S1798" t="s">
        <v>24</v>
      </c>
      <c r="T1798" t="s">
        <v>24</v>
      </c>
      <c r="U1798" t="s">
        <v>24</v>
      </c>
      <c r="V1798" t="s">
        <v>24</v>
      </c>
      <c r="W1798" t="s">
        <v>24</v>
      </c>
      <c r="X1798" t="s">
        <v>24</v>
      </c>
      <c r="Y1798">
        <v>1554</v>
      </c>
      <c r="Z1798">
        <v>1498</v>
      </c>
      <c r="AA1798">
        <v>380</v>
      </c>
      <c r="AB1798">
        <v>613</v>
      </c>
      <c r="AC1798" t="s">
        <v>7939</v>
      </c>
      <c r="AD1798" t="s">
        <v>7941</v>
      </c>
    </row>
    <row r="1799" spans="1:30" x14ac:dyDescent="0.25">
      <c r="A1799">
        <v>1798</v>
      </c>
      <c r="B1799" t="s">
        <v>7942</v>
      </c>
      <c r="C1799" s="2">
        <v>9.0745508708199904E-2</v>
      </c>
      <c r="D1799" t="s">
        <v>7945</v>
      </c>
      <c r="E1799" t="s">
        <v>18282</v>
      </c>
      <c r="F1799">
        <v>461.21568154533003</v>
      </c>
      <c r="G1799" s="2">
        <v>0.19356131282318001</v>
      </c>
      <c r="H1799" s="12">
        <v>0.46882048579148</v>
      </c>
      <c r="I1799" s="14">
        <v>0.63919795569209903</v>
      </c>
      <c r="J1799" s="14">
        <v>0.73870021218634196</v>
      </c>
      <c r="K1799" t="s">
        <v>7944</v>
      </c>
      <c r="L1799" t="s">
        <v>24</v>
      </c>
      <c r="M1799" t="s">
        <v>24</v>
      </c>
      <c r="N1799" t="s">
        <v>24</v>
      </c>
      <c r="O1799" t="s">
        <v>24</v>
      </c>
      <c r="P1799" t="s">
        <v>24</v>
      </c>
      <c r="Q1799" t="s">
        <v>24</v>
      </c>
      <c r="R1799" t="s">
        <v>24</v>
      </c>
      <c r="S1799" t="s">
        <v>24</v>
      </c>
      <c r="T1799" t="s">
        <v>24</v>
      </c>
      <c r="U1799" t="s">
        <v>24</v>
      </c>
      <c r="V1799" t="s">
        <v>24</v>
      </c>
      <c r="W1799" t="s">
        <v>24</v>
      </c>
      <c r="X1799" t="s">
        <v>24</v>
      </c>
      <c r="Y1799">
        <v>723</v>
      </c>
      <c r="Z1799">
        <v>725</v>
      </c>
      <c r="AA1799">
        <v>281</v>
      </c>
      <c r="AB1799">
        <v>307</v>
      </c>
      <c r="AC1799" t="s">
        <v>7943</v>
      </c>
      <c r="AD1799" t="s">
        <v>7946</v>
      </c>
    </row>
    <row r="1800" spans="1:30" x14ac:dyDescent="0.25">
      <c r="A1800">
        <v>1799</v>
      </c>
      <c r="B1800" t="s">
        <v>7947</v>
      </c>
      <c r="C1800" s="2">
        <v>1.80149736692349E-2</v>
      </c>
      <c r="D1800" t="s">
        <v>7950</v>
      </c>
      <c r="E1800" t="s">
        <v>18293</v>
      </c>
      <c r="F1800">
        <v>228.34572596462999</v>
      </c>
      <c r="G1800" s="2">
        <v>0.23144182303616101</v>
      </c>
      <c r="H1800" s="12">
        <v>7.7838021810000199E-2</v>
      </c>
      <c r="I1800" s="14">
        <v>0.93795690115393204</v>
      </c>
      <c r="J1800" s="14">
        <v>0.95707386961225605</v>
      </c>
      <c r="K1800" t="s">
        <v>7949</v>
      </c>
      <c r="L1800" t="s">
        <v>24</v>
      </c>
      <c r="M1800" t="s">
        <v>24</v>
      </c>
      <c r="N1800" t="s">
        <v>24</v>
      </c>
      <c r="O1800" t="s">
        <v>24</v>
      </c>
      <c r="P1800" t="s">
        <v>24</v>
      </c>
      <c r="Q1800" t="s">
        <v>24</v>
      </c>
      <c r="R1800" t="s">
        <v>24</v>
      </c>
      <c r="S1800" t="s">
        <v>24</v>
      </c>
      <c r="T1800" t="s">
        <v>24</v>
      </c>
      <c r="U1800" t="s">
        <v>24</v>
      </c>
      <c r="V1800" t="s">
        <v>24</v>
      </c>
      <c r="W1800" t="s">
        <v>24</v>
      </c>
      <c r="X1800" t="s">
        <v>24</v>
      </c>
      <c r="Y1800">
        <v>327</v>
      </c>
      <c r="Z1800">
        <v>374</v>
      </c>
      <c r="AA1800">
        <v>135</v>
      </c>
      <c r="AB1800">
        <v>165</v>
      </c>
      <c r="AC1800" t="s">
        <v>7948</v>
      </c>
      <c r="AD1800" t="s">
        <v>7951</v>
      </c>
    </row>
    <row r="1801" spans="1:30" x14ac:dyDescent="0.25">
      <c r="A1801">
        <v>1800</v>
      </c>
      <c r="B1801" t="s">
        <v>7952</v>
      </c>
      <c r="C1801" s="2">
        <v>9.9127165223904704E-2</v>
      </c>
      <c r="D1801" t="s">
        <v>7955</v>
      </c>
      <c r="E1801" t="s">
        <v>18293</v>
      </c>
      <c r="F1801">
        <v>277.42198370231398</v>
      </c>
      <c r="G1801" s="2">
        <v>0.26875746181409199</v>
      </c>
      <c r="H1801" s="12">
        <v>0.368835025285639</v>
      </c>
      <c r="I1801" s="14">
        <v>0.71225069604890001</v>
      </c>
      <c r="J1801" s="14">
        <v>0.79808865654833705</v>
      </c>
      <c r="K1801" t="s">
        <v>7954</v>
      </c>
      <c r="L1801" t="s">
        <v>24</v>
      </c>
      <c r="M1801" t="s">
        <v>24</v>
      </c>
      <c r="N1801" t="s">
        <v>24</v>
      </c>
      <c r="O1801" t="s">
        <v>24</v>
      </c>
      <c r="P1801" t="s">
        <v>24</v>
      </c>
      <c r="Q1801" t="s">
        <v>24</v>
      </c>
      <c r="R1801" t="s">
        <v>24</v>
      </c>
      <c r="S1801" t="s">
        <v>24</v>
      </c>
      <c r="T1801" t="s">
        <v>24</v>
      </c>
      <c r="U1801" t="s">
        <v>24</v>
      </c>
      <c r="V1801" t="s">
        <v>24</v>
      </c>
      <c r="W1801" t="s">
        <v>24</v>
      </c>
      <c r="X1801" t="s">
        <v>24</v>
      </c>
      <c r="Y1801">
        <v>414</v>
      </c>
      <c r="Z1801">
        <v>460</v>
      </c>
      <c r="AA1801">
        <v>190</v>
      </c>
      <c r="AB1801">
        <v>159</v>
      </c>
      <c r="AC1801" t="s">
        <v>7953</v>
      </c>
      <c r="AD1801" t="s">
        <v>7956</v>
      </c>
    </row>
    <row r="1802" spans="1:30" x14ac:dyDescent="0.25">
      <c r="A1802">
        <v>1801</v>
      </c>
      <c r="B1802" t="s">
        <v>7957</v>
      </c>
      <c r="C1802" s="2">
        <v>-0.48560744500185499</v>
      </c>
      <c r="D1802" t="s">
        <v>7960</v>
      </c>
      <c r="E1802" t="s">
        <v>18287</v>
      </c>
      <c r="F1802">
        <v>873.16482994326805</v>
      </c>
      <c r="G1802" s="2">
        <v>0.27403542493886102</v>
      </c>
      <c r="H1802" s="12">
        <v>-1.77206083888678</v>
      </c>
      <c r="I1802" s="14">
        <v>7.6384458672901001E-2</v>
      </c>
      <c r="J1802" s="14">
        <v>0.146503590922239</v>
      </c>
      <c r="K1802" t="s">
        <v>7959</v>
      </c>
      <c r="L1802" t="s">
        <v>24</v>
      </c>
      <c r="M1802" t="s">
        <v>24</v>
      </c>
      <c r="N1802" t="s">
        <v>24</v>
      </c>
      <c r="O1802" t="s">
        <v>24</v>
      </c>
      <c r="P1802" t="s">
        <v>24</v>
      </c>
      <c r="Q1802" t="s">
        <v>24</v>
      </c>
      <c r="R1802" t="s">
        <v>24</v>
      </c>
      <c r="S1802" t="s">
        <v>24</v>
      </c>
      <c r="T1802" t="s">
        <v>24</v>
      </c>
      <c r="U1802" t="s">
        <v>24</v>
      </c>
      <c r="V1802" t="s">
        <v>24</v>
      </c>
      <c r="W1802" t="s">
        <v>24</v>
      </c>
      <c r="X1802" t="s">
        <v>24</v>
      </c>
      <c r="Y1802">
        <v>994</v>
      </c>
      <c r="Z1802">
        <v>1227</v>
      </c>
      <c r="AA1802">
        <v>749</v>
      </c>
      <c r="AB1802">
        <v>572</v>
      </c>
      <c r="AC1802" t="s">
        <v>7958</v>
      </c>
      <c r="AD1802" t="s">
        <v>7961</v>
      </c>
    </row>
    <row r="1803" spans="1:30" x14ac:dyDescent="0.25">
      <c r="A1803">
        <v>1802</v>
      </c>
      <c r="B1803" t="s">
        <v>7962</v>
      </c>
      <c r="C1803" s="2">
        <v>-0.35614355725876601</v>
      </c>
      <c r="D1803" t="s">
        <v>7965</v>
      </c>
      <c r="E1803" t="s">
        <v>18298</v>
      </c>
      <c r="F1803">
        <v>298.08943645886802</v>
      </c>
      <c r="G1803" s="2">
        <v>0.20887606194594299</v>
      </c>
      <c r="H1803" s="12">
        <v>-1.7050472607576099</v>
      </c>
      <c r="I1803" s="14">
        <v>8.8185610467745701E-2</v>
      </c>
      <c r="J1803" s="14">
        <v>0.165480446360666</v>
      </c>
      <c r="K1803" t="s">
        <v>7964</v>
      </c>
      <c r="L1803" t="s">
        <v>24</v>
      </c>
      <c r="M1803" t="s">
        <v>24</v>
      </c>
      <c r="N1803" t="s">
        <v>24</v>
      </c>
      <c r="O1803" t="s">
        <v>24</v>
      </c>
      <c r="P1803" t="s">
        <v>24</v>
      </c>
      <c r="Q1803" t="s">
        <v>24</v>
      </c>
      <c r="R1803" t="s">
        <v>24</v>
      </c>
      <c r="S1803" t="s">
        <v>24</v>
      </c>
      <c r="T1803" t="s">
        <v>24</v>
      </c>
      <c r="U1803" t="s">
        <v>24</v>
      </c>
      <c r="V1803" t="s">
        <v>24</v>
      </c>
      <c r="W1803" t="s">
        <v>24</v>
      </c>
      <c r="X1803" t="s">
        <v>24</v>
      </c>
      <c r="Y1803">
        <v>383</v>
      </c>
      <c r="Z1803">
        <v>414</v>
      </c>
      <c r="AA1803">
        <v>202</v>
      </c>
      <c r="AB1803">
        <v>240</v>
      </c>
      <c r="AC1803" t="s">
        <v>7963</v>
      </c>
      <c r="AD1803" t="s">
        <v>7966</v>
      </c>
    </row>
    <row r="1804" spans="1:30" x14ac:dyDescent="0.25">
      <c r="A1804">
        <v>1803</v>
      </c>
      <c r="B1804" t="s">
        <v>7967</v>
      </c>
      <c r="C1804" s="2">
        <v>0.57063503374787405</v>
      </c>
      <c r="D1804" t="s">
        <v>35</v>
      </c>
      <c r="F1804">
        <v>31.282175592918101</v>
      </c>
      <c r="G1804" s="2">
        <v>0.53118246529551605</v>
      </c>
      <c r="H1804" s="12">
        <v>1.07427310016796</v>
      </c>
      <c r="I1804" s="14">
        <v>0.28270029767472699</v>
      </c>
      <c r="J1804" s="14">
        <v>0.40705924130523902</v>
      </c>
      <c r="K1804" t="s">
        <v>7969</v>
      </c>
      <c r="L1804" t="s">
        <v>24</v>
      </c>
      <c r="M1804" t="s">
        <v>24</v>
      </c>
      <c r="N1804" t="s">
        <v>24</v>
      </c>
      <c r="O1804" t="s">
        <v>24</v>
      </c>
      <c r="P1804" t="s">
        <v>24</v>
      </c>
      <c r="Q1804" t="s">
        <v>24</v>
      </c>
      <c r="R1804" t="s">
        <v>24</v>
      </c>
      <c r="S1804" t="s">
        <v>24</v>
      </c>
      <c r="T1804" t="s">
        <v>24</v>
      </c>
      <c r="U1804" t="s">
        <v>24</v>
      </c>
      <c r="V1804" t="s">
        <v>24</v>
      </c>
      <c r="W1804" t="s">
        <v>24</v>
      </c>
      <c r="X1804" t="s">
        <v>24</v>
      </c>
      <c r="Y1804">
        <v>51</v>
      </c>
      <c r="Z1804">
        <v>63</v>
      </c>
      <c r="AA1804">
        <v>17</v>
      </c>
      <c r="AB1804">
        <v>16</v>
      </c>
      <c r="AC1804" t="s">
        <v>7968</v>
      </c>
      <c r="AD1804" t="s">
        <v>7970</v>
      </c>
    </row>
    <row r="1805" spans="1:30" x14ac:dyDescent="0.25">
      <c r="A1805">
        <v>1804</v>
      </c>
      <c r="B1805" t="s">
        <v>7971</v>
      </c>
      <c r="C1805" s="2">
        <v>-0.15768980197725699</v>
      </c>
      <c r="D1805" t="s">
        <v>7974</v>
      </c>
      <c r="E1805" t="s">
        <v>18296</v>
      </c>
      <c r="F1805">
        <v>20610.464736789301</v>
      </c>
      <c r="G1805" s="2">
        <v>0.15625567180208899</v>
      </c>
      <c r="H1805" s="12">
        <v>-1.0091780999603299</v>
      </c>
      <c r="I1805" s="14">
        <v>0.31288922759652898</v>
      </c>
      <c r="J1805" s="14">
        <v>0.438089793389905</v>
      </c>
      <c r="K1805" t="s">
        <v>7973</v>
      </c>
      <c r="L1805" t="s">
        <v>24</v>
      </c>
      <c r="M1805" t="s">
        <v>24</v>
      </c>
      <c r="N1805" t="s">
        <v>24</v>
      </c>
      <c r="O1805" t="s">
        <v>24</v>
      </c>
      <c r="P1805" t="s">
        <v>24</v>
      </c>
      <c r="Q1805" t="s">
        <v>24</v>
      </c>
      <c r="R1805" t="s">
        <v>24</v>
      </c>
      <c r="S1805" t="s">
        <v>24</v>
      </c>
      <c r="T1805" t="s">
        <v>24</v>
      </c>
      <c r="U1805" t="s">
        <v>24</v>
      </c>
      <c r="V1805" t="s">
        <v>24</v>
      </c>
      <c r="W1805" t="s">
        <v>24</v>
      </c>
      <c r="X1805" t="s">
        <v>24</v>
      </c>
      <c r="Y1805">
        <v>27535</v>
      </c>
      <c r="Z1805">
        <v>31917</v>
      </c>
      <c r="AA1805">
        <v>13801</v>
      </c>
      <c r="AB1805">
        <v>14777</v>
      </c>
      <c r="AC1805" t="s">
        <v>7972</v>
      </c>
      <c r="AD1805" t="s">
        <v>7975</v>
      </c>
    </row>
    <row r="1806" spans="1:30" x14ac:dyDescent="0.25">
      <c r="A1806">
        <v>1805</v>
      </c>
      <c r="B1806" t="s">
        <v>7976</v>
      </c>
      <c r="C1806" s="2">
        <v>0.143205194452283</v>
      </c>
      <c r="D1806" t="s">
        <v>7979</v>
      </c>
      <c r="E1806" t="s">
        <v>18296</v>
      </c>
      <c r="F1806">
        <v>9657.5679139595395</v>
      </c>
      <c r="G1806" s="2">
        <v>0.16498788958264701</v>
      </c>
      <c r="H1806" s="12">
        <v>0.86797397563260303</v>
      </c>
      <c r="I1806" s="14">
        <v>0.385408579570856</v>
      </c>
      <c r="J1806" s="14">
        <v>0.512958590055963</v>
      </c>
      <c r="K1806" t="s">
        <v>7978</v>
      </c>
      <c r="L1806" t="s">
        <v>24</v>
      </c>
      <c r="M1806" t="s">
        <v>24</v>
      </c>
      <c r="N1806" t="s">
        <v>24</v>
      </c>
      <c r="O1806" t="s">
        <v>24</v>
      </c>
      <c r="P1806" t="s">
        <v>24</v>
      </c>
      <c r="Q1806" t="s">
        <v>24</v>
      </c>
      <c r="R1806" t="s">
        <v>24</v>
      </c>
      <c r="S1806" t="s">
        <v>24</v>
      </c>
      <c r="T1806" t="s">
        <v>24</v>
      </c>
      <c r="U1806" t="s">
        <v>24</v>
      </c>
      <c r="V1806" t="s">
        <v>24</v>
      </c>
      <c r="W1806" t="s">
        <v>24</v>
      </c>
      <c r="X1806" t="s">
        <v>24</v>
      </c>
      <c r="Y1806">
        <v>14456</v>
      </c>
      <c r="Z1806">
        <v>16463</v>
      </c>
      <c r="AA1806">
        <v>5949</v>
      </c>
      <c r="AB1806">
        <v>6097</v>
      </c>
      <c r="AC1806" t="s">
        <v>7977</v>
      </c>
      <c r="AD1806" t="s">
        <v>7980</v>
      </c>
    </row>
    <row r="1807" spans="1:30" x14ac:dyDescent="0.25">
      <c r="A1807">
        <v>1806</v>
      </c>
      <c r="B1807" t="s">
        <v>16495</v>
      </c>
      <c r="C1807" s="2">
        <v>-0.52129746108605801</v>
      </c>
      <c r="D1807" t="s">
        <v>7983</v>
      </c>
      <c r="E1807" t="s">
        <v>18291</v>
      </c>
      <c r="F1807">
        <v>24.972761227008402</v>
      </c>
      <c r="G1807" s="2">
        <v>0.63034726282709097</v>
      </c>
      <c r="H1807" s="12">
        <v>-0.82700043583603899</v>
      </c>
      <c r="I1807" s="14">
        <v>0.40823681445099502</v>
      </c>
      <c r="J1807" s="14">
        <v>0.53806783369869504</v>
      </c>
      <c r="K1807" t="s">
        <v>7982</v>
      </c>
      <c r="L1807" t="s">
        <v>24</v>
      </c>
      <c r="M1807" t="s">
        <v>24</v>
      </c>
      <c r="N1807" t="s">
        <v>24</v>
      </c>
      <c r="O1807" t="s">
        <v>24</v>
      </c>
      <c r="P1807" t="s">
        <v>24</v>
      </c>
      <c r="Q1807" t="s">
        <v>24</v>
      </c>
      <c r="R1807" t="s">
        <v>24</v>
      </c>
      <c r="S1807" t="s">
        <v>24</v>
      </c>
      <c r="T1807" t="s">
        <v>24</v>
      </c>
      <c r="U1807" t="s">
        <v>24</v>
      </c>
      <c r="V1807" t="s">
        <v>24</v>
      </c>
      <c r="W1807" t="s">
        <v>24</v>
      </c>
      <c r="X1807" t="s">
        <v>24</v>
      </c>
      <c r="Y1807">
        <v>35</v>
      </c>
      <c r="Z1807">
        <v>27</v>
      </c>
      <c r="AA1807">
        <v>23</v>
      </c>
      <c r="AB1807">
        <v>15</v>
      </c>
      <c r="AC1807" t="s">
        <v>7981</v>
      </c>
      <c r="AD1807" t="s">
        <v>7984</v>
      </c>
    </row>
    <row r="1808" spans="1:30" x14ac:dyDescent="0.25">
      <c r="A1808">
        <v>1807</v>
      </c>
      <c r="B1808" t="s">
        <v>7985</v>
      </c>
      <c r="C1808" s="2">
        <v>0.26761334609857201</v>
      </c>
      <c r="D1808" t="s">
        <v>7988</v>
      </c>
      <c r="E1808" t="s">
        <v>18286</v>
      </c>
      <c r="F1808">
        <v>268.983436982765</v>
      </c>
      <c r="G1808" s="2">
        <v>0.28569997829934302</v>
      </c>
      <c r="H1808" s="12">
        <v>0.93669361716989497</v>
      </c>
      <c r="I1808" s="14">
        <v>0.34891618044098299</v>
      </c>
      <c r="J1808" s="14">
        <v>0.47607186744306002</v>
      </c>
      <c r="K1808" t="s">
        <v>7987</v>
      </c>
      <c r="L1808" t="s">
        <v>24</v>
      </c>
      <c r="M1808" t="s">
        <v>24</v>
      </c>
      <c r="N1808" t="s">
        <v>24</v>
      </c>
      <c r="O1808" t="s">
        <v>24</v>
      </c>
      <c r="P1808" t="s">
        <v>24</v>
      </c>
      <c r="Q1808" t="s">
        <v>24</v>
      </c>
      <c r="R1808" t="s">
        <v>24</v>
      </c>
      <c r="S1808" t="s">
        <v>24</v>
      </c>
      <c r="T1808" t="s">
        <v>24</v>
      </c>
      <c r="U1808" t="s">
        <v>24</v>
      </c>
      <c r="V1808" t="s">
        <v>24</v>
      </c>
      <c r="W1808" t="s">
        <v>24</v>
      </c>
      <c r="X1808" t="s">
        <v>24</v>
      </c>
      <c r="Y1808">
        <v>477</v>
      </c>
      <c r="Z1808">
        <v>415</v>
      </c>
      <c r="AA1808">
        <v>173</v>
      </c>
      <c r="AB1808">
        <v>145</v>
      </c>
      <c r="AC1808" t="s">
        <v>7986</v>
      </c>
      <c r="AD1808" t="s">
        <v>7989</v>
      </c>
    </row>
    <row r="1809" spans="1:30" x14ac:dyDescent="0.25">
      <c r="A1809">
        <v>1808</v>
      </c>
      <c r="B1809" t="s">
        <v>7990</v>
      </c>
      <c r="C1809" s="2">
        <v>-1.14685215049894</v>
      </c>
      <c r="D1809" t="s">
        <v>7993</v>
      </c>
      <c r="E1809" t="s">
        <v>18293</v>
      </c>
      <c r="F1809">
        <v>2007.29490477596</v>
      </c>
      <c r="G1809" s="2">
        <v>0.21834690256460701</v>
      </c>
      <c r="H1809" s="12">
        <v>-5.2524315070583496</v>
      </c>
      <c r="I1809" s="14">
        <v>1.5010429110515001E-7</v>
      </c>
      <c r="J1809" s="14">
        <v>1.42271178826605E-6</v>
      </c>
      <c r="K1809" t="s">
        <v>7992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0</v>
      </c>
      <c r="X1809">
        <v>0</v>
      </c>
      <c r="Y1809">
        <v>1690</v>
      </c>
      <c r="Z1809">
        <v>2126</v>
      </c>
      <c r="AA1809">
        <v>1453</v>
      </c>
      <c r="AB1809">
        <v>2239</v>
      </c>
      <c r="AC1809" t="s">
        <v>7991</v>
      </c>
      <c r="AD1809" t="s">
        <v>7994</v>
      </c>
    </row>
    <row r="1810" spans="1:30" x14ac:dyDescent="0.25">
      <c r="A1810">
        <v>1809</v>
      </c>
      <c r="B1810" t="s">
        <v>7995</v>
      </c>
      <c r="C1810" s="2">
        <v>-1.23142727131145</v>
      </c>
      <c r="D1810" t="s">
        <v>7998</v>
      </c>
      <c r="E1810" t="s">
        <v>18293</v>
      </c>
      <c r="F1810">
        <v>1270.9954839059201</v>
      </c>
      <c r="G1810" s="2">
        <v>0.200186572060808</v>
      </c>
      <c r="H1810" s="12">
        <v>-6.1513979615845296</v>
      </c>
      <c r="I1810" s="14">
        <v>7.6802932612808604E-10</v>
      </c>
      <c r="J1810" s="14">
        <v>1.0486554260595E-8</v>
      </c>
      <c r="K1810" t="s">
        <v>7997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1</v>
      </c>
      <c r="W1810">
        <v>0</v>
      </c>
      <c r="X1810">
        <v>0</v>
      </c>
      <c r="Y1810">
        <v>1077</v>
      </c>
      <c r="Z1810">
        <v>1240</v>
      </c>
      <c r="AA1810">
        <v>957</v>
      </c>
      <c r="AB1810">
        <v>1419</v>
      </c>
      <c r="AC1810" t="s">
        <v>7996</v>
      </c>
      <c r="AD1810" t="s">
        <v>7999</v>
      </c>
    </row>
    <row r="1811" spans="1:30" x14ac:dyDescent="0.25">
      <c r="A1811">
        <v>1810</v>
      </c>
      <c r="B1811" t="s">
        <v>8000</v>
      </c>
      <c r="C1811" s="2">
        <v>-1.07767934192041</v>
      </c>
      <c r="D1811" t="s">
        <v>8003</v>
      </c>
      <c r="E1811" t="s">
        <v>18293</v>
      </c>
      <c r="F1811">
        <v>2600.1998651071599</v>
      </c>
      <c r="G1811" s="2">
        <v>0.200277265640394</v>
      </c>
      <c r="H1811" s="12">
        <v>-5.3809369649345404</v>
      </c>
      <c r="I1811" s="14">
        <v>7.4099140132256597E-8</v>
      </c>
      <c r="J1811" s="14">
        <v>7.4962990211518604E-7</v>
      </c>
      <c r="K1811" t="s">
        <v>8002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1</v>
      </c>
      <c r="W1811">
        <v>0</v>
      </c>
      <c r="X1811">
        <v>0</v>
      </c>
      <c r="Y1811">
        <v>2358</v>
      </c>
      <c r="Z1811">
        <v>2744</v>
      </c>
      <c r="AA1811">
        <v>1873</v>
      </c>
      <c r="AB1811">
        <v>2834</v>
      </c>
      <c r="AC1811" t="s">
        <v>8001</v>
      </c>
      <c r="AD1811" t="s">
        <v>8004</v>
      </c>
    </row>
    <row r="1812" spans="1:30" x14ac:dyDescent="0.25">
      <c r="A1812">
        <v>1811</v>
      </c>
      <c r="B1812" t="s">
        <v>8005</v>
      </c>
      <c r="C1812" s="2">
        <v>8.0403728792850196E-2</v>
      </c>
      <c r="D1812" t="s">
        <v>8008</v>
      </c>
      <c r="E1812" t="s">
        <v>18283</v>
      </c>
      <c r="F1812">
        <v>1315.4187177225499</v>
      </c>
      <c r="G1812" s="2">
        <v>0.157298571781226</v>
      </c>
      <c r="H1812" s="12">
        <v>0.51115358443735504</v>
      </c>
      <c r="I1812" s="14">
        <v>0.60924351714647496</v>
      </c>
      <c r="J1812" s="14">
        <v>0.715087446485418</v>
      </c>
      <c r="K1812" t="s">
        <v>8007</v>
      </c>
      <c r="L1812" t="s">
        <v>24</v>
      </c>
      <c r="M1812" t="s">
        <v>24</v>
      </c>
      <c r="N1812" t="s">
        <v>24</v>
      </c>
      <c r="O1812" t="s">
        <v>24</v>
      </c>
      <c r="P1812" t="s">
        <v>24</v>
      </c>
      <c r="Q1812" t="s">
        <v>24</v>
      </c>
      <c r="R1812" t="s">
        <v>24</v>
      </c>
      <c r="S1812" t="s">
        <v>24</v>
      </c>
      <c r="T1812" t="s">
        <v>24</v>
      </c>
      <c r="U1812" t="s">
        <v>24</v>
      </c>
      <c r="V1812" t="s">
        <v>24</v>
      </c>
      <c r="W1812" t="s">
        <v>24</v>
      </c>
      <c r="X1812" t="s">
        <v>24</v>
      </c>
      <c r="Y1812">
        <v>2023</v>
      </c>
      <c r="Z1812">
        <v>2096</v>
      </c>
      <c r="AA1812">
        <v>753</v>
      </c>
      <c r="AB1812">
        <v>939</v>
      </c>
      <c r="AC1812" t="s">
        <v>8006</v>
      </c>
      <c r="AD1812" t="s">
        <v>8009</v>
      </c>
    </row>
    <row r="1813" spans="1:30" x14ac:dyDescent="0.25">
      <c r="A1813">
        <v>1812</v>
      </c>
      <c r="B1813" t="s">
        <v>8010</v>
      </c>
      <c r="C1813" s="2">
        <v>-0.30253390422576398</v>
      </c>
      <c r="D1813" t="s">
        <v>5343</v>
      </c>
      <c r="E1813" t="s">
        <v>18282</v>
      </c>
      <c r="F1813">
        <v>26.648119848975</v>
      </c>
      <c r="G1813" s="2">
        <v>0.558138653893402</v>
      </c>
      <c r="H1813" s="12">
        <v>-0.54204076731719197</v>
      </c>
      <c r="I1813" s="14">
        <v>0.58779042198739195</v>
      </c>
      <c r="J1813" s="14">
        <v>0.69814411260313702</v>
      </c>
      <c r="K1813" t="s">
        <v>24</v>
      </c>
      <c r="L1813" t="s">
        <v>24</v>
      </c>
      <c r="M1813" t="s">
        <v>24</v>
      </c>
      <c r="N1813" t="s">
        <v>24</v>
      </c>
      <c r="O1813" t="s">
        <v>24</v>
      </c>
      <c r="P1813" t="s">
        <v>24</v>
      </c>
      <c r="Q1813" t="s">
        <v>24</v>
      </c>
      <c r="R1813" t="s">
        <v>24</v>
      </c>
      <c r="S1813" t="s">
        <v>24</v>
      </c>
      <c r="T1813" t="s">
        <v>24</v>
      </c>
      <c r="U1813" t="s">
        <v>24</v>
      </c>
      <c r="V1813" t="s">
        <v>24</v>
      </c>
      <c r="W1813" t="s">
        <v>24</v>
      </c>
      <c r="X1813" t="s">
        <v>24</v>
      </c>
      <c r="Y1813">
        <v>31</v>
      </c>
      <c r="Z1813">
        <v>42</v>
      </c>
      <c r="AA1813">
        <v>17</v>
      </c>
      <c r="AB1813">
        <v>22</v>
      </c>
      <c r="AC1813" t="s">
        <v>8011</v>
      </c>
      <c r="AD1813" t="e">
        <f>-LLPEHLYHRADDVISRDDLLSTCRLDRVVSPVFFPGTIKHIRDVLRKTT</f>
        <v>#NAME?</v>
      </c>
    </row>
    <row r="1814" spans="1:30" x14ac:dyDescent="0.25">
      <c r="A1814">
        <v>1813</v>
      </c>
      <c r="B1814" t="s">
        <v>8012</v>
      </c>
      <c r="C1814" s="2">
        <v>2.52915711268153E-2</v>
      </c>
      <c r="D1814" t="s">
        <v>8015</v>
      </c>
      <c r="E1814" t="s">
        <v>18295</v>
      </c>
      <c r="F1814">
        <v>326.55554873874098</v>
      </c>
      <c r="G1814" s="2">
        <v>0.348578405798115</v>
      </c>
      <c r="H1814" s="12">
        <v>7.2556333685981106E-2</v>
      </c>
      <c r="I1814" s="14">
        <v>0.94215917575716901</v>
      </c>
      <c r="J1814" s="14">
        <v>0.96010740640181302</v>
      </c>
      <c r="K1814" t="s">
        <v>8014</v>
      </c>
      <c r="L1814" t="s">
        <v>24</v>
      </c>
      <c r="M1814" t="s">
        <v>24</v>
      </c>
      <c r="N1814" t="s">
        <v>24</v>
      </c>
      <c r="O1814" t="s">
        <v>24</v>
      </c>
      <c r="P1814" t="s">
        <v>24</v>
      </c>
      <c r="Q1814" t="s">
        <v>24</v>
      </c>
      <c r="R1814" t="s">
        <v>24</v>
      </c>
      <c r="S1814" t="s">
        <v>24</v>
      </c>
      <c r="T1814" t="s">
        <v>24</v>
      </c>
      <c r="U1814" t="s">
        <v>24</v>
      </c>
      <c r="V1814" t="s">
        <v>24</v>
      </c>
      <c r="W1814" t="s">
        <v>24</v>
      </c>
      <c r="X1814" t="s">
        <v>24</v>
      </c>
      <c r="Y1814">
        <v>451</v>
      </c>
      <c r="Z1814">
        <v>556</v>
      </c>
      <c r="AA1814">
        <v>136</v>
      </c>
      <c r="AB1814">
        <v>302</v>
      </c>
      <c r="AC1814" t="s">
        <v>8013</v>
      </c>
      <c r="AD1814" t="s">
        <v>8016</v>
      </c>
    </row>
    <row r="1815" spans="1:30" x14ac:dyDescent="0.25">
      <c r="A1815">
        <v>1814</v>
      </c>
      <c r="B1815" t="s">
        <v>8017</v>
      </c>
      <c r="C1815" s="2">
        <v>0.22470966872283701</v>
      </c>
      <c r="D1815" t="s">
        <v>35</v>
      </c>
      <c r="F1815">
        <v>84.930316729399607</v>
      </c>
      <c r="G1815" s="2">
        <v>0.34680015782705098</v>
      </c>
      <c r="H1815" s="12">
        <v>0.64795146037649698</v>
      </c>
      <c r="I1815" s="14">
        <v>0.51701634541145303</v>
      </c>
      <c r="J1815" s="14">
        <v>0.63931248538053298</v>
      </c>
      <c r="K1815" t="s">
        <v>8019</v>
      </c>
      <c r="L1815" t="s">
        <v>24</v>
      </c>
      <c r="M1815" t="s">
        <v>24</v>
      </c>
      <c r="N1815" t="s">
        <v>24</v>
      </c>
      <c r="O1815" t="s">
        <v>24</v>
      </c>
      <c r="P1815" t="s">
        <v>24</v>
      </c>
      <c r="Q1815" t="s">
        <v>24</v>
      </c>
      <c r="R1815" t="s">
        <v>24</v>
      </c>
      <c r="S1815" t="s">
        <v>24</v>
      </c>
      <c r="T1815" t="s">
        <v>24</v>
      </c>
      <c r="U1815" t="s">
        <v>24</v>
      </c>
      <c r="V1815" t="s">
        <v>24</v>
      </c>
      <c r="W1815" t="s">
        <v>24</v>
      </c>
      <c r="X1815" t="s">
        <v>24</v>
      </c>
      <c r="Y1815">
        <v>148</v>
      </c>
      <c r="Z1815">
        <v>130</v>
      </c>
      <c r="AA1815">
        <v>50</v>
      </c>
      <c r="AB1815">
        <v>53</v>
      </c>
      <c r="AC1815" t="s">
        <v>8018</v>
      </c>
      <c r="AD1815" t="s">
        <v>8020</v>
      </c>
    </row>
    <row r="1816" spans="1:30" x14ac:dyDescent="0.25">
      <c r="A1816">
        <v>1815</v>
      </c>
      <c r="B1816" t="s">
        <v>8021</v>
      </c>
      <c r="C1816" s="2">
        <v>-0.64678775766651497</v>
      </c>
      <c r="D1816" t="s">
        <v>1123</v>
      </c>
      <c r="E1816" t="s">
        <v>18282</v>
      </c>
      <c r="F1816">
        <v>1110.1056384093699</v>
      </c>
      <c r="G1816" s="2">
        <v>0.15879717792207201</v>
      </c>
      <c r="H1816" s="12">
        <v>-4.0730431493179298</v>
      </c>
      <c r="I1816" s="14">
        <v>4.6402823365030697E-5</v>
      </c>
      <c r="J1816" s="14">
        <v>2.5414169037930601E-4</v>
      </c>
      <c r="K1816" t="s">
        <v>8023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1</v>
      </c>
      <c r="W1816">
        <v>0</v>
      </c>
      <c r="X1816">
        <v>0</v>
      </c>
      <c r="Y1816">
        <v>1282</v>
      </c>
      <c r="Z1816">
        <v>1355</v>
      </c>
      <c r="AA1816">
        <v>802</v>
      </c>
      <c r="AB1816">
        <v>990</v>
      </c>
      <c r="AC1816" t="s">
        <v>8022</v>
      </c>
      <c r="AD1816" t="s">
        <v>8024</v>
      </c>
    </row>
    <row r="1817" spans="1:30" x14ac:dyDescent="0.25">
      <c r="A1817">
        <v>1816</v>
      </c>
      <c r="B1817" t="s">
        <v>8025</v>
      </c>
      <c r="C1817" s="2">
        <v>-0.44925009838574897</v>
      </c>
      <c r="D1817" t="s">
        <v>8028</v>
      </c>
      <c r="E1817" t="s">
        <v>18298</v>
      </c>
      <c r="F1817">
        <v>597.60820394878397</v>
      </c>
      <c r="G1817" s="2">
        <v>0.24072172330126099</v>
      </c>
      <c r="H1817" s="12">
        <v>-1.86626321972412</v>
      </c>
      <c r="I1817" s="14">
        <v>6.2004547961884697E-2</v>
      </c>
      <c r="J1817" s="14">
        <v>0.123781501736419</v>
      </c>
      <c r="K1817" t="s">
        <v>8027</v>
      </c>
      <c r="L1817" t="s">
        <v>24</v>
      </c>
      <c r="M1817" t="s">
        <v>24</v>
      </c>
      <c r="N1817" t="s">
        <v>24</v>
      </c>
      <c r="O1817" t="s">
        <v>24</v>
      </c>
      <c r="P1817" t="s">
        <v>24</v>
      </c>
      <c r="Q1817" t="s">
        <v>24</v>
      </c>
      <c r="R1817" t="s">
        <v>24</v>
      </c>
      <c r="S1817" t="s">
        <v>24</v>
      </c>
      <c r="T1817" t="s">
        <v>24</v>
      </c>
      <c r="U1817" t="s">
        <v>24</v>
      </c>
      <c r="V1817" t="s">
        <v>24</v>
      </c>
      <c r="W1817" t="s">
        <v>24</v>
      </c>
      <c r="X1817" t="s">
        <v>24</v>
      </c>
      <c r="Y1817">
        <v>853</v>
      </c>
      <c r="Z1817">
        <v>680</v>
      </c>
      <c r="AA1817">
        <v>450</v>
      </c>
      <c r="AB1817">
        <v>455</v>
      </c>
      <c r="AC1817" t="s">
        <v>8026</v>
      </c>
      <c r="AD1817" t="s">
        <v>8029</v>
      </c>
    </row>
    <row r="1818" spans="1:30" x14ac:dyDescent="0.25">
      <c r="A1818">
        <v>1817</v>
      </c>
      <c r="B1818" t="s">
        <v>16496</v>
      </c>
      <c r="C1818" s="2">
        <v>0.42915279712811</v>
      </c>
      <c r="D1818" t="s">
        <v>1280</v>
      </c>
      <c r="E1818" t="s">
        <v>18291</v>
      </c>
      <c r="F1818">
        <v>47.303460522831301</v>
      </c>
      <c r="G1818" s="2">
        <v>0.63931454868656101</v>
      </c>
      <c r="H1818" s="12">
        <v>0.67127018774996206</v>
      </c>
      <c r="I1818" s="14">
        <v>0.50204842283589901</v>
      </c>
      <c r="J1818" s="14">
        <v>0.62575776928636695</v>
      </c>
      <c r="K1818" t="s">
        <v>8031</v>
      </c>
      <c r="L1818" t="s">
        <v>24</v>
      </c>
      <c r="M1818" t="s">
        <v>24</v>
      </c>
      <c r="N1818" t="s">
        <v>24</v>
      </c>
      <c r="O1818" t="s">
        <v>24</v>
      </c>
      <c r="P1818" t="s">
        <v>24</v>
      </c>
      <c r="Q1818" t="s">
        <v>24</v>
      </c>
      <c r="R1818" t="s">
        <v>24</v>
      </c>
      <c r="S1818" t="s">
        <v>24</v>
      </c>
      <c r="T1818" t="s">
        <v>24</v>
      </c>
      <c r="U1818" t="s">
        <v>24</v>
      </c>
      <c r="V1818" t="s">
        <v>24</v>
      </c>
      <c r="W1818" t="s">
        <v>24</v>
      </c>
      <c r="X1818" t="s">
        <v>24</v>
      </c>
      <c r="Y1818">
        <v>77</v>
      </c>
      <c r="Z1818">
        <v>88</v>
      </c>
      <c r="AA1818">
        <v>38</v>
      </c>
      <c r="AB1818">
        <v>13</v>
      </c>
      <c r="AC1818" t="s">
        <v>8030</v>
      </c>
      <c r="AD1818" t="s">
        <v>8032</v>
      </c>
    </row>
    <row r="1819" spans="1:30" x14ac:dyDescent="0.25">
      <c r="A1819">
        <v>1818</v>
      </c>
      <c r="B1819" t="s">
        <v>8033</v>
      </c>
      <c r="C1819" s="2">
        <v>-2.2336785036826599</v>
      </c>
      <c r="D1819" t="s">
        <v>8036</v>
      </c>
      <c r="E1819" t="s">
        <v>18291</v>
      </c>
      <c r="F1819">
        <v>282.36818754843</v>
      </c>
      <c r="G1819" s="2">
        <v>0.24298915351578501</v>
      </c>
      <c r="H1819" s="12">
        <v>-9.1925029218950502</v>
      </c>
      <c r="I1819" s="14">
        <v>3.8380502119605501E-20</v>
      </c>
      <c r="J1819" s="14">
        <v>1.4839194136342501E-18</v>
      </c>
      <c r="K1819" t="s">
        <v>8035</v>
      </c>
      <c r="L1819">
        <v>0</v>
      </c>
      <c r="M1819">
        <v>1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157</v>
      </c>
      <c r="Z1819">
        <v>144</v>
      </c>
      <c r="AA1819">
        <v>303</v>
      </c>
      <c r="AB1819">
        <v>308</v>
      </c>
      <c r="AC1819" t="s">
        <v>8034</v>
      </c>
      <c r="AD1819" t="s">
        <v>8037</v>
      </c>
    </row>
    <row r="1820" spans="1:30" x14ac:dyDescent="0.25">
      <c r="A1820">
        <v>1819</v>
      </c>
      <c r="B1820" t="s">
        <v>8038</v>
      </c>
      <c r="C1820" s="2">
        <v>-1.3412410288394001</v>
      </c>
      <c r="D1820" t="s">
        <v>8041</v>
      </c>
      <c r="E1820" t="s">
        <v>18291</v>
      </c>
      <c r="F1820">
        <v>186.49044077424</v>
      </c>
      <c r="G1820" s="2">
        <v>0.31340561750919899</v>
      </c>
      <c r="H1820" s="12">
        <v>-4.27956920331855</v>
      </c>
      <c r="I1820" s="14">
        <v>1.8725540864603499E-5</v>
      </c>
      <c r="J1820" s="14">
        <v>1.13193865443153E-4</v>
      </c>
      <c r="K1820" t="s">
        <v>8040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</v>
      </c>
      <c r="W1820">
        <v>0</v>
      </c>
      <c r="X1820">
        <v>0</v>
      </c>
      <c r="Y1820">
        <v>175</v>
      </c>
      <c r="Z1820">
        <v>146</v>
      </c>
      <c r="AA1820">
        <v>134</v>
      </c>
      <c r="AB1820">
        <v>224</v>
      </c>
      <c r="AC1820" t="s">
        <v>8039</v>
      </c>
      <c r="AD1820" t="s">
        <v>8042</v>
      </c>
    </row>
    <row r="1821" spans="1:30" x14ac:dyDescent="0.25">
      <c r="A1821">
        <v>1820</v>
      </c>
      <c r="B1821" t="s">
        <v>8043</v>
      </c>
      <c r="C1821" s="2">
        <v>-1.28413101172747</v>
      </c>
      <c r="D1821" t="s">
        <v>8046</v>
      </c>
      <c r="E1821" t="s">
        <v>18291</v>
      </c>
      <c r="F1821">
        <v>138.62876416184901</v>
      </c>
      <c r="G1821" s="2">
        <v>0.30827362501351102</v>
      </c>
      <c r="H1821" s="12">
        <v>-4.1655558813089799</v>
      </c>
      <c r="I1821" s="14">
        <v>3.1059482960750902E-5</v>
      </c>
      <c r="J1821" s="14">
        <v>1.7680361656229201E-4</v>
      </c>
      <c r="K1821" t="s">
        <v>8045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</v>
      </c>
      <c r="W1821">
        <v>0</v>
      </c>
      <c r="X1821">
        <v>0</v>
      </c>
      <c r="Y1821">
        <v>131</v>
      </c>
      <c r="Z1821">
        <v>114</v>
      </c>
      <c r="AA1821">
        <v>133</v>
      </c>
      <c r="AB1821">
        <v>124</v>
      </c>
      <c r="AC1821" t="s">
        <v>8044</v>
      </c>
      <c r="AD1821" t="s">
        <v>8047</v>
      </c>
    </row>
    <row r="1822" spans="1:30" x14ac:dyDescent="0.25">
      <c r="A1822">
        <v>1821</v>
      </c>
      <c r="B1822" t="s">
        <v>8048</v>
      </c>
      <c r="C1822" s="2">
        <v>-1.11269833104587</v>
      </c>
      <c r="D1822" t="s">
        <v>8051</v>
      </c>
      <c r="E1822" t="s">
        <v>18291</v>
      </c>
      <c r="F1822">
        <v>175.01905647994801</v>
      </c>
      <c r="G1822" s="2">
        <v>0.29911725551822799</v>
      </c>
      <c r="H1822" s="12">
        <v>-3.7199402927059202</v>
      </c>
      <c r="I1822" s="14">
        <v>1.99269880597708E-4</v>
      </c>
      <c r="J1822" s="14">
        <v>9.3337186748380799E-4</v>
      </c>
      <c r="K1822" t="s">
        <v>8050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</v>
      </c>
      <c r="W1822">
        <v>0</v>
      </c>
      <c r="X1822">
        <v>0</v>
      </c>
      <c r="Y1822">
        <v>177</v>
      </c>
      <c r="Z1822">
        <v>160</v>
      </c>
      <c r="AA1822">
        <v>122</v>
      </c>
      <c r="AB1822">
        <v>198</v>
      </c>
      <c r="AC1822" t="s">
        <v>8049</v>
      </c>
      <c r="AD1822" t="s">
        <v>8052</v>
      </c>
    </row>
    <row r="1823" spans="1:30" x14ac:dyDescent="0.25">
      <c r="A1823">
        <v>1822</v>
      </c>
      <c r="B1823" t="s">
        <v>8053</v>
      </c>
      <c r="C1823" s="2">
        <v>0.34505369502848898</v>
      </c>
      <c r="D1823" t="s">
        <v>8056</v>
      </c>
      <c r="E1823" t="s">
        <v>18293</v>
      </c>
      <c r="F1823">
        <v>262.173929596395</v>
      </c>
      <c r="G1823" s="2">
        <v>0.23070356561437999</v>
      </c>
      <c r="H1823" s="12">
        <v>1.4956582665273801</v>
      </c>
      <c r="I1823" s="14">
        <v>0.13474273094717601</v>
      </c>
      <c r="J1823" s="14">
        <v>0.23077647559154499</v>
      </c>
      <c r="K1823" t="s">
        <v>8055</v>
      </c>
      <c r="L1823" t="s">
        <v>24</v>
      </c>
      <c r="M1823" t="s">
        <v>24</v>
      </c>
      <c r="N1823" t="s">
        <v>24</v>
      </c>
      <c r="O1823" t="s">
        <v>24</v>
      </c>
      <c r="P1823" t="s">
        <v>24</v>
      </c>
      <c r="Q1823" t="s">
        <v>24</v>
      </c>
      <c r="R1823" t="s">
        <v>24</v>
      </c>
      <c r="S1823" t="s">
        <v>24</v>
      </c>
      <c r="T1823" t="s">
        <v>24</v>
      </c>
      <c r="U1823" t="s">
        <v>24</v>
      </c>
      <c r="V1823" t="s">
        <v>24</v>
      </c>
      <c r="W1823" t="s">
        <v>24</v>
      </c>
      <c r="X1823" t="s">
        <v>24</v>
      </c>
      <c r="Y1823">
        <v>457</v>
      </c>
      <c r="Z1823">
        <v>436</v>
      </c>
      <c r="AA1823">
        <v>133</v>
      </c>
      <c r="AB1823">
        <v>173</v>
      </c>
      <c r="AC1823" t="s">
        <v>8054</v>
      </c>
      <c r="AD1823" t="s">
        <v>8057</v>
      </c>
    </row>
    <row r="1824" spans="1:30" x14ac:dyDescent="0.25">
      <c r="A1824">
        <v>1823</v>
      </c>
      <c r="B1824" t="s">
        <v>8058</v>
      </c>
      <c r="C1824" s="2">
        <v>-7.3843332157702196E-2</v>
      </c>
      <c r="D1824" t="s">
        <v>35</v>
      </c>
      <c r="F1824">
        <v>144.39099595505499</v>
      </c>
      <c r="G1824" s="2">
        <v>0.28302144328769102</v>
      </c>
      <c r="H1824" s="12">
        <v>-0.26091073276960303</v>
      </c>
      <c r="I1824" s="14">
        <v>0.79416134789471504</v>
      </c>
      <c r="J1824" s="14">
        <v>0.85573953187882501</v>
      </c>
      <c r="K1824" t="s">
        <v>24</v>
      </c>
      <c r="L1824" t="s">
        <v>24</v>
      </c>
      <c r="M1824" t="s">
        <v>24</v>
      </c>
      <c r="N1824" t="s">
        <v>24</v>
      </c>
      <c r="O1824" t="s">
        <v>24</v>
      </c>
      <c r="P1824" t="s">
        <v>24</v>
      </c>
      <c r="Q1824" t="s">
        <v>24</v>
      </c>
      <c r="R1824" t="s">
        <v>24</v>
      </c>
      <c r="S1824" t="s">
        <v>24</v>
      </c>
      <c r="T1824" t="s">
        <v>24</v>
      </c>
      <c r="U1824" t="s">
        <v>24</v>
      </c>
      <c r="V1824" t="s">
        <v>24</v>
      </c>
      <c r="W1824" t="s">
        <v>24</v>
      </c>
      <c r="X1824" t="s">
        <v>24</v>
      </c>
      <c r="Y1824">
        <v>212</v>
      </c>
      <c r="Z1824">
        <v>216</v>
      </c>
      <c r="AA1824">
        <v>99</v>
      </c>
      <c r="AB1824">
        <v>95</v>
      </c>
      <c r="AC1824" t="s">
        <v>8059</v>
      </c>
      <c r="AD1824" t="e">
        <f>-NISLLQPQPSQSAQARVLTIRASAQSRLLYRTPRSSHRLTGASLLMASRSAVHGGLPYPLFFIQQAAMCSYLKGRIKNTENRTIKLSKHDPA</f>
        <v>#NAME?</v>
      </c>
    </row>
    <row r="1825" spans="1:30" x14ac:dyDescent="0.25">
      <c r="A1825">
        <v>1824</v>
      </c>
      <c r="B1825" t="s">
        <v>8060</v>
      </c>
      <c r="C1825" s="2">
        <v>0.36217533450420503</v>
      </c>
      <c r="D1825" t="s">
        <v>8063</v>
      </c>
      <c r="E1825" t="s">
        <v>18293</v>
      </c>
      <c r="F1825">
        <v>336.961088466864</v>
      </c>
      <c r="G1825" s="2">
        <v>0.22213648315752699</v>
      </c>
      <c r="H1825" s="12">
        <v>1.6304180626078</v>
      </c>
      <c r="I1825" s="14">
        <v>0.103013169690408</v>
      </c>
      <c r="J1825" s="14">
        <v>0.186062177447292</v>
      </c>
      <c r="K1825" t="s">
        <v>8062</v>
      </c>
      <c r="L1825" t="s">
        <v>24</v>
      </c>
      <c r="M1825" t="s">
        <v>24</v>
      </c>
      <c r="N1825" t="s">
        <v>24</v>
      </c>
      <c r="O1825" t="s">
        <v>24</v>
      </c>
      <c r="P1825" t="s">
        <v>24</v>
      </c>
      <c r="Q1825" t="s">
        <v>24</v>
      </c>
      <c r="R1825" t="s">
        <v>24</v>
      </c>
      <c r="S1825" t="s">
        <v>24</v>
      </c>
      <c r="T1825" t="s">
        <v>24</v>
      </c>
      <c r="U1825" t="s">
        <v>24</v>
      </c>
      <c r="V1825" t="s">
        <v>24</v>
      </c>
      <c r="W1825" t="s">
        <v>24</v>
      </c>
      <c r="X1825" t="s">
        <v>24</v>
      </c>
      <c r="Y1825">
        <v>574</v>
      </c>
      <c r="Z1825">
        <v>581</v>
      </c>
      <c r="AA1825">
        <v>162</v>
      </c>
      <c r="AB1825">
        <v>230</v>
      </c>
      <c r="AC1825" t="s">
        <v>8061</v>
      </c>
      <c r="AD1825" t="s">
        <v>8064</v>
      </c>
    </row>
    <row r="1826" spans="1:30" x14ac:dyDescent="0.25">
      <c r="A1826">
        <v>1825</v>
      </c>
      <c r="B1826" t="s">
        <v>8065</v>
      </c>
      <c r="C1826" s="2">
        <v>2.08040230603363E-2</v>
      </c>
      <c r="D1826" t="s">
        <v>8068</v>
      </c>
      <c r="E1826" t="s">
        <v>18296</v>
      </c>
      <c r="F1826">
        <v>1051.5381704223901</v>
      </c>
      <c r="G1826" s="2">
        <v>0.173832323806556</v>
      </c>
      <c r="H1826" s="12">
        <v>0.11967868003356701</v>
      </c>
      <c r="I1826" s="14">
        <v>0.90473768982250002</v>
      </c>
      <c r="J1826" s="14">
        <v>0.93317503400867996</v>
      </c>
      <c r="K1826" t="s">
        <v>8067</v>
      </c>
      <c r="L1826" t="s">
        <v>24</v>
      </c>
      <c r="M1826" t="s">
        <v>24</v>
      </c>
      <c r="N1826" t="s">
        <v>24</v>
      </c>
      <c r="O1826" t="s">
        <v>24</v>
      </c>
      <c r="P1826" t="s">
        <v>24</v>
      </c>
      <c r="Q1826" t="s">
        <v>24</v>
      </c>
      <c r="R1826" t="s">
        <v>24</v>
      </c>
      <c r="S1826" t="s">
        <v>24</v>
      </c>
      <c r="T1826" t="s">
        <v>24</v>
      </c>
      <c r="U1826" t="s">
        <v>24</v>
      </c>
      <c r="V1826" t="s">
        <v>24</v>
      </c>
      <c r="W1826" t="s">
        <v>24</v>
      </c>
      <c r="X1826" t="s">
        <v>24</v>
      </c>
      <c r="Y1826">
        <v>1470</v>
      </c>
      <c r="Z1826">
        <v>1763</v>
      </c>
      <c r="AA1826">
        <v>634</v>
      </c>
      <c r="AB1826">
        <v>744</v>
      </c>
      <c r="AC1826" t="s">
        <v>8066</v>
      </c>
      <c r="AD1826" t="s">
        <v>8069</v>
      </c>
    </row>
    <row r="1827" spans="1:30" x14ac:dyDescent="0.25">
      <c r="A1827">
        <v>1826</v>
      </c>
      <c r="B1827" t="s">
        <v>8070</v>
      </c>
      <c r="C1827" s="2">
        <v>-0.39756293529297299</v>
      </c>
      <c r="D1827" t="s">
        <v>2640</v>
      </c>
      <c r="E1827" t="s">
        <v>18298</v>
      </c>
      <c r="F1827">
        <v>827.88530048985103</v>
      </c>
      <c r="G1827" s="2">
        <v>0.21865411881060701</v>
      </c>
      <c r="H1827" s="12">
        <v>-1.8182275159304599</v>
      </c>
      <c r="I1827" s="14">
        <v>6.9029366077040105E-2</v>
      </c>
      <c r="J1827" s="14">
        <v>0.134788571984958</v>
      </c>
      <c r="K1827" t="s">
        <v>8072</v>
      </c>
      <c r="L1827" t="s">
        <v>24</v>
      </c>
      <c r="M1827" t="s">
        <v>24</v>
      </c>
      <c r="N1827" t="s">
        <v>24</v>
      </c>
      <c r="O1827" t="s">
        <v>24</v>
      </c>
      <c r="P1827" t="s">
        <v>24</v>
      </c>
      <c r="Q1827" t="s">
        <v>24</v>
      </c>
      <c r="R1827" t="s">
        <v>24</v>
      </c>
      <c r="S1827" t="s">
        <v>24</v>
      </c>
      <c r="T1827" t="s">
        <v>24</v>
      </c>
      <c r="U1827" t="s">
        <v>24</v>
      </c>
      <c r="V1827" t="s">
        <v>24</v>
      </c>
      <c r="W1827" t="s">
        <v>24</v>
      </c>
      <c r="X1827" t="s">
        <v>24</v>
      </c>
      <c r="Y1827">
        <v>1095</v>
      </c>
      <c r="Z1827">
        <v>1079</v>
      </c>
      <c r="AA1827">
        <v>646</v>
      </c>
      <c r="AB1827">
        <v>583</v>
      </c>
      <c r="AC1827" t="s">
        <v>8071</v>
      </c>
      <c r="AD1827" t="s">
        <v>8073</v>
      </c>
    </row>
    <row r="1828" spans="1:30" x14ac:dyDescent="0.25">
      <c r="A1828">
        <v>1827</v>
      </c>
      <c r="B1828" t="s">
        <v>8074</v>
      </c>
      <c r="C1828" s="2">
        <v>0.27405696951575198</v>
      </c>
      <c r="D1828" t="s">
        <v>35</v>
      </c>
      <c r="F1828">
        <v>95.944624994761398</v>
      </c>
      <c r="G1828" s="2">
        <v>0.41886525556052101</v>
      </c>
      <c r="H1828" s="12">
        <v>0.65428432145562299</v>
      </c>
      <c r="I1828" s="14">
        <v>0.51292864505420799</v>
      </c>
      <c r="J1828" s="14">
        <v>0.63545630878206405</v>
      </c>
      <c r="K1828" t="s">
        <v>24</v>
      </c>
      <c r="L1828" t="s">
        <v>24</v>
      </c>
      <c r="M1828" t="s">
        <v>24</v>
      </c>
      <c r="N1828" t="s">
        <v>24</v>
      </c>
      <c r="O1828" t="s">
        <v>24</v>
      </c>
      <c r="P1828" t="s">
        <v>24</v>
      </c>
      <c r="Q1828" t="s">
        <v>24</v>
      </c>
      <c r="R1828" t="s">
        <v>24</v>
      </c>
      <c r="S1828" t="s">
        <v>24</v>
      </c>
      <c r="T1828" t="s">
        <v>24</v>
      </c>
      <c r="U1828" t="s">
        <v>24</v>
      </c>
      <c r="V1828" t="s">
        <v>24</v>
      </c>
      <c r="W1828" t="s">
        <v>24</v>
      </c>
      <c r="X1828" t="s">
        <v>24</v>
      </c>
      <c r="Y1828">
        <v>143</v>
      </c>
      <c r="Z1828">
        <v>177</v>
      </c>
      <c r="AA1828">
        <v>69</v>
      </c>
      <c r="AB1828">
        <v>43</v>
      </c>
      <c r="AC1828" t="s">
        <v>8075</v>
      </c>
      <c r="AD1828" t="s">
        <v>8076</v>
      </c>
    </row>
    <row r="1829" spans="1:30" x14ac:dyDescent="0.25">
      <c r="A1829">
        <v>1828</v>
      </c>
      <c r="B1829" t="s">
        <v>8077</v>
      </c>
      <c r="C1829" s="2">
        <v>-6.9313716195960801E-2</v>
      </c>
      <c r="D1829" t="s">
        <v>8080</v>
      </c>
      <c r="E1829" t="s">
        <v>18283</v>
      </c>
      <c r="F1829">
        <v>1327.2138847870799</v>
      </c>
      <c r="G1829" s="2">
        <v>0.163924888472255</v>
      </c>
      <c r="H1829" s="12">
        <v>-0.42283826966087901</v>
      </c>
      <c r="I1829" s="14">
        <v>0.67241326390200795</v>
      </c>
      <c r="J1829" s="14">
        <v>0.76553171881555204</v>
      </c>
      <c r="K1829" t="s">
        <v>8079</v>
      </c>
      <c r="L1829" t="s">
        <v>24</v>
      </c>
      <c r="M1829" t="s">
        <v>24</v>
      </c>
      <c r="N1829" t="s">
        <v>24</v>
      </c>
      <c r="O1829" t="s">
        <v>24</v>
      </c>
      <c r="P1829" t="s">
        <v>24</v>
      </c>
      <c r="Q1829" t="s">
        <v>24</v>
      </c>
      <c r="R1829" t="s">
        <v>24</v>
      </c>
      <c r="S1829" t="s">
        <v>24</v>
      </c>
      <c r="T1829" t="s">
        <v>24</v>
      </c>
      <c r="U1829" t="s">
        <v>24</v>
      </c>
      <c r="V1829" t="s">
        <v>24</v>
      </c>
      <c r="W1829" t="s">
        <v>24</v>
      </c>
      <c r="X1829" t="s">
        <v>24</v>
      </c>
      <c r="Y1829">
        <v>1962</v>
      </c>
      <c r="Z1829">
        <v>1983</v>
      </c>
      <c r="AA1829">
        <v>785</v>
      </c>
      <c r="AB1829">
        <v>1016</v>
      </c>
      <c r="AC1829" t="s">
        <v>8078</v>
      </c>
      <c r="AD1829" t="s">
        <v>8081</v>
      </c>
    </row>
    <row r="1830" spans="1:30" x14ac:dyDescent="0.25">
      <c r="A1830">
        <v>1829</v>
      </c>
      <c r="B1830" t="s">
        <v>8082</v>
      </c>
      <c r="C1830" s="2">
        <v>0.78808634030960301</v>
      </c>
      <c r="D1830" t="s">
        <v>8085</v>
      </c>
      <c r="E1830" t="s">
        <v>18300</v>
      </c>
      <c r="F1830">
        <v>3156.6599368632201</v>
      </c>
      <c r="G1830" s="2">
        <v>0.26819814655207003</v>
      </c>
      <c r="H1830" s="12">
        <v>2.9384481229313701</v>
      </c>
      <c r="I1830" s="14">
        <v>3.2985985685680202E-3</v>
      </c>
      <c r="J1830" s="14">
        <v>1.04384338818947E-2</v>
      </c>
      <c r="K1830" t="s">
        <v>8084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0</v>
      </c>
      <c r="Y1830">
        <v>5388</v>
      </c>
      <c r="Z1830">
        <v>6825</v>
      </c>
      <c r="AA1830">
        <v>1707</v>
      </c>
      <c r="AB1830">
        <v>1294</v>
      </c>
      <c r="AC1830" t="s">
        <v>8083</v>
      </c>
      <c r="AD1830" t="s">
        <v>8086</v>
      </c>
    </row>
    <row r="1831" spans="1:30" x14ac:dyDescent="0.25">
      <c r="A1831">
        <v>1830</v>
      </c>
      <c r="B1831" t="s">
        <v>16497</v>
      </c>
      <c r="C1831" s="2">
        <v>-0.231331197172813</v>
      </c>
      <c r="D1831" t="s">
        <v>5023</v>
      </c>
      <c r="E1831" t="s">
        <v>18291</v>
      </c>
      <c r="F1831">
        <v>137.161258618766</v>
      </c>
      <c r="G1831" s="2">
        <v>0.30554373062435303</v>
      </c>
      <c r="H1831" s="12">
        <v>-0.75711321813118904</v>
      </c>
      <c r="I1831" s="14">
        <v>0.448982035642427</v>
      </c>
      <c r="J1831" s="14">
        <v>0.57470030199254596</v>
      </c>
      <c r="K1831" t="s">
        <v>8088</v>
      </c>
      <c r="L1831" t="s">
        <v>24</v>
      </c>
      <c r="M1831" t="s">
        <v>24</v>
      </c>
      <c r="N1831" t="s">
        <v>24</v>
      </c>
      <c r="O1831" t="s">
        <v>24</v>
      </c>
      <c r="P1831" t="s">
        <v>24</v>
      </c>
      <c r="Q1831" t="s">
        <v>24</v>
      </c>
      <c r="R1831" t="s">
        <v>24</v>
      </c>
      <c r="S1831" t="s">
        <v>24</v>
      </c>
      <c r="T1831" t="s">
        <v>24</v>
      </c>
      <c r="U1831" t="s">
        <v>24</v>
      </c>
      <c r="V1831" t="s">
        <v>24</v>
      </c>
      <c r="W1831" t="s">
        <v>24</v>
      </c>
      <c r="X1831" t="s">
        <v>24</v>
      </c>
      <c r="Y1831">
        <v>206</v>
      </c>
      <c r="Z1831">
        <v>177</v>
      </c>
      <c r="AA1831">
        <v>99</v>
      </c>
      <c r="AB1831">
        <v>95</v>
      </c>
      <c r="AC1831" t="s">
        <v>8087</v>
      </c>
      <c r="AD1831" t="s">
        <v>8089</v>
      </c>
    </row>
    <row r="1832" spans="1:30" x14ac:dyDescent="0.25">
      <c r="A1832">
        <v>1831</v>
      </c>
      <c r="B1832" t="s">
        <v>8090</v>
      </c>
      <c r="C1832" s="2">
        <v>0.943653962279701</v>
      </c>
      <c r="D1832" t="s">
        <v>8093</v>
      </c>
      <c r="E1832" t="s">
        <v>18295</v>
      </c>
      <c r="F1832">
        <v>289.73336659170599</v>
      </c>
      <c r="G1832" s="2">
        <v>0.24222913915907901</v>
      </c>
      <c r="H1832" s="12">
        <v>3.8957078638667699</v>
      </c>
      <c r="I1832" s="14">
        <v>9.7912348257091398E-5</v>
      </c>
      <c r="J1832" s="14">
        <v>4.8893570325312199E-4</v>
      </c>
      <c r="K1832" t="s">
        <v>8092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0</v>
      </c>
      <c r="Y1832">
        <v>560</v>
      </c>
      <c r="Z1832">
        <v>603</v>
      </c>
      <c r="AA1832">
        <v>105</v>
      </c>
      <c r="AB1832">
        <v>159</v>
      </c>
      <c r="AC1832" t="s">
        <v>8091</v>
      </c>
      <c r="AD1832" t="s">
        <v>8094</v>
      </c>
    </row>
    <row r="1833" spans="1:30" x14ac:dyDescent="0.25">
      <c r="A1833">
        <v>1832</v>
      </c>
      <c r="B1833" t="s">
        <v>8095</v>
      </c>
      <c r="C1833" s="2">
        <v>0.69481479306087801</v>
      </c>
      <c r="D1833" t="s">
        <v>35</v>
      </c>
      <c r="E1833" t="s">
        <v>18295</v>
      </c>
      <c r="F1833">
        <v>3851.3968069268999</v>
      </c>
      <c r="G1833" s="2">
        <v>0.18930098669998999</v>
      </c>
      <c r="H1833" s="12">
        <v>3.67042351534089</v>
      </c>
      <c r="I1833" s="14">
        <v>2.4214892076906199E-4</v>
      </c>
      <c r="J1833" s="14">
        <v>1.1098492201915299E-3</v>
      </c>
      <c r="K1833" t="s">
        <v>8097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0</v>
      </c>
      <c r="Y1833">
        <v>6346</v>
      </c>
      <c r="Z1833">
        <v>8204</v>
      </c>
      <c r="AA1833">
        <v>1883</v>
      </c>
      <c r="AB1833">
        <v>1982</v>
      </c>
      <c r="AC1833" t="s">
        <v>8096</v>
      </c>
      <c r="AD1833" t="s">
        <v>8098</v>
      </c>
    </row>
    <row r="1834" spans="1:30" x14ac:dyDescent="0.25">
      <c r="A1834">
        <v>1833</v>
      </c>
      <c r="B1834" t="s">
        <v>8099</v>
      </c>
      <c r="C1834" s="2">
        <v>-3.1378438186803803E-2</v>
      </c>
      <c r="D1834" t="s">
        <v>8102</v>
      </c>
      <c r="E1834" t="s">
        <v>18293</v>
      </c>
      <c r="F1834">
        <v>1703.68694720795</v>
      </c>
      <c r="G1834" s="2">
        <v>0.233103932327823</v>
      </c>
      <c r="H1834" s="12">
        <v>-0.13461136358126699</v>
      </c>
      <c r="I1834" s="14">
        <v>0.89291915655028498</v>
      </c>
      <c r="J1834" s="14">
        <v>0.92563029103500505</v>
      </c>
      <c r="K1834" t="s">
        <v>8101</v>
      </c>
      <c r="L1834" t="s">
        <v>24</v>
      </c>
      <c r="M1834" t="s">
        <v>24</v>
      </c>
      <c r="N1834" t="s">
        <v>24</v>
      </c>
      <c r="O1834" t="s">
        <v>24</v>
      </c>
      <c r="P1834" t="s">
        <v>24</v>
      </c>
      <c r="Q1834" t="s">
        <v>24</v>
      </c>
      <c r="R1834" t="s">
        <v>24</v>
      </c>
      <c r="S1834" t="s">
        <v>24</v>
      </c>
      <c r="T1834" t="s">
        <v>24</v>
      </c>
      <c r="U1834" t="s">
        <v>24</v>
      </c>
      <c r="V1834" t="s">
        <v>24</v>
      </c>
      <c r="W1834" t="s">
        <v>24</v>
      </c>
      <c r="X1834" t="s">
        <v>24</v>
      </c>
      <c r="Y1834">
        <v>2693</v>
      </c>
      <c r="Z1834">
        <v>2431</v>
      </c>
      <c r="AA1834">
        <v>876</v>
      </c>
      <c r="AB1834">
        <v>1428</v>
      </c>
      <c r="AC1834" t="s">
        <v>8100</v>
      </c>
      <c r="AD1834" t="s">
        <v>8103</v>
      </c>
    </row>
    <row r="1835" spans="1:30" x14ac:dyDescent="0.25">
      <c r="A1835">
        <v>1834</v>
      </c>
      <c r="B1835" t="s">
        <v>8104</v>
      </c>
      <c r="C1835" s="2">
        <v>-0.60638114028401102</v>
      </c>
      <c r="D1835" t="s">
        <v>8107</v>
      </c>
      <c r="E1835" t="s">
        <v>18293</v>
      </c>
      <c r="F1835">
        <v>8414.3571389149292</v>
      </c>
      <c r="G1835" s="2">
        <v>0.21349517670688301</v>
      </c>
      <c r="H1835" s="12">
        <v>-2.8402568603062099</v>
      </c>
      <c r="I1835" s="14">
        <v>4.50772213542029E-3</v>
      </c>
      <c r="J1835" s="14">
        <v>1.36243459278763E-2</v>
      </c>
      <c r="K1835" t="s">
        <v>8106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1</v>
      </c>
      <c r="W1835">
        <v>0</v>
      </c>
      <c r="X1835">
        <v>0</v>
      </c>
      <c r="Y1835">
        <v>10091</v>
      </c>
      <c r="Z1835">
        <v>10226</v>
      </c>
      <c r="AA1835">
        <v>5184</v>
      </c>
      <c r="AB1835">
        <v>8404</v>
      </c>
      <c r="AC1835" t="s">
        <v>8105</v>
      </c>
      <c r="AD1835" t="s">
        <v>8108</v>
      </c>
    </row>
    <row r="1836" spans="1:30" x14ac:dyDescent="0.25">
      <c r="A1836">
        <v>1835</v>
      </c>
      <c r="B1836" t="s">
        <v>8109</v>
      </c>
      <c r="C1836" s="2">
        <v>0.48901023573039298</v>
      </c>
      <c r="D1836" t="s">
        <v>8112</v>
      </c>
      <c r="E1836" t="s">
        <v>18282</v>
      </c>
      <c r="F1836">
        <v>1013.90220854249</v>
      </c>
      <c r="G1836" s="2">
        <v>0.20461675454425299</v>
      </c>
      <c r="H1836" s="12">
        <v>2.3898836476982299</v>
      </c>
      <c r="I1836" s="14">
        <v>1.68537111686866E-2</v>
      </c>
      <c r="J1836" s="14">
        <v>4.2188296226744401E-2</v>
      </c>
      <c r="K1836" t="s">
        <v>8111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1764</v>
      </c>
      <c r="Z1836">
        <v>1842</v>
      </c>
      <c r="AA1836">
        <v>573</v>
      </c>
      <c r="AB1836">
        <v>530</v>
      </c>
      <c r="AC1836" t="s">
        <v>8110</v>
      </c>
      <c r="AD1836" t="s">
        <v>8113</v>
      </c>
    </row>
    <row r="1837" spans="1:30" x14ac:dyDescent="0.25">
      <c r="A1837">
        <v>1836</v>
      </c>
      <c r="B1837" t="s">
        <v>8114</v>
      </c>
      <c r="C1837" s="2">
        <v>0.73685689235099905</v>
      </c>
      <c r="D1837" t="s">
        <v>8117</v>
      </c>
      <c r="E1837" t="s">
        <v>18302</v>
      </c>
      <c r="F1837">
        <v>54.981975773856</v>
      </c>
      <c r="G1837" s="2">
        <v>0.83967648238404902</v>
      </c>
      <c r="H1837" s="12">
        <v>0.87754856520320801</v>
      </c>
      <c r="I1837" s="14">
        <v>0.38018875241703498</v>
      </c>
      <c r="J1837" s="14">
        <v>0.50826329277251703</v>
      </c>
      <c r="K1837" t="s">
        <v>8116</v>
      </c>
      <c r="L1837" t="s">
        <v>24</v>
      </c>
      <c r="M1837" t="s">
        <v>24</v>
      </c>
      <c r="N1837" t="s">
        <v>24</v>
      </c>
      <c r="O1837" t="s">
        <v>24</v>
      </c>
      <c r="P1837" t="s">
        <v>24</v>
      </c>
      <c r="Q1837" t="s">
        <v>24</v>
      </c>
      <c r="R1837" t="s">
        <v>24</v>
      </c>
      <c r="S1837" t="s">
        <v>24</v>
      </c>
      <c r="T1837" t="s">
        <v>24</v>
      </c>
      <c r="U1837" t="s">
        <v>24</v>
      </c>
      <c r="V1837" t="s">
        <v>24</v>
      </c>
      <c r="W1837" t="s">
        <v>24</v>
      </c>
      <c r="X1837" t="s">
        <v>24</v>
      </c>
      <c r="Y1837">
        <v>99</v>
      </c>
      <c r="Z1837">
        <v>110</v>
      </c>
      <c r="AA1837">
        <v>45</v>
      </c>
      <c r="AB1837">
        <v>6</v>
      </c>
      <c r="AC1837" t="s">
        <v>8115</v>
      </c>
      <c r="AD1837" t="s">
        <v>8118</v>
      </c>
    </row>
    <row r="1838" spans="1:30" x14ac:dyDescent="0.25">
      <c r="A1838">
        <v>1837</v>
      </c>
      <c r="B1838" t="s">
        <v>8119</v>
      </c>
      <c r="C1838" s="2">
        <v>-8.0936814016868294E-2</v>
      </c>
      <c r="D1838" t="s">
        <v>8122</v>
      </c>
      <c r="E1838" t="s">
        <v>18301</v>
      </c>
      <c r="F1838">
        <v>81.487013840398504</v>
      </c>
      <c r="G1838" s="2">
        <v>0.36424607015584998</v>
      </c>
      <c r="H1838" s="12">
        <v>-0.22220367122214399</v>
      </c>
      <c r="I1838" s="14">
        <v>0.82415533633274196</v>
      </c>
      <c r="J1838" s="14">
        <v>0.879025870236263</v>
      </c>
      <c r="K1838" t="s">
        <v>8121</v>
      </c>
      <c r="L1838" t="s">
        <v>24</v>
      </c>
      <c r="M1838" t="s">
        <v>24</v>
      </c>
      <c r="N1838" t="s">
        <v>24</v>
      </c>
      <c r="O1838" t="s">
        <v>24</v>
      </c>
      <c r="P1838" t="s">
        <v>24</v>
      </c>
      <c r="Q1838" t="s">
        <v>24</v>
      </c>
      <c r="R1838" t="s">
        <v>24</v>
      </c>
      <c r="S1838" t="s">
        <v>24</v>
      </c>
      <c r="T1838" t="s">
        <v>24</v>
      </c>
      <c r="U1838" t="s">
        <v>24</v>
      </c>
      <c r="V1838" t="s">
        <v>24</v>
      </c>
      <c r="W1838" t="s">
        <v>24</v>
      </c>
      <c r="X1838" t="s">
        <v>24</v>
      </c>
      <c r="Y1838">
        <v>114</v>
      </c>
      <c r="Z1838">
        <v>128</v>
      </c>
      <c r="AA1838">
        <v>42</v>
      </c>
      <c r="AB1838">
        <v>70</v>
      </c>
      <c r="AC1838" t="s">
        <v>8120</v>
      </c>
      <c r="AD1838" t="s">
        <v>8123</v>
      </c>
    </row>
    <row r="1839" spans="1:30" x14ac:dyDescent="0.25">
      <c r="A1839">
        <v>1838</v>
      </c>
      <c r="B1839" t="s">
        <v>8124</v>
      </c>
      <c r="C1839" s="2">
        <v>0.31071163703960702</v>
      </c>
      <c r="D1839" t="s">
        <v>8127</v>
      </c>
      <c r="E1839" t="s">
        <v>18301</v>
      </c>
      <c r="F1839">
        <v>119.997008047034</v>
      </c>
      <c r="G1839" s="2">
        <v>0.30941846711721699</v>
      </c>
      <c r="H1839" s="12">
        <v>1.0041793559849199</v>
      </c>
      <c r="I1839" s="14">
        <v>0.31529217076585803</v>
      </c>
      <c r="J1839" s="14">
        <v>0.44066425441684898</v>
      </c>
      <c r="K1839" t="s">
        <v>8126</v>
      </c>
      <c r="L1839" t="s">
        <v>24</v>
      </c>
      <c r="M1839" t="s">
        <v>24</v>
      </c>
      <c r="N1839" t="s">
        <v>24</v>
      </c>
      <c r="O1839" t="s">
        <v>24</v>
      </c>
      <c r="P1839" t="s">
        <v>24</v>
      </c>
      <c r="Q1839" t="s">
        <v>24</v>
      </c>
      <c r="R1839" t="s">
        <v>24</v>
      </c>
      <c r="S1839" t="s">
        <v>24</v>
      </c>
      <c r="T1839" t="s">
        <v>24</v>
      </c>
      <c r="U1839" t="s">
        <v>24</v>
      </c>
      <c r="V1839" t="s">
        <v>24</v>
      </c>
      <c r="W1839" t="s">
        <v>24</v>
      </c>
      <c r="X1839" t="s">
        <v>24</v>
      </c>
      <c r="Y1839">
        <v>216</v>
      </c>
      <c r="Z1839">
        <v>188</v>
      </c>
      <c r="AA1839">
        <v>61</v>
      </c>
      <c r="AB1839">
        <v>81</v>
      </c>
      <c r="AC1839" t="s">
        <v>8125</v>
      </c>
      <c r="AD1839" t="s">
        <v>8128</v>
      </c>
    </row>
    <row r="1840" spans="1:30" x14ac:dyDescent="0.25">
      <c r="A1840">
        <v>1839</v>
      </c>
      <c r="B1840" t="s">
        <v>8129</v>
      </c>
      <c r="C1840" s="2">
        <v>-9.4037944708457694E-2</v>
      </c>
      <c r="D1840" t="s">
        <v>8132</v>
      </c>
      <c r="E1840" t="s">
        <v>18302</v>
      </c>
      <c r="F1840">
        <v>109.870214163835</v>
      </c>
      <c r="G1840" s="2">
        <v>0.339285086833918</v>
      </c>
      <c r="H1840" s="12">
        <v>-0.277164981184363</v>
      </c>
      <c r="I1840" s="14">
        <v>0.78165342760151701</v>
      </c>
      <c r="J1840" s="14">
        <v>0.84552815367975698</v>
      </c>
      <c r="K1840" t="s">
        <v>8131</v>
      </c>
      <c r="L1840" t="s">
        <v>24</v>
      </c>
      <c r="M1840" t="s">
        <v>24</v>
      </c>
      <c r="N1840" t="s">
        <v>24</v>
      </c>
      <c r="O1840" t="s">
        <v>24</v>
      </c>
      <c r="P1840" t="s">
        <v>24</v>
      </c>
      <c r="Q1840" t="s">
        <v>24</v>
      </c>
      <c r="R1840" t="s">
        <v>24</v>
      </c>
      <c r="S1840" t="s">
        <v>24</v>
      </c>
      <c r="T1840" t="s">
        <v>24</v>
      </c>
      <c r="U1840" t="s">
        <v>24</v>
      </c>
      <c r="V1840" t="s">
        <v>24</v>
      </c>
      <c r="W1840" t="s">
        <v>24</v>
      </c>
      <c r="X1840" t="s">
        <v>24</v>
      </c>
      <c r="Y1840">
        <v>179</v>
      </c>
      <c r="Z1840">
        <v>144</v>
      </c>
      <c r="AA1840">
        <v>61</v>
      </c>
      <c r="AB1840">
        <v>90</v>
      </c>
      <c r="AC1840" t="s">
        <v>8130</v>
      </c>
      <c r="AD1840" t="s">
        <v>8133</v>
      </c>
    </row>
    <row r="1841" spans="1:30" x14ac:dyDescent="0.25">
      <c r="A1841">
        <v>1840</v>
      </c>
      <c r="B1841" t="s">
        <v>16498</v>
      </c>
      <c r="C1841" s="2">
        <v>0.203179232007175</v>
      </c>
      <c r="D1841" t="s">
        <v>8136</v>
      </c>
      <c r="E1841" t="s">
        <v>18289</v>
      </c>
      <c r="F1841">
        <v>981.60355142242895</v>
      </c>
      <c r="G1841" s="2">
        <v>0.179770761784458</v>
      </c>
      <c r="H1841" s="12">
        <v>1.1302128888499801</v>
      </c>
      <c r="I1841" s="14">
        <v>0.258386530060153</v>
      </c>
      <c r="J1841" s="14">
        <v>0.38161853248294197</v>
      </c>
      <c r="K1841" t="s">
        <v>8135</v>
      </c>
      <c r="L1841" t="s">
        <v>24</v>
      </c>
      <c r="M1841" t="s">
        <v>24</v>
      </c>
      <c r="N1841" t="s">
        <v>24</v>
      </c>
      <c r="O1841" t="s">
        <v>24</v>
      </c>
      <c r="P1841" t="s">
        <v>24</v>
      </c>
      <c r="Q1841" t="s">
        <v>24</v>
      </c>
      <c r="R1841" t="s">
        <v>24</v>
      </c>
      <c r="S1841" t="s">
        <v>24</v>
      </c>
      <c r="T1841" t="s">
        <v>24</v>
      </c>
      <c r="U1841" t="s">
        <v>24</v>
      </c>
      <c r="V1841" t="s">
        <v>24</v>
      </c>
      <c r="W1841" t="s">
        <v>24</v>
      </c>
      <c r="X1841" t="s">
        <v>24</v>
      </c>
      <c r="Y1841">
        <v>1527</v>
      </c>
      <c r="Z1841">
        <v>1675</v>
      </c>
      <c r="AA1841">
        <v>592</v>
      </c>
      <c r="AB1841">
        <v>606</v>
      </c>
      <c r="AC1841" t="s">
        <v>8134</v>
      </c>
      <c r="AD1841" t="s">
        <v>8137</v>
      </c>
    </row>
    <row r="1842" spans="1:30" x14ac:dyDescent="0.25">
      <c r="A1842">
        <v>1841</v>
      </c>
      <c r="B1842" t="s">
        <v>8138</v>
      </c>
      <c r="C1842" s="2">
        <v>0.152424524476207</v>
      </c>
      <c r="D1842" t="s">
        <v>8141</v>
      </c>
      <c r="E1842" t="s">
        <v>18301</v>
      </c>
      <c r="F1842">
        <v>64.061983304516502</v>
      </c>
      <c r="G1842" s="2">
        <v>0.45654736335745</v>
      </c>
      <c r="H1842" s="12">
        <v>0.333863552195935</v>
      </c>
      <c r="I1842" s="14">
        <v>0.73848252433352701</v>
      </c>
      <c r="J1842" s="14">
        <v>0.81785997093659202</v>
      </c>
      <c r="K1842" t="s">
        <v>8140</v>
      </c>
      <c r="L1842" t="s">
        <v>24</v>
      </c>
      <c r="M1842" t="s">
        <v>24</v>
      </c>
      <c r="N1842" t="s">
        <v>24</v>
      </c>
      <c r="O1842" t="s">
        <v>24</v>
      </c>
      <c r="P1842" t="s">
        <v>24</v>
      </c>
      <c r="Q1842" t="s">
        <v>24</v>
      </c>
      <c r="R1842" t="s">
        <v>24</v>
      </c>
      <c r="S1842" t="s">
        <v>24</v>
      </c>
      <c r="T1842" t="s">
        <v>24</v>
      </c>
      <c r="U1842" t="s">
        <v>24</v>
      </c>
      <c r="V1842" t="s">
        <v>24</v>
      </c>
      <c r="W1842" t="s">
        <v>24</v>
      </c>
      <c r="X1842" t="s">
        <v>24</v>
      </c>
      <c r="Y1842">
        <v>102</v>
      </c>
      <c r="Z1842">
        <v>104</v>
      </c>
      <c r="AA1842">
        <v>25</v>
      </c>
      <c r="AB1842">
        <v>57</v>
      </c>
      <c r="AC1842" t="s">
        <v>8139</v>
      </c>
      <c r="AD1842" t="s">
        <v>8142</v>
      </c>
    </row>
    <row r="1843" spans="1:30" x14ac:dyDescent="0.25">
      <c r="A1843">
        <v>1842</v>
      </c>
      <c r="B1843" t="s">
        <v>8143</v>
      </c>
      <c r="C1843" s="2">
        <v>-0.13546821894546199</v>
      </c>
      <c r="D1843" t="s">
        <v>8146</v>
      </c>
      <c r="E1843" t="s">
        <v>18292</v>
      </c>
      <c r="F1843">
        <v>871.86608767030702</v>
      </c>
      <c r="G1843" s="2">
        <v>0.17069551532656699</v>
      </c>
      <c r="H1843" s="12">
        <v>-0.79362494489846502</v>
      </c>
      <c r="I1843" s="14">
        <v>0.427413806066757</v>
      </c>
      <c r="J1843" s="14">
        <v>0.55523982458106702</v>
      </c>
      <c r="K1843" t="s">
        <v>8145</v>
      </c>
      <c r="L1843" t="s">
        <v>24</v>
      </c>
      <c r="M1843" t="s">
        <v>24</v>
      </c>
      <c r="N1843" t="s">
        <v>24</v>
      </c>
      <c r="O1843" t="s">
        <v>24</v>
      </c>
      <c r="P1843" t="s">
        <v>24</v>
      </c>
      <c r="Q1843" t="s">
        <v>24</v>
      </c>
      <c r="R1843" t="s">
        <v>24</v>
      </c>
      <c r="S1843" t="s">
        <v>24</v>
      </c>
      <c r="T1843" t="s">
        <v>24</v>
      </c>
      <c r="U1843" t="s">
        <v>24</v>
      </c>
      <c r="V1843" t="s">
        <v>24</v>
      </c>
      <c r="W1843" t="s">
        <v>24</v>
      </c>
      <c r="X1843" t="s">
        <v>24</v>
      </c>
      <c r="Y1843">
        <v>1256</v>
      </c>
      <c r="Z1843">
        <v>1275</v>
      </c>
      <c r="AA1843">
        <v>530</v>
      </c>
      <c r="AB1843">
        <v>679</v>
      </c>
      <c r="AC1843" t="s">
        <v>8144</v>
      </c>
      <c r="AD1843" t="s">
        <v>8147</v>
      </c>
    </row>
    <row r="1844" spans="1:30" x14ac:dyDescent="0.25">
      <c r="A1844">
        <v>1843</v>
      </c>
      <c r="B1844" t="s">
        <v>8148</v>
      </c>
      <c r="C1844" s="2">
        <v>-0.45611337518022699</v>
      </c>
      <c r="D1844" t="s">
        <v>8151</v>
      </c>
      <c r="E1844" t="s">
        <v>18292</v>
      </c>
      <c r="F1844">
        <v>487.12773838363199</v>
      </c>
      <c r="G1844" s="2">
        <v>0.25252945999337401</v>
      </c>
      <c r="H1844" s="12">
        <v>-1.8061788719312</v>
      </c>
      <c r="I1844" s="14">
        <v>7.0890404041315594E-2</v>
      </c>
      <c r="J1844" s="14">
        <v>0.13751963625501101</v>
      </c>
      <c r="K1844" t="s">
        <v>8150</v>
      </c>
      <c r="L1844" t="s">
        <v>24</v>
      </c>
      <c r="M1844" t="s">
        <v>24</v>
      </c>
      <c r="N1844" t="s">
        <v>24</v>
      </c>
      <c r="O1844" t="s">
        <v>24</v>
      </c>
      <c r="P1844" t="s">
        <v>24</v>
      </c>
      <c r="Q1844" t="s">
        <v>24</v>
      </c>
      <c r="R1844" t="s">
        <v>24</v>
      </c>
      <c r="S1844" t="s">
        <v>24</v>
      </c>
      <c r="T1844" t="s">
        <v>24</v>
      </c>
      <c r="U1844" t="s">
        <v>24</v>
      </c>
      <c r="V1844" t="s">
        <v>24</v>
      </c>
      <c r="W1844" t="s">
        <v>24</v>
      </c>
      <c r="X1844" t="s">
        <v>24</v>
      </c>
      <c r="Y1844">
        <v>666</v>
      </c>
      <c r="Z1844">
        <v>583</v>
      </c>
      <c r="AA1844">
        <v>290</v>
      </c>
      <c r="AB1844">
        <v>463</v>
      </c>
      <c r="AC1844" t="s">
        <v>8149</v>
      </c>
      <c r="AD1844" t="s">
        <v>8152</v>
      </c>
    </row>
    <row r="1845" spans="1:30" x14ac:dyDescent="0.25">
      <c r="A1845">
        <v>1844</v>
      </c>
      <c r="B1845" t="s">
        <v>8153</v>
      </c>
      <c r="C1845" s="2">
        <v>-1.5909763386944601E-3</v>
      </c>
      <c r="D1845" t="s">
        <v>35</v>
      </c>
      <c r="F1845">
        <v>15.240888895517999</v>
      </c>
      <c r="G1845" s="2">
        <v>0.76650584286646295</v>
      </c>
      <c r="H1845" s="12">
        <v>-2.0756219323061799E-3</v>
      </c>
      <c r="I1845" s="14">
        <v>0.99834389449529004</v>
      </c>
      <c r="J1845" s="14">
        <v>0.99834389449529004</v>
      </c>
      <c r="K1845" t="s">
        <v>8155</v>
      </c>
      <c r="L1845" t="s">
        <v>24</v>
      </c>
      <c r="M1845" t="s">
        <v>24</v>
      </c>
      <c r="N1845" t="s">
        <v>24</v>
      </c>
      <c r="O1845" t="s">
        <v>24</v>
      </c>
      <c r="P1845" t="s">
        <v>24</v>
      </c>
      <c r="Q1845" t="s">
        <v>24</v>
      </c>
      <c r="R1845" t="s">
        <v>24</v>
      </c>
      <c r="S1845" t="s">
        <v>24</v>
      </c>
      <c r="T1845" t="s">
        <v>24</v>
      </c>
      <c r="U1845" t="s">
        <v>24</v>
      </c>
      <c r="V1845" t="s">
        <v>24</v>
      </c>
      <c r="W1845" t="s">
        <v>24</v>
      </c>
      <c r="X1845" t="s">
        <v>24</v>
      </c>
      <c r="Y1845">
        <v>29</v>
      </c>
      <c r="Z1845">
        <v>17</v>
      </c>
      <c r="AA1845">
        <v>10</v>
      </c>
      <c r="AB1845">
        <v>10</v>
      </c>
      <c r="AC1845" t="s">
        <v>8154</v>
      </c>
      <c r="AD1845" t="s">
        <v>8156</v>
      </c>
    </row>
    <row r="1846" spans="1:30" x14ac:dyDescent="0.25">
      <c r="A1846">
        <v>1845</v>
      </c>
      <c r="B1846" t="s">
        <v>8157</v>
      </c>
      <c r="C1846" s="2">
        <v>-0.203736980033103</v>
      </c>
      <c r="D1846" t="s">
        <v>8160</v>
      </c>
      <c r="E1846" t="s">
        <v>18298</v>
      </c>
      <c r="F1846">
        <v>39.852889736119003</v>
      </c>
      <c r="G1846" s="2">
        <v>0.466680964567394</v>
      </c>
      <c r="H1846" s="12">
        <v>-0.43656586726643898</v>
      </c>
      <c r="I1846" s="14">
        <v>0.66242622101259596</v>
      </c>
      <c r="J1846" s="14">
        <v>0.75983208132722602</v>
      </c>
      <c r="K1846" t="s">
        <v>8159</v>
      </c>
      <c r="L1846" t="s">
        <v>24</v>
      </c>
      <c r="M1846" t="s">
        <v>24</v>
      </c>
      <c r="N1846" t="s">
        <v>24</v>
      </c>
      <c r="O1846" t="s">
        <v>24</v>
      </c>
      <c r="P1846" t="s">
        <v>24</v>
      </c>
      <c r="Q1846" t="s">
        <v>24</v>
      </c>
      <c r="R1846" t="s">
        <v>24</v>
      </c>
      <c r="S1846" t="s">
        <v>24</v>
      </c>
      <c r="T1846" t="s">
        <v>24</v>
      </c>
      <c r="U1846" t="s">
        <v>24</v>
      </c>
      <c r="V1846" t="s">
        <v>24</v>
      </c>
      <c r="W1846" t="s">
        <v>24</v>
      </c>
      <c r="X1846" t="s">
        <v>24</v>
      </c>
      <c r="Y1846">
        <v>50</v>
      </c>
      <c r="Z1846">
        <v>63</v>
      </c>
      <c r="AA1846">
        <v>28</v>
      </c>
      <c r="AB1846">
        <v>28</v>
      </c>
      <c r="AC1846" t="s">
        <v>8158</v>
      </c>
      <c r="AD1846" t="s">
        <v>8161</v>
      </c>
    </row>
    <row r="1847" spans="1:30" x14ac:dyDescent="0.25">
      <c r="A1847">
        <v>1846</v>
      </c>
      <c r="B1847" t="s">
        <v>8162</v>
      </c>
      <c r="C1847" s="2">
        <v>-0.15262974244455299</v>
      </c>
      <c r="D1847" t="s">
        <v>35</v>
      </c>
      <c r="F1847">
        <v>6.6742098159767096</v>
      </c>
      <c r="G1847" s="2">
        <v>1.13142173265192</v>
      </c>
      <c r="H1847" s="12">
        <v>-0.13490084027890001</v>
      </c>
      <c r="I1847" s="14">
        <v>0.89269027517844601</v>
      </c>
      <c r="J1847" s="14" t="s">
        <v>24</v>
      </c>
      <c r="K1847" t="s">
        <v>24</v>
      </c>
      <c r="L1847" t="s">
        <v>24</v>
      </c>
      <c r="M1847" t="s">
        <v>24</v>
      </c>
      <c r="N1847" t="s">
        <v>24</v>
      </c>
      <c r="O1847" t="s">
        <v>24</v>
      </c>
      <c r="P1847" t="s">
        <v>24</v>
      </c>
      <c r="Q1847" t="s">
        <v>24</v>
      </c>
      <c r="R1847" t="s">
        <v>24</v>
      </c>
      <c r="S1847" t="s">
        <v>24</v>
      </c>
      <c r="T1847" t="s">
        <v>24</v>
      </c>
      <c r="U1847" t="s">
        <v>24</v>
      </c>
      <c r="V1847" t="s">
        <v>24</v>
      </c>
      <c r="W1847" t="s">
        <v>24</v>
      </c>
      <c r="X1847" t="s">
        <v>24</v>
      </c>
      <c r="Y1847">
        <v>12</v>
      </c>
      <c r="Z1847">
        <v>7</v>
      </c>
      <c r="AA1847">
        <v>6</v>
      </c>
      <c r="AB1847">
        <v>3</v>
      </c>
      <c r="AC1847" t="s">
        <v>8163</v>
      </c>
      <c r="AD1847" t="e">
        <f>-MNKGKIMQIGAPQSLYRQLQPAPGDSYFLQIHPYGMFVLTDQKAYLLIGHTRWPALTALAKGLQSA</f>
        <v>#NAME?</v>
      </c>
    </row>
    <row r="1848" spans="1:30" x14ac:dyDescent="0.25">
      <c r="A1848">
        <v>1847</v>
      </c>
      <c r="B1848" t="s">
        <v>8164</v>
      </c>
      <c r="C1848" s="2">
        <v>0.86894863323643001</v>
      </c>
      <c r="D1848" t="s">
        <v>8167</v>
      </c>
      <c r="E1848" t="s">
        <v>18292</v>
      </c>
      <c r="F1848">
        <v>320.24470605509998</v>
      </c>
      <c r="G1848" s="2">
        <v>0.270504597583066</v>
      </c>
      <c r="H1848" s="12">
        <v>3.2123248218344802</v>
      </c>
      <c r="I1848" s="14">
        <v>1.3166541766520901E-3</v>
      </c>
      <c r="J1848" s="14">
        <v>4.7635021837343604E-3</v>
      </c>
      <c r="K1848" t="s">
        <v>8166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0</v>
      </c>
      <c r="Y1848">
        <v>626</v>
      </c>
      <c r="Z1848">
        <v>633</v>
      </c>
      <c r="AA1848">
        <v>163</v>
      </c>
      <c r="AB1848">
        <v>132</v>
      </c>
      <c r="AC1848" t="s">
        <v>8165</v>
      </c>
      <c r="AD1848" t="s">
        <v>8168</v>
      </c>
    </row>
    <row r="1849" spans="1:30" x14ac:dyDescent="0.25">
      <c r="A1849">
        <v>1848</v>
      </c>
      <c r="B1849" t="s">
        <v>8169</v>
      </c>
      <c r="C1849" s="2">
        <v>0.554155308198228</v>
      </c>
      <c r="D1849" t="s">
        <v>8172</v>
      </c>
      <c r="E1849" t="s">
        <v>18282</v>
      </c>
      <c r="F1849">
        <v>2976.7660493059898</v>
      </c>
      <c r="G1849" s="2">
        <v>0.147776137974438</v>
      </c>
      <c r="H1849" s="12">
        <v>3.7499647493432602</v>
      </c>
      <c r="I1849" s="14">
        <v>1.7685943050342601E-4</v>
      </c>
      <c r="J1849" s="14">
        <v>8.36121157525277E-4</v>
      </c>
      <c r="K1849" t="s">
        <v>8171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0</v>
      </c>
      <c r="Y1849">
        <v>5188</v>
      </c>
      <c r="Z1849">
        <v>5606</v>
      </c>
      <c r="AA1849">
        <v>1502</v>
      </c>
      <c r="AB1849">
        <v>1675</v>
      </c>
      <c r="AC1849" t="s">
        <v>8170</v>
      </c>
      <c r="AD1849" t="s">
        <v>8173</v>
      </c>
    </row>
    <row r="1850" spans="1:30" x14ac:dyDescent="0.25">
      <c r="A1850">
        <v>1849</v>
      </c>
      <c r="B1850" t="s">
        <v>8174</v>
      </c>
      <c r="C1850" s="2">
        <v>0.38985049858670101</v>
      </c>
      <c r="D1850" t="s">
        <v>8177</v>
      </c>
      <c r="E1850" t="s">
        <v>18292</v>
      </c>
      <c r="F1850">
        <v>4035.6309286884202</v>
      </c>
      <c r="G1850" s="2">
        <v>0.14127423243187301</v>
      </c>
      <c r="H1850" s="12">
        <v>2.7595301129998999</v>
      </c>
      <c r="I1850" s="14">
        <v>5.78845521326324E-3</v>
      </c>
      <c r="J1850" s="14">
        <v>1.69444659728583E-2</v>
      </c>
      <c r="K1850" t="s">
        <v>8176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0</v>
      </c>
      <c r="Y1850">
        <v>6771</v>
      </c>
      <c r="Z1850">
        <v>7178</v>
      </c>
      <c r="AA1850">
        <v>2079</v>
      </c>
      <c r="AB1850">
        <v>2540</v>
      </c>
      <c r="AC1850" t="s">
        <v>8175</v>
      </c>
      <c r="AD1850" t="s">
        <v>8178</v>
      </c>
    </row>
    <row r="1851" spans="1:30" x14ac:dyDescent="0.25">
      <c r="A1851">
        <v>1850</v>
      </c>
      <c r="B1851" t="s">
        <v>8179</v>
      </c>
      <c r="C1851" s="2">
        <v>1.5464537346553799</v>
      </c>
      <c r="D1851" t="s">
        <v>8182</v>
      </c>
      <c r="E1851" t="s">
        <v>18296</v>
      </c>
      <c r="F1851">
        <v>13715.0274195932</v>
      </c>
      <c r="G1851" s="2">
        <v>0.30684622271172002</v>
      </c>
      <c r="H1851" s="12">
        <v>5.0398330505383697</v>
      </c>
      <c r="I1851" s="14">
        <v>4.6593812142800598E-7</v>
      </c>
      <c r="J1851" s="14">
        <v>4.0523126150921198E-6</v>
      </c>
      <c r="K1851" t="s">
        <v>8181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1</v>
      </c>
      <c r="U1851">
        <v>0</v>
      </c>
      <c r="V1851">
        <v>0</v>
      </c>
      <c r="W1851">
        <v>0</v>
      </c>
      <c r="X1851">
        <v>0</v>
      </c>
      <c r="Y1851">
        <v>30497</v>
      </c>
      <c r="Z1851">
        <v>31751</v>
      </c>
      <c r="AA1851">
        <v>5488</v>
      </c>
      <c r="AB1851">
        <v>3517</v>
      </c>
      <c r="AC1851" t="s">
        <v>8180</v>
      </c>
      <c r="AD1851" t="s">
        <v>8183</v>
      </c>
    </row>
    <row r="1852" spans="1:30" x14ac:dyDescent="0.25">
      <c r="A1852">
        <v>1851</v>
      </c>
      <c r="B1852" t="s">
        <v>16499</v>
      </c>
      <c r="C1852" s="2">
        <v>0.84984514073964201</v>
      </c>
      <c r="D1852" t="s">
        <v>8186</v>
      </c>
      <c r="E1852" t="s">
        <v>18289</v>
      </c>
      <c r="F1852">
        <v>955.20992946558397</v>
      </c>
      <c r="G1852" s="2">
        <v>0.17390614641513399</v>
      </c>
      <c r="H1852" s="12">
        <v>4.8868033606527304</v>
      </c>
      <c r="I1852" s="14">
        <v>1.0248636238565301E-6</v>
      </c>
      <c r="J1852" s="14">
        <v>8.3030963717007197E-6</v>
      </c>
      <c r="K1852" t="s">
        <v>8185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0</v>
      </c>
      <c r="Y1852">
        <v>1871</v>
      </c>
      <c r="Z1852">
        <v>1869</v>
      </c>
      <c r="AA1852">
        <v>431</v>
      </c>
      <c r="AB1852">
        <v>466</v>
      </c>
      <c r="AC1852" t="s">
        <v>8184</v>
      </c>
      <c r="AD1852" t="s">
        <v>8187</v>
      </c>
    </row>
    <row r="1853" spans="1:30" x14ac:dyDescent="0.25">
      <c r="A1853">
        <v>1852</v>
      </c>
      <c r="B1853" t="s">
        <v>8188</v>
      </c>
      <c r="C1853" s="2">
        <v>1.6173623541231901</v>
      </c>
      <c r="D1853" t="s">
        <v>8191</v>
      </c>
      <c r="E1853" t="s">
        <v>18296</v>
      </c>
      <c r="F1853">
        <v>133.856403706355</v>
      </c>
      <c r="G1853" s="2">
        <v>0.38804320394112102</v>
      </c>
      <c r="H1853" s="12">
        <v>4.1679955677527998</v>
      </c>
      <c r="I1853" s="14">
        <v>3.07289908401075E-5</v>
      </c>
      <c r="J1853" s="14">
        <v>1.7522534706010401E-4</v>
      </c>
      <c r="K1853" t="s">
        <v>8190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0</v>
      </c>
      <c r="Y1853">
        <v>299</v>
      </c>
      <c r="Z1853">
        <v>315</v>
      </c>
      <c r="AA1853">
        <v>53</v>
      </c>
      <c r="AB1853">
        <v>32</v>
      </c>
      <c r="AC1853" t="s">
        <v>8189</v>
      </c>
      <c r="AD1853" t="s">
        <v>8192</v>
      </c>
    </row>
    <row r="1854" spans="1:30" x14ac:dyDescent="0.25">
      <c r="A1854">
        <v>1853</v>
      </c>
      <c r="B1854" t="s">
        <v>8193</v>
      </c>
      <c r="C1854" s="2">
        <v>1.2949157920129799</v>
      </c>
      <c r="D1854" t="s">
        <v>8196</v>
      </c>
      <c r="E1854" t="s">
        <v>18293</v>
      </c>
      <c r="F1854">
        <v>16131.9756681948</v>
      </c>
      <c r="G1854" s="2">
        <v>0.33681283686990499</v>
      </c>
      <c r="H1854" s="12">
        <v>3.8446153182491298</v>
      </c>
      <c r="I1854" s="14">
        <v>1.2074169581112701E-4</v>
      </c>
      <c r="J1854" s="14">
        <v>5.8937040267806405E-4</v>
      </c>
      <c r="K1854" t="s">
        <v>8195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32705</v>
      </c>
      <c r="Z1854">
        <v>37213</v>
      </c>
      <c r="AA1854">
        <v>7571</v>
      </c>
      <c r="AB1854">
        <v>4409</v>
      </c>
      <c r="AC1854" t="s">
        <v>8194</v>
      </c>
      <c r="AD1854" t="s">
        <v>8197</v>
      </c>
    </row>
    <row r="1855" spans="1:30" x14ac:dyDescent="0.25">
      <c r="A1855">
        <v>1854</v>
      </c>
      <c r="B1855" t="s">
        <v>8198</v>
      </c>
      <c r="C1855" s="2">
        <v>1.0817867013303799</v>
      </c>
      <c r="D1855" t="s">
        <v>8201</v>
      </c>
      <c r="E1855" t="s">
        <v>18296</v>
      </c>
      <c r="F1855">
        <v>22202.799842339598</v>
      </c>
      <c r="G1855" s="2">
        <v>0.360679794904817</v>
      </c>
      <c r="H1855" s="12">
        <v>2.99929942462084</v>
      </c>
      <c r="I1855" s="14">
        <v>2.7060122806201099E-3</v>
      </c>
      <c r="J1855" s="14">
        <v>8.7547456137709399E-3</v>
      </c>
      <c r="K1855" t="s">
        <v>8200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0</v>
      </c>
      <c r="Y1855">
        <v>42244</v>
      </c>
      <c r="Z1855">
        <v>49794</v>
      </c>
      <c r="AA1855">
        <v>11836</v>
      </c>
      <c r="AB1855">
        <v>6381</v>
      </c>
      <c r="AC1855" t="s">
        <v>8199</v>
      </c>
      <c r="AD1855" t="s">
        <v>8202</v>
      </c>
    </row>
    <row r="1856" spans="1:30" x14ac:dyDescent="0.25">
      <c r="A1856">
        <v>1855</v>
      </c>
      <c r="B1856" t="s">
        <v>8203</v>
      </c>
      <c r="C1856" s="2">
        <v>1.24106292535288</v>
      </c>
      <c r="D1856" t="s">
        <v>8206</v>
      </c>
      <c r="E1856" t="s">
        <v>18289</v>
      </c>
      <c r="F1856">
        <v>7498.0495242857096</v>
      </c>
      <c r="G1856" s="2">
        <v>0.331815169983387</v>
      </c>
      <c r="H1856" s="12">
        <v>3.7402235871705898</v>
      </c>
      <c r="I1856" s="14">
        <v>1.8385663486050199E-4</v>
      </c>
      <c r="J1856" s="14">
        <v>8.6710164146166602E-4</v>
      </c>
      <c r="K1856" t="s">
        <v>8205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0</v>
      </c>
      <c r="Y1856">
        <v>15339</v>
      </c>
      <c r="Z1856">
        <v>16785</v>
      </c>
      <c r="AA1856">
        <v>3594</v>
      </c>
      <c r="AB1856">
        <v>2127</v>
      </c>
      <c r="AC1856" t="s">
        <v>8204</v>
      </c>
      <c r="AD1856" t="s">
        <v>8207</v>
      </c>
    </row>
    <row r="1857" spans="1:30" x14ac:dyDescent="0.25">
      <c r="A1857">
        <v>1856</v>
      </c>
      <c r="B1857" t="s">
        <v>8208</v>
      </c>
      <c r="C1857" s="2">
        <v>1.90329972947643</v>
      </c>
      <c r="D1857" t="s">
        <v>8211</v>
      </c>
      <c r="E1857" t="s">
        <v>18289</v>
      </c>
      <c r="F1857">
        <v>21772.218756001999</v>
      </c>
      <c r="G1857" s="2">
        <v>0.31927848331591402</v>
      </c>
      <c r="H1857" s="12">
        <v>5.9612527274291196</v>
      </c>
      <c r="I1857" s="14">
        <v>2.50311478581171E-9</v>
      </c>
      <c r="J1857" s="14">
        <v>3.1839293936790602E-8</v>
      </c>
      <c r="K1857" t="s">
        <v>8210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1</v>
      </c>
      <c r="U1857">
        <v>0</v>
      </c>
      <c r="V1857">
        <v>0</v>
      </c>
      <c r="W1857">
        <v>0</v>
      </c>
      <c r="X1857">
        <v>0</v>
      </c>
      <c r="Y1857">
        <v>49292</v>
      </c>
      <c r="Z1857">
        <v>55497</v>
      </c>
      <c r="AA1857">
        <v>7304</v>
      </c>
      <c r="AB1857">
        <v>4501</v>
      </c>
      <c r="AC1857" t="s">
        <v>8209</v>
      </c>
      <c r="AD1857" t="s">
        <v>8212</v>
      </c>
    </row>
    <row r="1858" spans="1:30" x14ac:dyDescent="0.25">
      <c r="A1858">
        <v>1857</v>
      </c>
      <c r="B1858" t="s">
        <v>8213</v>
      </c>
      <c r="C1858" s="2">
        <v>2.1017230152286999</v>
      </c>
      <c r="D1858" t="s">
        <v>2710</v>
      </c>
      <c r="E1858" t="s">
        <v>18293</v>
      </c>
      <c r="F1858">
        <v>52130.181033784997</v>
      </c>
      <c r="G1858" s="2">
        <v>0.30397636959480201</v>
      </c>
      <c r="H1858" s="12">
        <v>6.9140999941221803</v>
      </c>
      <c r="I1858" s="14">
        <v>4.70842980255898E-12</v>
      </c>
      <c r="J1858" s="14">
        <v>8.5122307310151997E-11</v>
      </c>
      <c r="K1858" t="s">
        <v>8215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118020</v>
      </c>
      <c r="Z1858">
        <v>140075</v>
      </c>
      <c r="AA1858">
        <v>15355</v>
      </c>
      <c r="AB1858">
        <v>10021</v>
      </c>
      <c r="AC1858" t="s">
        <v>8214</v>
      </c>
      <c r="AD1858" t="s">
        <v>8216</v>
      </c>
    </row>
    <row r="1859" spans="1:30" x14ac:dyDescent="0.25">
      <c r="A1859">
        <v>1858</v>
      </c>
      <c r="B1859" t="s">
        <v>8217</v>
      </c>
      <c r="C1859" s="2">
        <v>1.41123776627836</v>
      </c>
      <c r="D1859" t="s">
        <v>8220</v>
      </c>
      <c r="E1859" t="s">
        <v>18300</v>
      </c>
      <c r="F1859">
        <v>1695.8922379313999</v>
      </c>
      <c r="G1859" s="2">
        <v>0.177351956169469</v>
      </c>
      <c r="H1859" s="12">
        <v>7.9572720637478698</v>
      </c>
      <c r="I1859" s="14">
        <v>1.75873710150748E-15</v>
      </c>
      <c r="J1859" s="14">
        <v>4.8027051618089002E-14</v>
      </c>
      <c r="K1859" t="s">
        <v>8219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0</v>
      </c>
      <c r="Y1859">
        <v>3558</v>
      </c>
      <c r="Z1859">
        <v>3957</v>
      </c>
      <c r="AA1859">
        <v>606</v>
      </c>
      <c r="AB1859">
        <v>610</v>
      </c>
      <c r="AC1859" t="s">
        <v>8218</v>
      </c>
      <c r="AD1859" t="e">
        <f>-NPVFIRNFAFSSIPAVGLNGQAPYEGLLGKCDFDVHAYQDNLFAVYGIAFPPSLQKAVTKRRAEYLAGRFVARQVLNMLGPRDYHLENGPDRAPCWPDGIQGTLSHNDNRVLCAAQIIPLRLSAGGSGIGLDVESWIGSDRIDEIWPGIINDAEHHQLQRGPLPFNKMLTLTFSAKESLFKAIYPQLRCYFDFLDVRLVGCSLESGRFELELLRELSPEFKAGRRFQGCFKLMETDVRTFVAY</f>
        <v>#NAME?</v>
      </c>
    </row>
    <row r="1860" spans="1:30" x14ac:dyDescent="0.25">
      <c r="A1860">
        <v>1859</v>
      </c>
      <c r="B1860" t="s">
        <v>8221</v>
      </c>
      <c r="C1860" s="2">
        <v>-2.4209742828248202</v>
      </c>
      <c r="D1860" t="s">
        <v>8224</v>
      </c>
      <c r="F1860">
        <v>37600.538485509504</v>
      </c>
      <c r="G1860" s="2">
        <v>0.14986778386872501</v>
      </c>
      <c r="H1860" s="12">
        <v>-16.1540674074786</v>
      </c>
      <c r="I1860" s="14">
        <v>1.06314256986087E-58</v>
      </c>
      <c r="J1860" s="14">
        <v>2.1850377554245798E-56</v>
      </c>
      <c r="K1860" t="s">
        <v>8223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1</v>
      </c>
      <c r="Y1860">
        <v>16681</v>
      </c>
      <c r="Z1860">
        <v>19425</v>
      </c>
      <c r="AA1860">
        <v>39491</v>
      </c>
      <c r="AB1860">
        <v>43962</v>
      </c>
      <c r="AC1860" t="s">
        <v>8222</v>
      </c>
      <c r="AD1860" t="s">
        <v>8225</v>
      </c>
    </row>
    <row r="1861" spans="1:30" x14ac:dyDescent="0.25">
      <c r="A1861">
        <v>1860</v>
      </c>
      <c r="B1861" t="s">
        <v>8226</v>
      </c>
      <c r="C1861" s="2">
        <v>-1.49243591525468</v>
      </c>
      <c r="D1861" t="s">
        <v>35</v>
      </c>
      <c r="F1861">
        <v>1855.3687296872599</v>
      </c>
      <c r="G1861" s="2">
        <v>0.18224070769397899</v>
      </c>
      <c r="H1861" s="12">
        <v>-8.1893663284099691</v>
      </c>
      <c r="I1861" s="14">
        <v>2.6260510588230699E-16</v>
      </c>
      <c r="J1861" s="14">
        <v>7.7103228456421901E-15</v>
      </c>
      <c r="K1861" t="s">
        <v>24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1</v>
      </c>
      <c r="W1861">
        <v>0</v>
      </c>
      <c r="X1861">
        <v>0</v>
      </c>
      <c r="Y1861">
        <v>1575</v>
      </c>
      <c r="Z1861">
        <v>1382</v>
      </c>
      <c r="AA1861">
        <v>1632</v>
      </c>
      <c r="AB1861">
        <v>1987</v>
      </c>
      <c r="AC1861" t="s">
        <v>8227</v>
      </c>
      <c r="AD1861" t="s">
        <v>8228</v>
      </c>
    </row>
    <row r="1862" spans="1:30" x14ac:dyDescent="0.25">
      <c r="A1862">
        <v>1861</v>
      </c>
      <c r="B1862" t="s">
        <v>8229</v>
      </c>
      <c r="C1862" s="2">
        <v>-1.9198992020689101</v>
      </c>
      <c r="D1862" t="s">
        <v>105</v>
      </c>
      <c r="F1862">
        <v>7317.0910520533398</v>
      </c>
      <c r="G1862" s="2">
        <v>0.24832912095488799</v>
      </c>
      <c r="H1862" s="12">
        <v>-7.7312688688560396</v>
      </c>
      <c r="I1862" s="14">
        <v>1.0647986185257799E-14</v>
      </c>
      <c r="J1862" s="14">
        <v>2.5200233971776798E-13</v>
      </c>
      <c r="K1862" t="s">
        <v>8231</v>
      </c>
      <c r="L1862">
        <v>0</v>
      </c>
      <c r="M1862">
        <v>1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4618</v>
      </c>
      <c r="Z1862">
        <v>4697</v>
      </c>
      <c r="AA1862">
        <v>8446</v>
      </c>
      <c r="AB1862">
        <v>6570</v>
      </c>
      <c r="AC1862" t="s">
        <v>8230</v>
      </c>
      <c r="AD1862" t="s">
        <v>8232</v>
      </c>
    </row>
    <row r="1863" spans="1:30" x14ac:dyDescent="0.25">
      <c r="A1863">
        <v>1862</v>
      </c>
      <c r="B1863" t="s">
        <v>8233</v>
      </c>
      <c r="C1863" s="2">
        <v>-2.2581731626916701</v>
      </c>
      <c r="D1863" t="s">
        <v>8236</v>
      </c>
      <c r="E1863" t="s">
        <v>18295</v>
      </c>
      <c r="F1863">
        <v>6285.9485365821902</v>
      </c>
      <c r="G1863" s="2">
        <v>0.151807283289394</v>
      </c>
      <c r="H1863" s="12">
        <v>-14.8752623310362</v>
      </c>
      <c r="I1863" s="14">
        <v>4.7711132485189203E-50</v>
      </c>
      <c r="J1863" s="14">
        <v>6.4245507708504799E-48</v>
      </c>
      <c r="K1863" t="s">
        <v>8235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1</v>
      </c>
      <c r="Y1863">
        <v>3300</v>
      </c>
      <c r="Z1863">
        <v>3318</v>
      </c>
      <c r="AA1863">
        <v>6567</v>
      </c>
      <c r="AB1863">
        <v>7111</v>
      </c>
      <c r="AC1863" t="s">
        <v>8234</v>
      </c>
      <c r="AD1863" t="e">
        <f>-GNFTFSQISQRNLQGIHPDLVRVVYLALKLSEVDFRVIEGLRDSARQRQMVLNGKSQTLNSRHLTGHAVDLAPWFNNTIPWNDWGAFAQVAAAMKQAAKQLQIPVIWGGDWTTLKDGPHFELPRMQYP</f>
        <v>#NAME?</v>
      </c>
    </row>
    <row r="1864" spans="1:30" x14ac:dyDescent="0.25">
      <c r="A1864">
        <v>1863</v>
      </c>
      <c r="B1864" t="s">
        <v>16500</v>
      </c>
      <c r="C1864" s="2">
        <v>1.12888448435928</v>
      </c>
      <c r="D1864" t="s">
        <v>8239</v>
      </c>
      <c r="E1864" t="s">
        <v>18289</v>
      </c>
      <c r="F1864">
        <v>358.195953706853</v>
      </c>
      <c r="G1864" s="2">
        <v>0.25831660571791898</v>
      </c>
      <c r="H1864" s="12">
        <v>4.3701584000837297</v>
      </c>
      <c r="I1864" s="14">
        <v>1.2415644043258E-5</v>
      </c>
      <c r="J1864" s="14">
        <v>7.7449025541409994E-5</v>
      </c>
      <c r="K1864" t="s">
        <v>8238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0</v>
      </c>
      <c r="Y1864">
        <v>720</v>
      </c>
      <c r="Z1864">
        <v>777</v>
      </c>
      <c r="AA1864">
        <v>160</v>
      </c>
      <c r="AB1864">
        <v>133</v>
      </c>
      <c r="AC1864" t="s">
        <v>8237</v>
      </c>
      <c r="AD1864" t="s">
        <v>8240</v>
      </c>
    </row>
    <row r="1865" spans="1:30" x14ac:dyDescent="0.25">
      <c r="A1865">
        <v>1864</v>
      </c>
      <c r="B1865" t="s">
        <v>8241</v>
      </c>
      <c r="C1865" s="2">
        <v>-2.13583530119964</v>
      </c>
      <c r="D1865" t="s">
        <v>35</v>
      </c>
      <c r="F1865">
        <v>4737.3724964814601</v>
      </c>
      <c r="G1865" s="2">
        <v>0.14778813731834101</v>
      </c>
      <c r="H1865" s="12">
        <v>-14.452007718312201</v>
      </c>
      <c r="I1865" s="14">
        <v>2.43483560736105E-47</v>
      </c>
      <c r="J1865" s="14">
        <v>2.79648030786614E-45</v>
      </c>
      <c r="K1865" t="s">
        <v>8243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</v>
      </c>
      <c r="Y1865">
        <v>2661</v>
      </c>
      <c r="Z1865">
        <v>2687</v>
      </c>
      <c r="AA1865">
        <v>4517</v>
      </c>
      <c r="AB1865">
        <v>5702</v>
      </c>
      <c r="AC1865" t="s">
        <v>8242</v>
      </c>
      <c r="AD1865" t="s">
        <v>8244</v>
      </c>
    </row>
    <row r="1866" spans="1:30" x14ac:dyDescent="0.25">
      <c r="A1866">
        <v>1865</v>
      </c>
      <c r="B1866" t="s">
        <v>8245</v>
      </c>
      <c r="C1866" s="2">
        <v>-0.27511102930473902</v>
      </c>
      <c r="D1866" t="s">
        <v>8247</v>
      </c>
      <c r="F1866">
        <v>128.75115068114599</v>
      </c>
      <c r="G1866" s="2">
        <v>0.29615159711127298</v>
      </c>
      <c r="H1866" s="12">
        <v>-0.92895338734699295</v>
      </c>
      <c r="I1866" s="14">
        <v>0.352913243515589</v>
      </c>
      <c r="J1866" s="14">
        <v>0.48080454614581197</v>
      </c>
      <c r="K1866" t="s">
        <v>24</v>
      </c>
      <c r="L1866" t="s">
        <v>24</v>
      </c>
      <c r="M1866" t="s">
        <v>24</v>
      </c>
      <c r="N1866" t="s">
        <v>24</v>
      </c>
      <c r="O1866" t="s">
        <v>24</v>
      </c>
      <c r="P1866" t="s">
        <v>24</v>
      </c>
      <c r="Q1866" t="s">
        <v>24</v>
      </c>
      <c r="R1866" t="s">
        <v>24</v>
      </c>
      <c r="S1866" t="s">
        <v>24</v>
      </c>
      <c r="T1866" t="s">
        <v>24</v>
      </c>
      <c r="U1866" t="s">
        <v>24</v>
      </c>
      <c r="V1866" t="s">
        <v>24</v>
      </c>
      <c r="W1866" t="s">
        <v>24</v>
      </c>
      <c r="X1866" t="s">
        <v>24</v>
      </c>
      <c r="Y1866">
        <v>190</v>
      </c>
      <c r="Z1866">
        <v>164</v>
      </c>
      <c r="AA1866">
        <v>86</v>
      </c>
      <c r="AB1866">
        <v>100</v>
      </c>
      <c r="AC1866" t="s">
        <v>8246</v>
      </c>
      <c r="AD1866" t="s">
        <v>8248</v>
      </c>
    </row>
    <row r="1867" spans="1:30" x14ac:dyDescent="0.25">
      <c r="A1867">
        <v>1866</v>
      </c>
      <c r="B1867" t="s">
        <v>8249</v>
      </c>
      <c r="C1867" s="2">
        <v>-1.21391888902596</v>
      </c>
      <c r="D1867" t="s">
        <v>8247</v>
      </c>
      <c r="E1867" t="s">
        <v>18281</v>
      </c>
      <c r="F1867">
        <v>508.22667879685901</v>
      </c>
      <c r="G1867" s="2">
        <v>0.20081107622555999</v>
      </c>
      <c r="H1867" s="12">
        <v>-6.0450793444402997</v>
      </c>
      <c r="I1867" s="14">
        <v>1.4933649103514E-9</v>
      </c>
      <c r="J1867" s="14">
        <v>1.9503645401077601E-8</v>
      </c>
      <c r="K1867" t="s">
        <v>24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1</v>
      </c>
      <c r="W1867">
        <v>0</v>
      </c>
      <c r="X1867">
        <v>0</v>
      </c>
      <c r="Y1867">
        <v>489</v>
      </c>
      <c r="Z1867">
        <v>442</v>
      </c>
      <c r="AA1867">
        <v>428</v>
      </c>
      <c r="AB1867">
        <v>510</v>
      </c>
      <c r="AC1867" t="s">
        <v>8250</v>
      </c>
      <c r="AD1867" t="s">
        <v>8251</v>
      </c>
    </row>
    <row r="1868" spans="1:30" x14ac:dyDescent="0.25">
      <c r="A1868">
        <v>1867</v>
      </c>
      <c r="B1868" t="s">
        <v>8252</v>
      </c>
      <c r="C1868" s="2">
        <v>1.09948452584738</v>
      </c>
      <c r="D1868" t="s">
        <v>8255</v>
      </c>
      <c r="E1868" t="s">
        <v>18292</v>
      </c>
      <c r="F1868">
        <v>3229.31638869791</v>
      </c>
      <c r="G1868" s="2">
        <v>0.21240884314345199</v>
      </c>
      <c r="H1868" s="12">
        <v>5.1762653078658802</v>
      </c>
      <c r="I1868" s="14">
        <v>2.26371493246603E-7</v>
      </c>
      <c r="J1868" s="14">
        <v>2.0848600969999701E-6</v>
      </c>
      <c r="K1868" t="s">
        <v>8254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0</v>
      </c>
      <c r="Y1868">
        <v>6685</v>
      </c>
      <c r="Z1868">
        <v>6721</v>
      </c>
      <c r="AA1868">
        <v>1428</v>
      </c>
      <c r="AB1868">
        <v>1252</v>
      </c>
      <c r="AC1868" t="s">
        <v>8253</v>
      </c>
      <c r="AD1868" t="s">
        <v>8256</v>
      </c>
    </row>
    <row r="1869" spans="1:30" x14ac:dyDescent="0.25">
      <c r="A1869">
        <v>1868</v>
      </c>
      <c r="B1869" t="s">
        <v>8257</v>
      </c>
      <c r="C1869" s="2">
        <v>-1.13684660214712</v>
      </c>
      <c r="D1869" t="s">
        <v>4962</v>
      </c>
      <c r="E1869" t="s">
        <v>18282</v>
      </c>
      <c r="F1869">
        <v>1139.0941889160899</v>
      </c>
      <c r="G1869" s="2">
        <v>0.24295418958960299</v>
      </c>
      <c r="H1869" s="12">
        <v>-4.6792632144663902</v>
      </c>
      <c r="I1869" s="14">
        <v>2.8790764108596299E-6</v>
      </c>
      <c r="J1869" s="14">
        <v>2.09363005296217E-5</v>
      </c>
      <c r="K1869" t="s">
        <v>24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1</v>
      </c>
      <c r="W1869">
        <v>0</v>
      </c>
      <c r="X1869">
        <v>0</v>
      </c>
      <c r="Y1869">
        <v>1182</v>
      </c>
      <c r="Z1869">
        <v>981</v>
      </c>
      <c r="AA1869">
        <v>814</v>
      </c>
      <c r="AB1869">
        <v>1278</v>
      </c>
      <c r="AC1869" t="s">
        <v>8258</v>
      </c>
      <c r="AD1869" t="e">
        <f>-GCNIFLLSFFLSEQGFIKSLERVLNISYRERVYSIIYDNLHAGCNLNKAADLLGISSATLKRKLQMENTTFTAILLDVRMNHALSLLRNSSLSISQVSYKSGFYSVSNFCSKFKRYFGLSPKQVSKKLTKNIKLEVLKF</f>
        <v>#NAME?</v>
      </c>
    </row>
    <row r="1870" spans="1:30" x14ac:dyDescent="0.25">
      <c r="A1870">
        <v>1869</v>
      </c>
      <c r="B1870" t="s">
        <v>8259</v>
      </c>
      <c r="C1870" s="2">
        <v>-1.16616707576389</v>
      </c>
      <c r="D1870" t="s">
        <v>8262</v>
      </c>
      <c r="E1870" t="s">
        <v>18292</v>
      </c>
      <c r="F1870">
        <v>1934.0355760867999</v>
      </c>
      <c r="G1870" s="2">
        <v>0.158502154409986</v>
      </c>
      <c r="H1870" s="12">
        <v>-7.3574209770515502</v>
      </c>
      <c r="I1870" s="14">
        <v>1.8749733243924801E-13</v>
      </c>
      <c r="J1870" s="14">
        <v>3.8945589530599201E-12</v>
      </c>
      <c r="K1870" t="s">
        <v>8261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</v>
      </c>
      <c r="W1870">
        <v>0</v>
      </c>
      <c r="X1870">
        <v>0</v>
      </c>
      <c r="Y1870">
        <v>1792</v>
      </c>
      <c r="Z1870">
        <v>1840</v>
      </c>
      <c r="AA1870">
        <v>1541</v>
      </c>
      <c r="AB1870">
        <v>2006</v>
      </c>
      <c r="AC1870" t="s">
        <v>8260</v>
      </c>
      <c r="AD1870" t="s">
        <v>8263</v>
      </c>
    </row>
    <row r="1871" spans="1:30" x14ac:dyDescent="0.25">
      <c r="A1871">
        <v>1870</v>
      </c>
      <c r="B1871" t="s">
        <v>8264</v>
      </c>
      <c r="C1871" s="2">
        <v>1.29745722793702</v>
      </c>
      <c r="D1871" t="s">
        <v>8267</v>
      </c>
      <c r="E1871" t="s">
        <v>18291</v>
      </c>
      <c r="F1871">
        <v>4599.5645328854698</v>
      </c>
      <c r="G1871" s="2">
        <v>0.27254274901394698</v>
      </c>
      <c r="H1871" s="12">
        <v>4.7605641046448097</v>
      </c>
      <c r="I1871" s="14">
        <v>1.9305260137807401E-6</v>
      </c>
      <c r="J1871" s="14">
        <v>1.45816326572801E-5</v>
      </c>
      <c r="K1871" t="s">
        <v>8266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0</v>
      </c>
      <c r="Y1871">
        <v>11509</v>
      </c>
      <c r="Z1871">
        <v>8305</v>
      </c>
      <c r="AA1871">
        <v>1360</v>
      </c>
      <c r="AB1871">
        <v>2198</v>
      </c>
      <c r="AC1871" t="s">
        <v>8265</v>
      </c>
      <c r="AD1871" t="s">
        <v>8268</v>
      </c>
    </row>
    <row r="1872" spans="1:30" x14ac:dyDescent="0.25">
      <c r="A1872">
        <v>1871</v>
      </c>
      <c r="B1872" t="s">
        <v>8269</v>
      </c>
      <c r="C1872" s="2">
        <v>0.93725483063480997</v>
      </c>
      <c r="D1872" t="s">
        <v>8272</v>
      </c>
      <c r="F1872">
        <v>98035.819416210405</v>
      </c>
      <c r="G1872" s="2">
        <v>0.20509423023920201</v>
      </c>
      <c r="H1872" s="12">
        <v>4.5698741965665697</v>
      </c>
      <c r="I1872" s="14">
        <v>4.8801707403599996E-6</v>
      </c>
      <c r="J1872" s="14">
        <v>3.3433450422992602E-5</v>
      </c>
      <c r="K1872" t="s">
        <v>8271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0</v>
      </c>
      <c r="Y1872">
        <v>178749</v>
      </c>
      <c r="Z1872">
        <v>214463</v>
      </c>
      <c r="AA1872">
        <v>35232</v>
      </c>
      <c r="AB1872">
        <v>54591</v>
      </c>
      <c r="AC1872" t="s">
        <v>8270</v>
      </c>
      <c r="AD1872" t="s">
        <v>8273</v>
      </c>
    </row>
    <row r="1873" spans="1:30" x14ac:dyDescent="0.25">
      <c r="A1873">
        <v>1872</v>
      </c>
      <c r="B1873" t="s">
        <v>8274</v>
      </c>
      <c r="C1873" s="2">
        <v>-1.0080860033807399</v>
      </c>
      <c r="D1873" t="s">
        <v>8277</v>
      </c>
      <c r="F1873">
        <v>4209.1855325582701</v>
      </c>
      <c r="G1873" s="2">
        <v>0.230909846860479</v>
      </c>
      <c r="H1873" s="12">
        <v>-4.3657124938021896</v>
      </c>
      <c r="I1873" s="14">
        <v>1.2670905361151099E-5</v>
      </c>
      <c r="J1873" s="14">
        <v>7.8915287775590195E-5</v>
      </c>
      <c r="K1873" t="s">
        <v>8276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</v>
      </c>
      <c r="W1873">
        <v>0</v>
      </c>
      <c r="X1873">
        <v>0</v>
      </c>
      <c r="Y1873">
        <v>4048</v>
      </c>
      <c r="Z1873">
        <v>4477</v>
      </c>
      <c r="AA1873">
        <v>2788</v>
      </c>
      <c r="AB1873">
        <v>4749</v>
      </c>
      <c r="AC1873" t="s">
        <v>8275</v>
      </c>
      <c r="AD1873" t="s">
        <v>8278</v>
      </c>
    </row>
    <row r="1874" spans="1:30" x14ac:dyDescent="0.25">
      <c r="A1874">
        <v>1873</v>
      </c>
      <c r="B1874" t="s">
        <v>8279</v>
      </c>
      <c r="C1874" s="2">
        <v>-0.475999307462114</v>
      </c>
      <c r="D1874" t="s">
        <v>8282</v>
      </c>
      <c r="F1874">
        <v>1541.72551372825</v>
      </c>
      <c r="G1874" s="2">
        <v>0.27871145727179802</v>
      </c>
      <c r="H1874" s="12">
        <v>-1.70785697911917</v>
      </c>
      <c r="I1874" s="14">
        <v>8.7662883442495607E-2</v>
      </c>
      <c r="J1874" s="14">
        <v>0.164737035535585</v>
      </c>
      <c r="K1874" t="s">
        <v>8281</v>
      </c>
      <c r="L1874" t="s">
        <v>24</v>
      </c>
      <c r="M1874" t="s">
        <v>24</v>
      </c>
      <c r="N1874" t="s">
        <v>24</v>
      </c>
      <c r="O1874" t="s">
        <v>24</v>
      </c>
      <c r="P1874" t="s">
        <v>24</v>
      </c>
      <c r="Q1874" t="s">
        <v>24</v>
      </c>
      <c r="R1874" t="s">
        <v>24</v>
      </c>
      <c r="S1874" t="s">
        <v>24</v>
      </c>
      <c r="T1874" t="s">
        <v>24</v>
      </c>
      <c r="U1874" t="s">
        <v>24</v>
      </c>
      <c r="V1874" t="s">
        <v>24</v>
      </c>
      <c r="W1874" t="s">
        <v>24</v>
      </c>
      <c r="X1874" t="s">
        <v>24</v>
      </c>
      <c r="Y1874">
        <v>1739</v>
      </c>
      <c r="Z1874">
        <v>2200</v>
      </c>
      <c r="AA1874">
        <v>1333</v>
      </c>
      <c r="AB1874">
        <v>990</v>
      </c>
      <c r="AC1874" t="s">
        <v>8280</v>
      </c>
      <c r="AD1874" t="s">
        <v>8283</v>
      </c>
    </row>
    <row r="1875" spans="1:30" x14ac:dyDescent="0.25">
      <c r="A1875">
        <v>1874</v>
      </c>
      <c r="B1875" t="s">
        <v>16501</v>
      </c>
      <c r="C1875" s="2">
        <v>0.83372814635785397</v>
      </c>
      <c r="D1875" t="s">
        <v>8286</v>
      </c>
      <c r="E1875" t="s">
        <v>18289</v>
      </c>
      <c r="F1875">
        <v>187.76549802270799</v>
      </c>
      <c r="G1875" s="2">
        <v>0.25412000207449698</v>
      </c>
      <c r="H1875" s="12">
        <v>3.2808442450486002</v>
      </c>
      <c r="I1875" s="14">
        <v>1.0349688043239499E-3</v>
      </c>
      <c r="J1875" s="14">
        <v>3.9314719658414699E-3</v>
      </c>
      <c r="K1875" t="s">
        <v>8285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0</v>
      </c>
      <c r="Y1875">
        <v>371</v>
      </c>
      <c r="Z1875">
        <v>361</v>
      </c>
      <c r="AA1875">
        <v>83</v>
      </c>
      <c r="AB1875">
        <v>95</v>
      </c>
      <c r="AC1875" t="s">
        <v>8284</v>
      </c>
      <c r="AD1875" t="s">
        <v>8287</v>
      </c>
    </row>
    <row r="1876" spans="1:30" x14ac:dyDescent="0.25">
      <c r="A1876">
        <v>1875</v>
      </c>
      <c r="B1876" t="s">
        <v>8288</v>
      </c>
      <c r="C1876" s="2">
        <v>0.59946877476218996</v>
      </c>
      <c r="D1876" t="s">
        <v>8291</v>
      </c>
      <c r="E1876" t="s">
        <v>18282</v>
      </c>
      <c r="F1876">
        <v>27.594536818361501</v>
      </c>
      <c r="G1876" s="2">
        <v>0.56323863854443601</v>
      </c>
      <c r="H1876" s="12">
        <v>1.0643246640738</v>
      </c>
      <c r="I1876" s="14">
        <v>0.287181648620632</v>
      </c>
      <c r="J1876" s="14">
        <v>0.41199277658470601</v>
      </c>
      <c r="K1876" t="s">
        <v>8290</v>
      </c>
      <c r="L1876" t="s">
        <v>24</v>
      </c>
      <c r="M1876" t="s">
        <v>24</v>
      </c>
      <c r="N1876" t="s">
        <v>24</v>
      </c>
      <c r="O1876" t="s">
        <v>24</v>
      </c>
      <c r="P1876" t="s">
        <v>24</v>
      </c>
      <c r="Q1876" t="s">
        <v>24</v>
      </c>
      <c r="R1876" t="s">
        <v>24</v>
      </c>
      <c r="S1876" t="s">
        <v>24</v>
      </c>
      <c r="T1876" t="s">
        <v>24</v>
      </c>
      <c r="U1876" t="s">
        <v>24</v>
      </c>
      <c r="V1876" t="s">
        <v>24</v>
      </c>
      <c r="W1876" t="s">
        <v>24</v>
      </c>
      <c r="X1876" t="s">
        <v>24</v>
      </c>
      <c r="Y1876">
        <v>55</v>
      </c>
      <c r="Z1876">
        <v>46</v>
      </c>
      <c r="AA1876">
        <v>13</v>
      </c>
      <c r="AB1876">
        <v>16</v>
      </c>
      <c r="AC1876" t="s">
        <v>8289</v>
      </c>
      <c r="AD1876" t="s">
        <v>8292</v>
      </c>
    </row>
    <row r="1877" spans="1:30" x14ac:dyDescent="0.25">
      <c r="A1877">
        <v>1876</v>
      </c>
      <c r="B1877" t="s">
        <v>8293</v>
      </c>
      <c r="C1877" s="2">
        <v>-0.26680249438340298</v>
      </c>
      <c r="D1877" t="s">
        <v>8295</v>
      </c>
      <c r="E1877" t="s">
        <v>18282</v>
      </c>
      <c r="F1877">
        <v>86.727746695420606</v>
      </c>
      <c r="G1877" s="2">
        <v>0.45942250591098199</v>
      </c>
      <c r="H1877" s="12">
        <v>-0.58073448938763905</v>
      </c>
      <c r="I1877" s="14">
        <v>0.561419413147766</v>
      </c>
      <c r="J1877" s="14">
        <v>0.67664901492037799</v>
      </c>
      <c r="K1877" t="s">
        <v>24</v>
      </c>
      <c r="L1877" t="s">
        <v>24</v>
      </c>
      <c r="M1877" t="s">
        <v>24</v>
      </c>
      <c r="N1877" t="s">
        <v>24</v>
      </c>
      <c r="O1877" t="s">
        <v>24</v>
      </c>
      <c r="P1877" t="s">
        <v>24</v>
      </c>
      <c r="Q1877" t="s">
        <v>24</v>
      </c>
      <c r="R1877" t="s">
        <v>24</v>
      </c>
      <c r="S1877" t="s">
        <v>24</v>
      </c>
      <c r="T1877" t="s">
        <v>24</v>
      </c>
      <c r="U1877" t="s">
        <v>24</v>
      </c>
      <c r="V1877" t="s">
        <v>24</v>
      </c>
      <c r="W1877" t="s">
        <v>24</v>
      </c>
      <c r="X1877" t="s">
        <v>24</v>
      </c>
      <c r="Y1877">
        <v>141</v>
      </c>
      <c r="Z1877">
        <v>98</v>
      </c>
      <c r="AA1877">
        <v>40</v>
      </c>
      <c r="AB1877">
        <v>88</v>
      </c>
      <c r="AC1877" t="s">
        <v>8294</v>
      </c>
      <c r="AD1877" t="s">
        <v>8292</v>
      </c>
    </row>
    <row r="1878" spans="1:30" x14ac:dyDescent="0.25">
      <c r="A1878">
        <v>1877</v>
      </c>
      <c r="B1878" t="s">
        <v>8296</v>
      </c>
      <c r="C1878" s="2">
        <v>0.506267398893956</v>
      </c>
      <c r="D1878" t="s">
        <v>35</v>
      </c>
      <c r="F1878">
        <v>3451.6336163136798</v>
      </c>
      <c r="G1878" s="2">
        <v>0.14687674780346599</v>
      </c>
      <c r="H1878" s="12">
        <v>3.4468859534620599</v>
      </c>
      <c r="I1878" s="14">
        <v>5.6708791673716597E-4</v>
      </c>
      <c r="J1878" s="14">
        <v>2.36589563553273E-3</v>
      </c>
      <c r="K1878" t="s">
        <v>8298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0</v>
      </c>
      <c r="Y1878">
        <v>5799</v>
      </c>
      <c r="Z1878">
        <v>6557</v>
      </c>
      <c r="AA1878">
        <v>1730</v>
      </c>
      <c r="AB1878">
        <v>2035</v>
      </c>
      <c r="AC1878" t="s">
        <v>8297</v>
      </c>
      <c r="AD1878" t="s">
        <v>8299</v>
      </c>
    </row>
    <row r="1879" spans="1:30" x14ac:dyDescent="0.25">
      <c r="A1879">
        <v>1878</v>
      </c>
      <c r="B1879" t="s">
        <v>8300</v>
      </c>
      <c r="C1879" s="2">
        <v>-0.73670283148722604</v>
      </c>
      <c r="D1879" t="s">
        <v>8303</v>
      </c>
      <c r="F1879">
        <v>534.93420413833405</v>
      </c>
      <c r="G1879" s="2">
        <v>0.20706927883533099</v>
      </c>
      <c r="H1879" s="12">
        <v>-3.5577601642833701</v>
      </c>
      <c r="I1879" s="14">
        <v>3.7403057988868001E-4</v>
      </c>
      <c r="J1879" s="14">
        <v>1.6319434798494901E-3</v>
      </c>
      <c r="K1879" t="s">
        <v>8302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1</v>
      </c>
      <c r="W1879">
        <v>0</v>
      </c>
      <c r="X1879">
        <v>0</v>
      </c>
      <c r="Y1879">
        <v>645</v>
      </c>
      <c r="Z1879">
        <v>575</v>
      </c>
      <c r="AA1879">
        <v>386</v>
      </c>
      <c r="AB1879">
        <v>500</v>
      </c>
      <c r="AC1879" t="s">
        <v>8301</v>
      </c>
      <c r="AD1879" t="s">
        <v>8304</v>
      </c>
    </row>
    <row r="1880" spans="1:30" x14ac:dyDescent="0.25">
      <c r="A1880">
        <v>1879</v>
      </c>
      <c r="B1880" t="s">
        <v>8305</v>
      </c>
      <c r="C1880" s="2">
        <v>-0.17919180745256899</v>
      </c>
      <c r="D1880" t="s">
        <v>8308</v>
      </c>
      <c r="E1880" t="s">
        <v>18296</v>
      </c>
      <c r="F1880">
        <v>11374.1987320199</v>
      </c>
      <c r="G1880" s="2">
        <v>0.179973544483117</v>
      </c>
      <c r="H1880" s="12">
        <v>-0.99565637809271801</v>
      </c>
      <c r="I1880" s="14">
        <v>0.31941713180249698</v>
      </c>
      <c r="J1880" s="14">
        <v>0.445313780681453</v>
      </c>
      <c r="K1880" t="s">
        <v>8307</v>
      </c>
      <c r="L1880" t="s">
        <v>24</v>
      </c>
      <c r="M1880" t="s">
        <v>24</v>
      </c>
      <c r="N1880" t="s">
        <v>24</v>
      </c>
      <c r="O1880" t="s">
        <v>24</v>
      </c>
      <c r="P1880" t="s">
        <v>24</v>
      </c>
      <c r="Q1880" t="s">
        <v>24</v>
      </c>
      <c r="R1880" t="s">
        <v>24</v>
      </c>
      <c r="S1880" t="s">
        <v>24</v>
      </c>
      <c r="T1880" t="s">
        <v>24</v>
      </c>
      <c r="U1880" t="s">
        <v>24</v>
      </c>
      <c r="V1880" t="s">
        <v>24</v>
      </c>
      <c r="W1880" t="s">
        <v>24</v>
      </c>
      <c r="X1880" t="s">
        <v>24</v>
      </c>
      <c r="Y1880">
        <v>14602</v>
      </c>
      <c r="Z1880">
        <v>17980</v>
      </c>
      <c r="AA1880">
        <v>6750</v>
      </c>
      <c r="AB1880">
        <v>9302</v>
      </c>
      <c r="AC1880" t="s">
        <v>8306</v>
      </c>
      <c r="AD1880" t="s">
        <v>8309</v>
      </c>
    </row>
    <row r="1881" spans="1:30" x14ac:dyDescent="0.25">
      <c r="A1881">
        <v>1880</v>
      </c>
      <c r="B1881" t="s">
        <v>8310</v>
      </c>
      <c r="C1881" s="2">
        <v>-5.56788417764605E-2</v>
      </c>
      <c r="D1881" t="s">
        <v>8313</v>
      </c>
      <c r="E1881" t="s">
        <v>18293</v>
      </c>
      <c r="F1881">
        <v>6305.5564108609497</v>
      </c>
      <c r="G1881" s="2">
        <v>0.16982884828872499</v>
      </c>
      <c r="H1881" s="12">
        <v>-0.32785267248472</v>
      </c>
      <c r="I1881" s="14">
        <v>0.74302305945771396</v>
      </c>
      <c r="J1881" s="14">
        <v>0.82102576320950005</v>
      </c>
      <c r="K1881" t="s">
        <v>8312</v>
      </c>
      <c r="L1881" t="s">
        <v>24</v>
      </c>
      <c r="M1881" t="s">
        <v>24</v>
      </c>
      <c r="N1881" t="s">
        <v>24</v>
      </c>
      <c r="O1881" t="s">
        <v>24</v>
      </c>
      <c r="P1881" t="s">
        <v>24</v>
      </c>
      <c r="Q1881" t="s">
        <v>24</v>
      </c>
      <c r="R1881" t="s">
        <v>24</v>
      </c>
      <c r="S1881" t="s">
        <v>24</v>
      </c>
      <c r="T1881" t="s">
        <v>24</v>
      </c>
      <c r="U1881" t="s">
        <v>24</v>
      </c>
      <c r="V1881" t="s">
        <v>24</v>
      </c>
      <c r="W1881" t="s">
        <v>24</v>
      </c>
      <c r="X1881" t="s">
        <v>24</v>
      </c>
      <c r="Y1881">
        <v>8941</v>
      </c>
      <c r="Z1881">
        <v>9916</v>
      </c>
      <c r="AA1881">
        <v>3556</v>
      </c>
      <c r="AB1881">
        <v>4991</v>
      </c>
      <c r="AC1881" t="s">
        <v>8311</v>
      </c>
      <c r="AD1881" t="s">
        <v>8314</v>
      </c>
    </row>
    <row r="1882" spans="1:30" x14ac:dyDescent="0.25">
      <c r="A1882">
        <v>1881</v>
      </c>
      <c r="B1882" t="s">
        <v>8315</v>
      </c>
      <c r="C1882" s="2">
        <v>-2.3204062083477701E-2</v>
      </c>
      <c r="D1882" t="s">
        <v>8318</v>
      </c>
      <c r="E1882" t="s">
        <v>18282</v>
      </c>
      <c r="F1882">
        <v>4677.4930332085096</v>
      </c>
      <c r="G1882" s="2">
        <v>0.152500044625173</v>
      </c>
      <c r="H1882" s="12">
        <v>-0.152157739628933</v>
      </c>
      <c r="I1882" s="14">
        <v>0.87906252467519097</v>
      </c>
      <c r="J1882" s="14">
        <v>0.91678314072603795</v>
      </c>
      <c r="K1882" t="s">
        <v>8317</v>
      </c>
      <c r="L1882" t="s">
        <v>24</v>
      </c>
      <c r="M1882" t="s">
        <v>24</v>
      </c>
      <c r="N1882" t="s">
        <v>24</v>
      </c>
      <c r="O1882" t="s">
        <v>24</v>
      </c>
      <c r="P1882" t="s">
        <v>24</v>
      </c>
      <c r="Q1882" t="s">
        <v>24</v>
      </c>
      <c r="R1882" t="s">
        <v>24</v>
      </c>
      <c r="S1882" t="s">
        <v>24</v>
      </c>
      <c r="T1882" t="s">
        <v>24</v>
      </c>
      <c r="U1882" t="s">
        <v>24</v>
      </c>
      <c r="V1882" t="s">
        <v>24</v>
      </c>
      <c r="W1882" t="s">
        <v>24</v>
      </c>
      <c r="X1882" t="s">
        <v>24</v>
      </c>
      <c r="Y1882">
        <v>7174</v>
      </c>
      <c r="Z1882">
        <v>6946</v>
      </c>
      <c r="AA1882">
        <v>2778</v>
      </c>
      <c r="AB1882">
        <v>3461</v>
      </c>
      <c r="AC1882" t="s">
        <v>8316</v>
      </c>
      <c r="AD1882" t="s">
        <v>8319</v>
      </c>
    </row>
    <row r="1883" spans="1:30" x14ac:dyDescent="0.25">
      <c r="A1883">
        <v>1882</v>
      </c>
      <c r="B1883" t="s">
        <v>8320</v>
      </c>
      <c r="C1883" s="2">
        <v>0.68622994830154505</v>
      </c>
      <c r="D1883" t="s">
        <v>8323</v>
      </c>
      <c r="E1883" t="s">
        <v>18288</v>
      </c>
      <c r="F1883">
        <v>95.661670039654197</v>
      </c>
      <c r="G1883" s="2">
        <v>0.32805181191288701</v>
      </c>
      <c r="H1883" s="12">
        <v>2.0918340438362599</v>
      </c>
      <c r="I1883" s="14">
        <v>3.6453363828051401E-2</v>
      </c>
      <c r="J1883" s="14">
        <v>8.0378535148808994E-2</v>
      </c>
      <c r="K1883" t="s">
        <v>8322</v>
      </c>
      <c r="L1883" t="s">
        <v>24</v>
      </c>
      <c r="M1883" t="s">
        <v>24</v>
      </c>
      <c r="N1883" t="s">
        <v>24</v>
      </c>
      <c r="O1883" t="s">
        <v>24</v>
      </c>
      <c r="P1883" t="s">
        <v>24</v>
      </c>
      <c r="Q1883" t="s">
        <v>24</v>
      </c>
      <c r="R1883" t="s">
        <v>24</v>
      </c>
      <c r="S1883" t="s">
        <v>24</v>
      </c>
      <c r="T1883" t="s">
        <v>24</v>
      </c>
      <c r="U1883" t="s">
        <v>24</v>
      </c>
      <c r="V1883" t="s">
        <v>24</v>
      </c>
      <c r="W1883" t="s">
        <v>24</v>
      </c>
      <c r="X1883" t="s">
        <v>24</v>
      </c>
      <c r="Y1883">
        <v>186</v>
      </c>
      <c r="Z1883">
        <v>173</v>
      </c>
      <c r="AA1883">
        <v>43</v>
      </c>
      <c r="AB1883">
        <v>54</v>
      </c>
      <c r="AC1883" t="s">
        <v>8321</v>
      </c>
      <c r="AD1883" t="e">
        <f>-SRQNKTWLLASGFWLLASGFWLLASGFWLLASGFWLLASGFWLLASGFWLLASGFWLLASGFWLLASGFWLLASGFWLLASGFWLLASGFWLLASGFWLLASGFWLLASGFWLLASGRRF</f>
        <v>#NAME?</v>
      </c>
    </row>
    <row r="1884" spans="1:30" x14ac:dyDescent="0.25">
      <c r="A1884">
        <v>1883</v>
      </c>
      <c r="B1884" t="s">
        <v>8324</v>
      </c>
      <c r="C1884" s="2">
        <v>-0.66685971860286897</v>
      </c>
      <c r="D1884" t="s">
        <v>8327</v>
      </c>
      <c r="E1884" t="s">
        <v>18282</v>
      </c>
      <c r="F1884">
        <v>3383.92427552359</v>
      </c>
      <c r="G1884" s="2">
        <v>0.25524771729580298</v>
      </c>
      <c r="H1884" s="12">
        <v>-2.61259816803789</v>
      </c>
      <c r="I1884" s="14">
        <v>8.9856882156793792E-3</v>
      </c>
      <c r="J1884" s="14">
        <v>2.4728056717567299E-2</v>
      </c>
      <c r="K1884" t="s">
        <v>8326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</v>
      </c>
      <c r="W1884">
        <v>0</v>
      </c>
      <c r="X1884">
        <v>0</v>
      </c>
      <c r="Y1884">
        <v>3847</v>
      </c>
      <c r="Z1884">
        <v>4123</v>
      </c>
      <c r="AA1884">
        <v>3052</v>
      </c>
      <c r="AB1884">
        <v>2331</v>
      </c>
      <c r="AC1884" t="s">
        <v>8325</v>
      </c>
      <c r="AD1884" t="s">
        <v>8328</v>
      </c>
    </row>
    <row r="1885" spans="1:30" x14ac:dyDescent="0.25">
      <c r="A1885">
        <v>1884</v>
      </c>
      <c r="B1885" t="s">
        <v>8329</v>
      </c>
      <c r="C1885" s="2">
        <v>-1.18864970352315</v>
      </c>
      <c r="D1885" t="s">
        <v>8332</v>
      </c>
      <c r="F1885">
        <v>338.799525069889</v>
      </c>
      <c r="G1885" s="2">
        <v>0.21169995044495499</v>
      </c>
      <c r="H1885" s="12">
        <v>-5.6147849870764102</v>
      </c>
      <c r="I1885" s="14">
        <v>1.96806813235351E-8</v>
      </c>
      <c r="J1885" s="14">
        <v>2.2341005979187301E-7</v>
      </c>
      <c r="K1885" t="s">
        <v>8331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</v>
      </c>
      <c r="W1885">
        <v>0</v>
      </c>
      <c r="X1885">
        <v>0</v>
      </c>
      <c r="Y1885">
        <v>305</v>
      </c>
      <c r="Z1885">
        <v>325</v>
      </c>
      <c r="AA1885">
        <v>267</v>
      </c>
      <c r="AB1885">
        <v>358</v>
      </c>
      <c r="AC1885" t="s">
        <v>8330</v>
      </c>
      <c r="AD1885" t="s">
        <v>8333</v>
      </c>
    </row>
    <row r="1886" spans="1:30" x14ac:dyDescent="0.25">
      <c r="A1886">
        <v>1885</v>
      </c>
      <c r="B1886" t="s">
        <v>8334</v>
      </c>
      <c r="C1886" s="2">
        <v>0.404124452445705</v>
      </c>
      <c r="D1886" t="s">
        <v>3086</v>
      </c>
      <c r="E1886" t="s">
        <v>18301</v>
      </c>
      <c r="F1886">
        <v>2894.1493194249801</v>
      </c>
      <c r="G1886" s="2">
        <v>0.157365150796974</v>
      </c>
      <c r="H1886" s="12">
        <v>2.5680682819482001</v>
      </c>
      <c r="I1886" s="14">
        <v>1.0226700938426999E-2</v>
      </c>
      <c r="J1886" s="14">
        <v>2.7503627523799899E-2</v>
      </c>
      <c r="K1886" t="s">
        <v>8336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4943</v>
      </c>
      <c r="Z1886">
        <v>5098</v>
      </c>
      <c r="AA1886">
        <v>1588</v>
      </c>
      <c r="AB1886">
        <v>1687</v>
      </c>
      <c r="AC1886" t="s">
        <v>8335</v>
      </c>
      <c r="AD1886" t="s">
        <v>8337</v>
      </c>
    </row>
    <row r="1887" spans="1:30" x14ac:dyDescent="0.25">
      <c r="A1887">
        <v>1886</v>
      </c>
      <c r="B1887" t="s">
        <v>16502</v>
      </c>
      <c r="C1887" s="2">
        <v>1.0825769226766599</v>
      </c>
      <c r="D1887" t="s">
        <v>8340</v>
      </c>
      <c r="E1887" t="s">
        <v>18289</v>
      </c>
      <c r="F1887">
        <v>408.90325372730899</v>
      </c>
      <c r="G1887" s="2">
        <v>0.224102815825313</v>
      </c>
      <c r="H1887" s="12">
        <v>4.8307153959213096</v>
      </c>
      <c r="I1887" s="14">
        <v>1.3604335050730799E-6</v>
      </c>
      <c r="J1887" s="14">
        <v>1.06249856746207E-5</v>
      </c>
      <c r="K1887" t="s">
        <v>8339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0</v>
      </c>
      <c r="Y1887">
        <v>891</v>
      </c>
      <c r="Z1887">
        <v>797</v>
      </c>
      <c r="AA1887">
        <v>167</v>
      </c>
      <c r="AB1887">
        <v>178</v>
      </c>
      <c r="AC1887" t="s">
        <v>8338</v>
      </c>
      <c r="AD1887" t="s">
        <v>8341</v>
      </c>
    </row>
    <row r="1888" spans="1:30" x14ac:dyDescent="0.25">
      <c r="A1888">
        <v>1887</v>
      </c>
      <c r="B1888" t="s">
        <v>8342</v>
      </c>
      <c r="C1888" s="2">
        <v>-1.2309828369669</v>
      </c>
      <c r="D1888" t="s">
        <v>8345</v>
      </c>
      <c r="E1888" t="s">
        <v>18295</v>
      </c>
      <c r="F1888">
        <v>39.906153575927902</v>
      </c>
      <c r="G1888" s="2">
        <v>0.56001031084206998</v>
      </c>
      <c r="H1888" s="12">
        <v>-2.1981431647497902</v>
      </c>
      <c r="I1888" s="14">
        <v>2.7938905350170101E-2</v>
      </c>
      <c r="J1888" s="14">
        <v>6.4671858561004297E-2</v>
      </c>
      <c r="K1888" t="s">
        <v>8344</v>
      </c>
      <c r="L1888" t="s">
        <v>24</v>
      </c>
      <c r="M1888" t="s">
        <v>24</v>
      </c>
      <c r="N1888" t="s">
        <v>24</v>
      </c>
      <c r="O1888" t="s">
        <v>24</v>
      </c>
      <c r="P1888" t="s">
        <v>24</v>
      </c>
      <c r="Q1888" t="s">
        <v>24</v>
      </c>
      <c r="R1888" t="s">
        <v>24</v>
      </c>
      <c r="S1888" t="s">
        <v>24</v>
      </c>
      <c r="T1888" t="s">
        <v>24</v>
      </c>
      <c r="U1888" t="s">
        <v>24</v>
      </c>
      <c r="V1888" t="s">
        <v>24</v>
      </c>
      <c r="W1888" t="s">
        <v>24</v>
      </c>
      <c r="X1888" t="s">
        <v>24</v>
      </c>
      <c r="Y1888">
        <v>48</v>
      </c>
      <c r="Z1888">
        <v>24</v>
      </c>
      <c r="AA1888">
        <v>33</v>
      </c>
      <c r="AB1888">
        <v>41</v>
      </c>
      <c r="AC1888" t="s">
        <v>8343</v>
      </c>
      <c r="AD1888" t="s">
        <v>8346</v>
      </c>
    </row>
    <row r="1889" spans="1:30" x14ac:dyDescent="0.25">
      <c r="A1889">
        <v>1888</v>
      </c>
      <c r="B1889" t="s">
        <v>8347</v>
      </c>
      <c r="C1889" s="2">
        <v>0.21034109261183201</v>
      </c>
      <c r="D1889" t="s">
        <v>8350</v>
      </c>
      <c r="E1889" t="s">
        <v>18291</v>
      </c>
      <c r="F1889">
        <v>355.75600904350802</v>
      </c>
      <c r="G1889" s="2">
        <v>0.21361200113853299</v>
      </c>
      <c r="H1889" s="12">
        <v>0.98468761816158501</v>
      </c>
      <c r="I1889" s="14">
        <v>0.32477753653709801</v>
      </c>
      <c r="J1889" s="14">
        <v>0.45005545783440998</v>
      </c>
      <c r="K1889" t="s">
        <v>8349</v>
      </c>
      <c r="L1889" t="s">
        <v>24</v>
      </c>
      <c r="M1889" t="s">
        <v>24</v>
      </c>
      <c r="N1889" t="s">
        <v>24</v>
      </c>
      <c r="O1889" t="s">
        <v>24</v>
      </c>
      <c r="P1889" t="s">
        <v>24</v>
      </c>
      <c r="Q1889" t="s">
        <v>24</v>
      </c>
      <c r="R1889" t="s">
        <v>24</v>
      </c>
      <c r="S1889" t="s">
        <v>24</v>
      </c>
      <c r="T1889" t="s">
        <v>24</v>
      </c>
      <c r="U1889" t="s">
        <v>24</v>
      </c>
      <c r="V1889" t="s">
        <v>24</v>
      </c>
      <c r="W1889" t="s">
        <v>24</v>
      </c>
      <c r="X1889" t="s">
        <v>24</v>
      </c>
      <c r="Y1889">
        <v>568</v>
      </c>
      <c r="Z1889">
        <v>594</v>
      </c>
      <c r="AA1889">
        <v>215</v>
      </c>
      <c r="AB1889">
        <v>218</v>
      </c>
      <c r="AC1889" t="s">
        <v>8348</v>
      </c>
      <c r="AD1889" t="s">
        <v>8351</v>
      </c>
    </row>
    <row r="1890" spans="1:30" x14ac:dyDescent="0.25">
      <c r="A1890">
        <v>1889</v>
      </c>
      <c r="B1890" t="s">
        <v>8352</v>
      </c>
      <c r="C1890" s="2">
        <v>0.89641235888987902</v>
      </c>
      <c r="D1890" t="s">
        <v>8355</v>
      </c>
      <c r="E1890" t="s">
        <v>18300</v>
      </c>
      <c r="F1890">
        <v>24839.221745520601</v>
      </c>
      <c r="G1890" s="2">
        <v>0.19565565764773099</v>
      </c>
      <c r="H1890" s="12">
        <v>4.5815815891397804</v>
      </c>
      <c r="I1890" s="14">
        <v>4.6147249409770901E-6</v>
      </c>
      <c r="J1890" s="14">
        <v>3.1891871475056503E-5</v>
      </c>
      <c r="K1890" t="s">
        <v>8354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0</v>
      </c>
      <c r="Y1890">
        <v>46428</v>
      </c>
      <c r="Z1890">
        <v>52129</v>
      </c>
      <c r="AA1890">
        <v>11840</v>
      </c>
      <c r="AB1890">
        <v>10836</v>
      </c>
      <c r="AC1890" t="s">
        <v>8353</v>
      </c>
      <c r="AD1890" t="s">
        <v>8356</v>
      </c>
    </row>
    <row r="1891" spans="1:30" x14ac:dyDescent="0.25">
      <c r="A1891">
        <v>1890</v>
      </c>
      <c r="B1891" t="s">
        <v>8357</v>
      </c>
      <c r="C1891" s="2">
        <v>0.44372677260842902</v>
      </c>
      <c r="D1891" t="s">
        <v>8360</v>
      </c>
      <c r="E1891" t="s">
        <v>18292</v>
      </c>
      <c r="F1891">
        <v>2985.5130490229499</v>
      </c>
      <c r="G1891" s="2">
        <v>0.166486798957802</v>
      </c>
      <c r="H1891" s="12">
        <v>2.6652369760613599</v>
      </c>
      <c r="I1891" s="14">
        <v>7.6934087875582804E-3</v>
      </c>
      <c r="J1891" s="14">
        <v>2.1660246081770099E-2</v>
      </c>
      <c r="K1891" t="s">
        <v>8359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0</v>
      </c>
      <c r="Y1891">
        <v>5167</v>
      </c>
      <c r="Z1891">
        <v>5315</v>
      </c>
      <c r="AA1891">
        <v>1416</v>
      </c>
      <c r="AB1891">
        <v>1945</v>
      </c>
      <c r="AC1891" t="s">
        <v>8358</v>
      </c>
      <c r="AD1891" t="s">
        <v>8361</v>
      </c>
    </row>
    <row r="1892" spans="1:30" x14ac:dyDescent="0.25">
      <c r="A1892">
        <v>1891</v>
      </c>
      <c r="B1892" t="s">
        <v>8362</v>
      </c>
      <c r="C1892" s="2">
        <v>1.7484372646194</v>
      </c>
      <c r="D1892" t="s">
        <v>8365</v>
      </c>
      <c r="F1892">
        <v>1090.86249526551</v>
      </c>
      <c r="G1892" s="2">
        <v>0.19072653022620301</v>
      </c>
      <c r="H1892" s="12">
        <v>9.1672472756975001</v>
      </c>
      <c r="I1892" s="14">
        <v>4.8525174386344703E-20</v>
      </c>
      <c r="J1892" s="14">
        <v>1.85775299979094E-18</v>
      </c>
      <c r="K1892" t="s">
        <v>8364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0</v>
      </c>
      <c r="Y1892">
        <v>2641</v>
      </c>
      <c r="Z1892">
        <v>2474</v>
      </c>
      <c r="AA1892">
        <v>282</v>
      </c>
      <c r="AB1892">
        <v>382</v>
      </c>
      <c r="AC1892" t="s">
        <v>8363</v>
      </c>
      <c r="AD1892" t="s">
        <v>8366</v>
      </c>
    </row>
    <row r="1893" spans="1:30" x14ac:dyDescent="0.25">
      <c r="A1893">
        <v>1892</v>
      </c>
      <c r="B1893" t="s">
        <v>8367</v>
      </c>
      <c r="C1893" s="2">
        <v>1.6788421214931999</v>
      </c>
      <c r="D1893" t="s">
        <v>8370</v>
      </c>
      <c r="F1893">
        <v>1036.5650032381</v>
      </c>
      <c r="G1893" s="2">
        <v>0.22107589143668399</v>
      </c>
      <c r="H1893" s="12">
        <v>7.5939629173632301</v>
      </c>
      <c r="I1893" s="14">
        <v>3.1026722325096702E-14</v>
      </c>
      <c r="J1893" s="14">
        <v>7.00343067511576E-13</v>
      </c>
      <c r="K1893" t="s">
        <v>8369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0</v>
      </c>
      <c r="Y1893">
        <v>2506</v>
      </c>
      <c r="Z1893">
        <v>2299</v>
      </c>
      <c r="AA1893">
        <v>259</v>
      </c>
      <c r="AB1893">
        <v>399</v>
      </c>
      <c r="AC1893" t="s">
        <v>8368</v>
      </c>
      <c r="AD1893" t="s">
        <v>8371</v>
      </c>
    </row>
    <row r="1894" spans="1:30" x14ac:dyDescent="0.25">
      <c r="A1894">
        <v>1893</v>
      </c>
      <c r="B1894" t="s">
        <v>8372</v>
      </c>
      <c r="C1894" s="2">
        <v>1.0899523251952701</v>
      </c>
      <c r="D1894" t="s">
        <v>8375</v>
      </c>
      <c r="E1894" t="s">
        <v>18301</v>
      </c>
      <c r="F1894">
        <v>1622.9412101105299</v>
      </c>
      <c r="G1894" s="2">
        <v>0.205944457407817</v>
      </c>
      <c r="H1894" s="12">
        <v>5.2924576796787104</v>
      </c>
      <c r="I1894" s="14">
        <v>1.2068340313227399E-7</v>
      </c>
      <c r="J1894" s="14">
        <v>1.16940121397402E-6</v>
      </c>
      <c r="K1894" t="s">
        <v>8374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0</v>
      </c>
      <c r="Y1894">
        <v>3647</v>
      </c>
      <c r="Z1894">
        <v>3060</v>
      </c>
      <c r="AA1894">
        <v>592</v>
      </c>
      <c r="AB1894">
        <v>784</v>
      </c>
      <c r="AC1894" t="s">
        <v>8373</v>
      </c>
      <c r="AD1894" t="s">
        <v>8376</v>
      </c>
    </row>
    <row r="1895" spans="1:30" x14ac:dyDescent="0.25">
      <c r="A1895">
        <v>1894</v>
      </c>
      <c r="B1895" t="s">
        <v>8377</v>
      </c>
      <c r="C1895" s="2">
        <v>0.694067712153278</v>
      </c>
      <c r="D1895" t="s">
        <v>8380</v>
      </c>
      <c r="E1895" t="s">
        <v>18301</v>
      </c>
      <c r="F1895">
        <v>1651.17572944989</v>
      </c>
      <c r="G1895" s="2">
        <v>0.19317518131084099</v>
      </c>
      <c r="H1895" s="12">
        <v>3.59294453585342</v>
      </c>
      <c r="I1895" s="14">
        <v>3.26962202682513E-4</v>
      </c>
      <c r="J1895" s="14">
        <v>1.4558579264255501E-3</v>
      </c>
      <c r="K1895" t="s">
        <v>8379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0</v>
      </c>
      <c r="Y1895">
        <v>3345</v>
      </c>
      <c r="Z1895">
        <v>2854</v>
      </c>
      <c r="AA1895">
        <v>766</v>
      </c>
      <c r="AB1895">
        <v>899</v>
      </c>
      <c r="AC1895" t="s">
        <v>8378</v>
      </c>
      <c r="AD1895" t="s">
        <v>8381</v>
      </c>
    </row>
    <row r="1896" spans="1:30" x14ac:dyDescent="0.25">
      <c r="A1896">
        <v>1895</v>
      </c>
      <c r="B1896" t="s">
        <v>8382</v>
      </c>
      <c r="C1896" s="2">
        <v>9.57429819009981E-2</v>
      </c>
      <c r="D1896" t="s">
        <v>8385</v>
      </c>
      <c r="E1896" t="s">
        <v>18292</v>
      </c>
      <c r="F1896">
        <v>6959.6694788442101</v>
      </c>
      <c r="G1896" s="2">
        <v>0.14150986415007299</v>
      </c>
      <c r="H1896" s="12">
        <v>0.67658168196290203</v>
      </c>
      <c r="I1896" s="14">
        <v>0.498671404690541</v>
      </c>
      <c r="J1896" s="14">
        <v>0.62228115314279797</v>
      </c>
      <c r="K1896" t="s">
        <v>8384</v>
      </c>
      <c r="L1896" t="s">
        <v>24</v>
      </c>
      <c r="M1896" t="s">
        <v>24</v>
      </c>
      <c r="N1896" t="s">
        <v>24</v>
      </c>
      <c r="O1896" t="s">
        <v>24</v>
      </c>
      <c r="P1896" t="s">
        <v>24</v>
      </c>
      <c r="Q1896" t="s">
        <v>24</v>
      </c>
      <c r="R1896" t="s">
        <v>24</v>
      </c>
      <c r="S1896" t="s">
        <v>24</v>
      </c>
      <c r="T1896" t="s">
        <v>24</v>
      </c>
      <c r="U1896" t="s">
        <v>24</v>
      </c>
      <c r="V1896" t="s">
        <v>24</v>
      </c>
      <c r="W1896" t="s">
        <v>24</v>
      </c>
      <c r="X1896" t="s">
        <v>24</v>
      </c>
      <c r="Y1896">
        <v>10887</v>
      </c>
      <c r="Z1896">
        <v>11008</v>
      </c>
      <c r="AA1896">
        <v>4132</v>
      </c>
      <c r="AB1896">
        <v>4741</v>
      </c>
      <c r="AC1896" t="s">
        <v>8383</v>
      </c>
      <c r="AD1896" t="s">
        <v>8386</v>
      </c>
    </row>
    <row r="1897" spans="1:30" x14ac:dyDescent="0.25">
      <c r="A1897">
        <v>1896</v>
      </c>
      <c r="B1897" t="s">
        <v>8387</v>
      </c>
      <c r="C1897" s="2">
        <v>0.29983760953375099</v>
      </c>
      <c r="D1897" t="s">
        <v>8390</v>
      </c>
      <c r="E1897" t="s">
        <v>18301</v>
      </c>
      <c r="F1897">
        <v>1713.0840862166201</v>
      </c>
      <c r="G1897" s="2">
        <v>0.16168798540705301</v>
      </c>
      <c r="H1897" s="12">
        <v>1.8544210862600801</v>
      </c>
      <c r="I1897" s="14">
        <v>6.3678940386396904E-2</v>
      </c>
      <c r="J1897" s="14">
        <v>0.126226529040041</v>
      </c>
      <c r="K1897" t="s">
        <v>8389</v>
      </c>
      <c r="L1897" t="s">
        <v>24</v>
      </c>
      <c r="M1897" t="s">
        <v>24</v>
      </c>
      <c r="N1897" t="s">
        <v>24</v>
      </c>
      <c r="O1897" t="s">
        <v>24</v>
      </c>
      <c r="P1897" t="s">
        <v>24</v>
      </c>
      <c r="Q1897" t="s">
        <v>24</v>
      </c>
      <c r="R1897" t="s">
        <v>24</v>
      </c>
      <c r="S1897" t="s">
        <v>24</v>
      </c>
      <c r="T1897" t="s">
        <v>24</v>
      </c>
      <c r="U1897" t="s">
        <v>24</v>
      </c>
      <c r="V1897" t="s">
        <v>24</v>
      </c>
      <c r="W1897" t="s">
        <v>24</v>
      </c>
      <c r="X1897" t="s">
        <v>24</v>
      </c>
      <c r="Y1897">
        <v>2773</v>
      </c>
      <c r="Z1897">
        <v>2988</v>
      </c>
      <c r="AA1897">
        <v>978</v>
      </c>
      <c r="AB1897">
        <v>1041</v>
      </c>
      <c r="AC1897" t="s">
        <v>8388</v>
      </c>
      <c r="AD1897" t="s">
        <v>8391</v>
      </c>
    </row>
    <row r="1898" spans="1:30" x14ac:dyDescent="0.25">
      <c r="A1898">
        <v>1897</v>
      </c>
      <c r="B1898" t="s">
        <v>16503</v>
      </c>
      <c r="C1898" s="2">
        <v>-0.66168981180729303</v>
      </c>
      <c r="D1898" t="s">
        <v>8394</v>
      </c>
      <c r="E1898" t="s">
        <v>18294</v>
      </c>
      <c r="F1898">
        <v>10003.074547349701</v>
      </c>
      <c r="G1898" s="2">
        <v>0.19765464403057101</v>
      </c>
      <c r="H1898" s="12">
        <v>-3.3477068806182499</v>
      </c>
      <c r="I1898" s="14">
        <v>8.1483144797865495E-4</v>
      </c>
      <c r="J1898" s="14">
        <v>3.2043472350016598E-3</v>
      </c>
      <c r="K1898" t="s">
        <v>8393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1</v>
      </c>
      <c r="W1898">
        <v>0</v>
      </c>
      <c r="X1898">
        <v>0</v>
      </c>
      <c r="Y1898">
        <v>11149</v>
      </c>
      <c r="Z1898">
        <v>12482</v>
      </c>
      <c r="AA1898">
        <v>6441</v>
      </c>
      <c r="AB1898">
        <v>9923</v>
      </c>
      <c r="AC1898" t="s">
        <v>8392</v>
      </c>
      <c r="AD1898" t="s">
        <v>8395</v>
      </c>
    </row>
    <row r="1899" spans="1:30" x14ac:dyDescent="0.25">
      <c r="A1899">
        <v>1898</v>
      </c>
      <c r="B1899" t="s">
        <v>8396</v>
      </c>
      <c r="C1899" s="2">
        <v>0.50320084185731495</v>
      </c>
      <c r="D1899" t="s">
        <v>3086</v>
      </c>
      <c r="E1899" t="s">
        <v>18301</v>
      </c>
      <c r="F1899">
        <v>4210.2657128274996</v>
      </c>
      <c r="G1899" s="2">
        <v>0.15158836577741999</v>
      </c>
      <c r="H1899" s="12">
        <v>3.3195215165534</v>
      </c>
      <c r="I1899" s="14">
        <v>9.01718555546885E-4</v>
      </c>
      <c r="J1899" s="14">
        <v>3.4760226647685901E-3</v>
      </c>
      <c r="K1899" t="s">
        <v>8398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0</v>
      </c>
      <c r="Y1899">
        <v>7340</v>
      </c>
      <c r="Z1899">
        <v>7701</v>
      </c>
      <c r="AA1899">
        <v>2208</v>
      </c>
      <c r="AB1899">
        <v>2373</v>
      </c>
      <c r="AC1899" t="s">
        <v>8397</v>
      </c>
      <c r="AD1899" t="s">
        <v>8399</v>
      </c>
    </row>
    <row r="1900" spans="1:30" x14ac:dyDescent="0.25">
      <c r="A1900">
        <v>1899</v>
      </c>
      <c r="B1900" t="s">
        <v>8400</v>
      </c>
      <c r="C1900" s="2">
        <v>0.41882029048062602</v>
      </c>
      <c r="D1900" t="s">
        <v>8403</v>
      </c>
      <c r="E1900" t="s">
        <v>18301</v>
      </c>
      <c r="F1900">
        <v>4263.3369864328397</v>
      </c>
      <c r="G1900" s="2">
        <v>0.149758342092639</v>
      </c>
      <c r="H1900" s="12">
        <v>2.7966408056356999</v>
      </c>
      <c r="I1900" s="14">
        <v>5.1636905212016802E-3</v>
      </c>
      <c r="J1900" s="14">
        <v>1.5357358328478701E-2</v>
      </c>
      <c r="K1900" t="s">
        <v>8402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0</v>
      </c>
      <c r="Y1900">
        <v>7462</v>
      </c>
      <c r="Z1900">
        <v>7386</v>
      </c>
      <c r="AA1900">
        <v>2266</v>
      </c>
      <c r="AB1900">
        <v>2541</v>
      </c>
      <c r="AC1900" t="s">
        <v>8401</v>
      </c>
      <c r="AD1900" t="s">
        <v>8404</v>
      </c>
    </row>
    <row r="1901" spans="1:30" x14ac:dyDescent="0.25">
      <c r="A1901">
        <v>1900</v>
      </c>
      <c r="B1901" t="s">
        <v>8405</v>
      </c>
      <c r="C1901" s="2">
        <v>0.573893627234909</v>
      </c>
      <c r="D1901" t="s">
        <v>8408</v>
      </c>
      <c r="E1901" t="s">
        <v>18301</v>
      </c>
      <c r="F1901">
        <v>1619.1144875360301</v>
      </c>
      <c r="G1901" s="2">
        <v>0.16974938628231701</v>
      </c>
      <c r="H1901" s="12">
        <v>3.3808288784057501</v>
      </c>
      <c r="I1901" s="14">
        <v>7.2267533856809E-4</v>
      </c>
      <c r="J1901" s="14">
        <v>2.9003568315605298E-3</v>
      </c>
      <c r="K1901" t="s">
        <v>8407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0</v>
      </c>
      <c r="Y1901">
        <v>3024</v>
      </c>
      <c r="Z1901">
        <v>2868</v>
      </c>
      <c r="AA1901">
        <v>816</v>
      </c>
      <c r="AB1901">
        <v>897</v>
      </c>
      <c r="AC1901" t="s">
        <v>8406</v>
      </c>
      <c r="AD1901" t="s">
        <v>8409</v>
      </c>
    </row>
    <row r="1902" spans="1:30" x14ac:dyDescent="0.25">
      <c r="A1902">
        <v>1901</v>
      </c>
      <c r="B1902" t="s">
        <v>8410</v>
      </c>
      <c r="C1902" s="2">
        <v>0.37519770058197099</v>
      </c>
      <c r="D1902" t="s">
        <v>8413</v>
      </c>
      <c r="E1902" t="s">
        <v>18301</v>
      </c>
      <c r="F1902">
        <v>2347.5234100810799</v>
      </c>
      <c r="G1902" s="2">
        <v>0.149796762357607</v>
      </c>
      <c r="H1902" s="12">
        <v>2.5047116818604498</v>
      </c>
      <c r="I1902" s="14">
        <v>1.22551247162199E-2</v>
      </c>
      <c r="J1902" s="14">
        <v>3.1840493690511298E-2</v>
      </c>
      <c r="K1902" t="s">
        <v>8412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0</v>
      </c>
      <c r="Y1902">
        <v>4000</v>
      </c>
      <c r="Z1902">
        <v>4073</v>
      </c>
      <c r="AA1902">
        <v>1263</v>
      </c>
      <c r="AB1902">
        <v>1431</v>
      </c>
      <c r="AC1902" t="s">
        <v>8411</v>
      </c>
      <c r="AD1902" t="s">
        <v>8414</v>
      </c>
    </row>
    <row r="1903" spans="1:30" x14ac:dyDescent="0.25">
      <c r="A1903">
        <v>1902</v>
      </c>
      <c r="B1903" t="s">
        <v>8415</v>
      </c>
      <c r="C1903" s="2">
        <v>0.78733445464690599</v>
      </c>
      <c r="D1903" t="s">
        <v>8418</v>
      </c>
      <c r="E1903" t="s">
        <v>18292</v>
      </c>
      <c r="F1903">
        <v>1556.1479478265501</v>
      </c>
      <c r="G1903" s="2">
        <v>0.17931268779586801</v>
      </c>
      <c r="H1903" s="12">
        <v>4.3908463161469999</v>
      </c>
      <c r="I1903" s="14">
        <v>1.1291032627843801E-5</v>
      </c>
      <c r="J1903" s="14">
        <v>7.14610736008589E-5</v>
      </c>
      <c r="K1903" t="s">
        <v>8417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3018</v>
      </c>
      <c r="Z1903">
        <v>2979</v>
      </c>
      <c r="AA1903">
        <v>745</v>
      </c>
      <c r="AB1903">
        <v>753</v>
      </c>
      <c r="AC1903" t="s">
        <v>8416</v>
      </c>
      <c r="AD1903" t="s">
        <v>8419</v>
      </c>
    </row>
    <row r="1904" spans="1:30" x14ac:dyDescent="0.25">
      <c r="A1904">
        <v>1903</v>
      </c>
      <c r="B1904" t="s">
        <v>8420</v>
      </c>
      <c r="C1904" s="2">
        <v>0.79612475766148505</v>
      </c>
      <c r="D1904" t="s">
        <v>8423</v>
      </c>
      <c r="E1904" t="s">
        <v>18301</v>
      </c>
      <c r="F1904">
        <v>2070.5440480709799</v>
      </c>
      <c r="G1904" s="2">
        <v>0.17037400080564</v>
      </c>
      <c r="H1904" s="12">
        <v>4.6728066130799704</v>
      </c>
      <c r="I1904" s="14">
        <v>2.9711149385399301E-6</v>
      </c>
      <c r="J1904" s="14">
        <v>2.1525424554728099E-5</v>
      </c>
      <c r="K1904" t="s">
        <v>8422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0</v>
      </c>
      <c r="Y1904">
        <v>3934</v>
      </c>
      <c r="Z1904">
        <v>4069</v>
      </c>
      <c r="AA1904">
        <v>984</v>
      </c>
      <c r="AB1904">
        <v>1002</v>
      </c>
      <c r="AC1904" t="s">
        <v>8421</v>
      </c>
      <c r="AD1904" t="s">
        <v>8424</v>
      </c>
    </row>
    <row r="1905" spans="1:30" x14ac:dyDescent="0.25">
      <c r="A1905">
        <v>1904</v>
      </c>
      <c r="B1905" t="s">
        <v>8425</v>
      </c>
      <c r="C1905" s="2">
        <v>-0.54047055854418802</v>
      </c>
      <c r="D1905" t="s">
        <v>8428</v>
      </c>
      <c r="E1905" t="s">
        <v>18297</v>
      </c>
      <c r="F1905">
        <v>1252.2629213247101</v>
      </c>
      <c r="G1905" s="2">
        <v>0.16895660051823599</v>
      </c>
      <c r="H1905" s="12">
        <v>-3.1988721179664998</v>
      </c>
      <c r="I1905" s="14">
        <v>1.3796635319642499E-3</v>
      </c>
      <c r="J1905" s="14">
        <v>4.9380542471422198E-3</v>
      </c>
      <c r="K1905" t="s">
        <v>8427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1</v>
      </c>
      <c r="W1905">
        <v>0</v>
      </c>
      <c r="X1905">
        <v>0</v>
      </c>
      <c r="Y1905">
        <v>1574</v>
      </c>
      <c r="Z1905">
        <v>1531</v>
      </c>
      <c r="AA1905">
        <v>934</v>
      </c>
      <c r="AB1905">
        <v>1019</v>
      </c>
      <c r="AC1905" t="s">
        <v>8426</v>
      </c>
      <c r="AD1905" t="s">
        <v>8429</v>
      </c>
    </row>
    <row r="1906" spans="1:30" x14ac:dyDescent="0.25">
      <c r="A1906">
        <v>1905</v>
      </c>
      <c r="B1906" t="s">
        <v>8430</v>
      </c>
      <c r="C1906" s="2">
        <v>2.3691660114264401</v>
      </c>
      <c r="D1906" t="s">
        <v>8433</v>
      </c>
      <c r="E1906" t="s">
        <v>18301</v>
      </c>
      <c r="F1906">
        <v>138.64471463592201</v>
      </c>
      <c r="G1906" s="2">
        <v>0.54820690179484999</v>
      </c>
      <c r="H1906" s="12">
        <v>4.3216639624012503</v>
      </c>
      <c r="I1906" s="14">
        <v>1.5485691170123202E-5</v>
      </c>
      <c r="J1906" s="14">
        <v>9.4486912530205103E-5</v>
      </c>
      <c r="K1906" t="s">
        <v>8432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1</v>
      </c>
      <c r="U1906">
        <v>0</v>
      </c>
      <c r="V1906">
        <v>0</v>
      </c>
      <c r="W1906">
        <v>0</v>
      </c>
      <c r="X1906">
        <v>0</v>
      </c>
      <c r="Y1906">
        <v>388</v>
      </c>
      <c r="Z1906">
        <v>316</v>
      </c>
      <c r="AA1906">
        <v>43</v>
      </c>
      <c r="AB1906">
        <v>14</v>
      </c>
      <c r="AC1906" t="s">
        <v>8431</v>
      </c>
      <c r="AD1906" t="s">
        <v>8434</v>
      </c>
    </row>
    <row r="1907" spans="1:30" x14ac:dyDescent="0.25">
      <c r="A1907">
        <v>1906</v>
      </c>
      <c r="B1907" t="s">
        <v>8435</v>
      </c>
      <c r="C1907" s="2">
        <v>-0.123666105564409</v>
      </c>
      <c r="D1907" t="s">
        <v>35</v>
      </c>
      <c r="F1907">
        <v>6.5254822962989198</v>
      </c>
      <c r="G1907" s="2">
        <v>1.0596777511607001</v>
      </c>
      <c r="H1907" s="12">
        <v>-0.116701615589224</v>
      </c>
      <c r="I1907" s="14">
        <v>0.90709650997091895</v>
      </c>
      <c r="J1907" s="14" t="s">
        <v>24</v>
      </c>
      <c r="K1907" t="s">
        <v>24</v>
      </c>
      <c r="L1907" t="s">
        <v>24</v>
      </c>
      <c r="M1907" t="s">
        <v>24</v>
      </c>
      <c r="N1907" t="s">
        <v>24</v>
      </c>
      <c r="O1907" t="s">
        <v>24</v>
      </c>
      <c r="P1907" t="s">
        <v>24</v>
      </c>
      <c r="Q1907" t="s">
        <v>24</v>
      </c>
      <c r="R1907" t="s">
        <v>24</v>
      </c>
      <c r="S1907" t="s">
        <v>24</v>
      </c>
      <c r="T1907" t="s">
        <v>24</v>
      </c>
      <c r="U1907" t="s">
        <v>24</v>
      </c>
      <c r="V1907" t="s">
        <v>24</v>
      </c>
      <c r="W1907" t="s">
        <v>24</v>
      </c>
      <c r="X1907" t="s">
        <v>24</v>
      </c>
      <c r="Y1907">
        <v>10</v>
      </c>
      <c r="Z1907">
        <v>9</v>
      </c>
      <c r="AA1907">
        <v>4</v>
      </c>
      <c r="AB1907">
        <v>5</v>
      </c>
      <c r="AC1907" t="s">
        <v>8436</v>
      </c>
      <c r="AD1907" t="s">
        <v>8437</v>
      </c>
    </row>
    <row r="1908" spans="1:30" x14ac:dyDescent="0.25">
      <c r="A1908">
        <v>1907</v>
      </c>
      <c r="B1908" t="s">
        <v>8438</v>
      </c>
      <c r="C1908" s="2">
        <v>1.2653350472673399</v>
      </c>
      <c r="D1908" t="s">
        <v>8441</v>
      </c>
      <c r="E1908" t="s">
        <v>18301</v>
      </c>
      <c r="F1908">
        <v>532.06373715268603</v>
      </c>
      <c r="G1908" s="2">
        <v>0.19081934907163001</v>
      </c>
      <c r="H1908" s="12">
        <v>6.6310625909973098</v>
      </c>
      <c r="I1908" s="14">
        <v>3.3327886374081598E-11</v>
      </c>
      <c r="J1908" s="14">
        <v>5.4002239124808605E-10</v>
      </c>
      <c r="K1908" t="s">
        <v>8440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0</v>
      </c>
      <c r="Y1908">
        <v>1104</v>
      </c>
      <c r="Z1908">
        <v>1187</v>
      </c>
      <c r="AA1908">
        <v>181</v>
      </c>
      <c r="AB1908">
        <v>233</v>
      </c>
      <c r="AC1908" t="s">
        <v>8439</v>
      </c>
      <c r="AD1908" t="s">
        <v>8442</v>
      </c>
    </row>
    <row r="1909" spans="1:30" x14ac:dyDescent="0.25">
      <c r="A1909">
        <v>1908</v>
      </c>
      <c r="B1909" t="s">
        <v>8443</v>
      </c>
      <c r="C1909" s="2">
        <v>1.5499396652119599</v>
      </c>
      <c r="D1909" t="s">
        <v>8446</v>
      </c>
      <c r="F1909">
        <v>105.127935700617</v>
      </c>
      <c r="G1909" s="2">
        <v>0.76300630731809305</v>
      </c>
      <c r="H1909" s="12">
        <v>2.0313589158389398</v>
      </c>
      <c r="I1909" s="14">
        <v>4.2218598866991398E-2</v>
      </c>
      <c r="J1909" s="14">
        <v>9.0435342060121507E-2</v>
      </c>
      <c r="K1909" t="s">
        <v>8445</v>
      </c>
      <c r="L1909" t="s">
        <v>24</v>
      </c>
      <c r="M1909" t="s">
        <v>24</v>
      </c>
      <c r="N1909" t="s">
        <v>24</v>
      </c>
      <c r="O1909" t="s">
        <v>24</v>
      </c>
      <c r="P1909" t="s">
        <v>24</v>
      </c>
      <c r="Q1909" t="s">
        <v>24</v>
      </c>
      <c r="R1909" t="s">
        <v>24</v>
      </c>
      <c r="S1909" t="s">
        <v>24</v>
      </c>
      <c r="T1909" t="s">
        <v>24</v>
      </c>
      <c r="U1909" t="s">
        <v>24</v>
      </c>
      <c r="V1909" t="s">
        <v>24</v>
      </c>
      <c r="W1909" t="s">
        <v>24</v>
      </c>
      <c r="X1909" t="s">
        <v>24</v>
      </c>
      <c r="Y1909">
        <v>271</v>
      </c>
      <c r="Z1909">
        <v>205</v>
      </c>
      <c r="AA1909">
        <v>7</v>
      </c>
      <c r="AB1909">
        <v>68</v>
      </c>
      <c r="AC1909" t="s">
        <v>8444</v>
      </c>
      <c r="AD1909" t="s">
        <v>8447</v>
      </c>
    </row>
    <row r="1910" spans="1:30" x14ac:dyDescent="0.25">
      <c r="A1910">
        <v>1909</v>
      </c>
      <c r="B1910" t="s">
        <v>16504</v>
      </c>
      <c r="C1910" s="2">
        <v>0.63536730245652495</v>
      </c>
      <c r="D1910" t="s">
        <v>8450</v>
      </c>
      <c r="E1910" t="s">
        <v>18284</v>
      </c>
      <c r="F1910">
        <v>2807.0788782129798</v>
      </c>
      <c r="G1910" s="2">
        <v>0.14936584409617501</v>
      </c>
      <c r="H1910" s="12">
        <v>4.25376568720369</v>
      </c>
      <c r="I1910" s="14">
        <v>2.1020526035237402E-5</v>
      </c>
      <c r="J1910" s="14">
        <v>1.2628485256554201E-4</v>
      </c>
      <c r="K1910" t="s">
        <v>8449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0</v>
      </c>
      <c r="Y1910">
        <v>5127</v>
      </c>
      <c r="Z1910">
        <v>5275</v>
      </c>
      <c r="AA1910">
        <v>1370</v>
      </c>
      <c r="AB1910">
        <v>1526</v>
      </c>
      <c r="AC1910" t="s">
        <v>8448</v>
      </c>
      <c r="AD1910" t="s">
        <v>8451</v>
      </c>
    </row>
    <row r="1911" spans="1:30" x14ac:dyDescent="0.25">
      <c r="A1911">
        <v>1910</v>
      </c>
      <c r="B1911" t="s">
        <v>8452</v>
      </c>
      <c r="C1911" s="2">
        <v>-0.11586080819500801</v>
      </c>
      <c r="D1911" t="s">
        <v>8455</v>
      </c>
      <c r="E1911" t="s">
        <v>18301</v>
      </c>
      <c r="F1911">
        <v>2852.7818065809902</v>
      </c>
      <c r="G1911" s="2">
        <v>0.16405316187562399</v>
      </c>
      <c r="H1911" s="12">
        <v>-0.70623940965457699</v>
      </c>
      <c r="I1911" s="14">
        <v>0.48003926614060699</v>
      </c>
      <c r="J1911" s="14">
        <v>0.60469462396099005</v>
      </c>
      <c r="K1911" t="s">
        <v>8454</v>
      </c>
      <c r="L1911" t="s">
        <v>24</v>
      </c>
      <c r="M1911" t="s">
        <v>24</v>
      </c>
      <c r="N1911" t="s">
        <v>24</v>
      </c>
      <c r="O1911" t="s">
        <v>24</v>
      </c>
      <c r="P1911" t="s">
        <v>24</v>
      </c>
      <c r="Q1911" t="s">
        <v>24</v>
      </c>
      <c r="R1911" t="s">
        <v>24</v>
      </c>
      <c r="S1911" t="s">
        <v>24</v>
      </c>
      <c r="T1911" t="s">
        <v>24</v>
      </c>
      <c r="U1911" t="s">
        <v>24</v>
      </c>
      <c r="V1911" t="s">
        <v>24</v>
      </c>
      <c r="W1911" t="s">
        <v>24</v>
      </c>
      <c r="X1911" t="s">
        <v>24</v>
      </c>
      <c r="Y1911">
        <v>4051</v>
      </c>
      <c r="Z1911">
        <v>4294</v>
      </c>
      <c r="AA1911">
        <v>1667</v>
      </c>
      <c r="AB1911">
        <v>2274</v>
      </c>
      <c r="AC1911" t="s">
        <v>8453</v>
      </c>
      <c r="AD1911" t="e">
        <f>-ERLQTNLDQQLECLDTLSVVIAEEQRLLCDGRIHGVVLQGITEQKSSLLATLDYLDQNRLAAETAAKIKAPYQQVPALTERWERILKKAEKMRYTNLHNGFLLNQHIAHNDEALAVLNTRHGQSLYGPDGQSRGASLLGRKIGV</f>
        <v>#NAME?</v>
      </c>
    </row>
    <row r="1912" spans="1:30" x14ac:dyDescent="0.25">
      <c r="A1912">
        <v>1911</v>
      </c>
      <c r="B1912" t="s">
        <v>8456</v>
      </c>
      <c r="C1912" s="2">
        <v>-0.45667028473336901</v>
      </c>
      <c r="D1912" t="s">
        <v>35</v>
      </c>
      <c r="F1912">
        <v>26.5430060117158</v>
      </c>
      <c r="G1912" s="2">
        <v>0.566229152161279</v>
      </c>
      <c r="H1912" s="12">
        <v>-0.80651143267751801</v>
      </c>
      <c r="I1912" s="14">
        <v>0.41994801864508502</v>
      </c>
      <c r="J1912" s="14">
        <v>0.54937923377187803</v>
      </c>
      <c r="K1912" t="s">
        <v>24</v>
      </c>
      <c r="L1912" t="s">
        <v>24</v>
      </c>
      <c r="M1912" t="s">
        <v>24</v>
      </c>
      <c r="N1912" t="s">
        <v>24</v>
      </c>
      <c r="O1912" t="s">
        <v>24</v>
      </c>
      <c r="P1912" t="s">
        <v>24</v>
      </c>
      <c r="Q1912" t="s">
        <v>24</v>
      </c>
      <c r="R1912" t="s">
        <v>24</v>
      </c>
      <c r="S1912" t="s">
        <v>24</v>
      </c>
      <c r="T1912" t="s">
        <v>24</v>
      </c>
      <c r="U1912" t="s">
        <v>24</v>
      </c>
      <c r="V1912" t="s">
        <v>24</v>
      </c>
      <c r="W1912" t="s">
        <v>24</v>
      </c>
      <c r="X1912" t="s">
        <v>24</v>
      </c>
      <c r="Y1912">
        <v>33</v>
      </c>
      <c r="Z1912">
        <v>35</v>
      </c>
      <c r="AA1912">
        <v>22</v>
      </c>
      <c r="AB1912">
        <v>18</v>
      </c>
      <c r="AC1912" t="s">
        <v>8457</v>
      </c>
      <c r="AD1912" t="s">
        <v>8458</v>
      </c>
    </row>
    <row r="1913" spans="1:30" x14ac:dyDescent="0.25">
      <c r="A1913">
        <v>1912</v>
      </c>
      <c r="B1913" t="s">
        <v>8459</v>
      </c>
      <c r="C1913" s="2">
        <v>-0.70002473959965195</v>
      </c>
      <c r="D1913" t="s">
        <v>35</v>
      </c>
      <c r="F1913">
        <v>11.653285946374501</v>
      </c>
      <c r="G1913" s="2">
        <v>0.80417147983041803</v>
      </c>
      <c r="H1913" s="12">
        <v>-0.87049187537373496</v>
      </c>
      <c r="I1913" s="14">
        <v>0.38403165731186001</v>
      </c>
      <c r="J1913" s="14" t="s">
        <v>24</v>
      </c>
      <c r="K1913" t="s">
        <v>24</v>
      </c>
      <c r="L1913" t="s">
        <v>24</v>
      </c>
      <c r="M1913" t="s">
        <v>24</v>
      </c>
      <c r="N1913" t="s">
        <v>24</v>
      </c>
      <c r="O1913" t="s">
        <v>24</v>
      </c>
      <c r="P1913" t="s">
        <v>24</v>
      </c>
      <c r="Q1913" t="s">
        <v>24</v>
      </c>
      <c r="R1913" t="s">
        <v>24</v>
      </c>
      <c r="S1913" t="s">
        <v>24</v>
      </c>
      <c r="T1913" t="s">
        <v>24</v>
      </c>
      <c r="U1913" t="s">
        <v>24</v>
      </c>
      <c r="V1913" t="s">
        <v>24</v>
      </c>
      <c r="W1913" t="s">
        <v>24</v>
      </c>
      <c r="X1913" t="s">
        <v>24</v>
      </c>
      <c r="Y1913">
        <v>14</v>
      </c>
      <c r="Z1913">
        <v>13</v>
      </c>
      <c r="AA1913">
        <v>9</v>
      </c>
      <c r="AB1913">
        <v>10</v>
      </c>
      <c r="AC1913" t="s">
        <v>8460</v>
      </c>
      <c r="AD1913" t="s">
        <v>8461</v>
      </c>
    </row>
    <row r="1914" spans="1:30" x14ac:dyDescent="0.25">
      <c r="A1914">
        <v>1913</v>
      </c>
      <c r="B1914" t="s">
        <v>8462</v>
      </c>
      <c r="C1914" s="2">
        <v>-0.173241074114662</v>
      </c>
      <c r="D1914" t="s">
        <v>8465</v>
      </c>
      <c r="E1914" t="s">
        <v>18282</v>
      </c>
      <c r="F1914">
        <v>2915.3635129405502</v>
      </c>
      <c r="G1914" s="2">
        <v>0.153874647293507</v>
      </c>
      <c r="H1914" s="12">
        <v>-1.12585846441757</v>
      </c>
      <c r="I1914" s="14">
        <v>0.260225432802072</v>
      </c>
      <c r="J1914" s="14">
        <v>0.38317508110561599</v>
      </c>
      <c r="K1914" t="s">
        <v>8464</v>
      </c>
      <c r="L1914" t="s">
        <v>24</v>
      </c>
      <c r="M1914" t="s">
        <v>24</v>
      </c>
      <c r="N1914" t="s">
        <v>24</v>
      </c>
      <c r="O1914" t="s">
        <v>24</v>
      </c>
      <c r="P1914" t="s">
        <v>24</v>
      </c>
      <c r="Q1914" t="s">
        <v>24</v>
      </c>
      <c r="R1914" t="s">
        <v>24</v>
      </c>
      <c r="S1914" t="s">
        <v>24</v>
      </c>
      <c r="T1914" t="s">
        <v>24</v>
      </c>
      <c r="U1914" t="s">
        <v>24</v>
      </c>
      <c r="V1914" t="s">
        <v>24</v>
      </c>
      <c r="W1914" t="s">
        <v>24</v>
      </c>
      <c r="X1914" t="s">
        <v>24</v>
      </c>
      <c r="Y1914">
        <v>4031</v>
      </c>
      <c r="Z1914">
        <v>4322</v>
      </c>
      <c r="AA1914">
        <v>1776</v>
      </c>
      <c r="AB1914">
        <v>2321</v>
      </c>
      <c r="AC1914" t="s">
        <v>8463</v>
      </c>
      <c r="AD1914" t="s">
        <v>8466</v>
      </c>
    </row>
    <row r="1915" spans="1:30" x14ac:dyDescent="0.25">
      <c r="A1915">
        <v>1914</v>
      </c>
      <c r="B1915" t="s">
        <v>8467</v>
      </c>
      <c r="C1915" s="2">
        <v>2.4284082866109</v>
      </c>
      <c r="D1915" t="s">
        <v>8470</v>
      </c>
      <c r="E1915" t="s">
        <v>18301</v>
      </c>
      <c r="F1915">
        <v>628.95241514313102</v>
      </c>
      <c r="G1915" s="2">
        <v>0.24991335160657699</v>
      </c>
      <c r="H1915" s="12">
        <v>9.7170009965445594</v>
      </c>
      <c r="I1915" s="14">
        <v>2.55186712390944E-22</v>
      </c>
      <c r="J1915" s="14">
        <v>1.1196675414456599E-20</v>
      </c>
      <c r="K1915" t="s">
        <v>8469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0</v>
      </c>
      <c r="Y1915">
        <v>1646</v>
      </c>
      <c r="Z1915">
        <v>1580</v>
      </c>
      <c r="AA1915">
        <v>141</v>
      </c>
      <c r="AB1915">
        <v>116</v>
      </c>
      <c r="AC1915" t="s">
        <v>8468</v>
      </c>
      <c r="AD1915" t="s">
        <v>8471</v>
      </c>
    </row>
    <row r="1916" spans="1:30" x14ac:dyDescent="0.25">
      <c r="A1916">
        <v>1915</v>
      </c>
      <c r="B1916" t="s">
        <v>8472</v>
      </c>
      <c r="C1916" s="2">
        <v>3.9485572179325201</v>
      </c>
      <c r="D1916" t="s">
        <v>8475</v>
      </c>
      <c r="E1916" t="s">
        <v>18301</v>
      </c>
      <c r="F1916">
        <v>537.12696511536797</v>
      </c>
      <c r="G1916" s="2">
        <v>0.24813733752456299</v>
      </c>
      <c r="H1916" s="12">
        <v>15.912789495219201</v>
      </c>
      <c r="I1916" s="14">
        <v>5.1659555951058802E-57</v>
      </c>
      <c r="J1916" s="14">
        <v>9.6062174280421305E-55</v>
      </c>
      <c r="K1916" t="s">
        <v>8474</v>
      </c>
      <c r="L1916">
        <v>0</v>
      </c>
      <c r="M1916">
        <v>0</v>
      </c>
      <c r="N1916">
        <v>1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1435</v>
      </c>
      <c r="Z1916">
        <v>1642</v>
      </c>
      <c r="AA1916">
        <v>43</v>
      </c>
      <c r="AB1916">
        <v>43</v>
      </c>
      <c r="AC1916" t="s">
        <v>8473</v>
      </c>
      <c r="AD1916" t="s">
        <v>8476</v>
      </c>
    </row>
    <row r="1917" spans="1:30" x14ac:dyDescent="0.25">
      <c r="A1917">
        <v>1916</v>
      </c>
      <c r="B1917" t="s">
        <v>8477</v>
      </c>
      <c r="C1917" s="2">
        <v>4.1714067114544298</v>
      </c>
      <c r="D1917" t="s">
        <v>8480</v>
      </c>
      <c r="E1917" t="s">
        <v>18301</v>
      </c>
      <c r="F1917">
        <v>514.53147776329104</v>
      </c>
      <c r="G1917" s="2">
        <v>0.28002646306235401</v>
      </c>
      <c r="H1917" s="12">
        <v>14.8964732326943</v>
      </c>
      <c r="I1917" s="14">
        <v>3.4744099401167601E-50</v>
      </c>
      <c r="J1917" s="14">
        <v>4.8455610057699801E-48</v>
      </c>
      <c r="K1917" t="s">
        <v>8479</v>
      </c>
      <c r="L1917">
        <v>0</v>
      </c>
      <c r="M1917">
        <v>0</v>
      </c>
      <c r="N1917">
        <v>1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1322</v>
      </c>
      <c r="Z1917">
        <v>1655</v>
      </c>
      <c r="AA1917">
        <v>38</v>
      </c>
      <c r="AB1917">
        <v>33</v>
      </c>
      <c r="AC1917" t="s">
        <v>8478</v>
      </c>
      <c r="AD1917" t="s">
        <v>8481</v>
      </c>
    </row>
    <row r="1918" spans="1:30" x14ac:dyDescent="0.25">
      <c r="A1918">
        <v>1917</v>
      </c>
      <c r="B1918" t="s">
        <v>8482</v>
      </c>
      <c r="C1918" s="2">
        <v>4.0183024490598998</v>
      </c>
      <c r="D1918" t="s">
        <v>8485</v>
      </c>
      <c r="E1918" t="s">
        <v>18301</v>
      </c>
      <c r="F1918">
        <v>914.50724057226603</v>
      </c>
      <c r="G1918" s="2">
        <v>0.338976852386002</v>
      </c>
      <c r="H1918" s="12">
        <v>11.8542089844063</v>
      </c>
      <c r="I1918" s="14">
        <v>2.0464761643312E-32</v>
      </c>
      <c r="J1918" s="14">
        <v>1.33191490361889E-30</v>
      </c>
      <c r="K1918" t="s">
        <v>8484</v>
      </c>
      <c r="L1918">
        <v>0</v>
      </c>
      <c r="M1918">
        <v>0</v>
      </c>
      <c r="N1918">
        <v>1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2468</v>
      </c>
      <c r="Z1918">
        <v>2784</v>
      </c>
      <c r="AA1918">
        <v>88</v>
      </c>
      <c r="AB1918">
        <v>49</v>
      </c>
      <c r="AC1918" t="s">
        <v>8483</v>
      </c>
      <c r="AD1918" t="s">
        <v>8486</v>
      </c>
    </row>
    <row r="1919" spans="1:30" x14ac:dyDescent="0.25">
      <c r="A1919">
        <v>1918</v>
      </c>
      <c r="B1919" t="s">
        <v>8487</v>
      </c>
      <c r="C1919" s="2">
        <v>3.2410904307450301</v>
      </c>
      <c r="D1919" t="s">
        <v>8490</v>
      </c>
      <c r="E1919" t="s">
        <v>18301</v>
      </c>
      <c r="F1919">
        <v>4412.0812907813497</v>
      </c>
      <c r="G1919" s="2">
        <v>0.24679864882570601</v>
      </c>
      <c r="H1919" s="12">
        <v>13.1325290724503</v>
      </c>
      <c r="I1919" s="14">
        <v>2.1437539507595799E-39</v>
      </c>
      <c r="J1919" s="14">
        <v>1.9468277157479498E-37</v>
      </c>
      <c r="K1919" t="s">
        <v>8489</v>
      </c>
      <c r="L1919">
        <v>0</v>
      </c>
      <c r="M1919">
        <v>0</v>
      </c>
      <c r="N1919">
        <v>1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11431</v>
      </c>
      <c r="Z1919">
        <v>12906</v>
      </c>
      <c r="AA1919">
        <v>616</v>
      </c>
      <c r="AB1919">
        <v>480</v>
      </c>
      <c r="AC1919" t="s">
        <v>8488</v>
      </c>
      <c r="AD1919" t="s">
        <v>8491</v>
      </c>
    </row>
    <row r="1920" spans="1:30" x14ac:dyDescent="0.25">
      <c r="A1920">
        <v>1919</v>
      </c>
      <c r="B1920" t="s">
        <v>8492</v>
      </c>
      <c r="C1920" s="2">
        <v>3.4844450228910699</v>
      </c>
      <c r="D1920" t="s">
        <v>8495</v>
      </c>
      <c r="E1920" t="s">
        <v>18301</v>
      </c>
      <c r="F1920">
        <v>1242.0508720196699</v>
      </c>
      <c r="G1920" s="2">
        <v>0.284578074701061</v>
      </c>
      <c r="H1920" s="12">
        <v>12.244249760110099</v>
      </c>
      <c r="I1920" s="14">
        <v>1.8033695316462401E-34</v>
      </c>
      <c r="J1920" s="14">
        <v>1.25752821804975E-32</v>
      </c>
      <c r="K1920" t="s">
        <v>8494</v>
      </c>
      <c r="L1920">
        <v>0</v>
      </c>
      <c r="M1920">
        <v>0</v>
      </c>
      <c r="N1920">
        <v>1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3214</v>
      </c>
      <c r="Z1920">
        <v>3742</v>
      </c>
      <c r="AA1920">
        <v>156</v>
      </c>
      <c r="AB1920">
        <v>108</v>
      </c>
      <c r="AC1920" t="s">
        <v>8493</v>
      </c>
      <c r="AD1920" t="s">
        <v>8496</v>
      </c>
    </row>
    <row r="1921" spans="1:30" x14ac:dyDescent="0.25">
      <c r="A1921">
        <v>1920</v>
      </c>
      <c r="B1921" t="s">
        <v>8497</v>
      </c>
      <c r="C1921" s="2">
        <v>3.1609159148011798</v>
      </c>
      <c r="D1921" t="s">
        <v>8500</v>
      </c>
      <c r="E1921" t="s">
        <v>18301</v>
      </c>
      <c r="F1921">
        <v>1359.0907860346599</v>
      </c>
      <c r="G1921" s="2">
        <v>0.220893512404575</v>
      </c>
      <c r="H1921" s="12">
        <v>14.309681983832199</v>
      </c>
      <c r="I1921" s="14">
        <v>1.90381915812766E-46</v>
      </c>
      <c r="J1921" s="14">
        <v>2.0093010304023E-44</v>
      </c>
      <c r="K1921" t="s">
        <v>8499</v>
      </c>
      <c r="L1921">
        <v>0</v>
      </c>
      <c r="M1921">
        <v>0</v>
      </c>
      <c r="N1921">
        <v>1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3576</v>
      </c>
      <c r="Z1921">
        <v>3874</v>
      </c>
      <c r="AA1921">
        <v>192</v>
      </c>
      <c r="AB1921">
        <v>165</v>
      </c>
      <c r="AC1921" t="s">
        <v>8498</v>
      </c>
      <c r="AD1921" t="s">
        <v>8501</v>
      </c>
    </row>
    <row r="1922" spans="1:30" x14ac:dyDescent="0.25">
      <c r="A1922">
        <v>1921</v>
      </c>
      <c r="B1922" t="s">
        <v>8502</v>
      </c>
      <c r="C1922" s="2">
        <v>2.4164227217532002</v>
      </c>
      <c r="D1922" t="s">
        <v>8505</v>
      </c>
      <c r="E1922" t="s">
        <v>18301</v>
      </c>
      <c r="F1922">
        <v>296.90136615133099</v>
      </c>
      <c r="G1922" s="2">
        <v>0.26391228925406102</v>
      </c>
      <c r="H1922" s="12">
        <v>9.1561583910439808</v>
      </c>
      <c r="I1922" s="14">
        <v>5.3777699986046898E-20</v>
      </c>
      <c r="J1922" s="14">
        <v>2.0388535771408998E-18</v>
      </c>
      <c r="K1922" t="s">
        <v>8504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811</v>
      </c>
      <c r="Z1922">
        <v>709</v>
      </c>
      <c r="AA1922">
        <v>54</v>
      </c>
      <c r="AB1922">
        <v>70</v>
      </c>
      <c r="AC1922" t="s">
        <v>8503</v>
      </c>
      <c r="AD1922" t="s">
        <v>8506</v>
      </c>
    </row>
    <row r="1923" spans="1:30" x14ac:dyDescent="0.25">
      <c r="A1923">
        <v>1922</v>
      </c>
      <c r="B1923" t="s">
        <v>16505</v>
      </c>
      <c r="C1923" s="2">
        <v>0.52812904620071999</v>
      </c>
      <c r="D1923" t="s">
        <v>8450</v>
      </c>
      <c r="E1923" t="s">
        <v>18284</v>
      </c>
      <c r="F1923">
        <v>1892.82250721997</v>
      </c>
      <c r="G1923" s="2">
        <v>0.186515515959219</v>
      </c>
      <c r="H1923" s="12">
        <v>2.8315555597862101</v>
      </c>
      <c r="I1923" s="14">
        <v>4.63221851379245E-3</v>
      </c>
      <c r="J1923" s="14">
        <v>1.39466563580258E-2</v>
      </c>
      <c r="K1923" t="s">
        <v>8508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3446</v>
      </c>
      <c r="Z1923">
        <v>3356</v>
      </c>
      <c r="AA1923">
        <v>1026</v>
      </c>
      <c r="AB1923">
        <v>1005</v>
      </c>
      <c r="AC1923" t="s">
        <v>8507</v>
      </c>
      <c r="AD1923" t="s">
        <v>8509</v>
      </c>
    </row>
    <row r="1924" spans="1:30" x14ac:dyDescent="0.25">
      <c r="A1924">
        <v>1923</v>
      </c>
      <c r="B1924" t="s">
        <v>8510</v>
      </c>
      <c r="C1924" s="2">
        <v>2.4545346150021401</v>
      </c>
      <c r="D1924" t="s">
        <v>8513</v>
      </c>
      <c r="E1924" t="s">
        <v>18301</v>
      </c>
      <c r="F1924">
        <v>529.03584648673905</v>
      </c>
      <c r="G1924" s="2">
        <v>0.31653755693666102</v>
      </c>
      <c r="H1924" s="12">
        <v>7.7543234956264504</v>
      </c>
      <c r="I1924" s="14">
        <v>8.8815659015919698E-15</v>
      </c>
      <c r="J1924" s="14">
        <v>2.14803082962136E-13</v>
      </c>
      <c r="K1924" t="s">
        <v>8512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0</v>
      </c>
      <c r="Y1924">
        <v>1385</v>
      </c>
      <c r="Z1924">
        <v>1336</v>
      </c>
      <c r="AA1924">
        <v>128</v>
      </c>
      <c r="AB1924">
        <v>83</v>
      </c>
      <c r="AC1924" t="s">
        <v>8511</v>
      </c>
      <c r="AD1924" t="s">
        <v>8514</v>
      </c>
    </row>
    <row r="1925" spans="1:30" x14ac:dyDescent="0.25">
      <c r="A1925">
        <v>1924</v>
      </c>
      <c r="B1925" t="s">
        <v>8515</v>
      </c>
      <c r="C1925" s="2">
        <v>-3.3922774721508002</v>
      </c>
      <c r="D1925" t="s">
        <v>8518</v>
      </c>
      <c r="E1925" t="s">
        <v>18301</v>
      </c>
      <c r="F1925">
        <v>39.577022141217</v>
      </c>
      <c r="G1925" s="2">
        <v>0.980855002056086</v>
      </c>
      <c r="H1925" s="12">
        <v>-3.4584902610883899</v>
      </c>
      <c r="I1925" s="14">
        <v>5.4321191138259595E-4</v>
      </c>
      <c r="J1925" s="14">
        <v>2.27113759523452E-3</v>
      </c>
      <c r="K1925" t="s">
        <v>8517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1</v>
      </c>
      <c r="X1925">
        <v>0</v>
      </c>
      <c r="Y1925">
        <v>11</v>
      </c>
      <c r="Z1925">
        <v>10</v>
      </c>
      <c r="AA1925">
        <v>8</v>
      </c>
      <c r="AB1925">
        <v>94</v>
      </c>
      <c r="AC1925" t="s">
        <v>8516</v>
      </c>
      <c r="AD1925" t="s">
        <v>8519</v>
      </c>
    </row>
    <row r="1926" spans="1:30" x14ac:dyDescent="0.25">
      <c r="A1926">
        <v>1925</v>
      </c>
      <c r="B1926" t="s">
        <v>8520</v>
      </c>
      <c r="C1926" s="2">
        <v>0.34544172345165602</v>
      </c>
      <c r="D1926" t="s">
        <v>8523</v>
      </c>
      <c r="E1926" t="s">
        <v>18301</v>
      </c>
      <c r="F1926">
        <v>7710.0783068169203</v>
      </c>
      <c r="G1926" s="2">
        <v>0.16163965244664699</v>
      </c>
      <c r="H1926" s="12">
        <v>2.1371100359528201</v>
      </c>
      <c r="I1926" s="14">
        <v>3.2589042871204101E-2</v>
      </c>
      <c r="J1926" s="14">
        <v>7.3180110645228405E-2</v>
      </c>
      <c r="K1926" t="s">
        <v>8522</v>
      </c>
      <c r="L1926" t="s">
        <v>24</v>
      </c>
      <c r="M1926" t="s">
        <v>24</v>
      </c>
      <c r="N1926" t="s">
        <v>24</v>
      </c>
      <c r="O1926" t="s">
        <v>24</v>
      </c>
      <c r="P1926" t="s">
        <v>24</v>
      </c>
      <c r="Q1926" t="s">
        <v>24</v>
      </c>
      <c r="R1926" t="s">
        <v>24</v>
      </c>
      <c r="S1926" t="s">
        <v>24</v>
      </c>
      <c r="T1926" t="s">
        <v>24</v>
      </c>
      <c r="U1926" t="s">
        <v>24</v>
      </c>
      <c r="V1926" t="s">
        <v>24</v>
      </c>
      <c r="W1926" t="s">
        <v>24</v>
      </c>
      <c r="X1926" t="s">
        <v>24</v>
      </c>
      <c r="Y1926">
        <v>13276</v>
      </c>
      <c r="Z1926">
        <v>12987</v>
      </c>
      <c r="AA1926">
        <v>3851</v>
      </c>
      <c r="AB1926">
        <v>5163</v>
      </c>
      <c r="AC1926" t="s">
        <v>8521</v>
      </c>
      <c r="AD1926" t="s">
        <v>8524</v>
      </c>
    </row>
    <row r="1927" spans="1:30" x14ac:dyDescent="0.25">
      <c r="A1927">
        <v>1926</v>
      </c>
      <c r="B1927" t="s">
        <v>8525</v>
      </c>
      <c r="C1927" s="2">
        <v>0.381886110300517</v>
      </c>
      <c r="D1927" t="s">
        <v>8528</v>
      </c>
      <c r="E1927" t="s">
        <v>18301</v>
      </c>
      <c r="F1927">
        <v>4592.5391747207404</v>
      </c>
      <c r="G1927" s="2">
        <v>0.15051662600413901</v>
      </c>
      <c r="H1927" s="12">
        <v>2.5371689522858101</v>
      </c>
      <c r="I1927" s="14">
        <v>1.11753006649041E-2</v>
      </c>
      <c r="J1927" s="14">
        <v>2.9506118388404799E-2</v>
      </c>
      <c r="K1927" t="s">
        <v>8527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0</v>
      </c>
      <c r="Y1927">
        <v>7875</v>
      </c>
      <c r="Z1927">
        <v>7950</v>
      </c>
      <c r="AA1927">
        <v>2312</v>
      </c>
      <c r="AB1927">
        <v>2972</v>
      </c>
      <c r="AC1927" t="s">
        <v>8526</v>
      </c>
      <c r="AD1927" t="s">
        <v>8529</v>
      </c>
    </row>
    <row r="1928" spans="1:30" x14ac:dyDescent="0.25">
      <c r="A1928">
        <v>1927</v>
      </c>
      <c r="B1928" t="s">
        <v>8530</v>
      </c>
      <c r="C1928" s="2">
        <v>0.52587221421339603</v>
      </c>
      <c r="D1928" t="s">
        <v>8533</v>
      </c>
      <c r="E1928" t="s">
        <v>18301</v>
      </c>
      <c r="F1928">
        <v>32.3414935726287</v>
      </c>
      <c r="G1928" s="2">
        <v>0.51931022982000397</v>
      </c>
      <c r="H1928" s="12">
        <v>1.0126359621216501</v>
      </c>
      <c r="I1928" s="14">
        <v>0.31123407588829199</v>
      </c>
      <c r="J1928" s="14">
        <v>0.43639822848968801</v>
      </c>
      <c r="K1928" t="s">
        <v>8532</v>
      </c>
      <c r="L1928" t="s">
        <v>24</v>
      </c>
      <c r="M1928" t="s">
        <v>24</v>
      </c>
      <c r="N1928" t="s">
        <v>24</v>
      </c>
      <c r="O1928" t="s">
        <v>24</v>
      </c>
      <c r="P1928" t="s">
        <v>24</v>
      </c>
      <c r="Q1928" t="s">
        <v>24</v>
      </c>
      <c r="R1928" t="s">
        <v>24</v>
      </c>
      <c r="S1928" t="s">
        <v>24</v>
      </c>
      <c r="T1928" t="s">
        <v>24</v>
      </c>
      <c r="U1928" t="s">
        <v>24</v>
      </c>
      <c r="V1928" t="s">
        <v>24</v>
      </c>
      <c r="W1928" t="s">
        <v>24</v>
      </c>
      <c r="X1928" t="s">
        <v>24</v>
      </c>
      <c r="Y1928">
        <v>62</v>
      </c>
      <c r="Z1928">
        <v>54</v>
      </c>
      <c r="AA1928">
        <v>16</v>
      </c>
      <c r="AB1928">
        <v>19</v>
      </c>
      <c r="AC1928" t="s">
        <v>8531</v>
      </c>
      <c r="AD1928" t="s">
        <v>8534</v>
      </c>
    </row>
    <row r="1929" spans="1:30" x14ac:dyDescent="0.25">
      <c r="A1929">
        <v>1928</v>
      </c>
      <c r="B1929" t="s">
        <v>8535</v>
      </c>
      <c r="C1929" s="2">
        <v>2.1326143904483001</v>
      </c>
      <c r="D1929" t="s">
        <v>8538</v>
      </c>
      <c r="E1929" t="s">
        <v>18301</v>
      </c>
      <c r="F1929">
        <v>22.656676121062802</v>
      </c>
      <c r="G1929" s="2">
        <v>0.80384468741326198</v>
      </c>
      <c r="H1929" s="12">
        <v>2.6530179571267301</v>
      </c>
      <c r="I1929" s="14">
        <v>7.9775626664277694E-3</v>
      </c>
      <c r="J1929" s="14">
        <v>2.23970231154586E-2</v>
      </c>
      <c r="K1929" t="s">
        <v>8537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76</v>
      </c>
      <c r="Z1929">
        <v>35</v>
      </c>
      <c r="AA1929">
        <v>6</v>
      </c>
      <c r="AB1929">
        <v>5</v>
      </c>
      <c r="AC1929" t="s">
        <v>8536</v>
      </c>
      <c r="AD1929" t="s">
        <v>8539</v>
      </c>
    </row>
    <row r="1930" spans="1:30" x14ac:dyDescent="0.25">
      <c r="A1930">
        <v>1929</v>
      </c>
      <c r="B1930" t="s">
        <v>8540</v>
      </c>
      <c r="C1930" s="2">
        <v>0.32508481298103897</v>
      </c>
      <c r="D1930" t="s">
        <v>8543</v>
      </c>
      <c r="E1930" t="s">
        <v>18301</v>
      </c>
      <c r="F1930">
        <v>299.112892074591</v>
      </c>
      <c r="G1930" s="2">
        <v>0.24230120510935199</v>
      </c>
      <c r="H1930" s="12">
        <v>1.34165578266244</v>
      </c>
      <c r="I1930" s="14">
        <v>0.17970763023796801</v>
      </c>
      <c r="J1930" s="14">
        <v>0.28902730481024103</v>
      </c>
      <c r="K1930" t="s">
        <v>8542</v>
      </c>
      <c r="L1930" t="s">
        <v>24</v>
      </c>
      <c r="M1930" t="s">
        <v>24</v>
      </c>
      <c r="N1930" t="s">
        <v>24</v>
      </c>
      <c r="O1930" t="s">
        <v>24</v>
      </c>
      <c r="P1930" t="s">
        <v>24</v>
      </c>
      <c r="Q1930" t="s">
        <v>24</v>
      </c>
      <c r="R1930" t="s">
        <v>24</v>
      </c>
      <c r="S1930" t="s">
        <v>24</v>
      </c>
      <c r="T1930" t="s">
        <v>24</v>
      </c>
      <c r="U1930" t="s">
        <v>24</v>
      </c>
      <c r="V1930" t="s">
        <v>24</v>
      </c>
      <c r="W1930" t="s">
        <v>24</v>
      </c>
      <c r="X1930" t="s">
        <v>24</v>
      </c>
      <c r="Y1930">
        <v>503</v>
      </c>
      <c r="Z1930">
        <v>511</v>
      </c>
      <c r="AA1930">
        <v>140</v>
      </c>
      <c r="AB1930">
        <v>214</v>
      </c>
      <c r="AC1930" t="s">
        <v>8541</v>
      </c>
      <c r="AD1930" t="s">
        <v>8544</v>
      </c>
    </row>
    <row r="1931" spans="1:30" x14ac:dyDescent="0.25">
      <c r="A1931">
        <v>1930</v>
      </c>
      <c r="B1931" t="s">
        <v>8545</v>
      </c>
      <c r="C1931" s="2">
        <v>2.0143906787008401</v>
      </c>
      <c r="D1931" t="s">
        <v>8548</v>
      </c>
      <c r="E1931" t="s">
        <v>18301</v>
      </c>
      <c r="F1931">
        <v>163.65728094858699</v>
      </c>
      <c r="G1931" s="2">
        <v>0.37225499502628501</v>
      </c>
      <c r="H1931" s="12">
        <v>5.4113194063617698</v>
      </c>
      <c r="I1931" s="14">
        <v>6.2562067385862305E-8</v>
      </c>
      <c r="J1931" s="14">
        <v>6.4290756089945404E-7</v>
      </c>
      <c r="K1931" t="s">
        <v>8547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1</v>
      </c>
      <c r="U1931">
        <v>0</v>
      </c>
      <c r="V1931">
        <v>0</v>
      </c>
      <c r="W1931">
        <v>0</v>
      </c>
      <c r="X1931">
        <v>0</v>
      </c>
      <c r="Y1931">
        <v>407</v>
      </c>
      <c r="Z1931">
        <v>390</v>
      </c>
      <c r="AA1931">
        <v>52</v>
      </c>
      <c r="AB1931">
        <v>32</v>
      </c>
      <c r="AC1931" t="s">
        <v>8546</v>
      </c>
      <c r="AD1931" t="s">
        <v>8549</v>
      </c>
    </row>
    <row r="1932" spans="1:30" x14ac:dyDescent="0.25">
      <c r="A1932">
        <v>1931</v>
      </c>
      <c r="B1932" t="s">
        <v>8550</v>
      </c>
      <c r="C1932" s="2">
        <v>1.5479664328779399</v>
      </c>
      <c r="D1932" t="s">
        <v>8553</v>
      </c>
      <c r="E1932" t="s">
        <v>18301</v>
      </c>
      <c r="F1932">
        <v>529.61830107394803</v>
      </c>
      <c r="G1932" s="2">
        <v>0.198776554815743</v>
      </c>
      <c r="H1932" s="12">
        <v>7.7874698769823896</v>
      </c>
      <c r="I1932" s="14">
        <v>6.8364332179120398E-15</v>
      </c>
      <c r="J1932" s="14">
        <v>1.6896374503763601E-13</v>
      </c>
      <c r="K1932" t="s">
        <v>8552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0</v>
      </c>
      <c r="Y1932">
        <v>1139</v>
      </c>
      <c r="Z1932">
        <v>1267</v>
      </c>
      <c r="AA1932">
        <v>173</v>
      </c>
      <c r="AB1932">
        <v>182</v>
      </c>
      <c r="AC1932" t="s">
        <v>8551</v>
      </c>
      <c r="AD1932" t="s">
        <v>8554</v>
      </c>
    </row>
    <row r="1933" spans="1:30" x14ac:dyDescent="0.25">
      <c r="A1933">
        <v>1932</v>
      </c>
      <c r="B1933" t="s">
        <v>8555</v>
      </c>
      <c r="C1933" s="2">
        <v>1.9391107278911</v>
      </c>
      <c r="D1933" t="s">
        <v>8558</v>
      </c>
      <c r="E1933" t="s">
        <v>18301</v>
      </c>
      <c r="F1933">
        <v>1136.4419543593899</v>
      </c>
      <c r="G1933" s="2">
        <v>0.17922883138392401</v>
      </c>
      <c r="H1933" s="12">
        <v>10.8191897080294</v>
      </c>
      <c r="I1933" s="14">
        <v>2.7923513201725901E-27</v>
      </c>
      <c r="J1933" s="14">
        <v>1.43475419806236E-25</v>
      </c>
      <c r="K1933" t="s">
        <v>8557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2812</v>
      </c>
      <c r="Z1933">
        <v>2673</v>
      </c>
      <c r="AA1933">
        <v>276</v>
      </c>
      <c r="AB1933">
        <v>346</v>
      </c>
      <c r="AC1933" t="s">
        <v>8556</v>
      </c>
      <c r="AD1933" t="s">
        <v>8559</v>
      </c>
    </row>
    <row r="1934" spans="1:30" x14ac:dyDescent="0.25">
      <c r="A1934">
        <v>1933</v>
      </c>
      <c r="B1934" t="s">
        <v>16506</v>
      </c>
      <c r="C1934" s="2">
        <v>0.45477385397091502</v>
      </c>
      <c r="D1934" t="s">
        <v>8562</v>
      </c>
      <c r="E1934" t="s">
        <v>18284</v>
      </c>
      <c r="F1934">
        <v>4514.7039489754698</v>
      </c>
      <c r="G1934" s="2">
        <v>0.144296772016615</v>
      </c>
      <c r="H1934" s="12">
        <v>3.15165646199313</v>
      </c>
      <c r="I1934" s="14">
        <v>1.6234715734718399E-3</v>
      </c>
      <c r="J1934" s="14">
        <v>5.6654660361104099E-3</v>
      </c>
      <c r="K1934" t="s">
        <v>8561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7852</v>
      </c>
      <c r="Z1934">
        <v>8047</v>
      </c>
      <c r="AA1934">
        <v>2360</v>
      </c>
      <c r="AB1934">
        <v>2659</v>
      </c>
      <c r="AC1934" t="s">
        <v>8560</v>
      </c>
      <c r="AD1934" t="s">
        <v>8563</v>
      </c>
    </row>
    <row r="1935" spans="1:30" x14ac:dyDescent="0.25">
      <c r="A1935">
        <v>1934</v>
      </c>
      <c r="B1935" t="s">
        <v>8564</v>
      </c>
      <c r="C1935" s="2">
        <v>2.0299715432366301</v>
      </c>
      <c r="D1935" t="s">
        <v>8567</v>
      </c>
      <c r="E1935" t="s">
        <v>18301</v>
      </c>
      <c r="F1935">
        <v>481.90625701526199</v>
      </c>
      <c r="G1935" s="2">
        <v>0.25900251001246599</v>
      </c>
      <c r="H1935" s="12">
        <v>7.8376520101636196</v>
      </c>
      <c r="I1935" s="14">
        <v>4.5904907154481401E-15</v>
      </c>
      <c r="J1935" s="14">
        <v>1.1793333055147999E-13</v>
      </c>
      <c r="K1935" t="s">
        <v>8566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1</v>
      </c>
      <c r="U1935">
        <v>0</v>
      </c>
      <c r="V1935">
        <v>0</v>
      </c>
      <c r="W1935">
        <v>0</v>
      </c>
      <c r="X1935">
        <v>0</v>
      </c>
      <c r="Y1935">
        <v>1277</v>
      </c>
      <c r="Z1935">
        <v>1073</v>
      </c>
      <c r="AA1935">
        <v>130</v>
      </c>
      <c r="AB1935">
        <v>118</v>
      </c>
      <c r="AC1935" t="s">
        <v>8565</v>
      </c>
      <c r="AD1935" t="s">
        <v>8568</v>
      </c>
    </row>
    <row r="1936" spans="1:30" x14ac:dyDescent="0.25">
      <c r="A1936">
        <v>1935</v>
      </c>
      <c r="B1936" t="s">
        <v>8569</v>
      </c>
      <c r="C1936" s="2">
        <v>3.0185888052796002</v>
      </c>
      <c r="D1936" t="s">
        <v>8572</v>
      </c>
      <c r="E1936" t="s">
        <v>18301</v>
      </c>
      <c r="F1936">
        <v>1429.4871758224201</v>
      </c>
      <c r="G1936" s="2">
        <v>0.20661803471526199</v>
      </c>
      <c r="H1936" s="12">
        <v>14.609512714799999</v>
      </c>
      <c r="I1936" s="14">
        <v>2.4425871931095401E-48</v>
      </c>
      <c r="J1936" s="14">
        <v>2.9807196840914901E-46</v>
      </c>
      <c r="K1936" t="s">
        <v>8571</v>
      </c>
      <c r="L1936">
        <v>0</v>
      </c>
      <c r="M1936">
        <v>0</v>
      </c>
      <c r="N1936">
        <v>1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3474</v>
      </c>
      <c r="Z1936">
        <v>4297</v>
      </c>
      <c r="AA1936">
        <v>208</v>
      </c>
      <c r="AB1936">
        <v>204</v>
      </c>
      <c r="AC1936" t="s">
        <v>8570</v>
      </c>
      <c r="AD1936" t="s">
        <v>8573</v>
      </c>
    </row>
    <row r="1937" spans="1:30" x14ac:dyDescent="0.25">
      <c r="A1937">
        <v>1936</v>
      </c>
      <c r="B1937" t="s">
        <v>8574</v>
      </c>
      <c r="C1937" s="2">
        <v>3.5451117000507302</v>
      </c>
      <c r="D1937" t="s">
        <v>8577</v>
      </c>
      <c r="E1937" t="s">
        <v>18301</v>
      </c>
      <c r="F1937">
        <v>685.21120044691497</v>
      </c>
      <c r="G1937" s="2">
        <v>0.41440873716411802</v>
      </c>
      <c r="H1937" s="12">
        <v>8.5546258611983799</v>
      </c>
      <c r="I1937" s="14">
        <v>1.18251637141115E-17</v>
      </c>
      <c r="J1937" s="14">
        <v>3.9467747268038902E-16</v>
      </c>
      <c r="K1937" t="s">
        <v>8576</v>
      </c>
      <c r="L1937">
        <v>0</v>
      </c>
      <c r="M1937">
        <v>0</v>
      </c>
      <c r="N1937">
        <v>1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1776</v>
      </c>
      <c r="Z1937">
        <v>2074</v>
      </c>
      <c r="AA1937">
        <v>96</v>
      </c>
      <c r="AB1937">
        <v>42</v>
      </c>
      <c r="AC1937" t="s">
        <v>8575</v>
      </c>
      <c r="AD1937" t="s">
        <v>8578</v>
      </c>
    </row>
    <row r="1938" spans="1:30" x14ac:dyDescent="0.25">
      <c r="A1938">
        <v>1937</v>
      </c>
      <c r="B1938" t="s">
        <v>8579</v>
      </c>
      <c r="C1938" s="2">
        <v>1.54727008712508</v>
      </c>
      <c r="D1938" t="s">
        <v>8582</v>
      </c>
      <c r="E1938" t="s">
        <v>18301</v>
      </c>
      <c r="F1938">
        <v>590.11014118763399</v>
      </c>
      <c r="G1938" s="2">
        <v>0.21624793368020401</v>
      </c>
      <c r="H1938" s="12">
        <v>7.1550745516636702</v>
      </c>
      <c r="I1938" s="14">
        <v>8.3627461172782E-13</v>
      </c>
      <c r="J1938" s="14">
        <v>1.6833259581428599E-11</v>
      </c>
      <c r="K1938" t="s">
        <v>8581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1</v>
      </c>
      <c r="U1938">
        <v>0</v>
      </c>
      <c r="V1938">
        <v>0</v>
      </c>
      <c r="W1938">
        <v>0</v>
      </c>
      <c r="X1938">
        <v>0</v>
      </c>
      <c r="Y1938">
        <v>1430</v>
      </c>
      <c r="Z1938">
        <v>1242</v>
      </c>
      <c r="AA1938">
        <v>177</v>
      </c>
      <c r="AB1938">
        <v>221</v>
      </c>
      <c r="AC1938" t="s">
        <v>8580</v>
      </c>
      <c r="AD1938" t="s">
        <v>8583</v>
      </c>
    </row>
    <row r="1939" spans="1:30" x14ac:dyDescent="0.25">
      <c r="A1939">
        <v>1938</v>
      </c>
      <c r="B1939" t="s">
        <v>8584</v>
      </c>
      <c r="C1939" s="2">
        <v>2.0092893735058399</v>
      </c>
      <c r="D1939" t="s">
        <v>8587</v>
      </c>
      <c r="E1939" t="s">
        <v>18301</v>
      </c>
      <c r="F1939">
        <v>46.063958617287398</v>
      </c>
      <c r="G1939" s="2">
        <v>0.50386438130727695</v>
      </c>
      <c r="H1939" s="12">
        <v>3.9877583096720199</v>
      </c>
      <c r="I1939" s="14">
        <v>6.6700563372953901E-5</v>
      </c>
      <c r="J1939" s="14">
        <v>3.5008830641315199E-4</v>
      </c>
      <c r="K1939" t="s">
        <v>8586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>
        <v>0</v>
      </c>
      <c r="X1939">
        <v>0</v>
      </c>
      <c r="Y1939">
        <v>118</v>
      </c>
      <c r="Z1939">
        <v>106</v>
      </c>
      <c r="AA1939">
        <v>13</v>
      </c>
      <c r="AB1939">
        <v>11</v>
      </c>
      <c r="AC1939" t="s">
        <v>8585</v>
      </c>
      <c r="AD1939" t="s">
        <v>8588</v>
      </c>
    </row>
    <row r="1940" spans="1:30" x14ac:dyDescent="0.25">
      <c r="A1940">
        <v>1939</v>
      </c>
      <c r="B1940" t="s">
        <v>8589</v>
      </c>
      <c r="C1940" s="2">
        <v>3.69493004473025</v>
      </c>
      <c r="D1940" t="s">
        <v>8592</v>
      </c>
      <c r="E1940" t="s">
        <v>18301</v>
      </c>
      <c r="F1940">
        <v>414.83840069827602</v>
      </c>
      <c r="G1940" s="2">
        <v>0.267706236427807</v>
      </c>
      <c r="H1940" s="12">
        <v>13.8021814285476</v>
      </c>
      <c r="I1940" s="14">
        <v>2.4725567320072E-43</v>
      </c>
      <c r="J1940" s="14">
        <v>2.4757266765354199E-41</v>
      </c>
      <c r="K1940" t="s">
        <v>8591</v>
      </c>
      <c r="L1940">
        <v>0</v>
      </c>
      <c r="M1940">
        <v>0</v>
      </c>
      <c r="N1940">
        <v>1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1166</v>
      </c>
      <c r="Z1940">
        <v>1178</v>
      </c>
      <c r="AA1940">
        <v>42</v>
      </c>
      <c r="AB1940">
        <v>36</v>
      </c>
      <c r="AC1940" t="s">
        <v>8590</v>
      </c>
      <c r="AD1940" t="s">
        <v>8593</v>
      </c>
    </row>
    <row r="1941" spans="1:30" x14ac:dyDescent="0.25">
      <c r="A1941">
        <v>1940</v>
      </c>
      <c r="B1941" t="s">
        <v>8594</v>
      </c>
      <c r="C1941" s="2">
        <v>3.3904043816507601</v>
      </c>
      <c r="D1941" t="s">
        <v>8597</v>
      </c>
      <c r="E1941" t="s">
        <v>18301</v>
      </c>
      <c r="F1941">
        <v>576.21816064308996</v>
      </c>
      <c r="G1941" s="2">
        <v>0.26623387851269198</v>
      </c>
      <c r="H1941" s="12">
        <v>12.734684258033401</v>
      </c>
      <c r="I1941" s="14">
        <v>3.7937774012210701E-37</v>
      </c>
      <c r="J1941" s="14">
        <v>3.1520639897379301E-35</v>
      </c>
      <c r="K1941" t="s">
        <v>8596</v>
      </c>
      <c r="L1941">
        <v>0</v>
      </c>
      <c r="M1941">
        <v>0</v>
      </c>
      <c r="N1941">
        <v>1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1657</v>
      </c>
      <c r="Z1941">
        <v>1541</v>
      </c>
      <c r="AA1941">
        <v>73</v>
      </c>
      <c r="AB1941">
        <v>58</v>
      </c>
      <c r="AC1941" t="s">
        <v>8595</v>
      </c>
      <c r="AD1941" t="s">
        <v>8598</v>
      </c>
    </row>
    <row r="1942" spans="1:30" x14ac:dyDescent="0.25">
      <c r="A1942">
        <v>1941</v>
      </c>
      <c r="B1942" t="s">
        <v>8599</v>
      </c>
      <c r="C1942" s="2">
        <v>2.66993134999626</v>
      </c>
      <c r="D1942" t="s">
        <v>8602</v>
      </c>
      <c r="E1942" t="s">
        <v>18301</v>
      </c>
      <c r="F1942">
        <v>221.820846775305</v>
      </c>
      <c r="G1942" s="2">
        <v>0.28972194711476001</v>
      </c>
      <c r="H1942" s="12">
        <v>9.2154956729552993</v>
      </c>
      <c r="I1942" s="14">
        <v>3.0984341143856997E-20</v>
      </c>
      <c r="J1942" s="14">
        <v>1.22549589576332E-18</v>
      </c>
      <c r="K1942" t="s">
        <v>8601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0</v>
      </c>
      <c r="Y1942">
        <v>601</v>
      </c>
      <c r="Z1942">
        <v>566</v>
      </c>
      <c r="AA1942">
        <v>32</v>
      </c>
      <c r="AB1942">
        <v>48</v>
      </c>
      <c r="AC1942" t="s">
        <v>8600</v>
      </c>
      <c r="AD1942" t="s">
        <v>8603</v>
      </c>
    </row>
    <row r="1943" spans="1:30" x14ac:dyDescent="0.25">
      <c r="A1943">
        <v>1942</v>
      </c>
      <c r="B1943" t="s">
        <v>8604</v>
      </c>
      <c r="C1943" s="2">
        <v>-2.5184582607284498</v>
      </c>
      <c r="D1943" t="s">
        <v>8607</v>
      </c>
      <c r="E1943" t="s">
        <v>18286</v>
      </c>
      <c r="F1943">
        <v>233664.167458599</v>
      </c>
      <c r="G1943" s="2">
        <v>0.17432685072891399</v>
      </c>
      <c r="H1943" s="12">
        <v>-14.446760497295701</v>
      </c>
      <c r="I1943" s="14">
        <v>2.6275664158048998E-47</v>
      </c>
      <c r="J1943" s="14">
        <v>2.9316133867766097E-45</v>
      </c>
      <c r="K1943" t="s">
        <v>8606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1</v>
      </c>
      <c r="Y1943">
        <v>92700</v>
      </c>
      <c r="Z1943">
        <v>119514</v>
      </c>
      <c r="AA1943">
        <v>235685</v>
      </c>
      <c r="AB1943">
        <v>290583</v>
      </c>
      <c r="AC1943" t="s">
        <v>8605</v>
      </c>
      <c r="AD1943" t="s">
        <v>8608</v>
      </c>
    </row>
    <row r="1944" spans="1:30" x14ac:dyDescent="0.25">
      <c r="A1944">
        <v>1943</v>
      </c>
      <c r="B1944" t="s">
        <v>8609</v>
      </c>
      <c r="C1944" s="2">
        <v>-8.37305213935296E-2</v>
      </c>
      <c r="D1944" t="s">
        <v>8612</v>
      </c>
      <c r="E1944" t="s">
        <v>18295</v>
      </c>
      <c r="F1944">
        <v>3325.75418978683</v>
      </c>
      <c r="G1944" s="2">
        <v>0.148656173565518</v>
      </c>
      <c r="H1944" s="12">
        <v>-0.56324954009815698</v>
      </c>
      <c r="I1944" s="14">
        <v>0.57326497315484604</v>
      </c>
      <c r="J1944" s="14">
        <v>0.68733678686093502</v>
      </c>
      <c r="K1944" t="s">
        <v>8611</v>
      </c>
      <c r="L1944" t="s">
        <v>24</v>
      </c>
      <c r="M1944" t="s">
        <v>24</v>
      </c>
      <c r="N1944" t="s">
        <v>24</v>
      </c>
      <c r="O1944" t="s">
        <v>24</v>
      </c>
      <c r="P1944" t="s">
        <v>24</v>
      </c>
      <c r="Q1944" t="s">
        <v>24</v>
      </c>
      <c r="R1944" t="s">
        <v>24</v>
      </c>
      <c r="S1944" t="s">
        <v>24</v>
      </c>
      <c r="T1944" t="s">
        <v>24</v>
      </c>
      <c r="U1944" t="s">
        <v>24</v>
      </c>
      <c r="V1944" t="s">
        <v>24</v>
      </c>
      <c r="W1944" t="s">
        <v>24</v>
      </c>
      <c r="X1944" t="s">
        <v>24</v>
      </c>
      <c r="Y1944">
        <v>4902</v>
      </c>
      <c r="Z1944">
        <v>4931</v>
      </c>
      <c r="AA1944">
        <v>2012</v>
      </c>
      <c r="AB1944">
        <v>2517</v>
      </c>
      <c r="AC1944" t="s">
        <v>8610</v>
      </c>
      <c r="AD1944" t="s">
        <v>8613</v>
      </c>
    </row>
    <row r="1945" spans="1:30" x14ac:dyDescent="0.25">
      <c r="A1945">
        <v>1944</v>
      </c>
      <c r="B1945" t="s">
        <v>16507</v>
      </c>
      <c r="C1945" s="2">
        <v>0.305895790529221</v>
      </c>
      <c r="D1945" t="s">
        <v>8616</v>
      </c>
      <c r="E1945" t="s">
        <v>18285</v>
      </c>
      <c r="F1945">
        <v>4129.7215019060304</v>
      </c>
      <c r="G1945" s="2">
        <v>0.15873751478195799</v>
      </c>
      <c r="H1945" s="12">
        <v>1.92705417461902</v>
      </c>
      <c r="I1945" s="14">
        <v>5.3972878842085799E-2</v>
      </c>
      <c r="J1945" s="14">
        <v>0.110289948654288</v>
      </c>
      <c r="K1945" t="s">
        <v>8615</v>
      </c>
      <c r="L1945" t="s">
        <v>24</v>
      </c>
      <c r="M1945" t="s">
        <v>24</v>
      </c>
      <c r="N1945" t="s">
        <v>24</v>
      </c>
      <c r="O1945" t="s">
        <v>24</v>
      </c>
      <c r="P1945" t="s">
        <v>24</v>
      </c>
      <c r="Q1945" t="s">
        <v>24</v>
      </c>
      <c r="R1945" t="s">
        <v>24</v>
      </c>
      <c r="S1945" t="s">
        <v>24</v>
      </c>
      <c r="T1945" t="s">
        <v>24</v>
      </c>
      <c r="U1945" t="s">
        <v>24</v>
      </c>
      <c r="V1945" t="s">
        <v>24</v>
      </c>
      <c r="W1945" t="s">
        <v>24</v>
      </c>
      <c r="X1945" t="s">
        <v>24</v>
      </c>
      <c r="Y1945">
        <v>6624</v>
      </c>
      <c r="Z1945">
        <v>7298</v>
      </c>
      <c r="AA1945">
        <v>2095</v>
      </c>
      <c r="AB1945">
        <v>2807</v>
      </c>
      <c r="AC1945" t="s">
        <v>8614</v>
      </c>
      <c r="AD1945" t="s">
        <v>8617</v>
      </c>
    </row>
    <row r="1946" spans="1:30" x14ac:dyDescent="0.25">
      <c r="A1946">
        <v>1945</v>
      </c>
      <c r="B1946" t="s">
        <v>8618</v>
      </c>
      <c r="C1946" s="2">
        <v>-8.5973154971526397E-2</v>
      </c>
      <c r="D1946" t="s">
        <v>8621</v>
      </c>
      <c r="E1946" t="s">
        <v>18292</v>
      </c>
      <c r="F1946">
        <v>867.80488093674398</v>
      </c>
      <c r="G1946" s="2">
        <v>0.23155240952737399</v>
      </c>
      <c r="H1946" s="12">
        <v>-0.37129026274012</v>
      </c>
      <c r="I1946" s="14">
        <v>0.71042134967612702</v>
      </c>
      <c r="J1946" s="14">
        <v>0.79718257772565404</v>
      </c>
      <c r="K1946" t="s">
        <v>8620</v>
      </c>
      <c r="L1946" t="s">
        <v>24</v>
      </c>
      <c r="M1946" t="s">
        <v>24</v>
      </c>
      <c r="N1946" t="s">
        <v>24</v>
      </c>
      <c r="O1946" t="s">
        <v>24</v>
      </c>
      <c r="P1946" t="s">
        <v>24</v>
      </c>
      <c r="Q1946" t="s">
        <v>24</v>
      </c>
      <c r="R1946" t="s">
        <v>24</v>
      </c>
      <c r="S1946" t="s">
        <v>24</v>
      </c>
      <c r="T1946" t="s">
        <v>24</v>
      </c>
      <c r="U1946" t="s">
        <v>24</v>
      </c>
      <c r="V1946" t="s">
        <v>24</v>
      </c>
      <c r="W1946" t="s">
        <v>24</v>
      </c>
      <c r="X1946" t="s">
        <v>24</v>
      </c>
      <c r="Y1946">
        <v>1415</v>
      </c>
      <c r="Z1946">
        <v>1141</v>
      </c>
      <c r="AA1946">
        <v>495</v>
      </c>
      <c r="AB1946">
        <v>693</v>
      </c>
      <c r="AC1946" t="s">
        <v>8619</v>
      </c>
      <c r="AD1946" t="s">
        <v>8622</v>
      </c>
    </row>
    <row r="1947" spans="1:30" x14ac:dyDescent="0.25">
      <c r="A1947">
        <v>1946</v>
      </c>
      <c r="B1947" t="s">
        <v>8623</v>
      </c>
      <c r="C1947" s="2">
        <v>-0.37563180719301198</v>
      </c>
      <c r="D1947" t="s">
        <v>4962</v>
      </c>
      <c r="E1947" t="s">
        <v>18282</v>
      </c>
      <c r="F1947">
        <v>3633.8410257949499</v>
      </c>
      <c r="G1947" s="2">
        <v>0.14412065851495301</v>
      </c>
      <c r="H1947" s="12">
        <v>-2.60637032236458</v>
      </c>
      <c r="I1947" s="14">
        <v>9.1507466858826193E-3</v>
      </c>
      <c r="J1947" s="14">
        <v>2.50235754960586E-2</v>
      </c>
      <c r="K1947" t="s">
        <v>8625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</v>
      </c>
      <c r="W1947">
        <v>0</v>
      </c>
      <c r="X1947">
        <v>0</v>
      </c>
      <c r="Y1947">
        <v>4789</v>
      </c>
      <c r="Z1947">
        <v>4844</v>
      </c>
      <c r="AA1947">
        <v>2455</v>
      </c>
      <c r="AB1947">
        <v>2969</v>
      </c>
      <c r="AC1947" t="s">
        <v>8624</v>
      </c>
      <c r="AD1947" t="s">
        <v>8626</v>
      </c>
    </row>
    <row r="1948" spans="1:30" x14ac:dyDescent="0.25">
      <c r="A1948">
        <v>1947</v>
      </c>
      <c r="B1948" t="s">
        <v>8627</v>
      </c>
      <c r="C1948" s="2">
        <v>0.27051789937318399</v>
      </c>
      <c r="D1948" t="s">
        <v>8630</v>
      </c>
      <c r="F1948">
        <v>454.60218021972003</v>
      </c>
      <c r="G1948" s="2">
        <v>0.25336230405962601</v>
      </c>
      <c r="H1948" s="12">
        <v>1.0677117118003501</v>
      </c>
      <c r="I1948" s="14">
        <v>0.285650573795457</v>
      </c>
      <c r="J1948" s="14">
        <v>0.41055041982747797</v>
      </c>
      <c r="K1948" t="s">
        <v>8629</v>
      </c>
      <c r="L1948" t="s">
        <v>24</v>
      </c>
      <c r="M1948" t="s">
        <v>24</v>
      </c>
      <c r="N1948" t="s">
        <v>24</v>
      </c>
      <c r="O1948" t="s">
        <v>24</v>
      </c>
      <c r="P1948" t="s">
        <v>24</v>
      </c>
      <c r="Q1948" t="s">
        <v>24</v>
      </c>
      <c r="R1948" t="s">
        <v>24</v>
      </c>
      <c r="S1948" t="s">
        <v>24</v>
      </c>
      <c r="T1948" t="s">
        <v>24</v>
      </c>
      <c r="U1948" t="s">
        <v>24</v>
      </c>
      <c r="V1948" t="s">
        <v>24</v>
      </c>
      <c r="W1948" t="s">
        <v>24</v>
      </c>
      <c r="X1948" t="s">
        <v>24</v>
      </c>
      <c r="Y1948">
        <v>853</v>
      </c>
      <c r="Z1948">
        <v>655</v>
      </c>
      <c r="AA1948">
        <v>238</v>
      </c>
      <c r="AB1948">
        <v>308</v>
      </c>
      <c r="AC1948" t="s">
        <v>8628</v>
      </c>
      <c r="AD1948" t="s">
        <v>8631</v>
      </c>
    </row>
    <row r="1949" spans="1:30" x14ac:dyDescent="0.25">
      <c r="A1949">
        <v>1948</v>
      </c>
      <c r="B1949" t="s">
        <v>8632</v>
      </c>
      <c r="C1949" s="2">
        <v>-6.7160039096888294E-2</v>
      </c>
      <c r="D1949" t="s">
        <v>8635</v>
      </c>
      <c r="E1949" t="s">
        <v>18301</v>
      </c>
      <c r="F1949">
        <v>917.38799635645</v>
      </c>
      <c r="G1949" s="2">
        <v>0.20711200647771699</v>
      </c>
      <c r="H1949" s="12">
        <v>-0.32426917318342002</v>
      </c>
      <c r="I1949" s="14">
        <v>0.74573425605961696</v>
      </c>
      <c r="J1949" s="14">
        <v>0.82313522196071898</v>
      </c>
      <c r="K1949" t="s">
        <v>8634</v>
      </c>
      <c r="L1949" t="s">
        <v>24</v>
      </c>
      <c r="M1949" t="s">
        <v>24</v>
      </c>
      <c r="N1949" t="s">
        <v>24</v>
      </c>
      <c r="O1949" t="s">
        <v>24</v>
      </c>
      <c r="P1949" t="s">
        <v>24</v>
      </c>
      <c r="Q1949" t="s">
        <v>24</v>
      </c>
      <c r="R1949" t="s">
        <v>24</v>
      </c>
      <c r="S1949" t="s">
        <v>24</v>
      </c>
      <c r="T1949" t="s">
        <v>24</v>
      </c>
      <c r="U1949" t="s">
        <v>24</v>
      </c>
      <c r="V1949" t="s">
        <v>24</v>
      </c>
      <c r="W1949" t="s">
        <v>24</v>
      </c>
      <c r="X1949" t="s">
        <v>24</v>
      </c>
      <c r="Y1949">
        <v>1312</v>
      </c>
      <c r="Z1949">
        <v>1418</v>
      </c>
      <c r="AA1949">
        <v>638</v>
      </c>
      <c r="AB1949">
        <v>589</v>
      </c>
      <c r="AC1949" t="s">
        <v>8633</v>
      </c>
      <c r="AD1949" t="s">
        <v>8636</v>
      </c>
    </row>
    <row r="1950" spans="1:30" x14ac:dyDescent="0.25">
      <c r="A1950">
        <v>1949</v>
      </c>
      <c r="B1950" t="s">
        <v>8637</v>
      </c>
      <c r="C1950" s="2">
        <v>-0.26921700172045099</v>
      </c>
      <c r="D1950" t="s">
        <v>8640</v>
      </c>
      <c r="E1950" t="s">
        <v>18301</v>
      </c>
      <c r="F1950">
        <v>14770.519050376301</v>
      </c>
      <c r="G1950" s="2">
        <v>0.143061941416431</v>
      </c>
      <c r="H1950" s="12">
        <v>-1.88182125207432</v>
      </c>
      <c r="I1950" s="14">
        <v>5.9860289287784099E-2</v>
      </c>
      <c r="J1950" s="14">
        <v>0.120120467455702</v>
      </c>
      <c r="K1950" t="s">
        <v>8639</v>
      </c>
      <c r="L1950" t="s">
        <v>24</v>
      </c>
      <c r="M1950" t="s">
        <v>24</v>
      </c>
      <c r="N1950" t="s">
        <v>24</v>
      </c>
      <c r="O1950" t="s">
        <v>24</v>
      </c>
      <c r="P1950" t="s">
        <v>24</v>
      </c>
      <c r="Q1950" t="s">
        <v>24</v>
      </c>
      <c r="R1950" t="s">
        <v>24</v>
      </c>
      <c r="S1950" t="s">
        <v>24</v>
      </c>
      <c r="T1950" t="s">
        <v>24</v>
      </c>
      <c r="U1950" t="s">
        <v>24</v>
      </c>
      <c r="V1950" t="s">
        <v>24</v>
      </c>
      <c r="W1950" t="s">
        <v>24</v>
      </c>
      <c r="X1950" t="s">
        <v>24</v>
      </c>
      <c r="Y1950">
        <v>19807</v>
      </c>
      <c r="Z1950">
        <v>21015</v>
      </c>
      <c r="AA1950">
        <v>9372</v>
      </c>
      <c r="AB1950">
        <v>12017</v>
      </c>
      <c r="AC1950" t="s">
        <v>8638</v>
      </c>
      <c r="AD1950" t="s">
        <v>8641</v>
      </c>
    </row>
    <row r="1951" spans="1:30" x14ac:dyDescent="0.25">
      <c r="A1951">
        <v>1950</v>
      </c>
      <c r="B1951" t="s">
        <v>8642</v>
      </c>
      <c r="C1951" s="2">
        <v>8.8965577675109805E-2</v>
      </c>
      <c r="D1951" t="s">
        <v>8528</v>
      </c>
      <c r="E1951" t="s">
        <v>18301</v>
      </c>
      <c r="F1951">
        <v>18013.728928111399</v>
      </c>
      <c r="G1951" s="2">
        <v>0.15107854887255701</v>
      </c>
      <c r="H1951" s="12">
        <v>0.58886968625941205</v>
      </c>
      <c r="I1951" s="14">
        <v>0.55594869425263804</v>
      </c>
      <c r="J1951" s="14">
        <v>0.67171400094571498</v>
      </c>
      <c r="K1951" t="s">
        <v>8644</v>
      </c>
      <c r="L1951" t="s">
        <v>24</v>
      </c>
      <c r="M1951" t="s">
        <v>24</v>
      </c>
      <c r="N1951" t="s">
        <v>24</v>
      </c>
      <c r="O1951" t="s">
        <v>24</v>
      </c>
      <c r="P1951" t="s">
        <v>24</v>
      </c>
      <c r="Q1951" t="s">
        <v>24</v>
      </c>
      <c r="R1951" t="s">
        <v>24</v>
      </c>
      <c r="S1951" t="s">
        <v>24</v>
      </c>
      <c r="T1951" t="s">
        <v>24</v>
      </c>
      <c r="U1951" t="s">
        <v>24</v>
      </c>
      <c r="V1951" t="s">
        <v>24</v>
      </c>
      <c r="W1951" t="s">
        <v>24</v>
      </c>
      <c r="X1951" t="s">
        <v>24</v>
      </c>
      <c r="Y1951">
        <v>28544</v>
      </c>
      <c r="Z1951">
        <v>27972</v>
      </c>
      <c r="AA1951">
        <v>10984</v>
      </c>
      <c r="AB1951">
        <v>11989</v>
      </c>
      <c r="AC1951" t="s">
        <v>8643</v>
      </c>
      <c r="AD1951" t="s">
        <v>8645</v>
      </c>
    </row>
    <row r="1952" spans="1:30" x14ac:dyDescent="0.25">
      <c r="A1952">
        <v>1951</v>
      </c>
      <c r="B1952" t="s">
        <v>8646</v>
      </c>
      <c r="C1952" s="2">
        <v>0.174481238009046</v>
      </c>
      <c r="D1952" t="s">
        <v>35</v>
      </c>
      <c r="F1952">
        <v>401.13878936885499</v>
      </c>
      <c r="G1952" s="2">
        <v>0.27118046412351099</v>
      </c>
      <c r="H1952" s="12">
        <v>0.64341374506084203</v>
      </c>
      <c r="I1952" s="14">
        <v>0.51995566695233697</v>
      </c>
      <c r="J1952" s="14">
        <v>0.64213373796612105</v>
      </c>
      <c r="K1952" t="s">
        <v>24</v>
      </c>
      <c r="L1952" t="s">
        <v>24</v>
      </c>
      <c r="M1952" t="s">
        <v>24</v>
      </c>
      <c r="N1952" t="s">
        <v>24</v>
      </c>
      <c r="O1952" t="s">
        <v>24</v>
      </c>
      <c r="P1952" t="s">
        <v>24</v>
      </c>
      <c r="Q1952" t="s">
        <v>24</v>
      </c>
      <c r="R1952" t="s">
        <v>24</v>
      </c>
      <c r="S1952" t="s">
        <v>24</v>
      </c>
      <c r="T1952" t="s">
        <v>24</v>
      </c>
      <c r="U1952" t="s">
        <v>24</v>
      </c>
      <c r="V1952" t="s">
        <v>24</v>
      </c>
      <c r="W1952" t="s">
        <v>24</v>
      </c>
      <c r="X1952" t="s">
        <v>24</v>
      </c>
      <c r="Y1952">
        <v>663</v>
      </c>
      <c r="Z1952">
        <v>630</v>
      </c>
      <c r="AA1952">
        <v>272</v>
      </c>
      <c r="AB1952">
        <v>218</v>
      </c>
      <c r="AC1952" t="s">
        <v>8647</v>
      </c>
      <c r="AD1952" t="e">
        <f>-PIAFCDGDDNSVQSPIILISYIEGISLWR</f>
        <v>#NAME?</v>
      </c>
    </row>
    <row r="1953" spans="1:30" x14ac:dyDescent="0.25">
      <c r="A1953">
        <v>1952</v>
      </c>
      <c r="B1953" t="s">
        <v>8648</v>
      </c>
      <c r="C1953" s="2">
        <v>0.64330445547419901</v>
      </c>
      <c r="D1953" t="s">
        <v>8528</v>
      </c>
      <c r="E1953" t="s">
        <v>18301</v>
      </c>
      <c r="F1953">
        <v>19238.489027059499</v>
      </c>
      <c r="G1953" s="2">
        <v>0.186689154439485</v>
      </c>
      <c r="H1953" s="12">
        <v>3.4458587452798501</v>
      </c>
      <c r="I1953" s="14">
        <v>5.6924782951183199E-4</v>
      </c>
      <c r="J1953" s="14">
        <v>2.3722888841485501E-3</v>
      </c>
      <c r="K1953" t="s">
        <v>8650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0</v>
      </c>
      <c r="Y1953">
        <v>35823</v>
      </c>
      <c r="Z1953">
        <v>35587</v>
      </c>
      <c r="AA1953">
        <v>10099</v>
      </c>
      <c r="AB1953">
        <v>9544</v>
      </c>
      <c r="AC1953" t="s">
        <v>8649</v>
      </c>
      <c r="AD1953" t="s">
        <v>8651</v>
      </c>
    </row>
    <row r="1954" spans="1:30" x14ac:dyDescent="0.25">
      <c r="A1954">
        <v>1953</v>
      </c>
      <c r="B1954" t="s">
        <v>8652</v>
      </c>
      <c r="C1954" s="2">
        <v>1.0118492200082101</v>
      </c>
      <c r="D1954" t="s">
        <v>8655</v>
      </c>
      <c r="E1954" t="s">
        <v>18294</v>
      </c>
      <c r="F1954">
        <v>998.37849060111603</v>
      </c>
      <c r="G1954" s="2">
        <v>0.18812260000287501</v>
      </c>
      <c r="H1954" s="12">
        <v>5.37866912318216</v>
      </c>
      <c r="I1954" s="14">
        <v>7.5038471851195599E-8</v>
      </c>
      <c r="J1954" s="14">
        <v>7.5717114361477796E-7</v>
      </c>
      <c r="K1954" t="s">
        <v>8654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0</v>
      </c>
      <c r="Y1954">
        <v>2098</v>
      </c>
      <c r="Z1954">
        <v>1961</v>
      </c>
      <c r="AA1954">
        <v>424</v>
      </c>
      <c r="AB1954">
        <v>446</v>
      </c>
      <c r="AC1954" t="s">
        <v>8653</v>
      </c>
      <c r="AD1954" t="s">
        <v>8656</v>
      </c>
    </row>
    <row r="1955" spans="1:30" x14ac:dyDescent="0.25">
      <c r="A1955">
        <v>1954</v>
      </c>
      <c r="B1955" t="s">
        <v>8657</v>
      </c>
      <c r="C1955" s="2">
        <v>0.34191100017183401</v>
      </c>
      <c r="D1955" t="s">
        <v>8528</v>
      </c>
      <c r="E1955" t="s">
        <v>18301</v>
      </c>
      <c r="F1955">
        <v>27955.1771333537</v>
      </c>
      <c r="G1955" s="2">
        <v>0.15842816726945</v>
      </c>
      <c r="H1955" s="12">
        <v>2.1581452721745</v>
      </c>
      <c r="I1955" s="14">
        <v>3.0916538844714101E-2</v>
      </c>
      <c r="J1955" s="14">
        <v>6.9906823502379006E-2</v>
      </c>
      <c r="K1955" t="s">
        <v>24</v>
      </c>
      <c r="L1955" t="s">
        <v>24</v>
      </c>
      <c r="M1955" t="s">
        <v>24</v>
      </c>
      <c r="N1955" t="s">
        <v>24</v>
      </c>
      <c r="O1955" t="s">
        <v>24</v>
      </c>
      <c r="P1955" t="s">
        <v>24</v>
      </c>
      <c r="Q1955" t="s">
        <v>24</v>
      </c>
      <c r="R1955" t="s">
        <v>24</v>
      </c>
      <c r="S1955" t="s">
        <v>24</v>
      </c>
      <c r="T1955" t="s">
        <v>24</v>
      </c>
      <c r="U1955" t="s">
        <v>24</v>
      </c>
      <c r="V1955" t="s">
        <v>24</v>
      </c>
      <c r="W1955" t="s">
        <v>24</v>
      </c>
      <c r="X1955" t="s">
        <v>24</v>
      </c>
      <c r="Y1955">
        <v>47530</v>
      </c>
      <c r="Z1955">
        <v>47620</v>
      </c>
      <c r="AA1955">
        <v>15879</v>
      </c>
      <c r="AB1955">
        <v>16500</v>
      </c>
      <c r="AC1955" t="s">
        <v>8658</v>
      </c>
      <c r="AD1955" t="s">
        <v>8659</v>
      </c>
    </row>
    <row r="1956" spans="1:30" x14ac:dyDescent="0.25">
      <c r="A1956">
        <v>1955</v>
      </c>
      <c r="B1956" t="s">
        <v>8660</v>
      </c>
      <c r="C1956" s="2">
        <v>0.26031342317539402</v>
      </c>
      <c r="D1956" t="s">
        <v>8528</v>
      </c>
      <c r="E1956" t="s">
        <v>18301</v>
      </c>
      <c r="F1956">
        <v>31988.673234020102</v>
      </c>
      <c r="G1956" s="2">
        <v>0.193436887575821</v>
      </c>
      <c r="H1956" s="12">
        <v>1.34572793450969</v>
      </c>
      <c r="I1956" s="14">
        <v>0.178390274013911</v>
      </c>
      <c r="J1956" s="14">
        <v>0.287857033067903</v>
      </c>
      <c r="K1956" t="s">
        <v>24</v>
      </c>
      <c r="L1956" t="s">
        <v>24</v>
      </c>
      <c r="M1956" t="s">
        <v>24</v>
      </c>
      <c r="N1956" t="s">
        <v>24</v>
      </c>
      <c r="O1956" t="s">
        <v>24</v>
      </c>
      <c r="P1956" t="s">
        <v>24</v>
      </c>
      <c r="Q1956" t="s">
        <v>24</v>
      </c>
      <c r="R1956" t="s">
        <v>24</v>
      </c>
      <c r="S1956" t="s">
        <v>24</v>
      </c>
      <c r="T1956" t="s">
        <v>24</v>
      </c>
      <c r="U1956" t="s">
        <v>24</v>
      </c>
      <c r="V1956" t="s">
        <v>24</v>
      </c>
      <c r="W1956" t="s">
        <v>24</v>
      </c>
      <c r="X1956" t="s">
        <v>24</v>
      </c>
      <c r="Y1956">
        <v>52375</v>
      </c>
      <c r="Z1956">
        <v>53819</v>
      </c>
      <c r="AA1956">
        <v>19831</v>
      </c>
      <c r="AB1956">
        <v>18194</v>
      </c>
      <c r="AC1956" t="s">
        <v>8661</v>
      </c>
      <c r="AD1956" t="s">
        <v>8662</v>
      </c>
    </row>
    <row r="1957" spans="1:30" x14ac:dyDescent="0.25">
      <c r="A1957">
        <v>1956</v>
      </c>
      <c r="B1957" t="s">
        <v>8663</v>
      </c>
      <c r="C1957" s="2">
        <v>4.6487894406704804</v>
      </c>
      <c r="D1957" t="s">
        <v>8666</v>
      </c>
      <c r="E1957" t="s">
        <v>18282</v>
      </c>
      <c r="F1957">
        <v>438.38721328035001</v>
      </c>
      <c r="G1957" s="2">
        <v>0.31610052440256098</v>
      </c>
      <c r="H1957" s="12">
        <v>14.706680570862201</v>
      </c>
      <c r="I1957" s="14">
        <v>5.84027806577478E-49</v>
      </c>
      <c r="J1957" s="14">
        <v>7.3568664022098402E-47</v>
      </c>
      <c r="K1957" t="s">
        <v>8665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1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1309</v>
      </c>
      <c r="Z1957">
        <v>1255</v>
      </c>
      <c r="AA1957">
        <v>26</v>
      </c>
      <c r="AB1957">
        <v>18</v>
      </c>
      <c r="AC1957" t="s">
        <v>8664</v>
      </c>
      <c r="AD1957" t="e">
        <f>-SDLYTAEGVMDKNSLWQRYVPLVRHEALRLQVRLPASVELDDLLQAGGIGLLNAVERYDALQGTAFTTYAVQRIRGAMLDELRSRDWAPRSVRRNAREVAQAMRQVEQKVGRPATEQEVAQILDINLDEYRQILLDTNNSQLFSYDEWREEHGESVEPVLEGHDDANPLQHLLEGNLRQRVIEAIEALPEREKMVLTLYYQEELNLKEIGAVLEVGESRVSQLHSQAIKRLRARLNNDS</f>
        <v>#NAME?</v>
      </c>
    </row>
    <row r="1958" spans="1:30" x14ac:dyDescent="0.25">
      <c r="A1958">
        <v>1957</v>
      </c>
      <c r="B1958" t="s">
        <v>8667</v>
      </c>
      <c r="C1958" s="2">
        <v>4.1968315807887304</v>
      </c>
      <c r="D1958" t="s">
        <v>8670</v>
      </c>
      <c r="F1958">
        <v>194.620723193457</v>
      </c>
      <c r="G1958" s="2">
        <v>0.455665180776964</v>
      </c>
      <c r="H1958" s="12">
        <v>9.2103407454408206</v>
      </c>
      <c r="I1958" s="14">
        <v>3.2509128988501399E-20</v>
      </c>
      <c r="J1958" s="14">
        <v>1.26948148700098E-18</v>
      </c>
      <c r="K1958" t="s">
        <v>8669</v>
      </c>
      <c r="L1958">
        <v>0</v>
      </c>
      <c r="M1958">
        <v>0</v>
      </c>
      <c r="N1958">
        <v>1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599</v>
      </c>
      <c r="Z1958">
        <v>521</v>
      </c>
      <c r="AA1958">
        <v>19</v>
      </c>
      <c r="AB1958">
        <v>7</v>
      </c>
      <c r="AC1958" t="s">
        <v>8668</v>
      </c>
      <c r="AD1958" t="s">
        <v>8671</v>
      </c>
    </row>
    <row r="1959" spans="1:30" x14ac:dyDescent="0.25">
      <c r="A1959">
        <v>1958</v>
      </c>
      <c r="B1959" t="s">
        <v>16508</v>
      </c>
      <c r="C1959" s="2">
        <v>-0.22296986143476799</v>
      </c>
      <c r="D1959" t="s">
        <v>8674</v>
      </c>
      <c r="E1959" t="s">
        <v>18282</v>
      </c>
      <c r="F1959">
        <v>2195.9868960078402</v>
      </c>
      <c r="G1959" s="2">
        <v>0.19924056944516499</v>
      </c>
      <c r="H1959" s="12">
        <v>-1.1190986958915199</v>
      </c>
      <c r="I1959" s="14">
        <v>0.263098036150338</v>
      </c>
      <c r="J1959" s="14">
        <v>0.38609463779296199</v>
      </c>
      <c r="K1959" t="s">
        <v>8673</v>
      </c>
      <c r="L1959" t="s">
        <v>24</v>
      </c>
      <c r="M1959" t="s">
        <v>24</v>
      </c>
      <c r="N1959" t="s">
        <v>24</v>
      </c>
      <c r="O1959" t="s">
        <v>24</v>
      </c>
      <c r="P1959" t="s">
        <v>24</v>
      </c>
      <c r="Q1959" t="s">
        <v>24</v>
      </c>
      <c r="R1959" t="s">
        <v>24</v>
      </c>
      <c r="S1959" t="s">
        <v>24</v>
      </c>
      <c r="T1959" t="s">
        <v>24</v>
      </c>
      <c r="U1959" t="s">
        <v>24</v>
      </c>
      <c r="V1959" t="s">
        <v>24</v>
      </c>
      <c r="W1959" t="s">
        <v>24</v>
      </c>
      <c r="X1959" t="s">
        <v>24</v>
      </c>
      <c r="Y1959">
        <v>3204</v>
      </c>
      <c r="Z1959">
        <v>2960</v>
      </c>
      <c r="AA1959">
        <v>1277</v>
      </c>
      <c r="AB1959">
        <v>1874</v>
      </c>
      <c r="AC1959" t="s">
        <v>8672</v>
      </c>
      <c r="AD1959" t="s">
        <v>8675</v>
      </c>
    </row>
    <row r="1960" spans="1:30" x14ac:dyDescent="0.25">
      <c r="A1960">
        <v>1959</v>
      </c>
      <c r="B1960" t="s">
        <v>8676</v>
      </c>
      <c r="C1960" s="2">
        <v>-0.55390153007716603</v>
      </c>
      <c r="D1960" t="s">
        <v>8679</v>
      </c>
      <c r="E1960" t="s">
        <v>18298</v>
      </c>
      <c r="F1960">
        <v>3327.7164727940299</v>
      </c>
      <c r="G1960" s="2">
        <v>0.15312383793680301</v>
      </c>
      <c r="H1960" s="12">
        <v>-3.6173435667526199</v>
      </c>
      <c r="I1960" s="14">
        <v>2.9764210871630298E-4</v>
      </c>
      <c r="J1960" s="14">
        <v>1.3375056784087E-3</v>
      </c>
      <c r="K1960" t="s">
        <v>8678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</v>
      </c>
      <c r="W1960">
        <v>0</v>
      </c>
      <c r="X1960">
        <v>0</v>
      </c>
      <c r="Y1960">
        <v>3833</v>
      </c>
      <c r="Z1960">
        <v>4393</v>
      </c>
      <c r="AA1960">
        <v>2466</v>
      </c>
      <c r="AB1960">
        <v>2748</v>
      </c>
      <c r="AC1960" t="s">
        <v>8677</v>
      </c>
      <c r="AD1960" t="s">
        <v>8680</v>
      </c>
    </row>
    <row r="1961" spans="1:30" x14ac:dyDescent="0.25">
      <c r="A1961">
        <v>1960</v>
      </c>
      <c r="B1961" t="s">
        <v>8681</v>
      </c>
      <c r="C1961" s="2">
        <v>-1.0078747182149299</v>
      </c>
      <c r="D1961" t="s">
        <v>8684</v>
      </c>
      <c r="E1961" t="s">
        <v>18298</v>
      </c>
      <c r="F1961">
        <v>4180.5023144368597</v>
      </c>
      <c r="G1961" s="2">
        <v>0.25034663710753302</v>
      </c>
      <c r="H1961" s="12">
        <v>-4.0259167443180504</v>
      </c>
      <c r="I1961" s="14">
        <v>5.6753768313066201E-5</v>
      </c>
      <c r="J1961" s="14">
        <v>3.0276429680672602E-4</v>
      </c>
      <c r="K1961" t="s">
        <v>8683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</v>
      </c>
      <c r="W1961">
        <v>0</v>
      </c>
      <c r="X1961">
        <v>0</v>
      </c>
      <c r="Y1961">
        <v>4068</v>
      </c>
      <c r="Z1961">
        <v>4395</v>
      </c>
      <c r="AA1961">
        <v>4082</v>
      </c>
      <c r="AB1961">
        <v>3161</v>
      </c>
      <c r="AC1961" t="s">
        <v>8682</v>
      </c>
      <c r="AD1961" t="s">
        <v>8685</v>
      </c>
    </row>
    <row r="1962" spans="1:30" x14ac:dyDescent="0.25">
      <c r="A1962">
        <v>1961</v>
      </c>
      <c r="B1962" t="s">
        <v>8686</v>
      </c>
      <c r="C1962" s="2">
        <v>-1.1379436011956201</v>
      </c>
      <c r="D1962" t="s">
        <v>2540</v>
      </c>
      <c r="E1962" t="s">
        <v>18298</v>
      </c>
      <c r="F1962">
        <v>8.9540143945731199</v>
      </c>
      <c r="G1962" s="2">
        <v>0.93113077396327304</v>
      </c>
      <c r="H1962" s="12">
        <v>-1.2221093245066601</v>
      </c>
      <c r="I1962" s="14">
        <v>0.22166628740497499</v>
      </c>
      <c r="J1962" s="14" t="s">
        <v>24</v>
      </c>
      <c r="K1962" t="s">
        <v>8688</v>
      </c>
      <c r="L1962" t="s">
        <v>24</v>
      </c>
      <c r="M1962" t="s">
        <v>24</v>
      </c>
      <c r="N1962" t="s">
        <v>24</v>
      </c>
      <c r="O1962" t="s">
        <v>24</v>
      </c>
      <c r="P1962" t="s">
        <v>24</v>
      </c>
      <c r="Q1962" t="s">
        <v>24</v>
      </c>
      <c r="R1962" t="s">
        <v>24</v>
      </c>
      <c r="S1962" t="s">
        <v>24</v>
      </c>
      <c r="T1962" t="s">
        <v>24</v>
      </c>
      <c r="U1962" t="s">
        <v>24</v>
      </c>
      <c r="V1962" t="s">
        <v>24</v>
      </c>
      <c r="W1962" t="s">
        <v>24</v>
      </c>
      <c r="X1962" t="s">
        <v>24</v>
      </c>
      <c r="Y1962">
        <v>8</v>
      </c>
      <c r="Z1962">
        <v>9</v>
      </c>
      <c r="AA1962">
        <v>9</v>
      </c>
      <c r="AB1962">
        <v>7</v>
      </c>
      <c r="AC1962" t="s">
        <v>8687</v>
      </c>
      <c r="AD1962" t="s">
        <v>8689</v>
      </c>
    </row>
    <row r="1963" spans="1:30" x14ac:dyDescent="0.25">
      <c r="A1963">
        <v>1962</v>
      </c>
      <c r="B1963" t="s">
        <v>8690</v>
      </c>
      <c r="C1963" s="2">
        <v>-0.91221935934630705</v>
      </c>
      <c r="D1963" t="s">
        <v>8693</v>
      </c>
      <c r="E1963" t="s">
        <v>18298</v>
      </c>
      <c r="F1963">
        <v>1638.5290594595899</v>
      </c>
      <c r="G1963" s="2">
        <v>0.35770149778649901</v>
      </c>
      <c r="H1963" s="12">
        <v>-2.5502251597805299</v>
      </c>
      <c r="I1963" s="14">
        <v>1.07653367618376E-2</v>
      </c>
      <c r="J1963" s="14">
        <v>2.86706683265005E-2</v>
      </c>
      <c r="K1963" t="s">
        <v>8692</v>
      </c>
      <c r="L1963">
        <v>0</v>
      </c>
      <c r="M1963">
        <v>1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1766</v>
      </c>
      <c r="Z1963">
        <v>1693</v>
      </c>
      <c r="AA1963">
        <v>1758</v>
      </c>
      <c r="AB1963">
        <v>982</v>
      </c>
      <c r="AC1963" t="s">
        <v>8691</v>
      </c>
      <c r="AD1963" t="s">
        <v>8694</v>
      </c>
    </row>
    <row r="1964" spans="1:30" x14ac:dyDescent="0.25">
      <c r="A1964">
        <v>1963</v>
      </c>
      <c r="B1964" t="s">
        <v>8695</v>
      </c>
      <c r="C1964" s="2">
        <v>4.8999174195346598</v>
      </c>
      <c r="D1964" t="s">
        <v>8698</v>
      </c>
      <c r="E1964" t="s">
        <v>18298</v>
      </c>
      <c r="F1964">
        <v>15964.8968213977</v>
      </c>
      <c r="G1964" s="2">
        <v>0.240441654691983</v>
      </c>
      <c r="H1964" s="12">
        <v>20.378820906933399</v>
      </c>
      <c r="I1964" s="14">
        <v>2.57790398654805E-92</v>
      </c>
      <c r="J1964" s="14">
        <v>1.43810215249574E-89</v>
      </c>
      <c r="K1964" t="s">
        <v>8697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1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42131</v>
      </c>
      <c r="Z1964">
        <v>52226</v>
      </c>
      <c r="AA1964">
        <v>742</v>
      </c>
      <c r="AB1964">
        <v>604</v>
      </c>
      <c r="AC1964" t="s">
        <v>8696</v>
      </c>
      <c r="AD1964" t="s">
        <v>8699</v>
      </c>
    </row>
    <row r="1965" spans="1:30" x14ac:dyDescent="0.25">
      <c r="A1965">
        <v>1964</v>
      </c>
      <c r="B1965" t="s">
        <v>8700</v>
      </c>
      <c r="C1965" s="2">
        <v>-0.71201165122306198</v>
      </c>
      <c r="D1965" t="s">
        <v>35</v>
      </c>
      <c r="F1965">
        <v>42.867305159425399</v>
      </c>
      <c r="G1965" s="2">
        <v>0.49555962590764102</v>
      </c>
      <c r="H1965" s="12">
        <v>-1.4367830105589801</v>
      </c>
      <c r="I1965" s="14">
        <v>0.150779659301189</v>
      </c>
      <c r="J1965" s="14">
        <v>0.25248480684868901</v>
      </c>
      <c r="K1965" t="s">
        <v>24</v>
      </c>
      <c r="L1965" t="s">
        <v>24</v>
      </c>
      <c r="M1965" t="s">
        <v>24</v>
      </c>
      <c r="N1965" t="s">
        <v>24</v>
      </c>
      <c r="O1965" t="s">
        <v>24</v>
      </c>
      <c r="P1965" t="s">
        <v>24</v>
      </c>
      <c r="Q1965" t="s">
        <v>24</v>
      </c>
      <c r="R1965" t="s">
        <v>24</v>
      </c>
      <c r="S1965" t="s">
        <v>24</v>
      </c>
      <c r="T1965" t="s">
        <v>24</v>
      </c>
      <c r="U1965" t="s">
        <v>24</v>
      </c>
      <c r="V1965" t="s">
        <v>24</v>
      </c>
      <c r="W1965" t="s">
        <v>24</v>
      </c>
      <c r="X1965" t="s">
        <v>24</v>
      </c>
      <c r="Y1965">
        <v>43</v>
      </c>
      <c r="Z1965">
        <v>56</v>
      </c>
      <c r="AA1965">
        <v>40</v>
      </c>
      <c r="AB1965">
        <v>29</v>
      </c>
      <c r="AC1965" t="s">
        <v>8701</v>
      </c>
      <c r="AD1965" t="s">
        <v>8702</v>
      </c>
    </row>
    <row r="1966" spans="1:30" x14ac:dyDescent="0.25">
      <c r="A1966">
        <v>1965</v>
      </c>
      <c r="B1966" t="s">
        <v>8703</v>
      </c>
      <c r="C1966" s="2">
        <v>1.08376171311466</v>
      </c>
      <c r="D1966" t="s">
        <v>8706</v>
      </c>
      <c r="E1966" t="s">
        <v>18298</v>
      </c>
      <c r="F1966">
        <v>1228.73091040196</v>
      </c>
      <c r="G1966" s="2">
        <v>0.29717014054394197</v>
      </c>
      <c r="H1966" s="12">
        <v>3.6469401371582699</v>
      </c>
      <c r="I1966" s="14">
        <v>2.6538171933350501E-4</v>
      </c>
      <c r="J1966" s="14">
        <v>1.20642097089329E-3</v>
      </c>
      <c r="K1966" t="s">
        <v>8705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0</v>
      </c>
      <c r="Y1966">
        <v>2164</v>
      </c>
      <c r="Z1966">
        <v>2944</v>
      </c>
      <c r="AA1966">
        <v>360</v>
      </c>
      <c r="AB1966">
        <v>701</v>
      </c>
      <c r="AC1966" t="s">
        <v>8704</v>
      </c>
      <c r="AD1966" t="s">
        <v>8707</v>
      </c>
    </row>
    <row r="1967" spans="1:30" x14ac:dyDescent="0.25">
      <c r="A1967">
        <v>1966</v>
      </c>
      <c r="B1967" t="s">
        <v>8708</v>
      </c>
      <c r="C1967" s="2">
        <v>-0.95898123958146897</v>
      </c>
      <c r="D1967" t="s">
        <v>8711</v>
      </c>
      <c r="E1967" t="s">
        <v>18291</v>
      </c>
      <c r="F1967">
        <v>132.06319355048399</v>
      </c>
      <c r="G1967" s="2">
        <v>0.27915577231649602</v>
      </c>
      <c r="H1967" s="12">
        <v>-3.4352907397315602</v>
      </c>
      <c r="I1967" s="14">
        <v>5.9191841227095997E-4</v>
      </c>
      <c r="J1967" s="14">
        <v>2.4485608049979899E-3</v>
      </c>
      <c r="K1967" t="s">
        <v>8710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</v>
      </c>
      <c r="W1967">
        <v>0</v>
      </c>
      <c r="X1967">
        <v>0</v>
      </c>
      <c r="Y1967">
        <v>139</v>
      </c>
      <c r="Z1967">
        <v>134</v>
      </c>
      <c r="AA1967">
        <v>107</v>
      </c>
      <c r="AB1967">
        <v>123</v>
      </c>
      <c r="AC1967" t="s">
        <v>8709</v>
      </c>
      <c r="AD1967" t="s">
        <v>8712</v>
      </c>
    </row>
    <row r="1968" spans="1:30" x14ac:dyDescent="0.25">
      <c r="A1968">
        <v>1967</v>
      </c>
      <c r="B1968" t="s">
        <v>8713</v>
      </c>
      <c r="C1968" s="2">
        <v>-1.1745222687874599</v>
      </c>
      <c r="D1968" t="s">
        <v>8716</v>
      </c>
      <c r="E1968" t="s">
        <v>18296</v>
      </c>
      <c r="F1968">
        <v>313.59653201191702</v>
      </c>
      <c r="G1968" s="2">
        <v>0.20887592649389</v>
      </c>
      <c r="H1968" s="12">
        <v>-5.6230619224653102</v>
      </c>
      <c r="I1968" s="14">
        <v>1.8760211577585601E-8</v>
      </c>
      <c r="J1968" s="14">
        <v>2.14834680969125E-7</v>
      </c>
      <c r="K1968" t="s">
        <v>8715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</v>
      </c>
      <c r="W1968">
        <v>0</v>
      </c>
      <c r="X1968">
        <v>0</v>
      </c>
      <c r="Y1968">
        <v>278</v>
      </c>
      <c r="Z1968">
        <v>309</v>
      </c>
      <c r="AA1968">
        <v>268</v>
      </c>
      <c r="AB1968">
        <v>305</v>
      </c>
      <c r="AC1968" t="s">
        <v>8714</v>
      </c>
      <c r="AD1968" t="s">
        <v>8717</v>
      </c>
    </row>
    <row r="1969" spans="1:30" x14ac:dyDescent="0.25">
      <c r="A1969">
        <v>1968</v>
      </c>
      <c r="B1969" t="s">
        <v>8718</v>
      </c>
      <c r="C1969" s="2">
        <v>-0.73032443188478002</v>
      </c>
      <c r="D1969" t="s">
        <v>6772</v>
      </c>
      <c r="E1969" t="s">
        <v>18291</v>
      </c>
      <c r="F1969">
        <v>352.80779394274202</v>
      </c>
      <c r="G1969" s="2">
        <v>0.26320065220394201</v>
      </c>
      <c r="H1969" s="12">
        <v>-2.7747819990920299</v>
      </c>
      <c r="I1969" s="14">
        <v>5.5238721334160698E-3</v>
      </c>
      <c r="J1969" s="14">
        <v>1.6267511825784099E-2</v>
      </c>
      <c r="K1969" t="s">
        <v>8720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</v>
      </c>
      <c r="W1969">
        <v>0</v>
      </c>
      <c r="X1969">
        <v>0</v>
      </c>
      <c r="Y1969">
        <v>364</v>
      </c>
      <c r="Z1969">
        <v>447</v>
      </c>
      <c r="AA1969">
        <v>223</v>
      </c>
      <c r="AB1969">
        <v>366</v>
      </c>
      <c r="AC1969" t="s">
        <v>8719</v>
      </c>
      <c r="AD1969" t="s">
        <v>8721</v>
      </c>
    </row>
    <row r="1970" spans="1:30" x14ac:dyDescent="0.25">
      <c r="A1970">
        <v>1969</v>
      </c>
      <c r="B1970" t="s">
        <v>8722</v>
      </c>
      <c r="C1970" s="2">
        <v>-1.6029814126398501</v>
      </c>
      <c r="D1970" t="s">
        <v>35</v>
      </c>
      <c r="F1970">
        <v>95.584604778607499</v>
      </c>
      <c r="G1970" s="2">
        <v>0.399935014597396</v>
      </c>
      <c r="H1970" s="12">
        <v>-4.0081047023440304</v>
      </c>
      <c r="I1970" s="14">
        <v>6.1207984828772798E-5</v>
      </c>
      <c r="J1970" s="14">
        <v>3.2387151864005098E-4</v>
      </c>
      <c r="K1970" t="s">
        <v>8724</v>
      </c>
      <c r="L1970">
        <v>0</v>
      </c>
      <c r="M1970">
        <v>1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53</v>
      </c>
      <c r="Z1970">
        <v>92</v>
      </c>
      <c r="AA1970">
        <v>98</v>
      </c>
      <c r="AB1970">
        <v>90</v>
      </c>
      <c r="AC1970" t="s">
        <v>8723</v>
      </c>
      <c r="AD1970" t="s">
        <v>8725</v>
      </c>
    </row>
    <row r="1971" spans="1:30" x14ac:dyDescent="0.25">
      <c r="A1971">
        <v>1970</v>
      </c>
      <c r="B1971" t="s">
        <v>16509</v>
      </c>
      <c r="C1971" s="2">
        <v>-1.5755130280695899</v>
      </c>
      <c r="D1971" t="s">
        <v>8728</v>
      </c>
      <c r="E1971" t="s">
        <v>18283</v>
      </c>
      <c r="F1971">
        <v>489.36730028455702</v>
      </c>
      <c r="G1971" s="2">
        <v>0.18584301719276899</v>
      </c>
      <c r="H1971" s="12">
        <v>-8.4776552375673209</v>
      </c>
      <c r="I1971" s="14">
        <v>2.2977766408080001E-17</v>
      </c>
      <c r="J1971" s="14">
        <v>7.4773481519627002E-16</v>
      </c>
      <c r="K1971" t="s">
        <v>8727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1</v>
      </c>
      <c r="Y1971">
        <v>369</v>
      </c>
      <c r="Z1971">
        <v>380</v>
      </c>
      <c r="AA1971">
        <v>441</v>
      </c>
      <c r="AB1971">
        <v>527</v>
      </c>
      <c r="AC1971" t="s">
        <v>8726</v>
      </c>
      <c r="AD1971" t="s">
        <v>8729</v>
      </c>
    </row>
    <row r="1972" spans="1:30" x14ac:dyDescent="0.25">
      <c r="A1972">
        <v>1971</v>
      </c>
      <c r="B1972" t="s">
        <v>8730</v>
      </c>
      <c r="C1972" s="2">
        <v>0.12395544114077101</v>
      </c>
      <c r="D1972" t="s">
        <v>8733</v>
      </c>
      <c r="E1972" t="s">
        <v>18285</v>
      </c>
      <c r="F1972">
        <v>42.188918719324903</v>
      </c>
      <c r="G1972" s="2">
        <v>0.58730206487004899</v>
      </c>
      <c r="H1972" s="12">
        <v>0.21105909302089401</v>
      </c>
      <c r="I1972" s="14">
        <v>0.83284116020722099</v>
      </c>
      <c r="J1972" s="14">
        <v>0.884483201144737</v>
      </c>
      <c r="K1972" t="s">
        <v>8732</v>
      </c>
      <c r="L1972" t="s">
        <v>24</v>
      </c>
      <c r="M1972" t="s">
        <v>24</v>
      </c>
      <c r="N1972" t="s">
        <v>24</v>
      </c>
      <c r="O1972" t="s">
        <v>24</v>
      </c>
      <c r="P1972" t="s">
        <v>24</v>
      </c>
      <c r="Q1972" t="s">
        <v>24</v>
      </c>
      <c r="R1972" t="s">
        <v>24</v>
      </c>
      <c r="S1972" t="s">
        <v>24</v>
      </c>
      <c r="T1972" t="s">
        <v>24</v>
      </c>
      <c r="U1972" t="s">
        <v>24</v>
      </c>
      <c r="V1972" t="s">
        <v>24</v>
      </c>
      <c r="W1972" t="s">
        <v>24</v>
      </c>
      <c r="X1972" t="s">
        <v>24</v>
      </c>
      <c r="Y1972">
        <v>75</v>
      </c>
      <c r="Z1972">
        <v>59</v>
      </c>
      <c r="AA1972">
        <v>14</v>
      </c>
      <c r="AB1972">
        <v>41</v>
      </c>
      <c r="AC1972" t="s">
        <v>8731</v>
      </c>
      <c r="AD1972" t="s">
        <v>8734</v>
      </c>
    </row>
    <row r="1973" spans="1:30" x14ac:dyDescent="0.25">
      <c r="A1973">
        <v>1972</v>
      </c>
      <c r="B1973" t="s">
        <v>8735</v>
      </c>
      <c r="C1973" s="2">
        <v>0.28154472827919902</v>
      </c>
      <c r="D1973" t="s">
        <v>35</v>
      </c>
      <c r="E1973" t="s">
        <v>18294</v>
      </c>
      <c r="F1973">
        <v>368.94980492468898</v>
      </c>
      <c r="G1973" s="2">
        <v>0.20428532532148699</v>
      </c>
      <c r="H1973" s="12">
        <v>1.3781936016996199</v>
      </c>
      <c r="I1973" s="14">
        <v>0.168143522186285</v>
      </c>
      <c r="J1973" s="14">
        <v>0.274694258020377</v>
      </c>
      <c r="K1973" t="s">
        <v>8737</v>
      </c>
      <c r="L1973" t="s">
        <v>24</v>
      </c>
      <c r="M1973" t="s">
        <v>24</v>
      </c>
      <c r="N1973" t="s">
        <v>24</v>
      </c>
      <c r="O1973" t="s">
        <v>24</v>
      </c>
      <c r="P1973" t="s">
        <v>24</v>
      </c>
      <c r="Q1973" t="s">
        <v>24</v>
      </c>
      <c r="R1973" t="s">
        <v>24</v>
      </c>
      <c r="S1973" t="s">
        <v>24</v>
      </c>
      <c r="T1973" t="s">
        <v>24</v>
      </c>
      <c r="U1973" t="s">
        <v>24</v>
      </c>
      <c r="V1973" t="s">
        <v>24</v>
      </c>
      <c r="W1973" t="s">
        <v>24</v>
      </c>
      <c r="X1973" t="s">
        <v>24</v>
      </c>
      <c r="Y1973">
        <v>622</v>
      </c>
      <c r="Z1973">
        <v>610</v>
      </c>
      <c r="AA1973">
        <v>206</v>
      </c>
      <c r="AB1973">
        <v>233</v>
      </c>
      <c r="AC1973" t="s">
        <v>8736</v>
      </c>
      <c r="AD1973" t="s">
        <v>8738</v>
      </c>
    </row>
    <row r="1974" spans="1:30" x14ac:dyDescent="0.25">
      <c r="A1974">
        <v>1973</v>
      </c>
      <c r="B1974" t="s">
        <v>8739</v>
      </c>
      <c r="C1974" s="2">
        <v>0.50300042436371595</v>
      </c>
      <c r="D1974" t="s">
        <v>8742</v>
      </c>
      <c r="E1974" t="s">
        <v>18296</v>
      </c>
      <c r="F1974">
        <v>11981.617269241</v>
      </c>
      <c r="G1974" s="2">
        <v>0.19193667905244499</v>
      </c>
      <c r="H1974" s="12">
        <v>2.6206581610504802</v>
      </c>
      <c r="I1974" s="14">
        <v>8.7760211300807606E-3</v>
      </c>
      <c r="J1974" s="14">
        <v>2.4202233413111101E-2</v>
      </c>
      <c r="K1974" t="s">
        <v>8741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0</v>
      </c>
      <c r="Y1974">
        <v>19752</v>
      </c>
      <c r="Z1974">
        <v>23120</v>
      </c>
      <c r="AA1974">
        <v>6679</v>
      </c>
      <c r="AB1974">
        <v>6285</v>
      </c>
      <c r="AC1974" t="s">
        <v>8740</v>
      </c>
      <c r="AD1974" t="s">
        <v>8743</v>
      </c>
    </row>
    <row r="1975" spans="1:30" x14ac:dyDescent="0.25">
      <c r="A1975">
        <v>1974</v>
      </c>
      <c r="B1975" t="s">
        <v>8744</v>
      </c>
      <c r="C1975" s="2">
        <v>0.60955458074916702</v>
      </c>
      <c r="D1975" t="s">
        <v>8747</v>
      </c>
      <c r="E1975" t="s">
        <v>18282</v>
      </c>
      <c r="F1975">
        <v>123.33686240465001</v>
      </c>
      <c r="G1975" s="2">
        <v>0.32802806146569402</v>
      </c>
      <c r="H1975" s="12">
        <v>1.8582391336447199</v>
      </c>
      <c r="I1975" s="14">
        <v>6.31350630104828E-2</v>
      </c>
      <c r="J1975" s="14">
        <v>0.12553076428509999</v>
      </c>
      <c r="K1975" t="s">
        <v>8746</v>
      </c>
      <c r="L1975" t="s">
        <v>24</v>
      </c>
      <c r="M1975" t="s">
        <v>24</v>
      </c>
      <c r="N1975" t="s">
        <v>24</v>
      </c>
      <c r="O1975" t="s">
        <v>24</v>
      </c>
      <c r="P1975" t="s">
        <v>24</v>
      </c>
      <c r="Q1975" t="s">
        <v>24</v>
      </c>
      <c r="R1975" t="s">
        <v>24</v>
      </c>
      <c r="S1975" t="s">
        <v>24</v>
      </c>
      <c r="T1975" t="s">
        <v>24</v>
      </c>
      <c r="U1975" t="s">
        <v>24</v>
      </c>
      <c r="V1975" t="s">
        <v>24</v>
      </c>
      <c r="W1975" t="s">
        <v>24</v>
      </c>
      <c r="X1975" t="s">
        <v>24</v>
      </c>
      <c r="Y1975">
        <v>247</v>
      </c>
      <c r="Z1975">
        <v>206</v>
      </c>
      <c r="AA1975">
        <v>52</v>
      </c>
      <c r="AB1975">
        <v>78</v>
      </c>
      <c r="AC1975" t="s">
        <v>8745</v>
      </c>
      <c r="AD1975" t="s">
        <v>8748</v>
      </c>
    </row>
    <row r="1976" spans="1:30" x14ac:dyDescent="0.25">
      <c r="A1976">
        <v>1975</v>
      </c>
      <c r="B1976" t="s">
        <v>8749</v>
      </c>
      <c r="C1976" s="2">
        <v>1.47043594745333</v>
      </c>
      <c r="D1976" t="s">
        <v>35</v>
      </c>
      <c r="F1976">
        <v>112.983755224584</v>
      </c>
      <c r="G1976" s="2">
        <v>0.34236348932664001</v>
      </c>
      <c r="H1976" s="12">
        <v>4.2949554882308902</v>
      </c>
      <c r="I1976" s="14">
        <v>1.7472839045740701E-5</v>
      </c>
      <c r="J1976" s="14">
        <v>1.06114209134709E-4</v>
      </c>
      <c r="K1976" t="s">
        <v>8751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1</v>
      </c>
      <c r="U1976">
        <v>0</v>
      </c>
      <c r="V1976">
        <v>0</v>
      </c>
      <c r="W1976">
        <v>0</v>
      </c>
      <c r="X1976">
        <v>0</v>
      </c>
      <c r="Y1976">
        <v>277</v>
      </c>
      <c r="Z1976">
        <v>227</v>
      </c>
      <c r="AA1976">
        <v>37</v>
      </c>
      <c r="AB1976">
        <v>42</v>
      </c>
      <c r="AC1976" t="s">
        <v>8750</v>
      </c>
      <c r="AD1976" t="s">
        <v>8752</v>
      </c>
    </row>
    <row r="1977" spans="1:30" x14ac:dyDescent="0.25">
      <c r="A1977">
        <v>1976</v>
      </c>
      <c r="B1977" t="s">
        <v>8753</v>
      </c>
      <c r="C1977" s="2">
        <v>-2.6020795347051502</v>
      </c>
      <c r="D1977" t="s">
        <v>8756</v>
      </c>
      <c r="E1977" t="s">
        <v>18298</v>
      </c>
      <c r="F1977">
        <v>4871.4413959895501</v>
      </c>
      <c r="G1977" s="2">
        <v>0.74672955294258503</v>
      </c>
      <c r="H1977" s="12">
        <v>-3.48463446297434</v>
      </c>
      <c r="I1977" s="14">
        <v>4.9280977953984498E-4</v>
      </c>
      <c r="J1977" s="14">
        <v>2.0759678415351599E-3</v>
      </c>
      <c r="K1977" t="s">
        <v>8755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1</v>
      </c>
      <c r="X1977">
        <v>0</v>
      </c>
      <c r="Y1977">
        <v>1928</v>
      </c>
      <c r="Z1977">
        <v>2277</v>
      </c>
      <c r="AA1977">
        <v>2450</v>
      </c>
      <c r="AB1977">
        <v>9078</v>
      </c>
      <c r="AC1977" t="s">
        <v>8754</v>
      </c>
      <c r="AD1977" t="s">
        <v>8757</v>
      </c>
    </row>
    <row r="1978" spans="1:30" x14ac:dyDescent="0.25">
      <c r="A1978">
        <v>1977</v>
      </c>
      <c r="B1978" t="s">
        <v>8758</v>
      </c>
      <c r="C1978" s="2">
        <v>1.11551589404869</v>
      </c>
      <c r="D1978" t="s">
        <v>35</v>
      </c>
      <c r="F1978">
        <v>5.1474660141289004</v>
      </c>
      <c r="G1978" s="2">
        <v>1.6409908118975001</v>
      </c>
      <c r="H1978" s="12">
        <v>0.67978192562748396</v>
      </c>
      <c r="I1978" s="14">
        <v>0.49664255274403701</v>
      </c>
      <c r="J1978" s="14" t="s">
        <v>24</v>
      </c>
      <c r="K1978" t="s">
        <v>8760</v>
      </c>
      <c r="L1978" t="s">
        <v>24</v>
      </c>
      <c r="M1978" t="s">
        <v>24</v>
      </c>
      <c r="N1978" t="s">
        <v>24</v>
      </c>
      <c r="O1978" t="s">
        <v>24</v>
      </c>
      <c r="P1978" t="s">
        <v>24</v>
      </c>
      <c r="Q1978" t="s">
        <v>24</v>
      </c>
      <c r="R1978" t="s">
        <v>24</v>
      </c>
      <c r="S1978" t="s">
        <v>24</v>
      </c>
      <c r="T1978" t="s">
        <v>24</v>
      </c>
      <c r="U1978" t="s">
        <v>24</v>
      </c>
      <c r="V1978" t="s">
        <v>24</v>
      </c>
      <c r="W1978" t="s">
        <v>24</v>
      </c>
      <c r="X1978" t="s">
        <v>24</v>
      </c>
      <c r="Y1978">
        <v>15</v>
      </c>
      <c r="Z1978">
        <v>6</v>
      </c>
      <c r="AA1978">
        <v>4</v>
      </c>
      <c r="AB1978">
        <v>0</v>
      </c>
      <c r="AC1978" t="s">
        <v>8759</v>
      </c>
      <c r="AD1978" t="s">
        <v>8761</v>
      </c>
    </row>
    <row r="1979" spans="1:30" x14ac:dyDescent="0.25">
      <c r="A1979">
        <v>1978</v>
      </c>
      <c r="B1979" t="s">
        <v>8762</v>
      </c>
      <c r="C1979" s="2">
        <v>1.818825243272</v>
      </c>
      <c r="D1979" t="s">
        <v>4166</v>
      </c>
      <c r="E1979" t="s">
        <v>18283</v>
      </c>
      <c r="F1979">
        <v>6.5117715065622299</v>
      </c>
      <c r="G1979" s="2">
        <v>1.40238135488442</v>
      </c>
      <c r="H1979" s="12">
        <v>1.2969548097150101</v>
      </c>
      <c r="I1979" s="14">
        <v>0.19464673609766001</v>
      </c>
      <c r="J1979" s="14" t="s">
        <v>24</v>
      </c>
      <c r="K1979" t="s">
        <v>24</v>
      </c>
      <c r="L1979" t="s">
        <v>24</v>
      </c>
      <c r="M1979" t="s">
        <v>24</v>
      </c>
      <c r="N1979" t="s">
        <v>24</v>
      </c>
      <c r="O1979" t="s">
        <v>24</v>
      </c>
      <c r="P1979" t="s">
        <v>24</v>
      </c>
      <c r="Q1979" t="s">
        <v>24</v>
      </c>
      <c r="R1979" t="s">
        <v>24</v>
      </c>
      <c r="S1979" t="s">
        <v>24</v>
      </c>
      <c r="T1979" t="s">
        <v>24</v>
      </c>
      <c r="U1979" t="s">
        <v>24</v>
      </c>
      <c r="V1979" t="s">
        <v>24</v>
      </c>
      <c r="W1979" t="s">
        <v>24</v>
      </c>
      <c r="X1979" t="s">
        <v>24</v>
      </c>
      <c r="Y1979">
        <v>18</v>
      </c>
      <c r="Z1979">
        <v>13</v>
      </c>
      <c r="AA1979">
        <v>0</v>
      </c>
      <c r="AB1979">
        <v>4</v>
      </c>
      <c r="AC1979" t="s">
        <v>8763</v>
      </c>
      <c r="AD1979" t="s">
        <v>8764</v>
      </c>
    </row>
    <row r="1980" spans="1:30" x14ac:dyDescent="0.25">
      <c r="A1980">
        <v>1979</v>
      </c>
      <c r="B1980" t="s">
        <v>8765</v>
      </c>
      <c r="C1980" s="2">
        <v>1.32995021454694</v>
      </c>
      <c r="D1980" t="s">
        <v>8768</v>
      </c>
      <c r="E1980" t="s">
        <v>18285</v>
      </c>
      <c r="F1980">
        <v>29.275705823551402</v>
      </c>
      <c r="G1980" s="2">
        <v>0.59066148610677705</v>
      </c>
      <c r="H1980" s="12">
        <v>2.2516284637297601</v>
      </c>
      <c r="I1980" s="14">
        <v>2.4345760763884599E-2</v>
      </c>
      <c r="J1980" s="14">
        <v>5.7787813669251301E-2</v>
      </c>
      <c r="K1980" t="s">
        <v>8767</v>
      </c>
      <c r="L1980" t="s">
        <v>24</v>
      </c>
      <c r="M1980" t="s">
        <v>24</v>
      </c>
      <c r="N1980" t="s">
        <v>24</v>
      </c>
      <c r="O1980" t="s">
        <v>24</v>
      </c>
      <c r="P1980" t="s">
        <v>24</v>
      </c>
      <c r="Q1980" t="s">
        <v>24</v>
      </c>
      <c r="R1980" t="s">
        <v>24</v>
      </c>
      <c r="S1980" t="s">
        <v>24</v>
      </c>
      <c r="T1980" t="s">
        <v>24</v>
      </c>
      <c r="U1980" t="s">
        <v>24</v>
      </c>
      <c r="V1980" t="s">
        <v>24</v>
      </c>
      <c r="W1980" t="s">
        <v>24</v>
      </c>
      <c r="X1980" t="s">
        <v>24</v>
      </c>
      <c r="Y1980">
        <v>73</v>
      </c>
      <c r="Z1980">
        <v>54</v>
      </c>
      <c r="AA1980">
        <v>10</v>
      </c>
      <c r="AB1980">
        <v>12</v>
      </c>
      <c r="AC1980" t="s">
        <v>8766</v>
      </c>
      <c r="AD1980" t="s">
        <v>8769</v>
      </c>
    </row>
    <row r="1981" spans="1:30" x14ac:dyDescent="0.25">
      <c r="A1981">
        <v>1980</v>
      </c>
      <c r="B1981" t="s">
        <v>8770</v>
      </c>
      <c r="C1981" s="2">
        <v>0.69980825505673905</v>
      </c>
      <c r="D1981" t="s">
        <v>8772</v>
      </c>
      <c r="E1981" t="s">
        <v>18294</v>
      </c>
      <c r="F1981">
        <v>23.8500811159767</v>
      </c>
      <c r="G1981" s="2">
        <v>0.59199091516595304</v>
      </c>
      <c r="H1981" s="12">
        <v>1.18212667986731</v>
      </c>
      <c r="I1981" s="14">
        <v>0.23715543958056001</v>
      </c>
      <c r="J1981" s="14">
        <v>0.35784080044902999</v>
      </c>
      <c r="K1981" t="s">
        <v>24</v>
      </c>
      <c r="L1981" t="s">
        <v>24</v>
      </c>
      <c r="M1981" t="s">
        <v>24</v>
      </c>
      <c r="N1981" t="s">
        <v>24</v>
      </c>
      <c r="O1981" t="s">
        <v>24</v>
      </c>
      <c r="P1981" t="s">
        <v>24</v>
      </c>
      <c r="Q1981" t="s">
        <v>24</v>
      </c>
      <c r="R1981" t="s">
        <v>24</v>
      </c>
      <c r="S1981" t="s">
        <v>24</v>
      </c>
      <c r="T1981" t="s">
        <v>24</v>
      </c>
      <c r="U1981" t="s">
        <v>24</v>
      </c>
      <c r="V1981" t="s">
        <v>24</v>
      </c>
      <c r="W1981" t="s">
        <v>24</v>
      </c>
      <c r="X1981" t="s">
        <v>24</v>
      </c>
      <c r="Y1981">
        <v>43</v>
      </c>
      <c r="Z1981">
        <v>47</v>
      </c>
      <c r="AA1981">
        <v>11</v>
      </c>
      <c r="AB1981">
        <v>13</v>
      </c>
      <c r="AC1981" t="s">
        <v>8771</v>
      </c>
      <c r="AD1981" t="s">
        <v>8773</v>
      </c>
    </row>
    <row r="1982" spans="1:30" x14ac:dyDescent="0.25">
      <c r="A1982">
        <v>1981</v>
      </c>
      <c r="B1982" t="s">
        <v>8774</v>
      </c>
      <c r="C1982" s="2">
        <v>1.6215191080957501</v>
      </c>
      <c r="D1982" t="s">
        <v>8776</v>
      </c>
      <c r="F1982">
        <v>122.602163263177</v>
      </c>
      <c r="G1982" s="2">
        <v>0.49062633272490402</v>
      </c>
      <c r="H1982" s="12">
        <v>3.3049981216661402</v>
      </c>
      <c r="I1982" s="14">
        <v>9.4977036496537905E-4</v>
      </c>
      <c r="J1982" s="14">
        <v>3.6468567111010899E-3</v>
      </c>
      <c r="K1982" t="s">
        <v>24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1</v>
      </c>
      <c r="U1982">
        <v>0</v>
      </c>
      <c r="V1982">
        <v>0</v>
      </c>
      <c r="W1982">
        <v>0</v>
      </c>
      <c r="X1982">
        <v>0</v>
      </c>
      <c r="Y1982">
        <v>366</v>
      </c>
      <c r="Z1982">
        <v>193</v>
      </c>
      <c r="AA1982">
        <v>26</v>
      </c>
      <c r="AB1982">
        <v>55</v>
      </c>
      <c r="AC1982" t="s">
        <v>8775</v>
      </c>
      <c r="AD1982" t="s">
        <v>8777</v>
      </c>
    </row>
    <row r="1983" spans="1:30" x14ac:dyDescent="0.25">
      <c r="A1983">
        <v>1982</v>
      </c>
      <c r="B1983" t="s">
        <v>8778</v>
      </c>
      <c r="C1983" s="2">
        <v>0.823594516857582</v>
      </c>
      <c r="D1983" t="s">
        <v>35</v>
      </c>
      <c r="F1983">
        <v>4132.0686129178303</v>
      </c>
      <c r="G1983" s="2">
        <v>0.144967904152215</v>
      </c>
      <c r="H1983" s="12">
        <v>5.6812197270425697</v>
      </c>
      <c r="I1983" s="14">
        <v>1.33737530499728E-8</v>
      </c>
      <c r="J1983" s="14">
        <v>1.5451037177557401E-7</v>
      </c>
      <c r="K1983" t="s">
        <v>8780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0</v>
      </c>
      <c r="Y1983">
        <v>7592</v>
      </c>
      <c r="Z1983">
        <v>8512</v>
      </c>
      <c r="AA1983">
        <v>1785</v>
      </c>
      <c r="AB1983">
        <v>2158</v>
      </c>
      <c r="AC1983" t="s">
        <v>8779</v>
      </c>
      <c r="AD1983" t="s">
        <v>8781</v>
      </c>
    </row>
    <row r="1984" spans="1:30" x14ac:dyDescent="0.25">
      <c r="A1984">
        <v>1983</v>
      </c>
      <c r="B1984" t="s">
        <v>16510</v>
      </c>
      <c r="C1984" s="2">
        <v>2.3131651600618499E-2</v>
      </c>
      <c r="D1984" t="s">
        <v>8784</v>
      </c>
      <c r="E1984" t="s">
        <v>18287</v>
      </c>
      <c r="F1984">
        <v>110.168316595676</v>
      </c>
      <c r="G1984" s="2">
        <v>0.33016220842694399</v>
      </c>
      <c r="H1984" s="12">
        <v>7.0061475875234605E-2</v>
      </c>
      <c r="I1984" s="14">
        <v>0.94414472911956204</v>
      </c>
      <c r="J1984" s="14">
        <v>0.96162889076992497</v>
      </c>
      <c r="K1984" t="s">
        <v>8783</v>
      </c>
      <c r="L1984" t="s">
        <v>24</v>
      </c>
      <c r="M1984" t="s">
        <v>24</v>
      </c>
      <c r="N1984" t="s">
        <v>24</v>
      </c>
      <c r="O1984" t="s">
        <v>24</v>
      </c>
      <c r="P1984" t="s">
        <v>24</v>
      </c>
      <c r="Q1984" t="s">
        <v>24</v>
      </c>
      <c r="R1984" t="s">
        <v>24</v>
      </c>
      <c r="S1984" t="s">
        <v>24</v>
      </c>
      <c r="T1984" t="s">
        <v>24</v>
      </c>
      <c r="U1984" t="s">
        <v>24</v>
      </c>
      <c r="V1984" t="s">
        <v>24</v>
      </c>
      <c r="W1984" t="s">
        <v>24</v>
      </c>
      <c r="X1984" t="s">
        <v>24</v>
      </c>
      <c r="Y1984">
        <v>181</v>
      </c>
      <c r="Z1984">
        <v>156</v>
      </c>
      <c r="AA1984">
        <v>74</v>
      </c>
      <c r="AB1984">
        <v>69</v>
      </c>
      <c r="AC1984" t="s">
        <v>8782</v>
      </c>
      <c r="AD1984" t="s">
        <v>8785</v>
      </c>
    </row>
    <row r="1985" spans="1:30" x14ac:dyDescent="0.25">
      <c r="A1985">
        <v>1984</v>
      </c>
      <c r="B1985" t="s">
        <v>8786</v>
      </c>
      <c r="C1985" s="2">
        <v>0.35405067765827702</v>
      </c>
      <c r="D1985" t="s">
        <v>858</v>
      </c>
      <c r="E1985" t="s">
        <v>18281</v>
      </c>
      <c r="F1985">
        <v>18.292005970561199</v>
      </c>
      <c r="G1985" s="2">
        <v>0.71260371954771495</v>
      </c>
      <c r="H1985" s="12">
        <v>0.49684090602697301</v>
      </c>
      <c r="I1985" s="14">
        <v>0.61930124636075101</v>
      </c>
      <c r="J1985" s="14">
        <v>0.720611253587227</v>
      </c>
      <c r="K1985" t="s">
        <v>8788</v>
      </c>
      <c r="L1985" t="s">
        <v>24</v>
      </c>
      <c r="M1985" t="s">
        <v>24</v>
      </c>
      <c r="N1985" t="s">
        <v>24</v>
      </c>
      <c r="O1985" t="s">
        <v>24</v>
      </c>
      <c r="P1985" t="s">
        <v>24</v>
      </c>
      <c r="Q1985" t="s">
        <v>24</v>
      </c>
      <c r="R1985" t="s">
        <v>24</v>
      </c>
      <c r="S1985" t="s">
        <v>24</v>
      </c>
      <c r="T1985" t="s">
        <v>24</v>
      </c>
      <c r="U1985" t="s">
        <v>24</v>
      </c>
      <c r="V1985" t="s">
        <v>24</v>
      </c>
      <c r="W1985" t="s">
        <v>24</v>
      </c>
      <c r="X1985" t="s">
        <v>24</v>
      </c>
      <c r="Y1985">
        <v>38</v>
      </c>
      <c r="Z1985">
        <v>24</v>
      </c>
      <c r="AA1985">
        <v>11</v>
      </c>
      <c r="AB1985">
        <v>10</v>
      </c>
      <c r="AC1985" t="s">
        <v>8787</v>
      </c>
      <c r="AD1985" t="s">
        <v>8789</v>
      </c>
    </row>
    <row r="1986" spans="1:30" x14ac:dyDescent="0.25">
      <c r="A1986">
        <v>1985</v>
      </c>
      <c r="B1986" t="s">
        <v>8790</v>
      </c>
      <c r="C1986" s="2">
        <v>-1.11766991891407</v>
      </c>
      <c r="D1986" t="s">
        <v>8793</v>
      </c>
      <c r="E1986" t="s">
        <v>18293</v>
      </c>
      <c r="F1986">
        <v>6297.5373696343304</v>
      </c>
      <c r="G1986" s="2">
        <v>0.14543556361183699</v>
      </c>
      <c r="H1986" s="12">
        <v>-7.6849835841878296</v>
      </c>
      <c r="I1986" s="14">
        <v>1.5301661288327199E-14</v>
      </c>
      <c r="J1986" s="14">
        <v>3.57802319346812E-13</v>
      </c>
      <c r="K1986" t="s">
        <v>8792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</v>
      </c>
      <c r="W1986">
        <v>0</v>
      </c>
      <c r="X1986">
        <v>0</v>
      </c>
      <c r="Y1986">
        <v>5953</v>
      </c>
      <c r="Z1986">
        <v>6150</v>
      </c>
      <c r="AA1986">
        <v>5018</v>
      </c>
      <c r="AB1986">
        <v>6402</v>
      </c>
      <c r="AC1986" t="s">
        <v>8791</v>
      </c>
      <c r="AD1986" t="s">
        <v>8794</v>
      </c>
    </row>
    <row r="1987" spans="1:30" x14ac:dyDescent="0.25">
      <c r="A1987">
        <v>1986</v>
      </c>
      <c r="B1987" t="s">
        <v>8795</v>
      </c>
      <c r="C1987" s="2">
        <v>-0.43171660127625799</v>
      </c>
      <c r="D1987" t="s">
        <v>35</v>
      </c>
      <c r="F1987">
        <v>81.956163035680305</v>
      </c>
      <c r="G1987" s="2">
        <v>0.533650155470063</v>
      </c>
      <c r="H1987" s="12">
        <v>-0.80898805491021197</v>
      </c>
      <c r="I1987" s="14">
        <v>0.418522017160468</v>
      </c>
      <c r="J1987" s="14">
        <v>0.547880816966687</v>
      </c>
      <c r="K1987" t="s">
        <v>24</v>
      </c>
      <c r="L1987" t="s">
        <v>24</v>
      </c>
      <c r="M1987" t="s">
        <v>24</v>
      </c>
      <c r="N1987" t="s">
        <v>24</v>
      </c>
      <c r="O1987" t="s">
        <v>24</v>
      </c>
      <c r="P1987" t="s">
        <v>24</v>
      </c>
      <c r="Q1987" t="s">
        <v>24</v>
      </c>
      <c r="R1987" t="s">
        <v>24</v>
      </c>
      <c r="S1987" t="s">
        <v>24</v>
      </c>
      <c r="T1987" t="s">
        <v>24</v>
      </c>
      <c r="U1987" t="s">
        <v>24</v>
      </c>
      <c r="V1987" t="s">
        <v>24</v>
      </c>
      <c r="W1987" t="s">
        <v>24</v>
      </c>
      <c r="X1987" t="s">
        <v>24</v>
      </c>
      <c r="Y1987">
        <v>107</v>
      </c>
      <c r="Z1987">
        <v>106</v>
      </c>
      <c r="AA1987">
        <v>30</v>
      </c>
      <c r="AB1987">
        <v>99</v>
      </c>
      <c r="AC1987" t="s">
        <v>8796</v>
      </c>
      <c r="AD1987" t="s">
        <v>8797</v>
      </c>
    </row>
    <row r="1988" spans="1:30" x14ac:dyDescent="0.25">
      <c r="A1988">
        <v>1987</v>
      </c>
      <c r="B1988" t="s">
        <v>8798</v>
      </c>
      <c r="C1988" s="2">
        <v>-7.7799829750456904E-3</v>
      </c>
      <c r="D1988" t="s">
        <v>8801</v>
      </c>
      <c r="E1988" t="s">
        <v>18290</v>
      </c>
      <c r="F1988">
        <v>11780.320503597201</v>
      </c>
      <c r="G1988" s="2">
        <v>0.19602621259567801</v>
      </c>
      <c r="H1988" s="12">
        <v>-3.9688482841285101E-2</v>
      </c>
      <c r="I1988" s="14">
        <v>0.96834148380476603</v>
      </c>
      <c r="J1988" s="14">
        <v>0.97613459417319404</v>
      </c>
      <c r="K1988" t="s">
        <v>8800</v>
      </c>
      <c r="L1988" t="s">
        <v>24</v>
      </c>
      <c r="M1988" t="s">
        <v>24</v>
      </c>
      <c r="N1988" t="s">
        <v>24</v>
      </c>
      <c r="O1988" t="s">
        <v>24</v>
      </c>
      <c r="P1988" t="s">
        <v>24</v>
      </c>
      <c r="Q1988" t="s">
        <v>24</v>
      </c>
      <c r="R1988" t="s">
        <v>24</v>
      </c>
      <c r="S1988" t="s">
        <v>24</v>
      </c>
      <c r="T1988" t="s">
        <v>24</v>
      </c>
      <c r="U1988" t="s">
        <v>24</v>
      </c>
      <c r="V1988" t="s">
        <v>24</v>
      </c>
      <c r="W1988" t="s">
        <v>24</v>
      </c>
      <c r="X1988" t="s">
        <v>24</v>
      </c>
      <c r="Y1988">
        <v>15457</v>
      </c>
      <c r="Z1988">
        <v>20459</v>
      </c>
      <c r="AA1988">
        <v>7644</v>
      </c>
      <c r="AB1988">
        <v>7860</v>
      </c>
      <c r="AC1988" t="s">
        <v>8799</v>
      </c>
      <c r="AD1988" t="s">
        <v>8802</v>
      </c>
    </row>
    <row r="1989" spans="1:30" x14ac:dyDescent="0.25">
      <c r="A1989">
        <v>1988</v>
      </c>
      <c r="B1989" t="s">
        <v>8803</v>
      </c>
      <c r="C1989" s="2">
        <v>-0.12681538408186399</v>
      </c>
      <c r="D1989" t="s">
        <v>306</v>
      </c>
      <c r="F1989">
        <v>119.11508224200399</v>
      </c>
      <c r="G1989" s="2">
        <v>0.29405667975738697</v>
      </c>
      <c r="H1989" s="12">
        <v>-0.43126170160968302</v>
      </c>
      <c r="I1989" s="14">
        <v>0.666278094285921</v>
      </c>
      <c r="J1989" s="14">
        <v>0.76121005213180803</v>
      </c>
      <c r="K1989" t="s">
        <v>8805</v>
      </c>
      <c r="L1989" t="s">
        <v>24</v>
      </c>
      <c r="M1989" t="s">
        <v>24</v>
      </c>
      <c r="N1989" t="s">
        <v>24</v>
      </c>
      <c r="O1989" t="s">
        <v>24</v>
      </c>
      <c r="P1989" t="s">
        <v>24</v>
      </c>
      <c r="Q1989" t="s">
        <v>24</v>
      </c>
      <c r="R1989" t="s">
        <v>24</v>
      </c>
      <c r="S1989" t="s">
        <v>24</v>
      </c>
      <c r="T1989" t="s">
        <v>24</v>
      </c>
      <c r="U1989" t="s">
        <v>24</v>
      </c>
      <c r="V1989" t="s">
        <v>24</v>
      </c>
      <c r="W1989" t="s">
        <v>24</v>
      </c>
      <c r="X1989" t="s">
        <v>24</v>
      </c>
      <c r="Y1989">
        <v>174</v>
      </c>
      <c r="Z1989">
        <v>173</v>
      </c>
      <c r="AA1989">
        <v>70</v>
      </c>
      <c r="AB1989">
        <v>95</v>
      </c>
      <c r="AC1989" t="s">
        <v>8804</v>
      </c>
      <c r="AD1989" t="s">
        <v>8806</v>
      </c>
    </row>
    <row r="1990" spans="1:30" x14ac:dyDescent="0.25">
      <c r="A1990">
        <v>1989</v>
      </c>
      <c r="B1990" t="s">
        <v>8807</v>
      </c>
      <c r="C1990" s="2">
        <v>0.225573525012635</v>
      </c>
      <c r="D1990" t="s">
        <v>35</v>
      </c>
      <c r="F1990">
        <v>1095.5099257525901</v>
      </c>
      <c r="G1990" s="2">
        <v>0.17921497244648299</v>
      </c>
      <c r="H1990" s="12">
        <v>1.2586756671795101</v>
      </c>
      <c r="I1990" s="14">
        <v>0.208147503822321</v>
      </c>
      <c r="J1990" s="14">
        <v>0.323187277306625</v>
      </c>
      <c r="K1990" t="s">
        <v>8809</v>
      </c>
      <c r="L1990" t="s">
        <v>24</v>
      </c>
      <c r="M1990" t="s">
        <v>24</v>
      </c>
      <c r="N1990" t="s">
        <v>24</v>
      </c>
      <c r="O1990" t="s">
        <v>24</v>
      </c>
      <c r="P1990" t="s">
        <v>24</v>
      </c>
      <c r="Q1990" t="s">
        <v>24</v>
      </c>
      <c r="R1990" t="s">
        <v>24</v>
      </c>
      <c r="S1990" t="s">
        <v>24</v>
      </c>
      <c r="T1990" t="s">
        <v>24</v>
      </c>
      <c r="U1990" t="s">
        <v>24</v>
      </c>
      <c r="V1990" t="s">
        <v>24</v>
      </c>
      <c r="W1990" t="s">
        <v>24</v>
      </c>
      <c r="X1990" t="s">
        <v>24</v>
      </c>
      <c r="Y1990">
        <v>1725</v>
      </c>
      <c r="Z1990">
        <v>1876</v>
      </c>
      <c r="AA1990">
        <v>563</v>
      </c>
      <c r="AB1990">
        <v>779</v>
      </c>
      <c r="AC1990" t="s">
        <v>8808</v>
      </c>
      <c r="AD1990" t="s">
        <v>8810</v>
      </c>
    </row>
    <row r="1991" spans="1:30" x14ac:dyDescent="0.25">
      <c r="A1991">
        <v>1990</v>
      </c>
      <c r="B1991" t="s">
        <v>8811</v>
      </c>
      <c r="C1991" s="2">
        <v>0.92435293080138803</v>
      </c>
      <c r="D1991" t="s">
        <v>8814</v>
      </c>
      <c r="E1991" t="s">
        <v>18292</v>
      </c>
      <c r="F1991">
        <v>2894.9827891680102</v>
      </c>
      <c r="G1991" s="2">
        <v>0.14584217337010899</v>
      </c>
      <c r="H1991" s="12">
        <v>6.3380359016978201</v>
      </c>
      <c r="I1991" s="14">
        <v>2.32712610434011E-10</v>
      </c>
      <c r="J1991" s="14">
        <v>3.3908311333761702E-9</v>
      </c>
      <c r="K1991" t="s">
        <v>8813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0</v>
      </c>
      <c r="Y1991">
        <v>5717</v>
      </c>
      <c r="Z1991">
        <v>5831</v>
      </c>
      <c r="AA1991">
        <v>1209</v>
      </c>
      <c r="AB1991">
        <v>1429</v>
      </c>
      <c r="AC1991" t="s">
        <v>8812</v>
      </c>
      <c r="AD1991" t="e">
        <f>-RAGIRRILEDIRGIKVSGEAQCGEDAVKWCRNNTVDIVLMDMNMPGIGGLEATRKILRFSPDIKVIMLTIHTENPLPAKVMQAGAGGYLSKGAAPQDVINAIRAVHSGQRYIASDIAQQMALSQLEPQVDTPFACLSERELQIMLMITKGQKVNEISEQLHLSPKTVNSYRYRMFSKLNISGDVELTHLAIRHGLFNAETLSNSD</f>
        <v>#NAME?</v>
      </c>
    </row>
    <row r="1992" spans="1:30" x14ac:dyDescent="0.25">
      <c r="A1992">
        <v>1991</v>
      </c>
      <c r="B1992" t="s">
        <v>8815</v>
      </c>
      <c r="C1992" s="2">
        <v>0.81954158518129905</v>
      </c>
      <c r="D1992" t="s">
        <v>8818</v>
      </c>
      <c r="E1992" t="s">
        <v>18283</v>
      </c>
      <c r="F1992">
        <v>6442.1074779825103</v>
      </c>
      <c r="G1992" s="2">
        <v>0.18050424431312001</v>
      </c>
      <c r="H1992" s="12">
        <v>4.5402898325185204</v>
      </c>
      <c r="I1992" s="14">
        <v>5.6176951387323197E-6</v>
      </c>
      <c r="J1992" s="14">
        <v>3.82179434089716E-5</v>
      </c>
      <c r="K1992" t="s">
        <v>8817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0</v>
      </c>
      <c r="Y1992">
        <v>13343</v>
      </c>
      <c r="Z1992">
        <v>11645</v>
      </c>
      <c r="AA1992">
        <v>2916</v>
      </c>
      <c r="AB1992">
        <v>3219</v>
      </c>
      <c r="AC1992" t="s">
        <v>8816</v>
      </c>
      <c r="AD1992" t="s">
        <v>8819</v>
      </c>
    </row>
    <row r="1993" spans="1:30" x14ac:dyDescent="0.25">
      <c r="A1993">
        <v>1992</v>
      </c>
      <c r="B1993" t="s">
        <v>8820</v>
      </c>
      <c r="C1993" s="2">
        <v>0.401629730079342</v>
      </c>
      <c r="D1993" t="s">
        <v>8823</v>
      </c>
      <c r="E1993" t="s">
        <v>18290</v>
      </c>
      <c r="F1993">
        <v>2696.1121051801802</v>
      </c>
      <c r="G1993" s="2">
        <v>0.16173376026118699</v>
      </c>
      <c r="H1993" s="12">
        <v>2.4832770191625002</v>
      </c>
      <c r="I1993" s="14">
        <v>1.3017980731579001E-2</v>
      </c>
      <c r="J1993" s="14">
        <v>3.3603321983592102E-2</v>
      </c>
      <c r="K1993" t="s">
        <v>8822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0</v>
      </c>
      <c r="Y1993">
        <v>4735</v>
      </c>
      <c r="Z1993">
        <v>4604</v>
      </c>
      <c r="AA1993">
        <v>1469</v>
      </c>
      <c r="AB1993">
        <v>1587</v>
      </c>
      <c r="AC1993" t="s">
        <v>8821</v>
      </c>
      <c r="AD1993" t="s">
        <v>8824</v>
      </c>
    </row>
    <row r="1994" spans="1:30" x14ac:dyDescent="0.25">
      <c r="A1994">
        <v>1993</v>
      </c>
      <c r="B1994" t="s">
        <v>16511</v>
      </c>
      <c r="C1994" s="2">
        <v>0.90312390432716105</v>
      </c>
      <c r="D1994" t="s">
        <v>8827</v>
      </c>
      <c r="E1994" t="s">
        <v>18282</v>
      </c>
      <c r="F1994">
        <v>823.89094277804804</v>
      </c>
      <c r="G1994" s="2">
        <v>0.22444335670374699</v>
      </c>
      <c r="H1994" s="12">
        <v>4.0238388767248496</v>
      </c>
      <c r="I1994" s="14">
        <v>5.7257097003672501E-5</v>
      </c>
      <c r="J1994" s="14">
        <v>3.0490148369957199E-4</v>
      </c>
      <c r="K1994" t="s">
        <v>8826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0</v>
      </c>
      <c r="Y1994">
        <v>1572</v>
      </c>
      <c r="Z1994">
        <v>1699</v>
      </c>
      <c r="AA1994">
        <v>400</v>
      </c>
      <c r="AB1994">
        <v>349</v>
      </c>
      <c r="AC1994" t="s">
        <v>8825</v>
      </c>
      <c r="AD1994" t="s">
        <v>8828</v>
      </c>
    </row>
    <row r="1995" spans="1:30" x14ac:dyDescent="0.25">
      <c r="A1995">
        <v>1994</v>
      </c>
      <c r="B1995" t="s">
        <v>8829</v>
      </c>
      <c r="C1995" s="2">
        <v>0.96215516796387401</v>
      </c>
      <c r="D1995" t="s">
        <v>35</v>
      </c>
      <c r="F1995">
        <v>124.723057446716</v>
      </c>
      <c r="G1995" s="2">
        <v>0.31323006826932698</v>
      </c>
      <c r="H1995" s="12">
        <v>3.0717203277450902</v>
      </c>
      <c r="I1995" s="14">
        <v>2.1282902988179202E-3</v>
      </c>
      <c r="J1995" s="14">
        <v>7.1461510033396297E-3</v>
      </c>
      <c r="K1995" t="s">
        <v>8831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0</v>
      </c>
      <c r="Y1995">
        <v>269</v>
      </c>
      <c r="Z1995">
        <v>232</v>
      </c>
      <c r="AA1995">
        <v>49</v>
      </c>
      <c r="AB1995">
        <v>63</v>
      </c>
      <c r="AC1995" t="s">
        <v>8830</v>
      </c>
      <c r="AD1995" t="s">
        <v>8832</v>
      </c>
    </row>
    <row r="1996" spans="1:30" x14ac:dyDescent="0.25">
      <c r="A1996">
        <v>1995</v>
      </c>
      <c r="B1996" t="s">
        <v>8833</v>
      </c>
      <c r="C1996" s="2">
        <v>-1.2016661965381801</v>
      </c>
      <c r="D1996" t="s">
        <v>8836</v>
      </c>
      <c r="E1996" t="s">
        <v>18281</v>
      </c>
      <c r="F1996">
        <v>14.7336582846367</v>
      </c>
      <c r="G1996" s="2">
        <v>0.76686987885400304</v>
      </c>
      <c r="H1996" s="12">
        <v>-1.5669753496302801</v>
      </c>
      <c r="I1996" s="14">
        <v>0.117120453561275</v>
      </c>
      <c r="J1996" s="14">
        <v>0.20638780286858199</v>
      </c>
      <c r="K1996" t="s">
        <v>8835</v>
      </c>
      <c r="L1996" t="s">
        <v>24</v>
      </c>
      <c r="M1996" t="s">
        <v>24</v>
      </c>
      <c r="N1996" t="s">
        <v>24</v>
      </c>
      <c r="O1996" t="s">
        <v>24</v>
      </c>
      <c r="P1996" t="s">
        <v>24</v>
      </c>
      <c r="Q1996" t="s">
        <v>24</v>
      </c>
      <c r="R1996" t="s">
        <v>24</v>
      </c>
      <c r="S1996" t="s">
        <v>24</v>
      </c>
      <c r="T1996" t="s">
        <v>24</v>
      </c>
      <c r="U1996" t="s">
        <v>24</v>
      </c>
      <c r="V1996" t="s">
        <v>24</v>
      </c>
      <c r="W1996" t="s">
        <v>24</v>
      </c>
      <c r="X1996" t="s">
        <v>24</v>
      </c>
      <c r="Y1996">
        <v>17</v>
      </c>
      <c r="Z1996">
        <v>10</v>
      </c>
      <c r="AA1996">
        <v>13</v>
      </c>
      <c r="AB1996">
        <v>14</v>
      </c>
      <c r="AC1996" t="s">
        <v>8834</v>
      </c>
      <c r="AD1996" t="s">
        <v>8837</v>
      </c>
    </row>
    <row r="1997" spans="1:30" x14ac:dyDescent="0.25">
      <c r="A1997">
        <v>1996</v>
      </c>
      <c r="B1997" t="s">
        <v>8838</v>
      </c>
      <c r="C1997" s="2">
        <v>0.32344835400216698</v>
      </c>
      <c r="D1997" t="s">
        <v>35</v>
      </c>
      <c r="F1997">
        <v>324.45563549420098</v>
      </c>
      <c r="G1997" s="2">
        <v>0.22686906593432901</v>
      </c>
      <c r="H1997" s="12">
        <v>1.4257049662989001</v>
      </c>
      <c r="I1997" s="14">
        <v>0.153953522390991</v>
      </c>
      <c r="J1997" s="14">
        <v>0.25691816450291499</v>
      </c>
      <c r="K1997" t="s">
        <v>8840</v>
      </c>
      <c r="L1997" t="s">
        <v>24</v>
      </c>
      <c r="M1997" t="s">
        <v>24</v>
      </c>
      <c r="N1997" t="s">
        <v>24</v>
      </c>
      <c r="O1997" t="s">
        <v>24</v>
      </c>
      <c r="P1997" t="s">
        <v>24</v>
      </c>
      <c r="Q1997" t="s">
        <v>24</v>
      </c>
      <c r="R1997" t="s">
        <v>24</v>
      </c>
      <c r="S1997" t="s">
        <v>24</v>
      </c>
      <c r="T1997" t="s">
        <v>24</v>
      </c>
      <c r="U1997" t="s">
        <v>24</v>
      </c>
      <c r="V1997" t="s">
        <v>24</v>
      </c>
      <c r="W1997" t="s">
        <v>24</v>
      </c>
      <c r="X1997" t="s">
        <v>24</v>
      </c>
      <c r="Y1997">
        <v>555</v>
      </c>
      <c r="Z1997">
        <v>542</v>
      </c>
      <c r="AA1997">
        <v>190</v>
      </c>
      <c r="AB1997">
        <v>188</v>
      </c>
      <c r="AC1997" t="s">
        <v>8839</v>
      </c>
      <c r="AD1997" t="s">
        <v>8841</v>
      </c>
    </row>
    <row r="1998" spans="1:30" x14ac:dyDescent="0.25">
      <c r="A1998">
        <v>1997</v>
      </c>
      <c r="B1998" t="s">
        <v>8842</v>
      </c>
      <c r="C1998" s="2">
        <v>0.14058847375815001</v>
      </c>
      <c r="D1998" t="s">
        <v>8845</v>
      </c>
      <c r="E1998" t="s">
        <v>18281</v>
      </c>
      <c r="F1998">
        <v>18.777966703628799</v>
      </c>
      <c r="G1998" s="2">
        <v>0.68850159989067505</v>
      </c>
      <c r="H1998" s="12">
        <v>0.20419483960599899</v>
      </c>
      <c r="I1998" s="14">
        <v>0.83820124380249705</v>
      </c>
      <c r="J1998" s="14">
        <v>0.88824310910413895</v>
      </c>
      <c r="K1998" t="s">
        <v>8844</v>
      </c>
      <c r="L1998" t="s">
        <v>24</v>
      </c>
      <c r="M1998" t="s">
        <v>24</v>
      </c>
      <c r="N1998" t="s">
        <v>24</v>
      </c>
      <c r="O1998" t="s">
        <v>24</v>
      </c>
      <c r="P1998" t="s">
        <v>24</v>
      </c>
      <c r="Q1998" t="s">
        <v>24</v>
      </c>
      <c r="R1998" t="s">
        <v>24</v>
      </c>
      <c r="S1998" t="s">
        <v>24</v>
      </c>
      <c r="T1998" t="s">
        <v>24</v>
      </c>
      <c r="U1998" t="s">
        <v>24</v>
      </c>
      <c r="V1998" t="s">
        <v>24</v>
      </c>
      <c r="W1998" t="s">
        <v>24</v>
      </c>
      <c r="X1998" t="s">
        <v>24</v>
      </c>
      <c r="Y1998">
        <v>33</v>
      </c>
      <c r="Z1998">
        <v>27</v>
      </c>
      <c r="AA1998">
        <v>8</v>
      </c>
      <c r="AB1998">
        <v>16</v>
      </c>
      <c r="AC1998" t="s">
        <v>8843</v>
      </c>
      <c r="AD1998" t="s">
        <v>8846</v>
      </c>
    </row>
    <row r="1999" spans="1:30" x14ac:dyDescent="0.25">
      <c r="A1999">
        <v>1998</v>
      </c>
      <c r="B1999" t="s">
        <v>8847</v>
      </c>
      <c r="C1999" s="2">
        <v>0.28412003159837501</v>
      </c>
      <c r="D1999" t="s">
        <v>8850</v>
      </c>
      <c r="E1999" t="s">
        <v>18281</v>
      </c>
      <c r="F1999">
        <v>21.252087359160502</v>
      </c>
      <c r="G1999" s="2">
        <v>0.71831400972931803</v>
      </c>
      <c r="H1999" s="12">
        <v>0.395537366318999</v>
      </c>
      <c r="I1999" s="14">
        <v>0.69244635071949401</v>
      </c>
      <c r="J1999" s="14">
        <v>0.78172969053472796</v>
      </c>
      <c r="K1999" t="s">
        <v>8849</v>
      </c>
      <c r="L1999" t="s">
        <v>24</v>
      </c>
      <c r="M1999" t="s">
        <v>24</v>
      </c>
      <c r="N1999" t="s">
        <v>24</v>
      </c>
      <c r="O1999" t="s">
        <v>24</v>
      </c>
      <c r="P1999" t="s">
        <v>24</v>
      </c>
      <c r="Q1999" t="s">
        <v>24</v>
      </c>
      <c r="R1999" t="s">
        <v>24</v>
      </c>
      <c r="S1999" t="s">
        <v>24</v>
      </c>
      <c r="T1999" t="s">
        <v>24</v>
      </c>
      <c r="U1999" t="s">
        <v>24</v>
      </c>
      <c r="V1999" t="s">
        <v>24</v>
      </c>
      <c r="W1999" t="s">
        <v>24</v>
      </c>
      <c r="X1999" t="s">
        <v>24</v>
      </c>
      <c r="Y1999">
        <v>42</v>
      </c>
      <c r="Z1999">
        <v>29</v>
      </c>
      <c r="AA1999">
        <v>7</v>
      </c>
      <c r="AB1999">
        <v>19</v>
      </c>
      <c r="AC1999" t="s">
        <v>8848</v>
      </c>
      <c r="AD1999" t="s">
        <v>8851</v>
      </c>
    </row>
    <row r="2000" spans="1:30" x14ac:dyDescent="0.25">
      <c r="A2000">
        <v>1999</v>
      </c>
      <c r="B2000" t="s">
        <v>8852</v>
      </c>
      <c r="C2000" s="2">
        <v>2.3203810770321902</v>
      </c>
      <c r="D2000" t="s">
        <v>35</v>
      </c>
      <c r="F2000">
        <v>274.17706840326099</v>
      </c>
      <c r="G2000" s="2">
        <v>0.26158476097049399</v>
      </c>
      <c r="H2000" s="12">
        <v>8.8704749788307602</v>
      </c>
      <c r="I2000" s="14">
        <v>7.2834567755415201E-19</v>
      </c>
      <c r="J2000" s="14">
        <v>2.70875225795139E-17</v>
      </c>
      <c r="K2000" t="s">
        <v>8854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1</v>
      </c>
      <c r="U2000">
        <v>0</v>
      </c>
      <c r="V2000">
        <v>0</v>
      </c>
      <c r="W2000">
        <v>0</v>
      </c>
      <c r="X2000">
        <v>0</v>
      </c>
      <c r="Y2000">
        <v>646</v>
      </c>
      <c r="Z2000">
        <v>747</v>
      </c>
      <c r="AA2000">
        <v>62</v>
      </c>
      <c r="AB2000">
        <v>58</v>
      </c>
      <c r="AC2000" t="s">
        <v>8853</v>
      </c>
      <c r="AD2000" t="s">
        <v>8855</v>
      </c>
    </row>
    <row r="2001" spans="1:30" x14ac:dyDescent="0.25">
      <c r="A2001">
        <v>2000</v>
      </c>
      <c r="B2001" t="s">
        <v>8856</v>
      </c>
      <c r="C2001" s="2">
        <v>-1.0360982156762</v>
      </c>
      <c r="D2001" t="s">
        <v>35</v>
      </c>
      <c r="F2001">
        <v>58.957202304091503</v>
      </c>
      <c r="G2001" s="2">
        <v>0.40961115786435098</v>
      </c>
      <c r="H2001" s="12">
        <v>-2.52946775443875</v>
      </c>
      <c r="I2001" s="14">
        <v>1.1423567038288999E-2</v>
      </c>
      <c r="J2001" s="14">
        <v>3.0039750359945199E-2</v>
      </c>
      <c r="K2001" t="s">
        <v>8858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</v>
      </c>
      <c r="W2001">
        <v>0</v>
      </c>
      <c r="X2001">
        <v>0</v>
      </c>
      <c r="Y2001">
        <v>58</v>
      </c>
      <c r="Z2001">
        <v>60</v>
      </c>
      <c r="AA2001">
        <v>40</v>
      </c>
      <c r="AB2001">
        <v>66</v>
      </c>
      <c r="AC2001" t="s">
        <v>8857</v>
      </c>
      <c r="AD2001" t="s">
        <v>8859</v>
      </c>
    </row>
    <row r="2002" spans="1:30" x14ac:dyDescent="0.25">
      <c r="A2002">
        <v>2001</v>
      </c>
      <c r="B2002" t="s">
        <v>8860</v>
      </c>
      <c r="C2002" s="2">
        <v>-1.0807760519973899</v>
      </c>
      <c r="D2002" t="s">
        <v>35</v>
      </c>
      <c r="F2002">
        <v>1607.80317108124</v>
      </c>
      <c r="G2002" s="2">
        <v>0.18098363204192799</v>
      </c>
      <c r="H2002" s="12">
        <v>-5.9716784319314096</v>
      </c>
      <c r="I2002" s="14">
        <v>2.3482504064717302E-9</v>
      </c>
      <c r="J2002" s="14">
        <v>2.9967051755791199E-8</v>
      </c>
      <c r="K2002" t="s">
        <v>8862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</v>
      </c>
      <c r="W2002">
        <v>0</v>
      </c>
      <c r="X2002">
        <v>0</v>
      </c>
      <c r="Y2002">
        <v>1595</v>
      </c>
      <c r="Z2002">
        <v>1547</v>
      </c>
      <c r="AA2002">
        <v>1215</v>
      </c>
      <c r="AB2002">
        <v>1687</v>
      </c>
      <c r="AC2002" t="s">
        <v>8861</v>
      </c>
      <c r="AD2002" t="s">
        <v>8863</v>
      </c>
    </row>
    <row r="2003" spans="1:30" x14ac:dyDescent="0.25">
      <c r="A2003">
        <v>2002</v>
      </c>
      <c r="B2003" t="s">
        <v>8864</v>
      </c>
      <c r="C2003" s="2">
        <v>-0.65114617092972804</v>
      </c>
      <c r="D2003" t="s">
        <v>8867</v>
      </c>
      <c r="E2003" t="s">
        <v>18291</v>
      </c>
      <c r="F2003">
        <v>152.98868565740901</v>
      </c>
      <c r="G2003" s="2">
        <v>0.38330128228170401</v>
      </c>
      <c r="H2003" s="12">
        <v>-1.69878422282755</v>
      </c>
      <c r="I2003" s="14">
        <v>8.9359847392250003E-2</v>
      </c>
      <c r="J2003" s="14">
        <v>0.16680220079671901</v>
      </c>
      <c r="K2003" t="s">
        <v>8866</v>
      </c>
      <c r="L2003" t="s">
        <v>24</v>
      </c>
      <c r="M2003" t="s">
        <v>24</v>
      </c>
      <c r="N2003" t="s">
        <v>24</v>
      </c>
      <c r="O2003" t="s">
        <v>24</v>
      </c>
      <c r="P2003" t="s">
        <v>24</v>
      </c>
      <c r="Q2003" t="s">
        <v>24</v>
      </c>
      <c r="R2003" t="s">
        <v>24</v>
      </c>
      <c r="S2003" t="s">
        <v>24</v>
      </c>
      <c r="T2003" t="s">
        <v>24</v>
      </c>
      <c r="U2003" t="s">
        <v>24</v>
      </c>
      <c r="V2003" t="s">
        <v>24</v>
      </c>
      <c r="W2003" t="s">
        <v>24</v>
      </c>
      <c r="X2003" t="s">
        <v>24</v>
      </c>
      <c r="Y2003">
        <v>183</v>
      </c>
      <c r="Z2003">
        <v>180</v>
      </c>
      <c r="AA2003">
        <v>78</v>
      </c>
      <c r="AB2003">
        <v>175</v>
      </c>
      <c r="AC2003" t="s">
        <v>8865</v>
      </c>
      <c r="AD2003" t="e">
        <f>-GCFTFLSPFAERSRVIYPRRSQLKVVLADSPKDCAKAAMTDIGIIGVVKIWCNAERCIGCGACVTYWIPP</f>
        <v>#NAME?</v>
      </c>
    </row>
    <row r="2004" spans="1:30" x14ac:dyDescent="0.25">
      <c r="A2004">
        <v>2003</v>
      </c>
      <c r="B2004" t="s">
        <v>8868</v>
      </c>
      <c r="C2004" s="2">
        <v>-1.86890418017076</v>
      </c>
      <c r="D2004" t="s">
        <v>35</v>
      </c>
      <c r="F2004">
        <v>538.27983987718403</v>
      </c>
      <c r="G2004" s="2">
        <v>0.264862457176953</v>
      </c>
      <c r="H2004" s="12">
        <v>-7.0561309446818203</v>
      </c>
      <c r="I2004" s="14">
        <v>1.7120250497783599E-12</v>
      </c>
      <c r="J2004" s="14">
        <v>3.3595265424042598E-11</v>
      </c>
      <c r="K2004" t="s">
        <v>24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</v>
      </c>
      <c r="Y2004">
        <v>317</v>
      </c>
      <c r="Z2004">
        <v>390</v>
      </c>
      <c r="AA2004">
        <v>418</v>
      </c>
      <c r="AB2004">
        <v>715</v>
      </c>
      <c r="AC2004" t="s">
        <v>8869</v>
      </c>
      <c r="AD2004" t="s">
        <v>8870</v>
      </c>
    </row>
    <row r="2005" spans="1:30" x14ac:dyDescent="0.25">
      <c r="A2005">
        <v>2004</v>
      </c>
      <c r="B2005" t="s">
        <v>8871</v>
      </c>
      <c r="C2005" s="2">
        <v>-1.39598674450422</v>
      </c>
      <c r="D2005" t="s">
        <v>35</v>
      </c>
      <c r="F2005">
        <v>666.95439272119404</v>
      </c>
      <c r="G2005" s="2">
        <v>0.202095189414258</v>
      </c>
      <c r="H2005" s="12">
        <v>-6.9075703808204398</v>
      </c>
      <c r="I2005" s="14">
        <v>4.9302437727701E-12</v>
      </c>
      <c r="J2005" s="14">
        <v>8.83146877645287E-11</v>
      </c>
      <c r="K2005" t="s">
        <v>24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1</v>
      </c>
      <c r="W2005">
        <v>0</v>
      </c>
      <c r="X2005">
        <v>0</v>
      </c>
      <c r="Y2005">
        <v>521</v>
      </c>
      <c r="Z2005">
        <v>600</v>
      </c>
      <c r="AA2005">
        <v>531</v>
      </c>
      <c r="AB2005">
        <v>755</v>
      </c>
      <c r="AC2005" t="s">
        <v>8872</v>
      </c>
      <c r="AD2005" t="s">
        <v>8873</v>
      </c>
    </row>
    <row r="2006" spans="1:30" x14ac:dyDescent="0.25">
      <c r="A2006">
        <v>2005</v>
      </c>
      <c r="B2006" t="s">
        <v>16512</v>
      </c>
      <c r="C2006" s="2">
        <v>1.08177684038597</v>
      </c>
      <c r="D2006" t="s">
        <v>35</v>
      </c>
      <c r="E2006" t="s">
        <v>18285</v>
      </c>
      <c r="F2006">
        <v>1412.4553553400699</v>
      </c>
      <c r="G2006" s="2">
        <v>0.22462577518982499</v>
      </c>
      <c r="H2006" s="12">
        <v>4.8159069878414096</v>
      </c>
      <c r="I2006" s="14">
        <v>1.4653277163819201E-6</v>
      </c>
      <c r="J2006" s="14">
        <v>1.13085073764257E-5</v>
      </c>
      <c r="K2006" t="s">
        <v>8875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0</v>
      </c>
      <c r="Y2006">
        <v>2991</v>
      </c>
      <c r="Z2006">
        <v>2844</v>
      </c>
      <c r="AA2006">
        <v>632</v>
      </c>
      <c r="AB2006">
        <v>550</v>
      </c>
      <c r="AC2006" t="s">
        <v>8874</v>
      </c>
      <c r="AD2006" t="s">
        <v>8876</v>
      </c>
    </row>
    <row r="2007" spans="1:30" x14ac:dyDescent="0.25">
      <c r="A2007">
        <v>2006</v>
      </c>
      <c r="B2007" t="s">
        <v>8877</v>
      </c>
      <c r="C2007" s="2">
        <v>-1.59894524996458</v>
      </c>
      <c r="D2007" t="s">
        <v>8880</v>
      </c>
      <c r="E2007" t="s">
        <v>18294</v>
      </c>
      <c r="F2007">
        <v>4298.46738104838</v>
      </c>
      <c r="G2007" s="2">
        <v>0.140015655852958</v>
      </c>
      <c r="H2007" s="12">
        <v>-11.4197604562432</v>
      </c>
      <c r="I2007" s="14">
        <v>3.3315092300684401E-30</v>
      </c>
      <c r="J2007" s="14">
        <v>1.9711429611238299E-28</v>
      </c>
      <c r="K2007" t="s">
        <v>8879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1</v>
      </c>
      <c r="Y2007">
        <v>3182</v>
      </c>
      <c r="Z2007">
        <v>3318</v>
      </c>
      <c r="AA2007">
        <v>3908</v>
      </c>
      <c r="AB2007">
        <v>4626</v>
      </c>
      <c r="AC2007" t="s">
        <v>8878</v>
      </c>
      <c r="AD2007" t="s">
        <v>8881</v>
      </c>
    </row>
    <row r="2008" spans="1:30" x14ac:dyDescent="0.25">
      <c r="A2008">
        <v>2007</v>
      </c>
      <c r="B2008" t="s">
        <v>8882</v>
      </c>
      <c r="C2008" s="2">
        <v>0.13914962807196099</v>
      </c>
      <c r="D2008" t="s">
        <v>8885</v>
      </c>
      <c r="E2008" t="s">
        <v>18297</v>
      </c>
      <c r="F2008">
        <v>35.282448336124197</v>
      </c>
      <c r="G2008" s="2">
        <v>0.58685125628879997</v>
      </c>
      <c r="H2008" s="12">
        <v>0.237112260697765</v>
      </c>
      <c r="I2008" s="14">
        <v>0.81256970090198899</v>
      </c>
      <c r="J2008" s="14">
        <v>0.87074873817480902</v>
      </c>
      <c r="K2008" t="s">
        <v>8884</v>
      </c>
      <c r="L2008" t="s">
        <v>24</v>
      </c>
      <c r="M2008" t="s">
        <v>24</v>
      </c>
      <c r="N2008" t="s">
        <v>24</v>
      </c>
      <c r="O2008" t="s">
        <v>24</v>
      </c>
      <c r="P2008" t="s">
        <v>24</v>
      </c>
      <c r="Q2008" t="s">
        <v>24</v>
      </c>
      <c r="R2008" t="s">
        <v>24</v>
      </c>
      <c r="S2008" t="s">
        <v>24</v>
      </c>
      <c r="T2008" t="s">
        <v>24</v>
      </c>
      <c r="U2008" t="s">
        <v>24</v>
      </c>
      <c r="V2008" t="s">
        <v>24</v>
      </c>
      <c r="W2008" t="s">
        <v>24</v>
      </c>
      <c r="X2008" t="s">
        <v>24</v>
      </c>
      <c r="Y2008">
        <v>71</v>
      </c>
      <c r="Z2008">
        <v>41</v>
      </c>
      <c r="AA2008">
        <v>16</v>
      </c>
      <c r="AB2008">
        <v>29</v>
      </c>
      <c r="AC2008" t="s">
        <v>8883</v>
      </c>
      <c r="AD2008" t="s">
        <v>8886</v>
      </c>
    </row>
    <row r="2009" spans="1:30" x14ac:dyDescent="0.25">
      <c r="A2009">
        <v>2008</v>
      </c>
      <c r="B2009" t="s">
        <v>8887</v>
      </c>
      <c r="C2009" s="2">
        <v>-0.15229801409841801</v>
      </c>
      <c r="D2009" t="s">
        <v>8889</v>
      </c>
      <c r="E2009" t="s">
        <v>18297</v>
      </c>
      <c r="F2009">
        <v>58.6267944644664</v>
      </c>
      <c r="G2009" s="2">
        <v>0.47938674584221602</v>
      </c>
      <c r="H2009" s="12">
        <v>-0.31769341855885302</v>
      </c>
      <c r="I2009" s="14">
        <v>0.75071750401547799</v>
      </c>
      <c r="J2009" s="14">
        <v>0.82672077077846695</v>
      </c>
      <c r="K2009" t="s">
        <v>24</v>
      </c>
      <c r="L2009" t="s">
        <v>24</v>
      </c>
      <c r="M2009" t="s">
        <v>24</v>
      </c>
      <c r="N2009" t="s">
        <v>24</v>
      </c>
      <c r="O2009" t="s">
        <v>24</v>
      </c>
      <c r="P2009" t="s">
        <v>24</v>
      </c>
      <c r="Q2009" t="s">
        <v>24</v>
      </c>
      <c r="R2009" t="s">
        <v>24</v>
      </c>
      <c r="S2009" t="s">
        <v>24</v>
      </c>
      <c r="T2009" t="s">
        <v>24</v>
      </c>
      <c r="U2009" t="s">
        <v>24</v>
      </c>
      <c r="V2009" t="s">
        <v>24</v>
      </c>
      <c r="W2009" t="s">
        <v>24</v>
      </c>
      <c r="X2009" t="s">
        <v>24</v>
      </c>
      <c r="Y2009">
        <v>106</v>
      </c>
      <c r="Z2009">
        <v>62</v>
      </c>
      <c r="AA2009">
        <v>34</v>
      </c>
      <c r="AB2009">
        <v>48</v>
      </c>
      <c r="AC2009" t="s">
        <v>8888</v>
      </c>
      <c r="AD2009" t="e">
        <f>-TALEKEIFYRLFLILLLVILAIQFVRPYLLGVTKSEKWMTDQVSHRGYISIINPLLLIFIVPIYEEIIFRGCLFSVFSYWFKDNIYWSAIITSIKPNAPCY</f>
        <v>#NAME?</v>
      </c>
    </row>
    <row r="2010" spans="1:30" x14ac:dyDescent="0.25">
      <c r="A2010">
        <v>2009</v>
      </c>
      <c r="B2010" t="s">
        <v>8890</v>
      </c>
      <c r="C2010" s="2">
        <v>0.90544461779025698</v>
      </c>
      <c r="D2010" t="s">
        <v>8893</v>
      </c>
      <c r="E2010" t="s">
        <v>18289</v>
      </c>
      <c r="F2010">
        <v>811.57592014629404</v>
      </c>
      <c r="G2010" s="2">
        <v>0.171213445988871</v>
      </c>
      <c r="H2010" s="12">
        <v>5.28839667095487</v>
      </c>
      <c r="I2010" s="14">
        <v>1.2339316104260099E-7</v>
      </c>
      <c r="J2010" s="14">
        <v>1.1926987472063301E-6</v>
      </c>
      <c r="K2010" t="s">
        <v>8892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0</v>
      </c>
      <c r="Y2010">
        <v>1596</v>
      </c>
      <c r="Z2010">
        <v>1627</v>
      </c>
      <c r="AA2010">
        <v>335</v>
      </c>
      <c r="AB2010">
        <v>412</v>
      </c>
      <c r="AC2010" t="s">
        <v>8891</v>
      </c>
      <c r="AD2010" t="s">
        <v>8894</v>
      </c>
    </row>
    <row r="2011" spans="1:30" x14ac:dyDescent="0.25">
      <c r="A2011">
        <v>2010</v>
      </c>
      <c r="B2011" t="s">
        <v>8895</v>
      </c>
      <c r="C2011" s="2">
        <v>1.0536436155142299</v>
      </c>
      <c r="D2011" t="s">
        <v>35</v>
      </c>
      <c r="F2011">
        <v>7.9875380643848297</v>
      </c>
      <c r="G2011" s="2">
        <v>1.04085591074914</v>
      </c>
      <c r="H2011" s="12">
        <v>1.01228575889614</v>
      </c>
      <c r="I2011" s="14">
        <v>0.31140144201375902</v>
      </c>
      <c r="J2011" s="14" t="s">
        <v>24</v>
      </c>
      <c r="K2011" t="s">
        <v>8897</v>
      </c>
      <c r="L2011" t="s">
        <v>24</v>
      </c>
      <c r="M2011" t="s">
        <v>24</v>
      </c>
      <c r="N2011" t="s">
        <v>24</v>
      </c>
      <c r="O2011" t="s">
        <v>24</v>
      </c>
      <c r="P2011" t="s">
        <v>24</v>
      </c>
      <c r="Q2011" t="s">
        <v>24</v>
      </c>
      <c r="R2011" t="s">
        <v>24</v>
      </c>
      <c r="S2011" t="s">
        <v>24</v>
      </c>
      <c r="T2011" t="s">
        <v>24</v>
      </c>
      <c r="U2011" t="s">
        <v>24</v>
      </c>
      <c r="V2011" t="s">
        <v>24</v>
      </c>
      <c r="W2011" t="s">
        <v>24</v>
      </c>
      <c r="X2011" t="s">
        <v>24</v>
      </c>
      <c r="Y2011">
        <v>16</v>
      </c>
      <c r="Z2011">
        <v>17</v>
      </c>
      <c r="AA2011">
        <v>2</v>
      </c>
      <c r="AB2011">
        <v>5</v>
      </c>
      <c r="AC2011" t="s">
        <v>8896</v>
      </c>
      <c r="AD2011" t="e">
        <f>-INGIDYTLFHSDASGSVGQNNAEWQVVCEKDAMTDAQIVQRCAAPKTTIYIFIRMTWVIWFPWKNRL</f>
        <v>#NAME?</v>
      </c>
    </row>
    <row r="2012" spans="1:30" x14ac:dyDescent="0.25">
      <c r="A2012">
        <v>2011</v>
      </c>
      <c r="B2012" t="s">
        <v>8898</v>
      </c>
      <c r="C2012" s="2">
        <v>-0.51025052757006495</v>
      </c>
      <c r="D2012" t="s">
        <v>35</v>
      </c>
      <c r="F2012">
        <v>3.1982370809607001</v>
      </c>
      <c r="G2012" s="2">
        <v>1.4899519528171199</v>
      </c>
      <c r="H2012" s="12">
        <v>-0.34246106165055401</v>
      </c>
      <c r="I2012" s="14">
        <v>0.73200394265408397</v>
      </c>
      <c r="J2012" s="14" t="s">
        <v>24</v>
      </c>
      <c r="K2012" t="s">
        <v>8900</v>
      </c>
      <c r="L2012" t="s">
        <v>24</v>
      </c>
      <c r="M2012" t="s">
        <v>24</v>
      </c>
      <c r="N2012" t="s">
        <v>24</v>
      </c>
      <c r="O2012" t="s">
        <v>24</v>
      </c>
      <c r="P2012" t="s">
        <v>24</v>
      </c>
      <c r="Q2012" t="s">
        <v>24</v>
      </c>
      <c r="R2012" t="s">
        <v>24</v>
      </c>
      <c r="S2012" t="s">
        <v>24</v>
      </c>
      <c r="T2012" t="s">
        <v>24</v>
      </c>
      <c r="U2012" t="s">
        <v>24</v>
      </c>
      <c r="V2012" t="s">
        <v>24</v>
      </c>
      <c r="W2012" t="s">
        <v>24</v>
      </c>
      <c r="X2012" t="s">
        <v>24</v>
      </c>
      <c r="Y2012">
        <v>5</v>
      </c>
      <c r="Z2012">
        <v>3</v>
      </c>
      <c r="AA2012">
        <v>2</v>
      </c>
      <c r="AB2012">
        <v>3</v>
      </c>
      <c r="AC2012" t="s">
        <v>8899</v>
      </c>
      <c r="AD2012" t="s">
        <v>8901</v>
      </c>
    </row>
    <row r="2013" spans="1:30" x14ac:dyDescent="0.25">
      <c r="A2013">
        <v>2012</v>
      </c>
      <c r="B2013" t="s">
        <v>8902</v>
      </c>
      <c r="C2013" s="2">
        <v>-4.8683658532313101E-2</v>
      </c>
      <c r="D2013" t="s">
        <v>8905</v>
      </c>
      <c r="E2013" t="s">
        <v>18293</v>
      </c>
      <c r="F2013">
        <v>439.476990326399</v>
      </c>
      <c r="G2013" s="2">
        <v>0.20678230910475801</v>
      </c>
      <c r="H2013" s="12">
        <v>-0.235434349984212</v>
      </c>
      <c r="I2013" s="14">
        <v>0.81387162779933298</v>
      </c>
      <c r="J2013" s="14">
        <v>0.87120852701655604</v>
      </c>
      <c r="K2013" t="s">
        <v>8904</v>
      </c>
      <c r="L2013" t="s">
        <v>24</v>
      </c>
      <c r="M2013" t="s">
        <v>24</v>
      </c>
      <c r="N2013" t="s">
        <v>24</v>
      </c>
      <c r="O2013" t="s">
        <v>24</v>
      </c>
      <c r="P2013" t="s">
        <v>24</v>
      </c>
      <c r="Q2013" t="s">
        <v>24</v>
      </c>
      <c r="R2013" t="s">
        <v>24</v>
      </c>
      <c r="S2013" t="s">
        <v>24</v>
      </c>
      <c r="T2013" t="s">
        <v>24</v>
      </c>
      <c r="U2013" t="s">
        <v>24</v>
      </c>
      <c r="V2013" t="s">
        <v>24</v>
      </c>
      <c r="W2013" t="s">
        <v>24</v>
      </c>
      <c r="X2013" t="s">
        <v>24</v>
      </c>
      <c r="Y2013">
        <v>645</v>
      </c>
      <c r="Z2013">
        <v>672</v>
      </c>
      <c r="AA2013">
        <v>247</v>
      </c>
      <c r="AB2013">
        <v>347</v>
      </c>
      <c r="AC2013" t="s">
        <v>8903</v>
      </c>
      <c r="AD2013" t="s">
        <v>8906</v>
      </c>
    </row>
    <row r="2014" spans="1:30" x14ac:dyDescent="0.25">
      <c r="A2014">
        <v>2013</v>
      </c>
      <c r="B2014" t="s">
        <v>8907</v>
      </c>
      <c r="C2014" s="2">
        <v>-0.34101609649506298</v>
      </c>
      <c r="D2014" t="s">
        <v>8910</v>
      </c>
      <c r="E2014" t="s">
        <v>18293</v>
      </c>
      <c r="F2014">
        <v>1603.53115252562</v>
      </c>
      <c r="G2014" s="2">
        <v>0.17390332223631699</v>
      </c>
      <c r="H2014" s="12">
        <v>-1.9609521664667</v>
      </c>
      <c r="I2014" s="14">
        <v>4.98846030819294E-2</v>
      </c>
      <c r="J2014" s="14">
        <v>0.10334184351985901</v>
      </c>
      <c r="K2014" t="s">
        <v>8909</v>
      </c>
      <c r="L2014" t="s">
        <v>24</v>
      </c>
      <c r="M2014" t="s">
        <v>24</v>
      </c>
      <c r="N2014" t="s">
        <v>24</v>
      </c>
      <c r="O2014" t="s">
        <v>24</v>
      </c>
      <c r="P2014" t="s">
        <v>24</v>
      </c>
      <c r="Q2014" t="s">
        <v>24</v>
      </c>
      <c r="R2014" t="s">
        <v>24</v>
      </c>
      <c r="S2014" t="s">
        <v>24</v>
      </c>
      <c r="T2014" t="s">
        <v>24</v>
      </c>
      <c r="U2014" t="s">
        <v>24</v>
      </c>
      <c r="V2014" t="s">
        <v>24</v>
      </c>
      <c r="W2014" t="s">
        <v>24</v>
      </c>
      <c r="X2014" t="s">
        <v>24</v>
      </c>
      <c r="Y2014">
        <v>1958</v>
      </c>
      <c r="Z2014">
        <v>2362</v>
      </c>
      <c r="AA2014">
        <v>1036</v>
      </c>
      <c r="AB2014">
        <v>1339</v>
      </c>
      <c r="AC2014" t="s">
        <v>8908</v>
      </c>
      <c r="AD2014" t="s">
        <v>8911</v>
      </c>
    </row>
    <row r="2015" spans="1:30" x14ac:dyDescent="0.25">
      <c r="A2015">
        <v>2014</v>
      </c>
      <c r="B2015" t="s">
        <v>8912</v>
      </c>
      <c r="C2015" s="2">
        <v>-0.36036424499369302</v>
      </c>
      <c r="D2015" t="s">
        <v>2365</v>
      </c>
      <c r="E2015" t="s">
        <v>18293</v>
      </c>
      <c r="F2015">
        <v>1527.0254092221201</v>
      </c>
      <c r="G2015" s="2">
        <v>0.15690645339047299</v>
      </c>
      <c r="H2015" s="12">
        <v>-2.2966821134940898</v>
      </c>
      <c r="I2015" s="14">
        <v>2.1636910536366901E-2</v>
      </c>
      <c r="J2015" s="14">
        <v>5.22847374037827E-2</v>
      </c>
      <c r="K2015" t="s">
        <v>8914</v>
      </c>
      <c r="L2015" t="s">
        <v>24</v>
      </c>
      <c r="M2015" t="s">
        <v>24</v>
      </c>
      <c r="N2015" t="s">
        <v>24</v>
      </c>
      <c r="O2015" t="s">
        <v>24</v>
      </c>
      <c r="P2015" t="s">
        <v>24</v>
      </c>
      <c r="Q2015" t="s">
        <v>24</v>
      </c>
      <c r="R2015" t="s">
        <v>24</v>
      </c>
      <c r="S2015" t="s">
        <v>24</v>
      </c>
      <c r="T2015" t="s">
        <v>24</v>
      </c>
      <c r="U2015" t="s">
        <v>24</v>
      </c>
      <c r="V2015" t="s">
        <v>24</v>
      </c>
      <c r="W2015" t="s">
        <v>24</v>
      </c>
      <c r="X2015" t="s">
        <v>24</v>
      </c>
      <c r="Y2015">
        <v>1968</v>
      </c>
      <c r="Z2015">
        <v>2107</v>
      </c>
      <c r="AA2015">
        <v>1076</v>
      </c>
      <c r="AB2015">
        <v>1184</v>
      </c>
      <c r="AC2015" t="s">
        <v>8913</v>
      </c>
      <c r="AD2015" t="s">
        <v>8915</v>
      </c>
    </row>
    <row r="2016" spans="1:30" x14ac:dyDescent="0.25">
      <c r="A2016">
        <v>2015</v>
      </c>
      <c r="B2016" t="s">
        <v>16513</v>
      </c>
      <c r="C2016" s="2">
        <v>0.94077692548923497</v>
      </c>
      <c r="D2016" t="s">
        <v>8918</v>
      </c>
      <c r="E2016" t="s">
        <v>18285</v>
      </c>
      <c r="F2016">
        <v>616.02873831264901</v>
      </c>
      <c r="G2016" s="2">
        <v>0.18867859551921301</v>
      </c>
      <c r="H2016" s="12">
        <v>4.9861348760858002</v>
      </c>
      <c r="I2016" s="14">
        <v>6.1599150354891197E-7</v>
      </c>
      <c r="J2016" s="14">
        <v>5.2292322203445699E-6</v>
      </c>
      <c r="K2016" t="s">
        <v>8917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0</v>
      </c>
      <c r="Y2016">
        <v>1259</v>
      </c>
      <c r="Z2016">
        <v>1206</v>
      </c>
      <c r="AA2016">
        <v>250</v>
      </c>
      <c r="AB2016">
        <v>308</v>
      </c>
      <c r="AC2016" t="s">
        <v>8916</v>
      </c>
      <c r="AD2016" t="s">
        <v>8919</v>
      </c>
    </row>
    <row r="2017" spans="1:30" x14ac:dyDescent="0.25">
      <c r="A2017">
        <v>2016</v>
      </c>
      <c r="B2017" t="s">
        <v>8920</v>
      </c>
      <c r="C2017" s="2">
        <v>0.17354459850189299</v>
      </c>
      <c r="D2017" t="s">
        <v>8923</v>
      </c>
      <c r="E2017" t="s">
        <v>18293</v>
      </c>
      <c r="F2017">
        <v>446.29882204572402</v>
      </c>
      <c r="G2017" s="2">
        <v>0.18854863221745599</v>
      </c>
      <c r="H2017" s="12">
        <v>0.92042353455920001</v>
      </c>
      <c r="I2017" s="14">
        <v>0.35735147479324902</v>
      </c>
      <c r="J2017" s="14">
        <v>0.485714413180521</v>
      </c>
      <c r="K2017" t="s">
        <v>8922</v>
      </c>
      <c r="L2017" t="s">
        <v>24</v>
      </c>
      <c r="M2017" t="s">
        <v>24</v>
      </c>
      <c r="N2017" t="s">
        <v>24</v>
      </c>
      <c r="O2017" t="s">
        <v>24</v>
      </c>
      <c r="P2017" t="s">
        <v>24</v>
      </c>
      <c r="Q2017" t="s">
        <v>24</v>
      </c>
      <c r="R2017" t="s">
        <v>24</v>
      </c>
      <c r="S2017" t="s">
        <v>24</v>
      </c>
      <c r="T2017" t="s">
        <v>24</v>
      </c>
      <c r="U2017" t="s">
        <v>24</v>
      </c>
      <c r="V2017" t="s">
        <v>24</v>
      </c>
      <c r="W2017" t="s">
        <v>24</v>
      </c>
      <c r="X2017" t="s">
        <v>24</v>
      </c>
      <c r="Y2017">
        <v>694</v>
      </c>
      <c r="Z2017">
        <v>748</v>
      </c>
      <c r="AA2017">
        <v>253</v>
      </c>
      <c r="AB2017">
        <v>301</v>
      </c>
      <c r="AC2017" t="s">
        <v>8921</v>
      </c>
      <c r="AD2017" t="s">
        <v>8924</v>
      </c>
    </row>
    <row r="2018" spans="1:30" x14ac:dyDescent="0.25">
      <c r="A2018">
        <v>2017</v>
      </c>
      <c r="B2018" t="s">
        <v>8925</v>
      </c>
      <c r="C2018" s="2">
        <v>0.121477385385779</v>
      </c>
      <c r="D2018" t="s">
        <v>8928</v>
      </c>
      <c r="E2018" t="s">
        <v>18282</v>
      </c>
      <c r="F2018">
        <v>1021.24768928617</v>
      </c>
      <c r="G2018" s="2">
        <v>0.16916285431407099</v>
      </c>
      <c r="H2018" s="12">
        <v>0.71810910189681199</v>
      </c>
      <c r="I2018" s="14">
        <v>0.472690018471767</v>
      </c>
      <c r="J2018" s="14">
        <v>0.59794445161394605</v>
      </c>
      <c r="K2018" t="s">
        <v>8927</v>
      </c>
      <c r="L2018" t="s">
        <v>24</v>
      </c>
      <c r="M2018" t="s">
        <v>24</v>
      </c>
      <c r="N2018" t="s">
        <v>24</v>
      </c>
      <c r="O2018" t="s">
        <v>24</v>
      </c>
      <c r="P2018" t="s">
        <v>24</v>
      </c>
      <c r="Q2018" t="s">
        <v>24</v>
      </c>
      <c r="R2018" t="s">
        <v>24</v>
      </c>
      <c r="S2018" t="s">
        <v>24</v>
      </c>
      <c r="T2018" t="s">
        <v>24</v>
      </c>
      <c r="U2018" t="s">
        <v>24</v>
      </c>
      <c r="V2018" t="s">
        <v>24</v>
      </c>
      <c r="W2018" t="s">
        <v>24</v>
      </c>
      <c r="X2018" t="s">
        <v>24</v>
      </c>
      <c r="Y2018">
        <v>1584</v>
      </c>
      <c r="Z2018">
        <v>1659</v>
      </c>
      <c r="AA2018">
        <v>561</v>
      </c>
      <c r="AB2018">
        <v>736</v>
      </c>
      <c r="AC2018" t="s">
        <v>8926</v>
      </c>
      <c r="AD2018" t="s">
        <v>8929</v>
      </c>
    </row>
    <row r="2019" spans="1:30" x14ac:dyDescent="0.25">
      <c r="A2019">
        <v>2018</v>
      </c>
      <c r="B2019" t="s">
        <v>8930</v>
      </c>
      <c r="C2019" s="2">
        <v>0.1962483855079</v>
      </c>
      <c r="D2019" t="s">
        <v>8933</v>
      </c>
      <c r="E2019" t="s">
        <v>18295</v>
      </c>
      <c r="F2019">
        <v>654.79273220422704</v>
      </c>
      <c r="G2019" s="2">
        <v>0.177619521345217</v>
      </c>
      <c r="H2019" s="12">
        <v>1.1048807249428201</v>
      </c>
      <c r="I2019" s="14">
        <v>0.26921127550735102</v>
      </c>
      <c r="J2019" s="14">
        <v>0.39329219261361997</v>
      </c>
      <c r="K2019" t="s">
        <v>8932</v>
      </c>
      <c r="L2019" t="s">
        <v>24</v>
      </c>
      <c r="M2019" t="s">
        <v>24</v>
      </c>
      <c r="N2019" t="s">
        <v>24</v>
      </c>
      <c r="O2019" t="s">
        <v>24</v>
      </c>
      <c r="P2019" t="s">
        <v>24</v>
      </c>
      <c r="Q2019" t="s">
        <v>24</v>
      </c>
      <c r="R2019" t="s">
        <v>24</v>
      </c>
      <c r="S2019" t="s">
        <v>24</v>
      </c>
      <c r="T2019" t="s">
        <v>24</v>
      </c>
      <c r="U2019" t="s">
        <v>24</v>
      </c>
      <c r="V2019" t="s">
        <v>24</v>
      </c>
      <c r="W2019" t="s">
        <v>24</v>
      </c>
      <c r="X2019" t="s">
        <v>24</v>
      </c>
      <c r="Y2019">
        <v>1057</v>
      </c>
      <c r="Z2019">
        <v>1072</v>
      </c>
      <c r="AA2019">
        <v>380</v>
      </c>
      <c r="AB2019">
        <v>424</v>
      </c>
      <c r="AC2019" t="s">
        <v>8931</v>
      </c>
      <c r="AD2019" t="s">
        <v>8934</v>
      </c>
    </row>
    <row r="2020" spans="1:30" x14ac:dyDescent="0.25">
      <c r="A2020">
        <v>2019</v>
      </c>
      <c r="B2020" t="s">
        <v>8935</v>
      </c>
      <c r="C2020" s="2">
        <v>1.6733250392411301</v>
      </c>
      <c r="D2020" t="s">
        <v>35</v>
      </c>
      <c r="F2020">
        <v>423.92214217093198</v>
      </c>
      <c r="G2020" s="2">
        <v>0.26679981533621</v>
      </c>
      <c r="H2020" s="12">
        <v>6.2718373216730896</v>
      </c>
      <c r="I2020" s="14">
        <v>3.56812279472083E-10</v>
      </c>
      <c r="J2020" s="14">
        <v>5.0852260997754798E-9</v>
      </c>
      <c r="K2020" t="s">
        <v>8937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1</v>
      </c>
      <c r="U2020">
        <v>0</v>
      </c>
      <c r="V2020">
        <v>0</v>
      </c>
      <c r="W2020">
        <v>0</v>
      </c>
      <c r="X2020">
        <v>0</v>
      </c>
      <c r="Y2020">
        <v>1045</v>
      </c>
      <c r="Z2020">
        <v>915</v>
      </c>
      <c r="AA2020">
        <v>143</v>
      </c>
      <c r="AB2020">
        <v>121</v>
      </c>
      <c r="AC2020" t="s">
        <v>8936</v>
      </c>
      <c r="AD2020" t="s">
        <v>8938</v>
      </c>
    </row>
    <row r="2021" spans="1:30" x14ac:dyDescent="0.25">
      <c r="A2021">
        <v>2020</v>
      </c>
      <c r="B2021" t="s">
        <v>8939</v>
      </c>
      <c r="C2021" s="2">
        <v>1.81336114792843</v>
      </c>
      <c r="D2021" t="s">
        <v>8942</v>
      </c>
      <c r="E2021" t="s">
        <v>18292</v>
      </c>
      <c r="F2021">
        <v>6535.9194741083002</v>
      </c>
      <c r="G2021" s="2">
        <v>0.14156189497406799</v>
      </c>
      <c r="H2021" s="12">
        <v>12.8096699204303</v>
      </c>
      <c r="I2021" s="14">
        <v>1.4474897882095201E-37</v>
      </c>
      <c r="J2021" s="14">
        <v>1.2560994717684799E-35</v>
      </c>
      <c r="K2021" t="s">
        <v>8941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15378</v>
      </c>
      <c r="Z2021">
        <v>15611</v>
      </c>
      <c r="AA2021">
        <v>1757</v>
      </c>
      <c r="AB2021">
        <v>2065</v>
      </c>
      <c r="AC2021" t="s">
        <v>8940</v>
      </c>
      <c r="AD2021" t="s">
        <v>8943</v>
      </c>
    </row>
    <row r="2022" spans="1:30" x14ac:dyDescent="0.25">
      <c r="A2022">
        <v>2021</v>
      </c>
      <c r="B2022" t="s">
        <v>8944</v>
      </c>
      <c r="C2022" s="2">
        <v>0.754369394963183</v>
      </c>
      <c r="D2022" t="s">
        <v>8947</v>
      </c>
      <c r="E2022" t="s">
        <v>18294</v>
      </c>
      <c r="F2022">
        <v>8268.7068128067895</v>
      </c>
      <c r="G2022" s="2">
        <v>0.146831649327435</v>
      </c>
      <c r="H2022" s="12">
        <v>5.1376484458125002</v>
      </c>
      <c r="I2022" s="14">
        <v>2.7819769286074899E-7</v>
      </c>
      <c r="J2022" s="14">
        <v>2.51472683014172E-6</v>
      </c>
      <c r="K2022" t="s">
        <v>8946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0</v>
      </c>
      <c r="Y2022">
        <v>14693</v>
      </c>
      <c r="Z2022">
        <v>16985</v>
      </c>
      <c r="AA2022">
        <v>3682</v>
      </c>
      <c r="AB2022">
        <v>4452</v>
      </c>
      <c r="AC2022" t="s">
        <v>8945</v>
      </c>
      <c r="AD2022" t="s">
        <v>8948</v>
      </c>
    </row>
    <row r="2023" spans="1:30" x14ac:dyDescent="0.25">
      <c r="A2023">
        <v>2022</v>
      </c>
      <c r="B2023" t="s">
        <v>8949</v>
      </c>
      <c r="C2023" s="2">
        <v>0.52637148404437994</v>
      </c>
      <c r="D2023" t="s">
        <v>35</v>
      </c>
      <c r="F2023">
        <v>913.57742808055195</v>
      </c>
      <c r="G2023" s="2">
        <v>0.18248420306285201</v>
      </c>
      <c r="H2023" s="12">
        <v>2.88447698600566</v>
      </c>
      <c r="I2023" s="14">
        <v>3.9206441411313801E-3</v>
      </c>
      <c r="J2023" s="14">
        <v>1.20742234787997E-2</v>
      </c>
      <c r="K2023" t="s">
        <v>8951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0</v>
      </c>
      <c r="Y2023">
        <v>1484</v>
      </c>
      <c r="Z2023">
        <v>1809</v>
      </c>
      <c r="AA2023">
        <v>445</v>
      </c>
      <c r="AB2023">
        <v>545</v>
      </c>
      <c r="AC2023" t="s">
        <v>8950</v>
      </c>
      <c r="AD2023" t="s">
        <v>8952</v>
      </c>
    </row>
    <row r="2024" spans="1:30" x14ac:dyDescent="0.25">
      <c r="A2024">
        <v>2023</v>
      </c>
      <c r="B2024" t="s">
        <v>8953</v>
      </c>
      <c r="C2024" s="2">
        <v>0.13229977358928</v>
      </c>
      <c r="D2024" t="s">
        <v>35</v>
      </c>
      <c r="F2024">
        <v>3870.8853221651202</v>
      </c>
      <c r="G2024" s="2">
        <v>0.14717523786798301</v>
      </c>
      <c r="H2024" s="12">
        <v>0.898926854176061</v>
      </c>
      <c r="I2024" s="14">
        <v>0.36869162301356001</v>
      </c>
      <c r="J2024" s="14">
        <v>0.49714806210909901</v>
      </c>
      <c r="K2024" t="s">
        <v>8955</v>
      </c>
      <c r="L2024" t="s">
        <v>24</v>
      </c>
      <c r="M2024" t="s">
        <v>24</v>
      </c>
      <c r="N2024" t="s">
        <v>24</v>
      </c>
      <c r="O2024" t="s">
        <v>24</v>
      </c>
      <c r="P2024" t="s">
        <v>24</v>
      </c>
      <c r="Q2024" t="s">
        <v>24</v>
      </c>
      <c r="R2024" t="s">
        <v>24</v>
      </c>
      <c r="S2024" t="s">
        <v>24</v>
      </c>
      <c r="T2024" t="s">
        <v>24</v>
      </c>
      <c r="U2024" t="s">
        <v>24</v>
      </c>
      <c r="V2024" t="s">
        <v>24</v>
      </c>
      <c r="W2024" t="s">
        <v>24</v>
      </c>
      <c r="X2024" t="s">
        <v>24</v>
      </c>
      <c r="Y2024">
        <v>5825</v>
      </c>
      <c r="Z2024">
        <v>6520</v>
      </c>
      <c r="AA2024">
        <v>2288</v>
      </c>
      <c r="AB2024">
        <v>2579</v>
      </c>
      <c r="AC2024" t="s">
        <v>8954</v>
      </c>
      <c r="AD2024" t="s">
        <v>8956</v>
      </c>
    </row>
    <row r="2025" spans="1:30" x14ac:dyDescent="0.25">
      <c r="A2025">
        <v>2024</v>
      </c>
      <c r="B2025" t="s">
        <v>8957</v>
      </c>
      <c r="C2025" s="2">
        <v>9.2375079688001405E-2</v>
      </c>
      <c r="D2025" t="s">
        <v>35</v>
      </c>
      <c r="F2025">
        <v>14074.350406269799</v>
      </c>
      <c r="G2025" s="2">
        <v>0.16856479693429699</v>
      </c>
      <c r="H2025" s="12">
        <v>0.54800931966837396</v>
      </c>
      <c r="I2025" s="14">
        <v>0.58368550358249904</v>
      </c>
      <c r="J2025" s="14">
        <v>0.69469426744579599</v>
      </c>
      <c r="K2025" t="s">
        <v>8959</v>
      </c>
      <c r="L2025" t="s">
        <v>24</v>
      </c>
      <c r="M2025" t="s">
        <v>24</v>
      </c>
      <c r="N2025" t="s">
        <v>24</v>
      </c>
      <c r="O2025" t="s">
        <v>24</v>
      </c>
      <c r="P2025" t="s">
        <v>24</v>
      </c>
      <c r="Q2025" t="s">
        <v>24</v>
      </c>
      <c r="R2025" t="s">
        <v>24</v>
      </c>
      <c r="S2025" t="s">
        <v>24</v>
      </c>
      <c r="T2025" t="s">
        <v>24</v>
      </c>
      <c r="U2025" t="s">
        <v>24</v>
      </c>
      <c r="V2025" t="s">
        <v>24</v>
      </c>
      <c r="W2025" t="s">
        <v>24</v>
      </c>
      <c r="X2025" t="s">
        <v>24</v>
      </c>
      <c r="Y2025">
        <v>20159</v>
      </c>
      <c r="Z2025">
        <v>24182</v>
      </c>
      <c r="AA2025">
        <v>7716</v>
      </c>
      <c r="AB2025">
        <v>10369</v>
      </c>
      <c r="AC2025" t="s">
        <v>8958</v>
      </c>
      <c r="AD2025" t="s">
        <v>8960</v>
      </c>
    </row>
    <row r="2026" spans="1:30" x14ac:dyDescent="0.25">
      <c r="A2026">
        <v>2025</v>
      </c>
      <c r="B2026" t="s">
        <v>8961</v>
      </c>
      <c r="C2026" s="2">
        <v>0.41595467989462698</v>
      </c>
      <c r="D2026" t="s">
        <v>8964</v>
      </c>
      <c r="E2026" t="s">
        <v>18285</v>
      </c>
      <c r="F2026">
        <v>259.91951389214103</v>
      </c>
      <c r="G2026" s="2">
        <v>0.22101380982306901</v>
      </c>
      <c r="H2026" s="12">
        <v>1.88203026873125</v>
      </c>
      <c r="I2026" s="14">
        <v>5.9831906005634101E-2</v>
      </c>
      <c r="J2026" s="14">
        <v>0.120120467455702</v>
      </c>
      <c r="K2026" t="s">
        <v>8963</v>
      </c>
      <c r="L2026" t="s">
        <v>24</v>
      </c>
      <c r="M2026" t="s">
        <v>24</v>
      </c>
      <c r="N2026" t="s">
        <v>24</v>
      </c>
      <c r="O2026" t="s">
        <v>24</v>
      </c>
      <c r="P2026" t="s">
        <v>24</v>
      </c>
      <c r="Q2026" t="s">
        <v>24</v>
      </c>
      <c r="R2026" t="s">
        <v>24</v>
      </c>
      <c r="S2026" t="s">
        <v>24</v>
      </c>
      <c r="T2026" t="s">
        <v>24</v>
      </c>
      <c r="U2026" t="s">
        <v>24</v>
      </c>
      <c r="V2026" t="s">
        <v>24</v>
      </c>
      <c r="W2026" t="s">
        <v>24</v>
      </c>
      <c r="X2026" t="s">
        <v>24</v>
      </c>
      <c r="Y2026">
        <v>446</v>
      </c>
      <c r="Z2026">
        <v>459</v>
      </c>
      <c r="AA2026">
        <v>135</v>
      </c>
      <c r="AB2026">
        <v>159</v>
      </c>
      <c r="AC2026" t="s">
        <v>8962</v>
      </c>
      <c r="AD2026" t="s">
        <v>8965</v>
      </c>
    </row>
    <row r="2027" spans="1:30" x14ac:dyDescent="0.25">
      <c r="A2027">
        <v>2026</v>
      </c>
      <c r="B2027" t="s">
        <v>16514</v>
      </c>
      <c r="C2027" s="2">
        <v>-0.81741277411397195</v>
      </c>
      <c r="D2027" t="s">
        <v>8968</v>
      </c>
      <c r="E2027" t="s">
        <v>18296</v>
      </c>
      <c r="F2027">
        <v>18439.2774982599</v>
      </c>
      <c r="G2027" s="2">
        <v>0.14530724605645201</v>
      </c>
      <c r="H2027" s="12">
        <v>-5.6254095807197899</v>
      </c>
      <c r="I2027" s="14">
        <v>1.85068326849134E-8</v>
      </c>
      <c r="J2027" s="14">
        <v>2.12556416572314E-7</v>
      </c>
      <c r="K2027" t="s">
        <v>8967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</v>
      </c>
      <c r="W2027">
        <v>0</v>
      </c>
      <c r="X2027">
        <v>0</v>
      </c>
      <c r="Y2027">
        <v>19481</v>
      </c>
      <c r="Z2027">
        <v>21217</v>
      </c>
      <c r="AA2027">
        <v>14835</v>
      </c>
      <c r="AB2027">
        <v>16118</v>
      </c>
      <c r="AC2027" t="s">
        <v>8966</v>
      </c>
      <c r="AD2027" t="s">
        <v>8969</v>
      </c>
    </row>
    <row r="2028" spans="1:30" x14ac:dyDescent="0.25">
      <c r="A2028">
        <v>2027</v>
      </c>
      <c r="B2028" t="s">
        <v>8970</v>
      </c>
      <c r="C2028" s="2">
        <v>1.7038440204438801</v>
      </c>
      <c r="D2028" t="s">
        <v>35</v>
      </c>
      <c r="F2028">
        <v>19.445011204619899</v>
      </c>
      <c r="G2028" s="2">
        <v>0.743939731297935</v>
      </c>
      <c r="H2028" s="12">
        <v>2.2902984593539899</v>
      </c>
      <c r="I2028" s="14">
        <v>2.2004021074106501E-2</v>
      </c>
      <c r="J2028" s="14">
        <v>5.2942515276886003E-2</v>
      </c>
      <c r="K2028" t="s">
        <v>8972</v>
      </c>
      <c r="L2028" t="s">
        <v>24</v>
      </c>
      <c r="M2028" t="s">
        <v>24</v>
      </c>
      <c r="N2028" t="s">
        <v>24</v>
      </c>
      <c r="O2028" t="s">
        <v>24</v>
      </c>
      <c r="P2028" t="s">
        <v>24</v>
      </c>
      <c r="Q2028" t="s">
        <v>24</v>
      </c>
      <c r="R2028" t="s">
        <v>24</v>
      </c>
      <c r="S2028" t="s">
        <v>24</v>
      </c>
      <c r="T2028" t="s">
        <v>24</v>
      </c>
      <c r="U2028" t="s">
        <v>24</v>
      </c>
      <c r="V2028" t="s">
        <v>24</v>
      </c>
      <c r="W2028" t="s">
        <v>24</v>
      </c>
      <c r="X2028" t="s">
        <v>24</v>
      </c>
      <c r="Y2028">
        <v>54</v>
      </c>
      <c r="Z2028">
        <v>36</v>
      </c>
      <c r="AA2028">
        <v>6</v>
      </c>
      <c r="AB2028">
        <v>6</v>
      </c>
      <c r="AC2028" t="s">
        <v>8971</v>
      </c>
      <c r="AD2028" t="s">
        <v>8973</v>
      </c>
    </row>
    <row r="2029" spans="1:30" x14ac:dyDescent="0.25">
      <c r="A2029">
        <v>2028</v>
      </c>
      <c r="B2029" t="s">
        <v>8974</v>
      </c>
      <c r="C2029" s="2">
        <v>1.05697583582571</v>
      </c>
      <c r="D2029" t="s">
        <v>8977</v>
      </c>
      <c r="E2029" t="s">
        <v>18282</v>
      </c>
      <c r="F2029">
        <v>7823.6500777667497</v>
      </c>
      <c r="G2029" s="2">
        <v>0.16206454187798</v>
      </c>
      <c r="H2029" s="12">
        <v>6.5219438106425303</v>
      </c>
      <c r="I2029" s="14">
        <v>6.9402016408354099E-11</v>
      </c>
      <c r="J2029" s="14">
        <v>1.08841314889407E-9</v>
      </c>
      <c r="K2029" t="s">
        <v>8976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0</v>
      </c>
      <c r="Y2029">
        <v>15411</v>
      </c>
      <c r="Z2029">
        <v>16803</v>
      </c>
      <c r="AA2029">
        <v>3295</v>
      </c>
      <c r="AB2029">
        <v>3371</v>
      </c>
      <c r="AC2029" t="s">
        <v>8975</v>
      </c>
      <c r="AD2029" t="s">
        <v>8978</v>
      </c>
    </row>
    <row r="2030" spans="1:30" x14ac:dyDescent="0.25">
      <c r="A2030">
        <v>2029</v>
      </c>
      <c r="B2030" t="s">
        <v>8979</v>
      </c>
      <c r="C2030" s="2">
        <v>1.06207816633757</v>
      </c>
      <c r="D2030" t="s">
        <v>5395</v>
      </c>
      <c r="E2030" t="s">
        <v>18288</v>
      </c>
      <c r="F2030">
        <v>7016.8905834034604</v>
      </c>
      <c r="G2030" s="2">
        <v>0.15060206776590601</v>
      </c>
      <c r="H2030" s="12">
        <v>7.0522150332520699</v>
      </c>
      <c r="I2030" s="14">
        <v>1.76091787909527E-12</v>
      </c>
      <c r="J2030" s="14">
        <v>3.4381921589335199E-11</v>
      </c>
      <c r="K2030" t="s">
        <v>8981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0</v>
      </c>
      <c r="Y2030">
        <v>14473</v>
      </c>
      <c r="Z2030">
        <v>14414</v>
      </c>
      <c r="AA2030">
        <v>2857</v>
      </c>
      <c r="AB2030">
        <v>3124</v>
      </c>
      <c r="AC2030" t="s">
        <v>8980</v>
      </c>
      <c r="AD2030" t="s">
        <v>8982</v>
      </c>
    </row>
    <row r="2031" spans="1:30" x14ac:dyDescent="0.25">
      <c r="A2031">
        <v>2030</v>
      </c>
      <c r="B2031" t="s">
        <v>8983</v>
      </c>
      <c r="C2031" s="2">
        <v>1.50530118375176</v>
      </c>
      <c r="D2031" t="s">
        <v>5400</v>
      </c>
      <c r="F2031">
        <v>1866.5080103160999</v>
      </c>
      <c r="G2031" s="2">
        <v>0.23120261559902</v>
      </c>
      <c r="H2031" s="12">
        <v>6.5107446118275698</v>
      </c>
      <c r="I2031" s="14">
        <v>7.4779187713446899E-11</v>
      </c>
      <c r="J2031" s="14">
        <v>1.16805091208404E-9</v>
      </c>
      <c r="K2031" t="s">
        <v>8985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4746</v>
      </c>
      <c r="Z2031">
        <v>3625</v>
      </c>
      <c r="AA2031">
        <v>616</v>
      </c>
      <c r="AB2031">
        <v>663</v>
      </c>
      <c r="AC2031" t="s">
        <v>8984</v>
      </c>
      <c r="AD2031" t="s">
        <v>8986</v>
      </c>
    </row>
    <row r="2032" spans="1:30" x14ac:dyDescent="0.25">
      <c r="A2032">
        <v>2031</v>
      </c>
      <c r="B2032" t="s">
        <v>8987</v>
      </c>
      <c r="C2032" s="2">
        <v>1.1648476964833701</v>
      </c>
      <c r="D2032" t="s">
        <v>5409</v>
      </c>
      <c r="E2032" t="s">
        <v>18288</v>
      </c>
      <c r="F2032">
        <v>4806.87053559373</v>
      </c>
      <c r="G2032" s="2">
        <v>0.215117954256209</v>
      </c>
      <c r="H2032" s="12">
        <v>5.4149255022015401</v>
      </c>
      <c r="I2032" s="14">
        <v>6.1314228841775396E-8</v>
      </c>
      <c r="J2032" s="14">
        <v>6.3341815774373797E-7</v>
      </c>
      <c r="K2032" t="s">
        <v>8989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0</v>
      </c>
      <c r="Y2032">
        <v>9701</v>
      </c>
      <c r="Z2032">
        <v>10564</v>
      </c>
      <c r="AA2032">
        <v>2075</v>
      </c>
      <c r="AB2032">
        <v>1789</v>
      </c>
      <c r="AC2032" t="s">
        <v>8988</v>
      </c>
      <c r="AD2032" t="s">
        <v>8990</v>
      </c>
    </row>
    <row r="2033" spans="1:30" x14ac:dyDescent="0.25">
      <c r="A2033">
        <v>2032</v>
      </c>
      <c r="B2033" t="s">
        <v>8991</v>
      </c>
      <c r="C2033" s="2">
        <v>0.81949605342875098</v>
      </c>
      <c r="D2033" t="s">
        <v>5414</v>
      </c>
      <c r="F2033">
        <v>5558.6364810657096</v>
      </c>
      <c r="G2033" s="2">
        <v>0.25989023159488001</v>
      </c>
      <c r="H2033" s="12">
        <v>3.1532391517746299</v>
      </c>
      <c r="I2033" s="14">
        <v>1.6146946401681E-3</v>
      </c>
      <c r="J2033" s="14">
        <v>5.6404548892599196E-3</v>
      </c>
      <c r="K2033" t="s">
        <v>8993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0</v>
      </c>
      <c r="Y2033">
        <v>10080</v>
      </c>
      <c r="Z2033">
        <v>11567</v>
      </c>
      <c r="AA2033">
        <v>2972</v>
      </c>
      <c r="AB2033">
        <v>2238</v>
      </c>
      <c r="AC2033" t="s">
        <v>8992</v>
      </c>
      <c r="AD2033" t="s">
        <v>8994</v>
      </c>
    </row>
    <row r="2034" spans="1:30" x14ac:dyDescent="0.25">
      <c r="A2034">
        <v>2033</v>
      </c>
      <c r="B2034" t="s">
        <v>8995</v>
      </c>
      <c r="C2034" s="2">
        <v>2.37282494196065</v>
      </c>
      <c r="D2034" t="s">
        <v>8998</v>
      </c>
      <c r="E2034" t="s">
        <v>18301</v>
      </c>
      <c r="F2034">
        <v>5258.5823958404198</v>
      </c>
      <c r="G2034" s="2">
        <v>1.57944994748231</v>
      </c>
      <c r="H2034" s="12">
        <v>1.5023109442265099</v>
      </c>
      <c r="I2034" s="14">
        <v>0.13301682351741501</v>
      </c>
      <c r="J2034" s="14">
        <v>0.228522083517601</v>
      </c>
      <c r="K2034" t="s">
        <v>8997</v>
      </c>
      <c r="L2034" t="s">
        <v>24</v>
      </c>
      <c r="M2034" t="s">
        <v>24</v>
      </c>
      <c r="N2034" t="s">
        <v>24</v>
      </c>
      <c r="O2034" t="s">
        <v>24</v>
      </c>
      <c r="P2034" t="s">
        <v>24</v>
      </c>
      <c r="Q2034" t="s">
        <v>24</v>
      </c>
      <c r="R2034" t="s">
        <v>24</v>
      </c>
      <c r="S2034" t="s">
        <v>24</v>
      </c>
      <c r="T2034" t="s">
        <v>24</v>
      </c>
      <c r="U2034" t="s">
        <v>24</v>
      </c>
      <c r="V2034" t="s">
        <v>24</v>
      </c>
      <c r="W2034" t="s">
        <v>24</v>
      </c>
      <c r="X2034" t="s">
        <v>24</v>
      </c>
      <c r="Y2034">
        <v>12754</v>
      </c>
      <c r="Z2034">
        <v>14125</v>
      </c>
      <c r="AA2034">
        <v>106</v>
      </c>
      <c r="AB2034">
        <v>2312</v>
      </c>
      <c r="AC2034" t="s">
        <v>8996</v>
      </c>
      <c r="AD2034" t="s">
        <v>8999</v>
      </c>
    </row>
    <row r="2035" spans="1:30" x14ac:dyDescent="0.25">
      <c r="A2035">
        <v>2034</v>
      </c>
      <c r="B2035" t="s">
        <v>9000</v>
      </c>
      <c r="C2035" s="2">
        <v>1.38779150137972</v>
      </c>
      <c r="D2035" t="s">
        <v>9003</v>
      </c>
      <c r="F2035">
        <v>1761.07654930422</v>
      </c>
      <c r="G2035" s="2">
        <v>0.30688608996619998</v>
      </c>
      <c r="H2035" s="12">
        <v>4.5221714074188499</v>
      </c>
      <c r="I2035" s="14">
        <v>6.1208461098308802E-6</v>
      </c>
      <c r="J2035" s="14">
        <v>4.1068563675068E-5</v>
      </c>
      <c r="K2035" t="s">
        <v>9002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0</v>
      </c>
      <c r="Y2035">
        <v>3675</v>
      </c>
      <c r="Z2035">
        <v>4094</v>
      </c>
      <c r="AA2035">
        <v>760</v>
      </c>
      <c r="AB2035">
        <v>495</v>
      </c>
      <c r="AC2035" t="s">
        <v>9001</v>
      </c>
      <c r="AD2035" t="s">
        <v>9004</v>
      </c>
    </row>
    <row r="2036" spans="1:30" x14ac:dyDescent="0.25">
      <c r="A2036">
        <v>2035</v>
      </c>
      <c r="B2036" t="s">
        <v>9005</v>
      </c>
      <c r="C2036" s="2">
        <v>1.0194336812370399</v>
      </c>
      <c r="D2036" t="s">
        <v>9008</v>
      </c>
      <c r="F2036">
        <v>6768.5280764015597</v>
      </c>
      <c r="G2036" s="2">
        <v>0.25170464435464601</v>
      </c>
      <c r="H2036" s="12">
        <v>4.0501186771932796</v>
      </c>
      <c r="I2036" s="14">
        <v>5.1191664539155798E-5</v>
      </c>
      <c r="J2036" s="14">
        <v>2.7764368059083803E-4</v>
      </c>
      <c r="K2036" t="s">
        <v>9007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0</v>
      </c>
      <c r="Y2036">
        <v>12655</v>
      </c>
      <c r="Z2036">
        <v>15012</v>
      </c>
      <c r="AA2036">
        <v>3263</v>
      </c>
      <c r="AB2036">
        <v>2539</v>
      </c>
      <c r="AC2036" t="s">
        <v>9006</v>
      </c>
      <c r="AD2036" t="s">
        <v>9009</v>
      </c>
    </row>
    <row r="2037" spans="1:30" x14ac:dyDescent="0.25">
      <c r="A2037">
        <v>2036</v>
      </c>
      <c r="B2037" t="s">
        <v>9010</v>
      </c>
      <c r="C2037" s="2">
        <v>1.31450518013236</v>
      </c>
      <c r="D2037" t="s">
        <v>9013</v>
      </c>
      <c r="E2037" t="s">
        <v>18301</v>
      </c>
      <c r="F2037">
        <v>3916.5849264388698</v>
      </c>
      <c r="G2037" s="2">
        <v>0.244849764572935</v>
      </c>
      <c r="H2037" s="12">
        <v>5.3686193344931503</v>
      </c>
      <c r="I2037" s="14">
        <v>7.9341684928352903E-8</v>
      </c>
      <c r="J2037" s="14">
        <v>7.9443405037235402E-7</v>
      </c>
      <c r="K2037" t="s">
        <v>9012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8216</v>
      </c>
      <c r="Z2037">
        <v>8809</v>
      </c>
      <c r="AA2037">
        <v>1633</v>
      </c>
      <c r="AB2037">
        <v>1283</v>
      </c>
      <c r="AC2037" t="s">
        <v>9011</v>
      </c>
      <c r="AD2037" t="s">
        <v>9014</v>
      </c>
    </row>
    <row r="2038" spans="1:30" x14ac:dyDescent="0.25">
      <c r="A2038">
        <v>2037</v>
      </c>
      <c r="B2038" t="s">
        <v>16515</v>
      </c>
      <c r="C2038" s="2">
        <v>0.62385231584176304</v>
      </c>
      <c r="D2038" t="s">
        <v>9017</v>
      </c>
      <c r="E2038" t="s">
        <v>18292</v>
      </c>
      <c r="F2038">
        <v>562.590521895709</v>
      </c>
      <c r="G2038" s="2">
        <v>0.18705170852594</v>
      </c>
      <c r="H2038" s="12">
        <v>3.33518640785497</v>
      </c>
      <c r="I2038" s="14">
        <v>8.5242237089488298E-4</v>
      </c>
      <c r="J2038" s="14">
        <v>3.3220652278887399E-3</v>
      </c>
      <c r="K2038" t="s">
        <v>9016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0</v>
      </c>
      <c r="Y2038">
        <v>965</v>
      </c>
      <c r="Z2038">
        <v>1117</v>
      </c>
      <c r="AA2038">
        <v>266</v>
      </c>
      <c r="AB2038">
        <v>319</v>
      </c>
      <c r="AC2038" t="s">
        <v>9015</v>
      </c>
      <c r="AD2038" t="s">
        <v>9018</v>
      </c>
    </row>
    <row r="2039" spans="1:30" x14ac:dyDescent="0.25">
      <c r="A2039">
        <v>2038</v>
      </c>
      <c r="B2039" t="s">
        <v>9019</v>
      </c>
      <c r="C2039" s="2">
        <v>1.70436258640365</v>
      </c>
      <c r="D2039" t="s">
        <v>9022</v>
      </c>
      <c r="E2039" t="s">
        <v>18288</v>
      </c>
      <c r="F2039">
        <v>1017.99519866761</v>
      </c>
      <c r="G2039" s="2">
        <v>0.21130795247662101</v>
      </c>
      <c r="H2039" s="12">
        <v>8.06577588031017</v>
      </c>
      <c r="I2039" s="14">
        <v>7.2772203643827304E-16</v>
      </c>
      <c r="J2039" s="14">
        <v>2.02982468020818E-14</v>
      </c>
      <c r="K2039" t="s">
        <v>9021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1</v>
      </c>
      <c r="U2039">
        <v>0</v>
      </c>
      <c r="V2039">
        <v>0</v>
      </c>
      <c r="W2039">
        <v>0</v>
      </c>
      <c r="X2039">
        <v>0</v>
      </c>
      <c r="Y2039">
        <v>2378</v>
      </c>
      <c r="Z2039">
        <v>2363</v>
      </c>
      <c r="AA2039">
        <v>327</v>
      </c>
      <c r="AB2039">
        <v>298</v>
      </c>
      <c r="AC2039" t="s">
        <v>9020</v>
      </c>
      <c r="AD2039" t="s">
        <v>9023</v>
      </c>
    </row>
    <row r="2040" spans="1:30" x14ac:dyDescent="0.25">
      <c r="A2040">
        <v>2039</v>
      </c>
      <c r="B2040" t="s">
        <v>9024</v>
      </c>
      <c r="C2040" s="2">
        <v>2.0016585916193699</v>
      </c>
      <c r="D2040" t="s">
        <v>5442</v>
      </c>
      <c r="E2040" t="s">
        <v>18288</v>
      </c>
      <c r="F2040">
        <v>247.82378452432101</v>
      </c>
      <c r="G2040" s="2">
        <v>0.26121439383165201</v>
      </c>
      <c r="H2040" s="12">
        <v>7.6628954563254403</v>
      </c>
      <c r="I2040" s="14">
        <v>1.81787319569386E-14</v>
      </c>
      <c r="J2040" s="14">
        <v>4.1757616642261797E-13</v>
      </c>
      <c r="K2040" t="s">
        <v>9026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1</v>
      </c>
      <c r="U2040">
        <v>0</v>
      </c>
      <c r="V2040">
        <v>0</v>
      </c>
      <c r="W2040">
        <v>0</v>
      </c>
      <c r="X2040">
        <v>0</v>
      </c>
      <c r="Y2040">
        <v>615</v>
      </c>
      <c r="Z2040">
        <v>591</v>
      </c>
      <c r="AA2040">
        <v>66</v>
      </c>
      <c r="AB2040">
        <v>64</v>
      </c>
      <c r="AC2040" t="s">
        <v>9025</v>
      </c>
      <c r="AD2040" t="s">
        <v>9027</v>
      </c>
    </row>
    <row r="2041" spans="1:30" x14ac:dyDescent="0.25">
      <c r="A2041">
        <v>2040</v>
      </c>
      <c r="B2041" t="s">
        <v>9028</v>
      </c>
      <c r="C2041" s="2">
        <v>2.1769551782930998</v>
      </c>
      <c r="D2041" t="s">
        <v>5447</v>
      </c>
      <c r="E2041" t="s">
        <v>18288</v>
      </c>
      <c r="F2041">
        <v>392.30092485454099</v>
      </c>
      <c r="G2041" s="2">
        <v>0.31325733261160399</v>
      </c>
      <c r="H2041" s="12">
        <v>6.9494149111977199</v>
      </c>
      <c r="I2041" s="14">
        <v>3.6680427791712898E-12</v>
      </c>
      <c r="J2041" s="14">
        <v>6.7564655908791805E-11</v>
      </c>
      <c r="K2041" t="s">
        <v>9030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0</v>
      </c>
      <c r="Y2041">
        <v>1108</v>
      </c>
      <c r="Z2041">
        <v>839</v>
      </c>
      <c r="AA2041">
        <v>103</v>
      </c>
      <c r="AB2041">
        <v>82</v>
      </c>
      <c r="AC2041" t="s">
        <v>9029</v>
      </c>
      <c r="AD2041" t="s">
        <v>9031</v>
      </c>
    </row>
    <row r="2042" spans="1:30" x14ac:dyDescent="0.25">
      <c r="A2042">
        <v>2041</v>
      </c>
      <c r="B2042" t="s">
        <v>9032</v>
      </c>
      <c r="C2042" s="2">
        <v>2.1318821903603902</v>
      </c>
      <c r="D2042" t="s">
        <v>9035</v>
      </c>
      <c r="E2042" t="s">
        <v>18301</v>
      </c>
      <c r="F2042">
        <v>427.90655417877298</v>
      </c>
      <c r="G2042" s="2">
        <v>0.27365955762833799</v>
      </c>
      <c r="H2042" s="12">
        <v>7.7902712729505197</v>
      </c>
      <c r="I2042" s="14">
        <v>6.6865479697788998E-15</v>
      </c>
      <c r="J2042" s="14">
        <v>1.6737801167940099E-13</v>
      </c>
      <c r="K2042" t="s">
        <v>9034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1</v>
      </c>
      <c r="U2042">
        <v>0</v>
      </c>
      <c r="V2042">
        <v>0</v>
      </c>
      <c r="W2042">
        <v>0</v>
      </c>
      <c r="X2042">
        <v>0</v>
      </c>
      <c r="Y2042">
        <v>1091</v>
      </c>
      <c r="Z2042">
        <v>1027</v>
      </c>
      <c r="AA2042">
        <v>116</v>
      </c>
      <c r="AB2042">
        <v>91</v>
      </c>
      <c r="AC2042" t="s">
        <v>9033</v>
      </c>
      <c r="AD2042" t="s">
        <v>9036</v>
      </c>
    </row>
    <row r="2043" spans="1:30" x14ac:dyDescent="0.25">
      <c r="A2043">
        <v>2042</v>
      </c>
      <c r="B2043" t="s">
        <v>9037</v>
      </c>
      <c r="C2043" s="2">
        <v>0.40637628918702601</v>
      </c>
      <c r="D2043" t="s">
        <v>9040</v>
      </c>
      <c r="E2043" t="s">
        <v>18294</v>
      </c>
      <c r="F2043">
        <v>10015.7580547659</v>
      </c>
      <c r="G2043" s="2">
        <v>0.16217375739714901</v>
      </c>
      <c r="H2043" s="12">
        <v>2.50580794148985</v>
      </c>
      <c r="I2043" s="14">
        <v>1.22171961377542E-2</v>
      </c>
      <c r="J2043" s="14">
        <v>3.17630831677298E-2</v>
      </c>
      <c r="K2043" t="s">
        <v>9039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0</v>
      </c>
      <c r="Y2043">
        <v>16030</v>
      </c>
      <c r="Z2043">
        <v>18813</v>
      </c>
      <c r="AA2043">
        <v>4911</v>
      </c>
      <c r="AB2043">
        <v>6518</v>
      </c>
      <c r="AC2043" t="s">
        <v>9038</v>
      </c>
      <c r="AD2043" t="s">
        <v>9041</v>
      </c>
    </row>
    <row r="2044" spans="1:30" x14ac:dyDescent="0.25">
      <c r="A2044">
        <v>2043</v>
      </c>
      <c r="B2044" t="s">
        <v>9042</v>
      </c>
      <c r="C2044" s="2">
        <v>0.16781340813432899</v>
      </c>
      <c r="D2044" t="s">
        <v>9045</v>
      </c>
      <c r="F2044">
        <v>26783.1506049452</v>
      </c>
      <c r="G2044" s="2">
        <v>0.17017288629237301</v>
      </c>
      <c r="H2044" s="12">
        <v>0.986134817305797</v>
      </c>
      <c r="I2044" s="14">
        <v>0.32406696022102699</v>
      </c>
      <c r="J2044" s="14">
        <v>0.44938972999400201</v>
      </c>
      <c r="K2044" t="s">
        <v>9044</v>
      </c>
      <c r="L2044" t="s">
        <v>24</v>
      </c>
      <c r="M2044" t="s">
        <v>24</v>
      </c>
      <c r="N2044" t="s">
        <v>24</v>
      </c>
      <c r="O2044" t="s">
        <v>24</v>
      </c>
      <c r="P2044" t="s">
        <v>24</v>
      </c>
      <c r="Q2044" t="s">
        <v>24</v>
      </c>
      <c r="R2044" t="s">
        <v>24</v>
      </c>
      <c r="S2044" t="s">
        <v>24</v>
      </c>
      <c r="T2044" t="s">
        <v>24</v>
      </c>
      <c r="U2044" t="s">
        <v>24</v>
      </c>
      <c r="V2044" t="s">
        <v>24</v>
      </c>
      <c r="W2044" t="s">
        <v>24</v>
      </c>
      <c r="X2044" t="s">
        <v>24</v>
      </c>
      <c r="Y2044">
        <v>40079</v>
      </c>
      <c r="Z2044">
        <v>46388</v>
      </c>
      <c r="AA2044">
        <v>14017</v>
      </c>
      <c r="AB2044">
        <v>19521</v>
      </c>
      <c r="AC2044" t="s">
        <v>9043</v>
      </c>
      <c r="AD2044" t="s">
        <v>9046</v>
      </c>
    </row>
    <row r="2045" spans="1:30" x14ac:dyDescent="0.25">
      <c r="A2045">
        <v>2044</v>
      </c>
      <c r="B2045" t="s">
        <v>9047</v>
      </c>
      <c r="C2045" s="2">
        <v>0.42646605473358501</v>
      </c>
      <c r="D2045" t="s">
        <v>9050</v>
      </c>
      <c r="F2045">
        <v>20017.750271448698</v>
      </c>
      <c r="G2045" s="2">
        <v>0.147618396662272</v>
      </c>
      <c r="H2045" s="12">
        <v>2.8889763361220799</v>
      </c>
      <c r="I2045" s="14">
        <v>3.8649815854024999E-3</v>
      </c>
      <c r="J2045" s="14">
        <v>1.1940469217560701E-2</v>
      </c>
      <c r="K2045" t="s">
        <v>9049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0</v>
      </c>
      <c r="Y2045">
        <v>32240</v>
      </c>
      <c r="Z2045">
        <v>37812</v>
      </c>
      <c r="AA2045">
        <v>10370</v>
      </c>
      <c r="AB2045">
        <v>12175</v>
      </c>
      <c r="AC2045" t="s">
        <v>9048</v>
      </c>
      <c r="AD2045" t="s">
        <v>9051</v>
      </c>
    </row>
    <row r="2046" spans="1:30" x14ac:dyDescent="0.25">
      <c r="A2046">
        <v>2045</v>
      </c>
      <c r="B2046" t="s">
        <v>9052</v>
      </c>
      <c r="C2046" s="2">
        <v>0.52279689025629195</v>
      </c>
      <c r="D2046" t="s">
        <v>9055</v>
      </c>
      <c r="F2046">
        <v>11701.8328864705</v>
      </c>
      <c r="G2046" s="2">
        <v>0.156566559010548</v>
      </c>
      <c r="H2046" s="12">
        <v>3.3391350845302199</v>
      </c>
      <c r="I2046" s="14">
        <v>8.4039686250702401E-4</v>
      </c>
      <c r="J2046" s="14">
        <v>3.2850347828728001E-3</v>
      </c>
      <c r="K2046" t="s">
        <v>9054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19206</v>
      </c>
      <c r="Z2046">
        <v>22915</v>
      </c>
      <c r="AA2046">
        <v>5980</v>
      </c>
      <c r="AB2046">
        <v>6670</v>
      </c>
      <c r="AC2046" t="s">
        <v>9053</v>
      </c>
      <c r="AD2046" t="s">
        <v>9056</v>
      </c>
    </row>
    <row r="2047" spans="1:30" x14ac:dyDescent="0.25">
      <c r="A2047">
        <v>2046</v>
      </c>
      <c r="B2047" t="s">
        <v>9057</v>
      </c>
      <c r="C2047" s="2">
        <v>0.50626858007924602</v>
      </c>
      <c r="D2047" t="s">
        <v>9060</v>
      </c>
      <c r="F2047">
        <v>47447.805707558298</v>
      </c>
      <c r="G2047" s="2">
        <v>0.148750846035552</v>
      </c>
      <c r="H2047" s="12">
        <v>3.40346689495968</v>
      </c>
      <c r="I2047" s="14">
        <v>6.6536475785111899E-4</v>
      </c>
      <c r="J2047" s="14">
        <v>2.7057755842109701E-3</v>
      </c>
      <c r="K2047" t="s">
        <v>9059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0</v>
      </c>
      <c r="Y2047">
        <v>78476</v>
      </c>
      <c r="Z2047">
        <v>91454</v>
      </c>
      <c r="AA2047">
        <v>23048</v>
      </c>
      <c r="AB2047">
        <v>28842</v>
      </c>
      <c r="AC2047" t="s">
        <v>9058</v>
      </c>
      <c r="AD2047" t="s">
        <v>9061</v>
      </c>
    </row>
    <row r="2048" spans="1:30" x14ac:dyDescent="0.25">
      <c r="A2048">
        <v>2047</v>
      </c>
      <c r="B2048" t="s">
        <v>9062</v>
      </c>
      <c r="C2048" s="2">
        <v>0.65313182048437302</v>
      </c>
      <c r="D2048" t="s">
        <v>9065</v>
      </c>
      <c r="E2048" t="s">
        <v>18290</v>
      </c>
      <c r="F2048">
        <v>800.11506770582798</v>
      </c>
      <c r="G2048" s="2">
        <v>0.16944699689791201</v>
      </c>
      <c r="H2048" s="12">
        <v>3.8544903860283202</v>
      </c>
      <c r="I2048" s="14">
        <v>1.15970940355105E-4</v>
      </c>
      <c r="J2048" s="14">
        <v>5.6821395493937999E-4</v>
      </c>
      <c r="K2048" t="s">
        <v>9064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0</v>
      </c>
      <c r="Y2048">
        <v>1474</v>
      </c>
      <c r="Z2048">
        <v>1505</v>
      </c>
      <c r="AA2048">
        <v>378</v>
      </c>
      <c r="AB2048">
        <v>443</v>
      </c>
      <c r="AC2048" t="s">
        <v>9063</v>
      </c>
      <c r="AD2048" t="s">
        <v>9066</v>
      </c>
    </row>
    <row r="2049" spans="1:30" x14ac:dyDescent="0.25">
      <c r="A2049">
        <v>2048</v>
      </c>
      <c r="B2049" t="s">
        <v>16516</v>
      </c>
      <c r="C2049" s="2">
        <v>4.6910276575512201E-2</v>
      </c>
      <c r="D2049" t="s">
        <v>9069</v>
      </c>
      <c r="E2049" t="s">
        <v>18284</v>
      </c>
      <c r="F2049">
        <v>1042.00704678888</v>
      </c>
      <c r="G2049" s="2">
        <v>0.16025926622810899</v>
      </c>
      <c r="H2049" s="12">
        <v>0.29271490928169702</v>
      </c>
      <c r="I2049" s="14">
        <v>0.76974007285076496</v>
      </c>
      <c r="J2049" s="14">
        <v>0.83798020197441803</v>
      </c>
      <c r="K2049" t="s">
        <v>9068</v>
      </c>
      <c r="L2049" t="s">
        <v>24</v>
      </c>
      <c r="M2049" t="s">
        <v>24</v>
      </c>
      <c r="N2049" t="s">
        <v>24</v>
      </c>
      <c r="O2049" t="s">
        <v>24</v>
      </c>
      <c r="P2049" t="s">
        <v>24</v>
      </c>
      <c r="Q2049" t="s">
        <v>24</v>
      </c>
      <c r="R2049" t="s">
        <v>24</v>
      </c>
      <c r="S2049" t="s">
        <v>24</v>
      </c>
      <c r="T2049" t="s">
        <v>24</v>
      </c>
      <c r="U2049" t="s">
        <v>24</v>
      </c>
      <c r="V2049" t="s">
        <v>24</v>
      </c>
      <c r="W2049" t="s">
        <v>24</v>
      </c>
      <c r="X2049" t="s">
        <v>24</v>
      </c>
      <c r="Y2049">
        <v>1583</v>
      </c>
      <c r="Z2049">
        <v>1643</v>
      </c>
      <c r="AA2049">
        <v>611</v>
      </c>
      <c r="AB2049">
        <v>744</v>
      </c>
      <c r="AC2049" t="s">
        <v>9067</v>
      </c>
      <c r="AD2049" t="s">
        <v>9070</v>
      </c>
    </row>
    <row r="2050" spans="1:30" x14ac:dyDescent="0.25">
      <c r="A2050">
        <v>2049</v>
      </c>
      <c r="B2050" t="s">
        <v>9071</v>
      </c>
      <c r="C2050" s="2">
        <v>0.67060209988577102</v>
      </c>
      <c r="D2050" t="s">
        <v>9074</v>
      </c>
      <c r="E2050" t="s">
        <v>18282</v>
      </c>
      <c r="F2050">
        <v>26977.1299538803</v>
      </c>
      <c r="G2050" s="2">
        <v>0.16953668885439099</v>
      </c>
      <c r="H2050" s="12">
        <v>3.9554983904500198</v>
      </c>
      <c r="I2050" s="14">
        <v>7.6375262445286897E-5</v>
      </c>
      <c r="J2050" s="14">
        <v>3.9346358819108903E-4</v>
      </c>
      <c r="K2050" t="s">
        <v>9073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0</v>
      </c>
      <c r="Y2050">
        <v>45555</v>
      </c>
      <c r="Z2050">
        <v>55629</v>
      </c>
      <c r="AA2050">
        <v>11864</v>
      </c>
      <c r="AB2050">
        <v>15757</v>
      </c>
      <c r="AC2050" t="s">
        <v>9072</v>
      </c>
      <c r="AD2050" t="e">
        <f>-IQHRFGNYSLSYDGDLMHLNERILIPPKELALLRLFLDSREQLLSKDTIIEKIWHGVQISDESLTRCVYGLRRLLGGNKDYIVTVYGRGYRFVPPAKEKEASTLFFSRSNSFFQRPDRFIYPLLN</f>
        <v>#NAME?</v>
      </c>
    </row>
    <row r="2051" spans="1:30" x14ac:dyDescent="0.25">
      <c r="A2051">
        <v>2050</v>
      </c>
      <c r="B2051" t="s">
        <v>9075</v>
      </c>
      <c r="C2051" s="2">
        <v>1.67790412276115</v>
      </c>
      <c r="D2051" t="s">
        <v>5385</v>
      </c>
      <c r="F2051">
        <v>4269.5616135290702</v>
      </c>
      <c r="G2051" s="2">
        <v>0.174018986976791</v>
      </c>
      <c r="H2051" s="12">
        <v>9.6420749937185306</v>
      </c>
      <c r="I2051" s="14">
        <v>5.3103515164757097E-22</v>
      </c>
      <c r="J2051" s="14">
        <v>2.3041025190930699E-20</v>
      </c>
      <c r="K2051" t="s">
        <v>9077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0</v>
      </c>
      <c r="Y2051">
        <v>9909</v>
      </c>
      <c r="Z2051">
        <v>9896</v>
      </c>
      <c r="AA2051">
        <v>1335</v>
      </c>
      <c r="AB2051">
        <v>1331</v>
      </c>
      <c r="AC2051" t="s">
        <v>9076</v>
      </c>
      <c r="AD2051" t="s">
        <v>9078</v>
      </c>
    </row>
    <row r="2052" spans="1:30" x14ac:dyDescent="0.25">
      <c r="A2052">
        <v>2051</v>
      </c>
      <c r="B2052" t="s">
        <v>9079</v>
      </c>
      <c r="C2052" s="2">
        <v>1.01547667719604</v>
      </c>
      <c r="D2052" t="s">
        <v>5380</v>
      </c>
      <c r="F2052">
        <v>9173.4141084424791</v>
      </c>
      <c r="G2052" s="2">
        <v>0.20625711985099501</v>
      </c>
      <c r="H2052" s="12">
        <v>4.9233533268070699</v>
      </c>
      <c r="I2052" s="14">
        <v>8.5073646412696801E-7</v>
      </c>
      <c r="J2052" s="14">
        <v>6.9500541682339102E-6</v>
      </c>
      <c r="K2052" t="s">
        <v>9081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0</v>
      </c>
      <c r="Y2052">
        <v>16451</v>
      </c>
      <c r="Z2052">
        <v>21055</v>
      </c>
      <c r="AA2052">
        <v>4082</v>
      </c>
      <c r="AB2052">
        <v>3860</v>
      </c>
      <c r="AC2052" t="s">
        <v>9080</v>
      </c>
      <c r="AD2052" t="s">
        <v>9082</v>
      </c>
    </row>
    <row r="2053" spans="1:30" x14ac:dyDescent="0.25">
      <c r="A2053">
        <v>2052</v>
      </c>
      <c r="B2053" t="s">
        <v>9083</v>
      </c>
      <c r="C2053" s="2">
        <v>1.8168600473015399</v>
      </c>
      <c r="D2053" t="s">
        <v>9086</v>
      </c>
      <c r="F2053">
        <v>1616.8100770460801</v>
      </c>
      <c r="G2053" s="2">
        <v>0.15570378967075199</v>
      </c>
      <c r="H2053" s="12">
        <v>11.6686950981953</v>
      </c>
      <c r="I2053" s="14">
        <v>1.8422728973104E-31</v>
      </c>
      <c r="J2053" s="14">
        <v>1.1419167720630299E-29</v>
      </c>
      <c r="K2053" t="s">
        <v>9085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</v>
      </c>
      <c r="U2053">
        <v>0</v>
      </c>
      <c r="V2053">
        <v>0</v>
      </c>
      <c r="W2053">
        <v>0</v>
      </c>
      <c r="X2053">
        <v>0</v>
      </c>
      <c r="Y2053">
        <v>3724</v>
      </c>
      <c r="Z2053">
        <v>3951</v>
      </c>
      <c r="AA2053">
        <v>432</v>
      </c>
      <c r="AB2053">
        <v>512</v>
      </c>
      <c r="AC2053" t="s">
        <v>9084</v>
      </c>
      <c r="AD2053" t="s">
        <v>9087</v>
      </c>
    </row>
    <row r="2054" spans="1:30" x14ac:dyDescent="0.25">
      <c r="A2054">
        <v>2053</v>
      </c>
      <c r="B2054" t="s">
        <v>9088</v>
      </c>
      <c r="C2054" s="2">
        <v>2.0091897769677298</v>
      </c>
      <c r="D2054" t="s">
        <v>9091</v>
      </c>
      <c r="E2054" t="s">
        <v>18288</v>
      </c>
      <c r="F2054">
        <v>3036.4232457969301</v>
      </c>
      <c r="G2054" s="2">
        <v>0.162695548212933</v>
      </c>
      <c r="H2054" s="12">
        <v>12.349383858605201</v>
      </c>
      <c r="I2054" s="14">
        <v>4.9085912558283903E-35</v>
      </c>
      <c r="J2054" s="14">
        <v>3.6166129913226202E-33</v>
      </c>
      <c r="K2054" t="s">
        <v>9090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0</v>
      </c>
      <c r="Y2054">
        <v>7347</v>
      </c>
      <c r="Z2054">
        <v>7465</v>
      </c>
      <c r="AA2054">
        <v>775</v>
      </c>
      <c r="AB2054">
        <v>813</v>
      </c>
      <c r="AC2054" t="s">
        <v>9089</v>
      </c>
      <c r="AD2054" t="s">
        <v>9092</v>
      </c>
    </row>
    <row r="2055" spans="1:30" x14ac:dyDescent="0.25">
      <c r="A2055">
        <v>2054</v>
      </c>
      <c r="B2055" t="s">
        <v>9093</v>
      </c>
      <c r="C2055" s="2">
        <v>2.4167508032209102</v>
      </c>
      <c r="D2055" t="s">
        <v>9096</v>
      </c>
      <c r="F2055">
        <v>1170.7585581001199</v>
      </c>
      <c r="G2055" s="2">
        <v>0.20798053576202</v>
      </c>
      <c r="H2055" s="12">
        <v>11.6200816310342</v>
      </c>
      <c r="I2055" s="14">
        <v>3.25824788600239E-31</v>
      </c>
      <c r="J2055" s="14">
        <v>1.9880403116936499E-29</v>
      </c>
      <c r="K2055" t="s">
        <v>9095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1</v>
      </c>
      <c r="U2055">
        <v>0</v>
      </c>
      <c r="V2055">
        <v>0</v>
      </c>
      <c r="W2055">
        <v>0</v>
      </c>
      <c r="X2055">
        <v>0</v>
      </c>
      <c r="Y2055">
        <v>3113</v>
      </c>
      <c r="Z2055">
        <v>2883</v>
      </c>
      <c r="AA2055">
        <v>247</v>
      </c>
      <c r="AB2055">
        <v>237</v>
      </c>
      <c r="AC2055" t="s">
        <v>9094</v>
      </c>
      <c r="AD2055" t="s">
        <v>9097</v>
      </c>
    </row>
    <row r="2056" spans="1:30" x14ac:dyDescent="0.25">
      <c r="A2056">
        <v>2055</v>
      </c>
      <c r="B2056" t="s">
        <v>9098</v>
      </c>
      <c r="C2056" s="2">
        <v>2.31305448481953</v>
      </c>
      <c r="D2056" t="s">
        <v>9101</v>
      </c>
      <c r="F2056">
        <v>1620.1933526360999</v>
      </c>
      <c r="G2056" s="2">
        <v>0.25550741779230302</v>
      </c>
      <c r="H2056" s="12">
        <v>9.0527879965495206</v>
      </c>
      <c r="I2056" s="14">
        <v>1.3936369580557699E-19</v>
      </c>
      <c r="J2056" s="14">
        <v>5.2328387703920802E-18</v>
      </c>
      <c r="K2056" t="s">
        <v>9100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1</v>
      </c>
      <c r="U2056">
        <v>0</v>
      </c>
      <c r="V2056">
        <v>0</v>
      </c>
      <c r="W2056">
        <v>0</v>
      </c>
      <c r="X2056">
        <v>0</v>
      </c>
      <c r="Y2056">
        <v>4198</v>
      </c>
      <c r="Z2056">
        <v>4007</v>
      </c>
      <c r="AA2056">
        <v>397</v>
      </c>
      <c r="AB2056">
        <v>308</v>
      </c>
      <c r="AC2056" t="s">
        <v>9099</v>
      </c>
      <c r="AD2056" t="s">
        <v>9102</v>
      </c>
    </row>
    <row r="2057" spans="1:30" x14ac:dyDescent="0.25">
      <c r="A2057">
        <v>2056</v>
      </c>
      <c r="B2057" t="s">
        <v>9103</v>
      </c>
      <c r="C2057" s="2">
        <v>2.1187100433792998</v>
      </c>
      <c r="D2057" t="s">
        <v>35</v>
      </c>
      <c r="F2057">
        <v>949.72705448674299</v>
      </c>
      <c r="G2057" s="2">
        <v>0.25578250362712701</v>
      </c>
      <c r="H2057" s="12">
        <v>8.2832485151834305</v>
      </c>
      <c r="I2057" s="14">
        <v>1.19859933097262E-16</v>
      </c>
      <c r="J2057" s="14">
        <v>3.6283181298047199E-15</v>
      </c>
      <c r="K2057" t="s">
        <v>9105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2228</v>
      </c>
      <c r="Z2057">
        <v>2478</v>
      </c>
      <c r="AA2057">
        <v>260</v>
      </c>
      <c r="AB2057">
        <v>202</v>
      </c>
      <c r="AC2057" t="s">
        <v>9104</v>
      </c>
      <c r="AD2057" t="s">
        <v>9106</v>
      </c>
    </row>
    <row r="2058" spans="1:30" x14ac:dyDescent="0.25">
      <c r="A2058">
        <v>2057</v>
      </c>
      <c r="B2058" t="s">
        <v>9107</v>
      </c>
      <c r="C2058" s="2">
        <v>1.8805295904642301</v>
      </c>
      <c r="D2058" t="s">
        <v>35</v>
      </c>
      <c r="F2058">
        <v>1848.68295199047</v>
      </c>
      <c r="G2058" s="2">
        <v>0.267942765131154</v>
      </c>
      <c r="H2058" s="12">
        <v>7.01840032718831</v>
      </c>
      <c r="I2058" s="14">
        <v>2.2442276339701201E-12</v>
      </c>
      <c r="J2058" s="14">
        <v>4.3384697577491699E-11</v>
      </c>
      <c r="K2058" t="s">
        <v>9109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</v>
      </c>
      <c r="Y2058">
        <v>4187</v>
      </c>
      <c r="Z2058">
        <v>4678</v>
      </c>
      <c r="AA2058">
        <v>589</v>
      </c>
      <c r="AB2058">
        <v>434</v>
      </c>
      <c r="AC2058" t="s">
        <v>9108</v>
      </c>
      <c r="AD2058" t="e">
        <f>-KPMIFKRTTSPLYFLPLGLVIVLSGCSYHKQITPLFKSQESLTRAEIIKQLQCNDAKDNTADSLLPVALYQQMNQCAEQGNYRSATLLFSLAGTYTWYDASRIDTDSARNKHAQLLGEALGRLAPERREYLWRNIQSVLGDRQQLDTVCQMVRLIGPPAYQPDYMAGGEGKMMPDFSALPRWDGALQNYLHCPID</f>
        <v>#NAME?</v>
      </c>
    </row>
    <row r="2059" spans="1:30" x14ac:dyDescent="0.25">
      <c r="A2059">
        <v>2058</v>
      </c>
      <c r="B2059" t="s">
        <v>9110</v>
      </c>
      <c r="C2059" s="2">
        <v>0.62892158534784603</v>
      </c>
      <c r="D2059" t="s">
        <v>9113</v>
      </c>
      <c r="E2059" t="s">
        <v>18291</v>
      </c>
      <c r="F2059">
        <v>524.27100632086604</v>
      </c>
      <c r="G2059" s="2">
        <v>0.18571842320607099</v>
      </c>
      <c r="H2059" s="12">
        <v>3.3864253986800299</v>
      </c>
      <c r="I2059" s="14">
        <v>7.0809525758066595E-4</v>
      </c>
      <c r="J2059" s="14">
        <v>2.8565206413765499E-3</v>
      </c>
      <c r="K2059" t="s">
        <v>9112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0</v>
      </c>
      <c r="Y2059">
        <v>966</v>
      </c>
      <c r="Z2059">
        <v>973</v>
      </c>
      <c r="AA2059">
        <v>247</v>
      </c>
      <c r="AB2059">
        <v>297</v>
      </c>
      <c r="AC2059" t="s">
        <v>9111</v>
      </c>
      <c r="AD2059" t="s">
        <v>9114</v>
      </c>
    </row>
    <row r="2060" spans="1:30" x14ac:dyDescent="0.25">
      <c r="A2060">
        <v>2059</v>
      </c>
      <c r="B2060" t="s">
        <v>9115</v>
      </c>
      <c r="C2060" s="2">
        <v>1.64250526789678</v>
      </c>
      <c r="D2060" t="s">
        <v>35</v>
      </c>
      <c r="F2060">
        <v>153.73524164631499</v>
      </c>
      <c r="G2060" s="2">
        <v>0.33456410523742203</v>
      </c>
      <c r="H2060" s="12">
        <v>4.90938879032222</v>
      </c>
      <c r="I2060" s="14">
        <v>9.1360691546127404E-7</v>
      </c>
      <c r="J2060" s="14">
        <v>7.4480897805350204E-6</v>
      </c>
      <c r="K2060" t="s">
        <v>24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352</v>
      </c>
      <c r="Z2060">
        <v>356</v>
      </c>
      <c r="AA2060">
        <v>56</v>
      </c>
      <c r="AB2060">
        <v>41</v>
      </c>
      <c r="AC2060" t="s">
        <v>9116</v>
      </c>
      <c r="AD2060" t="s">
        <v>9117</v>
      </c>
    </row>
    <row r="2061" spans="1:30" x14ac:dyDescent="0.25">
      <c r="A2061">
        <v>2060</v>
      </c>
      <c r="B2061" t="s">
        <v>16517</v>
      </c>
      <c r="C2061" s="2">
        <v>-0.141341301071122</v>
      </c>
      <c r="D2061" t="s">
        <v>9120</v>
      </c>
      <c r="F2061">
        <v>3545.8196307774901</v>
      </c>
      <c r="G2061" s="2">
        <v>0.19179158488659201</v>
      </c>
      <c r="H2061" s="12">
        <v>-0.73695256835537304</v>
      </c>
      <c r="I2061" s="14">
        <v>0.46115119420918199</v>
      </c>
      <c r="J2061" s="14">
        <v>0.58657831054946397</v>
      </c>
      <c r="K2061" t="s">
        <v>9119</v>
      </c>
      <c r="L2061" t="s">
        <v>24</v>
      </c>
      <c r="M2061" t="s">
        <v>24</v>
      </c>
      <c r="N2061" t="s">
        <v>24</v>
      </c>
      <c r="O2061" t="s">
        <v>24</v>
      </c>
      <c r="P2061" t="s">
        <v>24</v>
      </c>
      <c r="Q2061" t="s">
        <v>24</v>
      </c>
      <c r="R2061" t="s">
        <v>24</v>
      </c>
      <c r="S2061" t="s">
        <v>24</v>
      </c>
      <c r="T2061" t="s">
        <v>24</v>
      </c>
      <c r="U2061" t="s">
        <v>24</v>
      </c>
      <c r="V2061" t="s">
        <v>24</v>
      </c>
      <c r="W2061" t="s">
        <v>24</v>
      </c>
      <c r="X2061" t="s">
        <v>24</v>
      </c>
      <c r="Y2061">
        <v>5072</v>
      </c>
      <c r="Z2061">
        <v>5200</v>
      </c>
      <c r="AA2061">
        <v>1981</v>
      </c>
      <c r="AB2061">
        <v>2979</v>
      </c>
      <c r="AC2061" t="s">
        <v>9118</v>
      </c>
      <c r="AD2061" t="s">
        <v>9121</v>
      </c>
    </row>
    <row r="2062" spans="1:30" x14ac:dyDescent="0.25">
      <c r="A2062">
        <v>2061</v>
      </c>
      <c r="B2062" t="s">
        <v>9122</v>
      </c>
      <c r="C2062" s="2">
        <v>-0.46299282065221298</v>
      </c>
      <c r="D2062" t="s">
        <v>9125</v>
      </c>
      <c r="E2062" t="s">
        <v>18298</v>
      </c>
      <c r="F2062">
        <v>271.552187541021</v>
      </c>
      <c r="G2062" s="2">
        <v>0.23615047750926901</v>
      </c>
      <c r="H2062" s="12">
        <v>-1.9605838850528701</v>
      </c>
      <c r="I2062" s="14">
        <v>4.99275837483057E-2</v>
      </c>
      <c r="J2062" s="14">
        <v>0.10334323365911099</v>
      </c>
      <c r="K2062" t="s">
        <v>9124</v>
      </c>
      <c r="L2062" t="s">
        <v>24</v>
      </c>
      <c r="M2062" t="s">
        <v>24</v>
      </c>
      <c r="N2062" t="s">
        <v>24</v>
      </c>
      <c r="O2062" t="s">
        <v>24</v>
      </c>
      <c r="P2062" t="s">
        <v>24</v>
      </c>
      <c r="Q2062" t="s">
        <v>24</v>
      </c>
      <c r="R2062" t="s">
        <v>24</v>
      </c>
      <c r="S2062" t="s">
        <v>24</v>
      </c>
      <c r="T2062" t="s">
        <v>24</v>
      </c>
      <c r="U2062" t="s">
        <v>24</v>
      </c>
      <c r="V2062" t="s">
        <v>24</v>
      </c>
      <c r="W2062" t="s">
        <v>24</v>
      </c>
      <c r="X2062" t="s">
        <v>24</v>
      </c>
      <c r="Y2062">
        <v>360</v>
      </c>
      <c r="Z2062">
        <v>335</v>
      </c>
      <c r="AA2062">
        <v>176</v>
      </c>
      <c r="AB2062">
        <v>242</v>
      </c>
      <c r="AC2062" t="s">
        <v>9123</v>
      </c>
      <c r="AD2062" t="s">
        <v>9126</v>
      </c>
    </row>
    <row r="2063" spans="1:30" x14ac:dyDescent="0.25">
      <c r="A2063">
        <v>2062</v>
      </c>
      <c r="B2063" t="s">
        <v>9127</v>
      </c>
      <c r="C2063" s="2">
        <v>-0.33253665521456599</v>
      </c>
      <c r="D2063" t="s">
        <v>1123</v>
      </c>
      <c r="E2063" t="s">
        <v>18282</v>
      </c>
      <c r="F2063">
        <v>575.70980538027197</v>
      </c>
      <c r="G2063" s="2">
        <v>0.18360546756077201</v>
      </c>
      <c r="H2063" s="12">
        <v>-1.8111478902691101</v>
      </c>
      <c r="I2063" s="14">
        <v>7.0117962019713903E-2</v>
      </c>
      <c r="J2063" s="14">
        <v>0.13629200681283399</v>
      </c>
      <c r="K2063" t="s">
        <v>9129</v>
      </c>
      <c r="L2063" t="s">
        <v>24</v>
      </c>
      <c r="M2063" t="s">
        <v>24</v>
      </c>
      <c r="N2063" t="s">
        <v>24</v>
      </c>
      <c r="O2063" t="s">
        <v>24</v>
      </c>
      <c r="P2063" t="s">
        <v>24</v>
      </c>
      <c r="Q2063" t="s">
        <v>24</v>
      </c>
      <c r="R2063" t="s">
        <v>24</v>
      </c>
      <c r="S2063" t="s">
        <v>24</v>
      </c>
      <c r="T2063" t="s">
        <v>24</v>
      </c>
      <c r="U2063" t="s">
        <v>24</v>
      </c>
      <c r="V2063" t="s">
        <v>24</v>
      </c>
      <c r="W2063" t="s">
        <v>24</v>
      </c>
      <c r="X2063" t="s">
        <v>24</v>
      </c>
      <c r="Y2063">
        <v>787</v>
      </c>
      <c r="Z2063">
        <v>764</v>
      </c>
      <c r="AA2063">
        <v>390</v>
      </c>
      <c r="AB2063">
        <v>457</v>
      </c>
      <c r="AC2063" t="s">
        <v>9128</v>
      </c>
      <c r="AD2063" t="s">
        <v>9130</v>
      </c>
    </row>
    <row r="2064" spans="1:30" x14ac:dyDescent="0.25">
      <c r="A2064">
        <v>2063</v>
      </c>
      <c r="B2064" t="s">
        <v>9131</v>
      </c>
      <c r="C2064" s="2">
        <v>2.0157449427793499</v>
      </c>
      <c r="D2064" t="s">
        <v>35</v>
      </c>
      <c r="F2064">
        <v>674.60232738150103</v>
      </c>
      <c r="G2064" s="2">
        <v>0.27680904998348399</v>
      </c>
      <c r="H2064" s="12">
        <v>7.2820774570037399</v>
      </c>
      <c r="I2064" s="14">
        <v>3.2871823469514402E-13</v>
      </c>
      <c r="J2064" s="14">
        <v>6.79177093378063E-12</v>
      </c>
      <c r="K2064" t="s">
        <v>9133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1554</v>
      </c>
      <c r="Z2064">
        <v>1743</v>
      </c>
      <c r="AA2064">
        <v>200</v>
      </c>
      <c r="AB2064">
        <v>147</v>
      </c>
      <c r="AC2064" t="s">
        <v>9132</v>
      </c>
      <c r="AD2064" t="s">
        <v>9134</v>
      </c>
    </row>
    <row r="2065" spans="1:30" x14ac:dyDescent="0.25">
      <c r="A2065">
        <v>2064</v>
      </c>
      <c r="B2065" t="s">
        <v>9135</v>
      </c>
      <c r="C2065" s="2">
        <v>0.85151251807539896</v>
      </c>
      <c r="D2065" t="s">
        <v>9138</v>
      </c>
      <c r="E2065" t="s">
        <v>18289</v>
      </c>
      <c r="F2065">
        <v>691.31852725503302</v>
      </c>
      <c r="G2065" s="2">
        <v>0.20292486860130299</v>
      </c>
      <c r="H2065" s="12">
        <v>4.1961959810278699</v>
      </c>
      <c r="I2065" s="14">
        <v>2.7143539532677399E-5</v>
      </c>
      <c r="J2065" s="14">
        <v>1.57888673327395E-4</v>
      </c>
      <c r="K2065" t="s">
        <v>9137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0</v>
      </c>
      <c r="Y2065">
        <v>1358</v>
      </c>
      <c r="Z2065">
        <v>1349</v>
      </c>
      <c r="AA2065">
        <v>328</v>
      </c>
      <c r="AB2065">
        <v>318</v>
      </c>
      <c r="AC2065" t="s">
        <v>9136</v>
      </c>
      <c r="AD2065" t="s">
        <v>9139</v>
      </c>
    </row>
    <row r="2066" spans="1:30" x14ac:dyDescent="0.25">
      <c r="A2066">
        <v>2065</v>
      </c>
      <c r="B2066" t="s">
        <v>9140</v>
      </c>
      <c r="C2066" s="2">
        <v>0.331400042567838</v>
      </c>
      <c r="D2066" t="s">
        <v>9143</v>
      </c>
      <c r="F2066">
        <v>217.043888544749</v>
      </c>
      <c r="G2066" s="2">
        <v>0.23314599513313899</v>
      </c>
      <c r="H2066" s="12">
        <v>1.4214271292912</v>
      </c>
      <c r="I2066" s="14">
        <v>0.15519262422987501</v>
      </c>
      <c r="J2066" s="14">
        <v>0.25816432944656398</v>
      </c>
      <c r="K2066" t="s">
        <v>9142</v>
      </c>
      <c r="L2066" t="s">
        <v>24</v>
      </c>
      <c r="M2066" t="s">
        <v>24</v>
      </c>
      <c r="N2066" t="s">
        <v>24</v>
      </c>
      <c r="O2066" t="s">
        <v>24</v>
      </c>
      <c r="P2066" t="s">
        <v>24</v>
      </c>
      <c r="Q2066" t="s">
        <v>24</v>
      </c>
      <c r="R2066" t="s">
        <v>24</v>
      </c>
      <c r="S2066" t="s">
        <v>24</v>
      </c>
      <c r="T2066" t="s">
        <v>24</v>
      </c>
      <c r="U2066" t="s">
        <v>24</v>
      </c>
      <c r="V2066" t="s">
        <v>24</v>
      </c>
      <c r="W2066" t="s">
        <v>24</v>
      </c>
      <c r="X2066" t="s">
        <v>24</v>
      </c>
      <c r="Y2066">
        <v>359</v>
      </c>
      <c r="Z2066">
        <v>378</v>
      </c>
      <c r="AA2066">
        <v>115</v>
      </c>
      <c r="AB2066">
        <v>139</v>
      </c>
      <c r="AC2066" t="s">
        <v>9141</v>
      </c>
      <c r="AD2066" t="s">
        <v>9144</v>
      </c>
    </row>
    <row r="2067" spans="1:30" x14ac:dyDescent="0.25">
      <c r="A2067">
        <v>2066</v>
      </c>
      <c r="B2067" t="s">
        <v>9145</v>
      </c>
      <c r="C2067" s="2">
        <v>0.52253058833607202</v>
      </c>
      <c r="D2067" t="s">
        <v>2351</v>
      </c>
      <c r="E2067" t="s">
        <v>18290</v>
      </c>
      <c r="F2067">
        <v>273.50704694877197</v>
      </c>
      <c r="G2067" s="2">
        <v>0.22617018344144599</v>
      </c>
      <c r="H2067" s="12">
        <v>2.3103425057412701</v>
      </c>
      <c r="I2067" s="14">
        <v>2.08691994322753E-2</v>
      </c>
      <c r="J2067" s="14">
        <v>5.06175303000218E-2</v>
      </c>
      <c r="K2067" t="s">
        <v>9147</v>
      </c>
      <c r="L2067" t="s">
        <v>24</v>
      </c>
      <c r="M2067" t="s">
        <v>24</v>
      </c>
      <c r="N2067" t="s">
        <v>24</v>
      </c>
      <c r="O2067" t="s">
        <v>24</v>
      </c>
      <c r="P2067" t="s">
        <v>24</v>
      </c>
      <c r="Q2067" t="s">
        <v>24</v>
      </c>
      <c r="R2067" t="s">
        <v>24</v>
      </c>
      <c r="S2067" t="s">
        <v>24</v>
      </c>
      <c r="T2067" t="s">
        <v>24</v>
      </c>
      <c r="U2067" t="s">
        <v>24</v>
      </c>
      <c r="V2067" t="s">
        <v>24</v>
      </c>
      <c r="W2067" t="s">
        <v>24</v>
      </c>
      <c r="X2067" t="s">
        <v>24</v>
      </c>
      <c r="Y2067">
        <v>479</v>
      </c>
      <c r="Z2067">
        <v>503</v>
      </c>
      <c r="AA2067">
        <v>145</v>
      </c>
      <c r="AB2067">
        <v>150</v>
      </c>
      <c r="AC2067" t="s">
        <v>9146</v>
      </c>
      <c r="AD2067" t="s">
        <v>9148</v>
      </c>
    </row>
    <row r="2068" spans="1:30" x14ac:dyDescent="0.25">
      <c r="A2068">
        <v>2067</v>
      </c>
      <c r="B2068" t="s">
        <v>9149</v>
      </c>
      <c r="C2068" s="2">
        <v>0.88628889796695398</v>
      </c>
      <c r="D2068" t="s">
        <v>9152</v>
      </c>
      <c r="E2068" t="s">
        <v>18290</v>
      </c>
      <c r="F2068">
        <v>114.671698052144</v>
      </c>
      <c r="G2068" s="2">
        <v>0.32139096756209701</v>
      </c>
      <c r="H2068" s="12">
        <v>2.7576658569152599</v>
      </c>
      <c r="I2068" s="14">
        <v>5.82156720660954E-3</v>
      </c>
      <c r="J2068" s="14">
        <v>1.7015883189977699E-2</v>
      </c>
      <c r="K2068" t="s">
        <v>9151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0</v>
      </c>
      <c r="Y2068">
        <v>202</v>
      </c>
      <c r="Z2068">
        <v>253</v>
      </c>
      <c r="AA2068">
        <v>44</v>
      </c>
      <c r="AB2068">
        <v>63</v>
      </c>
      <c r="AC2068" t="s">
        <v>9150</v>
      </c>
      <c r="AD2068" t="s">
        <v>9153</v>
      </c>
    </row>
    <row r="2069" spans="1:30" x14ac:dyDescent="0.25">
      <c r="A2069">
        <v>2068</v>
      </c>
      <c r="B2069" t="s">
        <v>9154</v>
      </c>
      <c r="C2069" s="2">
        <v>0.65107341588735901</v>
      </c>
      <c r="D2069" t="s">
        <v>9152</v>
      </c>
      <c r="E2069" t="s">
        <v>18290</v>
      </c>
      <c r="F2069">
        <v>114.819805663026</v>
      </c>
      <c r="G2069" s="2">
        <v>0.32300262473438102</v>
      </c>
      <c r="H2069" s="12">
        <v>2.0156907901994998</v>
      </c>
      <c r="I2069" s="14">
        <v>4.3832319266585998E-2</v>
      </c>
      <c r="J2069" s="14">
        <v>9.31764870637007E-2</v>
      </c>
      <c r="K2069" t="s">
        <v>9156</v>
      </c>
      <c r="L2069" t="s">
        <v>24</v>
      </c>
      <c r="M2069" t="s">
        <v>24</v>
      </c>
      <c r="N2069" t="s">
        <v>24</v>
      </c>
      <c r="O2069" t="s">
        <v>24</v>
      </c>
      <c r="P2069" t="s">
        <v>24</v>
      </c>
      <c r="Q2069" t="s">
        <v>24</v>
      </c>
      <c r="R2069" t="s">
        <v>24</v>
      </c>
      <c r="S2069" t="s">
        <v>24</v>
      </c>
      <c r="T2069" t="s">
        <v>24</v>
      </c>
      <c r="U2069" t="s">
        <v>24</v>
      </c>
      <c r="V2069" t="s">
        <v>24</v>
      </c>
      <c r="W2069" t="s">
        <v>24</v>
      </c>
      <c r="X2069" t="s">
        <v>24</v>
      </c>
      <c r="Y2069">
        <v>182</v>
      </c>
      <c r="Z2069">
        <v>247</v>
      </c>
      <c r="AA2069">
        <v>54</v>
      </c>
      <c r="AB2069">
        <v>64</v>
      </c>
      <c r="AC2069" t="s">
        <v>9155</v>
      </c>
      <c r="AD2069" t="s">
        <v>9157</v>
      </c>
    </row>
    <row r="2070" spans="1:30" x14ac:dyDescent="0.25">
      <c r="A2070">
        <v>2069</v>
      </c>
      <c r="B2070" t="s">
        <v>9158</v>
      </c>
      <c r="C2070" s="2">
        <v>0.90210026431634205</v>
      </c>
      <c r="D2070" t="s">
        <v>9161</v>
      </c>
      <c r="E2070" t="s">
        <v>18295</v>
      </c>
      <c r="F2070">
        <v>171.53790673635399</v>
      </c>
      <c r="G2070" s="2">
        <v>0.28128525017497602</v>
      </c>
      <c r="H2070" s="12">
        <v>3.2070656522344598</v>
      </c>
      <c r="I2070" s="14">
        <v>1.3409638908775301E-3</v>
      </c>
      <c r="J2070" s="14">
        <v>4.8351468087504696E-3</v>
      </c>
      <c r="K2070" t="s">
        <v>9160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0</v>
      </c>
      <c r="Y2070">
        <v>307</v>
      </c>
      <c r="Z2070">
        <v>376</v>
      </c>
      <c r="AA2070">
        <v>65</v>
      </c>
      <c r="AB2070">
        <v>94</v>
      </c>
      <c r="AC2070" t="s">
        <v>9159</v>
      </c>
      <c r="AD2070" t="s">
        <v>9162</v>
      </c>
    </row>
    <row r="2071" spans="1:30" x14ac:dyDescent="0.25">
      <c r="A2071">
        <v>2070</v>
      </c>
      <c r="B2071" t="s">
        <v>9163</v>
      </c>
      <c r="C2071" s="2">
        <v>0.593536956692439</v>
      </c>
      <c r="D2071" t="s">
        <v>9166</v>
      </c>
      <c r="E2071" t="s">
        <v>18290</v>
      </c>
      <c r="F2071">
        <v>361.87395274883198</v>
      </c>
      <c r="G2071" s="2">
        <v>0.205545463716373</v>
      </c>
      <c r="H2071" s="12">
        <v>2.8876188555123998</v>
      </c>
      <c r="I2071" s="14">
        <v>3.8816992091628998E-3</v>
      </c>
      <c r="J2071" s="14">
        <v>1.1973171731264699E-2</v>
      </c>
      <c r="K2071" t="s">
        <v>9165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0</v>
      </c>
      <c r="Y2071">
        <v>661</v>
      </c>
      <c r="Z2071">
        <v>664</v>
      </c>
      <c r="AA2071">
        <v>180</v>
      </c>
      <c r="AB2071">
        <v>200</v>
      </c>
      <c r="AC2071" t="s">
        <v>9164</v>
      </c>
      <c r="AD2071" t="s">
        <v>9167</v>
      </c>
    </row>
    <row r="2072" spans="1:30" x14ac:dyDescent="0.25">
      <c r="A2072">
        <v>2071</v>
      </c>
      <c r="B2072" t="s">
        <v>16518</v>
      </c>
      <c r="C2072" s="2">
        <v>-1.62312404907062</v>
      </c>
      <c r="D2072" t="s">
        <v>9170</v>
      </c>
      <c r="E2072" t="s">
        <v>18294</v>
      </c>
      <c r="F2072">
        <v>16597.463620047602</v>
      </c>
      <c r="G2072" s="2">
        <v>0.228662355232647</v>
      </c>
      <c r="H2072" s="12">
        <v>-7.0983439640478503</v>
      </c>
      <c r="I2072" s="14">
        <v>1.2626062975912499E-12</v>
      </c>
      <c r="J2072" s="14">
        <v>2.4901401980271902E-11</v>
      </c>
      <c r="K2072" t="s">
        <v>9169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1</v>
      </c>
      <c r="Y2072">
        <v>11719</v>
      </c>
      <c r="Z2072">
        <v>13090</v>
      </c>
      <c r="AA2072">
        <v>12431</v>
      </c>
      <c r="AB2072">
        <v>21161</v>
      </c>
      <c r="AC2072" t="s">
        <v>9168</v>
      </c>
      <c r="AD2072" t="s">
        <v>9171</v>
      </c>
    </row>
    <row r="2073" spans="1:30" x14ac:dyDescent="0.25">
      <c r="A2073">
        <v>2072</v>
      </c>
      <c r="B2073" t="s">
        <v>9172</v>
      </c>
      <c r="C2073" s="2">
        <v>1.1982058769606201</v>
      </c>
      <c r="D2073" t="s">
        <v>9175</v>
      </c>
      <c r="E2073" t="s">
        <v>18290</v>
      </c>
      <c r="F2073">
        <v>64.933470368577503</v>
      </c>
      <c r="G2073" s="2">
        <v>0.46810924144471699</v>
      </c>
      <c r="H2073" s="12">
        <v>2.5596714845077999</v>
      </c>
      <c r="I2073" s="14">
        <v>1.0477115123332501E-2</v>
      </c>
      <c r="J2073" s="14">
        <v>2.80328487564536E-2</v>
      </c>
      <c r="K2073" t="s">
        <v>9174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0</v>
      </c>
      <c r="Y2073">
        <v>155</v>
      </c>
      <c r="Z2073">
        <v>120</v>
      </c>
      <c r="AA2073">
        <v>17</v>
      </c>
      <c r="AB2073">
        <v>36</v>
      </c>
      <c r="AC2073" t="s">
        <v>9173</v>
      </c>
      <c r="AD2073" t="s">
        <v>9176</v>
      </c>
    </row>
    <row r="2074" spans="1:30" x14ac:dyDescent="0.25">
      <c r="A2074">
        <v>2073</v>
      </c>
      <c r="B2074" t="s">
        <v>9177</v>
      </c>
      <c r="C2074" s="2">
        <v>-0.102469567736013</v>
      </c>
      <c r="D2074" t="s">
        <v>9180</v>
      </c>
      <c r="E2074" t="s">
        <v>18294</v>
      </c>
      <c r="F2074">
        <v>682.33418702817903</v>
      </c>
      <c r="G2074" s="2">
        <v>0.18918819875533699</v>
      </c>
      <c r="H2074" s="12">
        <v>-0.54162769353562501</v>
      </c>
      <c r="I2074" s="14">
        <v>0.58807501003868701</v>
      </c>
      <c r="J2074" s="14">
        <v>0.698216149042588</v>
      </c>
      <c r="K2074" t="s">
        <v>9179</v>
      </c>
      <c r="L2074" t="s">
        <v>24</v>
      </c>
      <c r="M2074" t="s">
        <v>24</v>
      </c>
      <c r="N2074" t="s">
        <v>24</v>
      </c>
      <c r="O2074" t="s">
        <v>24</v>
      </c>
      <c r="P2074" t="s">
        <v>24</v>
      </c>
      <c r="Q2074" t="s">
        <v>24</v>
      </c>
      <c r="R2074" t="s">
        <v>24</v>
      </c>
      <c r="S2074" t="s">
        <v>24</v>
      </c>
      <c r="T2074" t="s">
        <v>24</v>
      </c>
      <c r="U2074" t="s">
        <v>24</v>
      </c>
      <c r="V2074" t="s">
        <v>24</v>
      </c>
      <c r="W2074" t="s">
        <v>24</v>
      </c>
      <c r="X2074" t="s">
        <v>24</v>
      </c>
      <c r="Y2074">
        <v>922</v>
      </c>
      <c r="Z2074">
        <v>1087</v>
      </c>
      <c r="AA2074">
        <v>404</v>
      </c>
      <c r="AB2074">
        <v>533</v>
      </c>
      <c r="AC2074" t="s">
        <v>9178</v>
      </c>
      <c r="AD2074" t="s">
        <v>9181</v>
      </c>
    </row>
    <row r="2075" spans="1:30" x14ac:dyDescent="0.25">
      <c r="A2075">
        <v>2074</v>
      </c>
      <c r="B2075" t="s">
        <v>9182</v>
      </c>
      <c r="C2075" s="2">
        <v>0.35074184394575703</v>
      </c>
      <c r="D2075" t="s">
        <v>9185</v>
      </c>
      <c r="E2075" t="s">
        <v>18290</v>
      </c>
      <c r="F2075">
        <v>102.101560777611</v>
      </c>
      <c r="G2075" s="2">
        <v>0.34181030427933201</v>
      </c>
      <c r="H2075" s="12">
        <v>1.0261301065374699</v>
      </c>
      <c r="I2075" s="14">
        <v>0.30483026090875998</v>
      </c>
      <c r="J2075" s="14">
        <v>0.430044136144764</v>
      </c>
      <c r="K2075" t="s">
        <v>9184</v>
      </c>
      <c r="L2075" t="s">
        <v>24</v>
      </c>
      <c r="M2075" t="s">
        <v>24</v>
      </c>
      <c r="N2075" t="s">
        <v>24</v>
      </c>
      <c r="O2075" t="s">
        <v>24</v>
      </c>
      <c r="P2075" t="s">
        <v>24</v>
      </c>
      <c r="Q2075" t="s">
        <v>24</v>
      </c>
      <c r="R2075" t="s">
        <v>24</v>
      </c>
      <c r="S2075" t="s">
        <v>24</v>
      </c>
      <c r="T2075" t="s">
        <v>24</v>
      </c>
      <c r="U2075" t="s">
        <v>24</v>
      </c>
      <c r="V2075" t="s">
        <v>24</v>
      </c>
      <c r="W2075" t="s">
        <v>24</v>
      </c>
      <c r="X2075" t="s">
        <v>24</v>
      </c>
      <c r="Y2075">
        <v>171</v>
      </c>
      <c r="Z2075">
        <v>177</v>
      </c>
      <c r="AA2075">
        <v>64</v>
      </c>
      <c r="AB2075">
        <v>53</v>
      </c>
      <c r="AC2075" t="s">
        <v>9183</v>
      </c>
      <c r="AD2075" t="e">
        <f>-LTDARFTAEVEITVPFHDTDPMGVVWHGNYFRYFEVVREALLNQFNYGYRQMRESGYVWPVVDTRVKYRDVLEFEQRIRVRAHVEEFENRLKIVYQIFDAQSGKRTTTGYTIQVAVEESTREMCFVSPDILFERMGIKP</f>
        <v>#NAME?</v>
      </c>
    </row>
    <row r="2076" spans="1:30" x14ac:dyDescent="0.25">
      <c r="A2076">
        <v>2075</v>
      </c>
      <c r="B2076" t="s">
        <v>9186</v>
      </c>
      <c r="C2076" s="2">
        <v>0.22425156643187599</v>
      </c>
      <c r="D2076" t="s">
        <v>9189</v>
      </c>
      <c r="E2076" t="s">
        <v>18285</v>
      </c>
      <c r="F2076">
        <v>195.840946325781</v>
      </c>
      <c r="G2076" s="2">
        <v>0.25284230398820401</v>
      </c>
      <c r="H2076" s="12">
        <v>0.88692265057961805</v>
      </c>
      <c r="I2076" s="14">
        <v>0.37512054590886901</v>
      </c>
      <c r="J2076" s="14">
        <v>0.50338341298080103</v>
      </c>
      <c r="K2076" t="s">
        <v>9188</v>
      </c>
      <c r="L2076" t="s">
        <v>24</v>
      </c>
      <c r="M2076" t="s">
        <v>24</v>
      </c>
      <c r="N2076" t="s">
        <v>24</v>
      </c>
      <c r="O2076" t="s">
        <v>24</v>
      </c>
      <c r="P2076" t="s">
        <v>24</v>
      </c>
      <c r="Q2076" t="s">
        <v>24</v>
      </c>
      <c r="R2076" t="s">
        <v>24</v>
      </c>
      <c r="S2076" t="s">
        <v>24</v>
      </c>
      <c r="T2076" t="s">
        <v>24</v>
      </c>
      <c r="U2076" t="s">
        <v>24</v>
      </c>
      <c r="V2076" t="s">
        <v>24</v>
      </c>
      <c r="W2076" t="s">
        <v>24</v>
      </c>
      <c r="X2076" t="s">
        <v>24</v>
      </c>
      <c r="Y2076">
        <v>305</v>
      </c>
      <c r="Z2076">
        <v>339</v>
      </c>
      <c r="AA2076">
        <v>100</v>
      </c>
      <c r="AB2076">
        <v>140</v>
      </c>
      <c r="AC2076" t="s">
        <v>9187</v>
      </c>
      <c r="AD2076" t="s">
        <v>9190</v>
      </c>
    </row>
    <row r="2077" spans="1:30" x14ac:dyDescent="0.25">
      <c r="A2077">
        <v>2076</v>
      </c>
      <c r="B2077" t="s">
        <v>9191</v>
      </c>
      <c r="C2077" s="2">
        <v>0.119434178947526</v>
      </c>
      <c r="D2077" t="s">
        <v>3190</v>
      </c>
      <c r="E2077" t="s">
        <v>18294</v>
      </c>
      <c r="F2077">
        <v>352.11861437073202</v>
      </c>
      <c r="G2077" s="2">
        <v>0.23079918001354099</v>
      </c>
      <c r="H2077" s="12">
        <v>0.51748095006454897</v>
      </c>
      <c r="I2077" s="14">
        <v>0.60482046374824505</v>
      </c>
      <c r="J2077" s="14">
        <v>0.71190141729900103</v>
      </c>
      <c r="K2077" t="s">
        <v>9193</v>
      </c>
      <c r="L2077" t="s">
        <v>24</v>
      </c>
      <c r="M2077" t="s">
        <v>24</v>
      </c>
      <c r="N2077" t="s">
        <v>24</v>
      </c>
      <c r="O2077" t="s">
        <v>24</v>
      </c>
      <c r="P2077" t="s">
        <v>24</v>
      </c>
      <c r="Q2077" t="s">
        <v>24</v>
      </c>
      <c r="R2077" t="s">
        <v>24</v>
      </c>
      <c r="S2077" t="s">
        <v>24</v>
      </c>
      <c r="T2077" t="s">
        <v>24</v>
      </c>
      <c r="U2077" t="s">
        <v>24</v>
      </c>
      <c r="V2077" t="s">
        <v>24</v>
      </c>
      <c r="W2077" t="s">
        <v>24</v>
      </c>
      <c r="X2077" t="s">
        <v>24</v>
      </c>
      <c r="Y2077">
        <v>568</v>
      </c>
      <c r="Z2077">
        <v>547</v>
      </c>
      <c r="AA2077">
        <v>226</v>
      </c>
      <c r="AB2077">
        <v>216</v>
      </c>
      <c r="AC2077" t="s">
        <v>9192</v>
      </c>
      <c r="AD2077" t="s">
        <v>9194</v>
      </c>
    </row>
    <row r="2078" spans="1:30" x14ac:dyDescent="0.25">
      <c r="A2078">
        <v>2077</v>
      </c>
      <c r="B2078" t="s">
        <v>9195</v>
      </c>
      <c r="C2078" s="2">
        <v>0.10959590051612</v>
      </c>
      <c r="D2078" t="s">
        <v>35</v>
      </c>
      <c r="F2078">
        <v>126.21961946861001</v>
      </c>
      <c r="G2078" s="2">
        <v>0.31469423577157601</v>
      </c>
      <c r="H2078" s="12">
        <v>0.348261544249165</v>
      </c>
      <c r="I2078" s="14">
        <v>0.72764377147160397</v>
      </c>
      <c r="J2078" s="14">
        <v>0.80974292176146201</v>
      </c>
      <c r="K2078" t="s">
        <v>9197</v>
      </c>
      <c r="L2078" t="s">
        <v>24</v>
      </c>
      <c r="M2078" t="s">
        <v>24</v>
      </c>
      <c r="N2078" t="s">
        <v>24</v>
      </c>
      <c r="O2078" t="s">
        <v>24</v>
      </c>
      <c r="P2078" t="s">
        <v>24</v>
      </c>
      <c r="Q2078" t="s">
        <v>24</v>
      </c>
      <c r="R2078" t="s">
        <v>24</v>
      </c>
      <c r="S2078" t="s">
        <v>24</v>
      </c>
      <c r="T2078" t="s">
        <v>24</v>
      </c>
      <c r="U2078" t="s">
        <v>24</v>
      </c>
      <c r="V2078" t="s">
        <v>24</v>
      </c>
      <c r="W2078" t="s">
        <v>24</v>
      </c>
      <c r="X2078" t="s">
        <v>24</v>
      </c>
      <c r="Y2078">
        <v>219</v>
      </c>
      <c r="Z2078">
        <v>179</v>
      </c>
      <c r="AA2078">
        <v>69</v>
      </c>
      <c r="AB2078">
        <v>92</v>
      </c>
      <c r="AC2078" t="s">
        <v>9196</v>
      </c>
      <c r="AD2078" t="s">
        <v>9198</v>
      </c>
    </row>
    <row r="2079" spans="1:30" x14ac:dyDescent="0.25">
      <c r="A2079">
        <v>2078</v>
      </c>
      <c r="B2079" t="s">
        <v>9199</v>
      </c>
      <c r="C2079" s="2">
        <v>0.47258374722783802</v>
      </c>
      <c r="D2079" t="s">
        <v>7250</v>
      </c>
      <c r="E2079" t="s">
        <v>18290</v>
      </c>
      <c r="F2079">
        <v>521.05533315169805</v>
      </c>
      <c r="G2079" s="2">
        <v>0.27789952265713302</v>
      </c>
      <c r="H2079" s="12">
        <v>1.7005561676005601</v>
      </c>
      <c r="I2079" s="14">
        <v>8.9026360863021098E-2</v>
      </c>
      <c r="J2079" s="14">
        <v>0.16633872687564499</v>
      </c>
      <c r="K2079" t="s">
        <v>9201</v>
      </c>
      <c r="L2079" t="s">
        <v>24</v>
      </c>
      <c r="M2079" t="s">
        <v>24</v>
      </c>
      <c r="N2079" t="s">
        <v>24</v>
      </c>
      <c r="O2079" t="s">
        <v>24</v>
      </c>
      <c r="P2079" t="s">
        <v>24</v>
      </c>
      <c r="Q2079" t="s">
        <v>24</v>
      </c>
      <c r="R2079" t="s">
        <v>24</v>
      </c>
      <c r="S2079" t="s">
        <v>24</v>
      </c>
      <c r="T2079" t="s">
        <v>24</v>
      </c>
      <c r="U2079" t="s">
        <v>24</v>
      </c>
      <c r="V2079" t="s">
        <v>24</v>
      </c>
      <c r="W2079" t="s">
        <v>24</v>
      </c>
      <c r="X2079" t="s">
        <v>24</v>
      </c>
      <c r="Y2079">
        <v>881</v>
      </c>
      <c r="Z2079">
        <v>964</v>
      </c>
      <c r="AA2079">
        <v>323</v>
      </c>
      <c r="AB2079">
        <v>243</v>
      </c>
      <c r="AC2079" t="s">
        <v>9200</v>
      </c>
      <c r="AD2079" t="s">
        <v>9202</v>
      </c>
    </row>
    <row r="2080" spans="1:30" x14ac:dyDescent="0.25">
      <c r="A2080">
        <v>2079</v>
      </c>
      <c r="B2080" t="s">
        <v>9203</v>
      </c>
      <c r="C2080" s="2">
        <v>1.0150791679281199</v>
      </c>
      <c r="D2080" t="s">
        <v>9206</v>
      </c>
      <c r="E2080" t="s">
        <v>18290</v>
      </c>
      <c r="F2080">
        <v>208.47788074835501</v>
      </c>
      <c r="G2080" s="2">
        <v>0.25681268168795601</v>
      </c>
      <c r="H2080" s="12">
        <v>3.9526053045990399</v>
      </c>
      <c r="I2080" s="14">
        <v>7.7304890907738306E-5</v>
      </c>
      <c r="J2080" s="14">
        <v>3.9772806191662501E-4</v>
      </c>
      <c r="K2080" t="s">
        <v>9205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0</v>
      </c>
      <c r="Y2080">
        <v>416</v>
      </c>
      <c r="Z2080">
        <v>433</v>
      </c>
      <c r="AA2080">
        <v>92</v>
      </c>
      <c r="AB2080">
        <v>89</v>
      </c>
      <c r="AC2080" t="s">
        <v>9204</v>
      </c>
      <c r="AD2080" t="s">
        <v>9207</v>
      </c>
    </row>
    <row r="2081" spans="1:30" x14ac:dyDescent="0.25">
      <c r="A2081">
        <v>2080</v>
      </c>
      <c r="B2081" t="s">
        <v>9208</v>
      </c>
      <c r="C2081" s="2">
        <v>0.41096613499442203</v>
      </c>
      <c r="D2081" t="s">
        <v>9211</v>
      </c>
      <c r="E2081" t="s">
        <v>18290</v>
      </c>
      <c r="F2081">
        <v>432.71923680108603</v>
      </c>
      <c r="G2081" s="2">
        <v>0.22202756209654401</v>
      </c>
      <c r="H2081" s="12">
        <v>1.8509690018382601</v>
      </c>
      <c r="I2081" s="14">
        <v>6.4174012729645E-2</v>
      </c>
      <c r="J2081" s="14">
        <v>0.126885832764184</v>
      </c>
      <c r="K2081" t="s">
        <v>9210</v>
      </c>
      <c r="L2081" t="s">
        <v>24</v>
      </c>
      <c r="M2081" t="s">
        <v>24</v>
      </c>
      <c r="N2081" t="s">
        <v>24</v>
      </c>
      <c r="O2081" t="s">
        <v>24</v>
      </c>
      <c r="P2081" t="s">
        <v>24</v>
      </c>
      <c r="Q2081" t="s">
        <v>24</v>
      </c>
      <c r="R2081" t="s">
        <v>24</v>
      </c>
      <c r="S2081" t="s">
        <v>24</v>
      </c>
      <c r="T2081" t="s">
        <v>24</v>
      </c>
      <c r="U2081" t="s">
        <v>24</v>
      </c>
      <c r="V2081" t="s">
        <v>24</v>
      </c>
      <c r="W2081" t="s">
        <v>24</v>
      </c>
      <c r="X2081" t="s">
        <v>24</v>
      </c>
      <c r="Y2081">
        <v>684</v>
      </c>
      <c r="Z2081">
        <v>823</v>
      </c>
      <c r="AA2081">
        <v>246</v>
      </c>
      <c r="AB2081">
        <v>241</v>
      </c>
      <c r="AC2081" t="s">
        <v>9209</v>
      </c>
      <c r="AD2081" t="s">
        <v>9212</v>
      </c>
    </row>
    <row r="2082" spans="1:30" x14ac:dyDescent="0.25">
      <c r="A2082">
        <v>2081</v>
      </c>
      <c r="B2082" t="s">
        <v>9213</v>
      </c>
      <c r="C2082" s="2">
        <v>0.33812575075331902</v>
      </c>
      <c r="D2082" t="s">
        <v>7250</v>
      </c>
      <c r="E2082" t="s">
        <v>18290</v>
      </c>
      <c r="F2082">
        <v>712.93598345573798</v>
      </c>
      <c r="G2082" s="2">
        <v>0.238652480682809</v>
      </c>
      <c r="H2082" s="12">
        <v>1.4168122191142001</v>
      </c>
      <c r="I2082" s="14">
        <v>0.15653783623696299</v>
      </c>
      <c r="J2082" s="14">
        <v>0.25967725170150402</v>
      </c>
      <c r="K2082" t="s">
        <v>9215</v>
      </c>
      <c r="L2082" t="s">
        <v>24</v>
      </c>
      <c r="M2082" t="s">
        <v>24</v>
      </c>
      <c r="N2082" t="s">
        <v>24</v>
      </c>
      <c r="O2082" t="s">
        <v>24</v>
      </c>
      <c r="P2082" t="s">
        <v>24</v>
      </c>
      <c r="Q2082" t="s">
        <v>24</v>
      </c>
      <c r="R2082" t="s">
        <v>24</v>
      </c>
      <c r="S2082" t="s">
        <v>24</v>
      </c>
      <c r="T2082" t="s">
        <v>24</v>
      </c>
      <c r="U2082" t="s">
        <v>24</v>
      </c>
      <c r="V2082" t="s">
        <v>24</v>
      </c>
      <c r="W2082" t="s">
        <v>24</v>
      </c>
      <c r="X2082" t="s">
        <v>24</v>
      </c>
      <c r="Y2082">
        <v>1104</v>
      </c>
      <c r="Z2082">
        <v>1325</v>
      </c>
      <c r="AA2082">
        <v>441</v>
      </c>
      <c r="AB2082">
        <v>380</v>
      </c>
      <c r="AC2082" t="s">
        <v>9214</v>
      </c>
      <c r="AD2082" t="s">
        <v>9216</v>
      </c>
    </row>
    <row r="2083" spans="1:30" x14ac:dyDescent="0.25">
      <c r="A2083">
        <v>2082</v>
      </c>
      <c r="B2083" t="s">
        <v>16519</v>
      </c>
      <c r="C2083" s="2">
        <v>-0.51173682626392303</v>
      </c>
      <c r="D2083" t="s">
        <v>9219</v>
      </c>
      <c r="E2083" t="s">
        <v>18291</v>
      </c>
      <c r="F2083">
        <v>53.495098856827298</v>
      </c>
      <c r="G2083" s="2">
        <v>0.452493159792689</v>
      </c>
      <c r="H2083" s="12">
        <v>-1.1309272089292499</v>
      </c>
      <c r="I2083" s="14">
        <v>0.25808573009154301</v>
      </c>
      <c r="J2083" s="14">
        <v>0.38141173071829898</v>
      </c>
      <c r="K2083" t="s">
        <v>9218</v>
      </c>
      <c r="L2083" t="s">
        <v>24</v>
      </c>
      <c r="M2083" t="s">
        <v>24</v>
      </c>
      <c r="N2083" t="s">
        <v>24</v>
      </c>
      <c r="O2083" t="s">
        <v>24</v>
      </c>
      <c r="P2083" t="s">
        <v>24</v>
      </c>
      <c r="Q2083" t="s">
        <v>24</v>
      </c>
      <c r="R2083" t="s">
        <v>24</v>
      </c>
      <c r="S2083" t="s">
        <v>24</v>
      </c>
      <c r="T2083" t="s">
        <v>24</v>
      </c>
      <c r="U2083" t="s">
        <v>24</v>
      </c>
      <c r="V2083" t="s">
        <v>24</v>
      </c>
      <c r="W2083" t="s">
        <v>24</v>
      </c>
      <c r="X2083" t="s">
        <v>24</v>
      </c>
      <c r="Y2083">
        <v>77</v>
      </c>
      <c r="Z2083">
        <v>57</v>
      </c>
      <c r="AA2083">
        <v>32</v>
      </c>
      <c r="AB2083">
        <v>52</v>
      </c>
      <c r="AC2083" t="s">
        <v>9217</v>
      </c>
      <c r="AD2083" t="s">
        <v>9220</v>
      </c>
    </row>
    <row r="2084" spans="1:30" x14ac:dyDescent="0.25">
      <c r="A2084">
        <v>2083</v>
      </c>
      <c r="B2084" t="s">
        <v>9221</v>
      </c>
      <c r="C2084" s="2">
        <v>0.23356897952067501</v>
      </c>
      <c r="D2084" t="s">
        <v>35</v>
      </c>
      <c r="E2084" t="s">
        <v>18289</v>
      </c>
      <c r="F2084">
        <v>329.948941358855</v>
      </c>
      <c r="G2084" s="2">
        <v>0.207001441490376</v>
      </c>
      <c r="H2084" s="12">
        <v>1.12834470059251</v>
      </c>
      <c r="I2084" s="14">
        <v>0.25917437223433598</v>
      </c>
      <c r="J2084" s="14">
        <v>0.38239230916231898</v>
      </c>
      <c r="K2084" t="s">
        <v>9223</v>
      </c>
      <c r="L2084" t="s">
        <v>24</v>
      </c>
      <c r="M2084" t="s">
        <v>24</v>
      </c>
      <c r="N2084" t="s">
        <v>24</v>
      </c>
      <c r="O2084" t="s">
        <v>24</v>
      </c>
      <c r="P2084" t="s">
        <v>24</v>
      </c>
      <c r="Q2084" t="s">
        <v>24</v>
      </c>
      <c r="R2084" t="s">
        <v>24</v>
      </c>
      <c r="S2084" t="s">
        <v>24</v>
      </c>
      <c r="T2084" t="s">
        <v>24</v>
      </c>
      <c r="U2084" t="s">
        <v>24</v>
      </c>
      <c r="V2084" t="s">
        <v>24</v>
      </c>
      <c r="W2084" t="s">
        <v>24</v>
      </c>
      <c r="X2084" t="s">
        <v>24</v>
      </c>
      <c r="Y2084">
        <v>541</v>
      </c>
      <c r="Z2084">
        <v>545</v>
      </c>
      <c r="AA2084">
        <v>180</v>
      </c>
      <c r="AB2084">
        <v>221</v>
      </c>
      <c r="AC2084" t="s">
        <v>9222</v>
      </c>
      <c r="AD2084" t="s">
        <v>9224</v>
      </c>
    </row>
    <row r="2085" spans="1:30" x14ac:dyDescent="0.25">
      <c r="A2085">
        <v>2084</v>
      </c>
      <c r="B2085" t="s">
        <v>9225</v>
      </c>
      <c r="C2085" s="2">
        <v>0.20975285734792301</v>
      </c>
      <c r="D2085" t="s">
        <v>35</v>
      </c>
      <c r="F2085">
        <v>19.133028597326401</v>
      </c>
      <c r="G2085" s="2">
        <v>0.7059886190536</v>
      </c>
      <c r="H2085" s="12">
        <v>0.29710515394582898</v>
      </c>
      <c r="I2085" s="14">
        <v>0.76638622966331305</v>
      </c>
      <c r="J2085" s="14">
        <v>0.83642767658894301</v>
      </c>
      <c r="K2085" t="s">
        <v>9227</v>
      </c>
      <c r="L2085" t="s">
        <v>24</v>
      </c>
      <c r="M2085" t="s">
        <v>24</v>
      </c>
      <c r="N2085" t="s">
        <v>24</v>
      </c>
      <c r="O2085" t="s">
        <v>24</v>
      </c>
      <c r="P2085" t="s">
        <v>24</v>
      </c>
      <c r="Q2085" t="s">
        <v>24</v>
      </c>
      <c r="R2085" t="s">
        <v>24</v>
      </c>
      <c r="S2085" t="s">
        <v>24</v>
      </c>
      <c r="T2085" t="s">
        <v>24</v>
      </c>
      <c r="U2085" t="s">
        <v>24</v>
      </c>
      <c r="V2085" t="s">
        <v>24</v>
      </c>
      <c r="W2085" t="s">
        <v>24</v>
      </c>
      <c r="X2085" t="s">
        <v>24</v>
      </c>
      <c r="Y2085">
        <v>27</v>
      </c>
      <c r="Z2085">
        <v>36</v>
      </c>
      <c r="AA2085">
        <v>7</v>
      </c>
      <c r="AB2085">
        <v>17</v>
      </c>
      <c r="AC2085" t="s">
        <v>9226</v>
      </c>
      <c r="AD2085" t="s">
        <v>9228</v>
      </c>
    </row>
    <row r="2086" spans="1:30" x14ac:dyDescent="0.25">
      <c r="A2086">
        <v>2085</v>
      </c>
      <c r="B2086" t="s">
        <v>9229</v>
      </c>
      <c r="C2086" s="2">
        <v>-0.188746386939703</v>
      </c>
      <c r="D2086" t="s">
        <v>35</v>
      </c>
      <c r="F2086">
        <v>358.967795466231</v>
      </c>
      <c r="G2086" s="2">
        <v>0.224236703453985</v>
      </c>
      <c r="H2086" s="12">
        <v>-0.84172833453393703</v>
      </c>
      <c r="I2086" s="14">
        <v>0.39994003432131098</v>
      </c>
      <c r="J2086" s="14">
        <v>0.52874908507277496</v>
      </c>
      <c r="K2086" t="s">
        <v>24</v>
      </c>
      <c r="L2086" t="s">
        <v>24</v>
      </c>
      <c r="M2086" t="s">
        <v>24</v>
      </c>
      <c r="N2086" t="s">
        <v>24</v>
      </c>
      <c r="O2086" t="s">
        <v>24</v>
      </c>
      <c r="P2086" t="s">
        <v>24</v>
      </c>
      <c r="Q2086" t="s">
        <v>24</v>
      </c>
      <c r="R2086" t="s">
        <v>24</v>
      </c>
      <c r="S2086" t="s">
        <v>24</v>
      </c>
      <c r="T2086" t="s">
        <v>24</v>
      </c>
      <c r="U2086" t="s">
        <v>24</v>
      </c>
      <c r="V2086" t="s">
        <v>24</v>
      </c>
      <c r="W2086" t="s">
        <v>24</v>
      </c>
      <c r="X2086" t="s">
        <v>24</v>
      </c>
      <c r="Y2086">
        <v>530</v>
      </c>
      <c r="Z2086">
        <v>491</v>
      </c>
      <c r="AA2086">
        <v>213</v>
      </c>
      <c r="AB2086">
        <v>295</v>
      </c>
      <c r="AC2086" t="s">
        <v>9230</v>
      </c>
      <c r="AD2086" t="s">
        <v>9231</v>
      </c>
    </row>
    <row r="2087" spans="1:30" x14ac:dyDescent="0.25">
      <c r="A2087">
        <v>2086</v>
      </c>
      <c r="B2087" t="s">
        <v>9232</v>
      </c>
      <c r="C2087" s="2">
        <v>0.94289427328736197</v>
      </c>
      <c r="D2087" t="s">
        <v>1614</v>
      </c>
      <c r="E2087" t="s">
        <v>18291</v>
      </c>
      <c r="F2087">
        <v>188.149673416463</v>
      </c>
      <c r="G2087" s="2">
        <v>0.26382163677044002</v>
      </c>
      <c r="H2087" s="12">
        <v>3.5739838658790801</v>
      </c>
      <c r="I2087" s="14">
        <v>3.5159060357126002E-4</v>
      </c>
      <c r="J2087" s="14">
        <v>1.5484158117176499E-3</v>
      </c>
      <c r="K2087" t="s">
        <v>9234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0</v>
      </c>
      <c r="Y2087">
        <v>381</v>
      </c>
      <c r="Z2087">
        <v>373</v>
      </c>
      <c r="AA2087">
        <v>71</v>
      </c>
      <c r="AB2087">
        <v>100</v>
      </c>
      <c r="AC2087" t="s">
        <v>9233</v>
      </c>
      <c r="AD2087" t="s">
        <v>9235</v>
      </c>
    </row>
    <row r="2088" spans="1:30" x14ac:dyDescent="0.25">
      <c r="A2088">
        <v>2087</v>
      </c>
      <c r="B2088" t="s">
        <v>9236</v>
      </c>
      <c r="C2088" s="2">
        <v>1.25360364369523</v>
      </c>
      <c r="D2088" t="s">
        <v>9239</v>
      </c>
      <c r="E2088" t="s">
        <v>18282</v>
      </c>
      <c r="F2088">
        <v>87.467372646856305</v>
      </c>
      <c r="G2088" s="2">
        <v>0.36962126781976901</v>
      </c>
      <c r="H2088" s="12">
        <v>3.3915895886881202</v>
      </c>
      <c r="I2088" s="14">
        <v>6.9488441435861404E-4</v>
      </c>
      <c r="J2088" s="14">
        <v>2.8090306812322799E-3</v>
      </c>
      <c r="K2088" t="s">
        <v>9238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0</v>
      </c>
      <c r="Y2088">
        <v>205</v>
      </c>
      <c r="Z2088">
        <v>169</v>
      </c>
      <c r="AA2088">
        <v>33</v>
      </c>
      <c r="AB2088">
        <v>35</v>
      </c>
      <c r="AC2088" t="s">
        <v>9237</v>
      </c>
      <c r="AD2088" t="s">
        <v>9240</v>
      </c>
    </row>
    <row r="2089" spans="1:30" x14ac:dyDescent="0.25">
      <c r="A2089">
        <v>2088</v>
      </c>
      <c r="B2089" t="s">
        <v>9241</v>
      </c>
      <c r="C2089" s="2">
        <v>0.98045652115294901</v>
      </c>
      <c r="D2089" t="s">
        <v>9244</v>
      </c>
      <c r="E2089" t="s">
        <v>18282</v>
      </c>
      <c r="F2089">
        <v>17.191161882829899</v>
      </c>
      <c r="G2089" s="2">
        <v>0.89989408718481401</v>
      </c>
      <c r="H2089" s="12">
        <v>1.08952435082684</v>
      </c>
      <c r="I2089" s="14">
        <v>0.27592272257037898</v>
      </c>
      <c r="J2089" s="14">
        <v>0.399658097788328</v>
      </c>
      <c r="K2089" t="s">
        <v>9243</v>
      </c>
      <c r="L2089" t="s">
        <v>24</v>
      </c>
      <c r="M2089" t="s">
        <v>24</v>
      </c>
      <c r="N2089" t="s">
        <v>24</v>
      </c>
      <c r="O2089" t="s">
        <v>24</v>
      </c>
      <c r="P2089" t="s">
        <v>24</v>
      </c>
      <c r="Q2089" t="s">
        <v>24</v>
      </c>
      <c r="R2089" t="s">
        <v>24</v>
      </c>
      <c r="S2089" t="s">
        <v>24</v>
      </c>
      <c r="T2089" t="s">
        <v>24</v>
      </c>
      <c r="U2089" t="s">
        <v>24</v>
      </c>
      <c r="V2089" t="s">
        <v>24</v>
      </c>
      <c r="W2089" t="s">
        <v>24</v>
      </c>
      <c r="X2089" t="s">
        <v>24</v>
      </c>
      <c r="Y2089">
        <v>33</v>
      </c>
      <c r="Z2089">
        <v>37</v>
      </c>
      <c r="AA2089">
        <v>2</v>
      </c>
      <c r="AB2089">
        <v>14</v>
      </c>
      <c r="AC2089" t="s">
        <v>9242</v>
      </c>
      <c r="AD2089" t="s">
        <v>9245</v>
      </c>
    </row>
    <row r="2090" spans="1:30" x14ac:dyDescent="0.25">
      <c r="A2090">
        <v>2089</v>
      </c>
      <c r="B2090" t="s">
        <v>9246</v>
      </c>
      <c r="C2090" s="2">
        <v>0.60957971387493903</v>
      </c>
      <c r="D2090" t="s">
        <v>9249</v>
      </c>
      <c r="E2090" t="s">
        <v>18300</v>
      </c>
      <c r="F2090">
        <v>9053.77207169949</v>
      </c>
      <c r="G2090" s="2">
        <v>0.17833861386327399</v>
      </c>
      <c r="H2090" s="12">
        <v>3.4181027914811701</v>
      </c>
      <c r="I2090" s="14">
        <v>6.3059286496108303E-4</v>
      </c>
      <c r="J2090" s="14">
        <v>2.5893429418223199E-3</v>
      </c>
      <c r="K2090" t="s">
        <v>9248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0</v>
      </c>
      <c r="Y2090">
        <v>15702</v>
      </c>
      <c r="Z2090">
        <v>17657</v>
      </c>
      <c r="AA2090">
        <v>4759</v>
      </c>
      <c r="AB2090">
        <v>4629</v>
      </c>
      <c r="AC2090" t="s">
        <v>9247</v>
      </c>
      <c r="AD2090" t="s">
        <v>9250</v>
      </c>
    </row>
    <row r="2091" spans="1:30" x14ac:dyDescent="0.25">
      <c r="A2091">
        <v>2090</v>
      </c>
      <c r="B2091" t="s">
        <v>9251</v>
      </c>
      <c r="C2091" s="2">
        <v>0.75825209666284898</v>
      </c>
      <c r="D2091" t="s">
        <v>35</v>
      </c>
      <c r="F2091">
        <v>9861.2943226609405</v>
      </c>
      <c r="G2091" s="2">
        <v>0.14529360949497599</v>
      </c>
      <c r="H2091" s="12">
        <v>5.2187573789270498</v>
      </c>
      <c r="I2091" s="14">
        <v>1.8012753715887601E-7</v>
      </c>
      <c r="J2091" s="14">
        <v>1.6868058335861201E-6</v>
      </c>
      <c r="K2091" t="s">
        <v>9253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18688</v>
      </c>
      <c r="Z2091">
        <v>19058</v>
      </c>
      <c r="AA2091">
        <v>4593</v>
      </c>
      <c r="AB2091">
        <v>5053</v>
      </c>
      <c r="AC2091" t="s">
        <v>9252</v>
      </c>
      <c r="AD2091" t="s">
        <v>9254</v>
      </c>
    </row>
    <row r="2092" spans="1:30" x14ac:dyDescent="0.25">
      <c r="A2092">
        <v>2091</v>
      </c>
      <c r="B2092" t="s">
        <v>9255</v>
      </c>
      <c r="C2092" s="2">
        <v>0.59065482170788297</v>
      </c>
      <c r="D2092" t="s">
        <v>35</v>
      </c>
      <c r="E2092" t="s">
        <v>18287</v>
      </c>
      <c r="F2092">
        <v>410.55215803895499</v>
      </c>
      <c r="G2092" s="2">
        <v>0.19741036246348501</v>
      </c>
      <c r="H2092" s="12">
        <v>2.99201528398559</v>
      </c>
      <c r="I2092" s="14">
        <v>2.7714238753241902E-3</v>
      </c>
      <c r="J2092" s="14">
        <v>8.9515386543763207E-3</v>
      </c>
      <c r="K2092" t="s">
        <v>9257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708</v>
      </c>
      <c r="Z2092">
        <v>797</v>
      </c>
      <c r="AA2092">
        <v>196</v>
      </c>
      <c r="AB2092">
        <v>237</v>
      </c>
      <c r="AC2092" t="s">
        <v>9256</v>
      </c>
      <c r="AD2092" t="s">
        <v>9258</v>
      </c>
    </row>
    <row r="2093" spans="1:30" x14ac:dyDescent="0.25">
      <c r="A2093">
        <v>2092</v>
      </c>
      <c r="B2093" t="s">
        <v>9259</v>
      </c>
      <c r="C2093" s="2">
        <v>0.89827882039222595</v>
      </c>
      <c r="D2093" t="s">
        <v>35</v>
      </c>
      <c r="F2093">
        <v>307.31175055611902</v>
      </c>
      <c r="G2093" s="2">
        <v>0.22582548165907501</v>
      </c>
      <c r="H2093" s="12">
        <v>3.9777566897802301</v>
      </c>
      <c r="I2093" s="14">
        <v>6.9568504199001501E-5</v>
      </c>
      <c r="J2093" s="14">
        <v>3.6367471070562399E-4</v>
      </c>
      <c r="K2093" t="s">
        <v>9261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0</v>
      </c>
      <c r="Y2093">
        <v>603</v>
      </c>
      <c r="Z2093">
        <v>616</v>
      </c>
      <c r="AA2093">
        <v>119</v>
      </c>
      <c r="AB2093">
        <v>166</v>
      </c>
      <c r="AC2093" t="s">
        <v>9260</v>
      </c>
      <c r="AD2093" t="s">
        <v>9262</v>
      </c>
    </row>
    <row r="2094" spans="1:30" x14ac:dyDescent="0.25">
      <c r="A2094">
        <v>2093</v>
      </c>
      <c r="B2094" t="s">
        <v>16520</v>
      </c>
      <c r="C2094" s="2">
        <v>0.25598803504977002</v>
      </c>
      <c r="D2094" t="s">
        <v>9265</v>
      </c>
      <c r="E2094" t="s">
        <v>18291</v>
      </c>
      <c r="F2094">
        <v>167.957048821135</v>
      </c>
      <c r="G2094" s="2">
        <v>0.277959037910606</v>
      </c>
      <c r="H2094" s="12">
        <v>0.92095596881472197</v>
      </c>
      <c r="I2094" s="14">
        <v>0.35707341580968499</v>
      </c>
      <c r="J2094" s="14">
        <v>0.48550546265209599</v>
      </c>
      <c r="K2094" t="s">
        <v>9264</v>
      </c>
      <c r="L2094" t="s">
        <v>24</v>
      </c>
      <c r="M2094" t="s">
        <v>24</v>
      </c>
      <c r="N2094" t="s">
        <v>24</v>
      </c>
      <c r="O2094" t="s">
        <v>24</v>
      </c>
      <c r="P2094" t="s">
        <v>24</v>
      </c>
      <c r="Q2094" t="s">
        <v>24</v>
      </c>
      <c r="R2094" t="s">
        <v>24</v>
      </c>
      <c r="S2094" t="s">
        <v>24</v>
      </c>
      <c r="T2094" t="s">
        <v>24</v>
      </c>
      <c r="U2094" t="s">
        <v>24</v>
      </c>
      <c r="V2094" t="s">
        <v>24</v>
      </c>
      <c r="W2094" t="s">
        <v>24</v>
      </c>
      <c r="X2094" t="s">
        <v>24</v>
      </c>
      <c r="Y2094">
        <v>247</v>
      </c>
      <c r="Z2094">
        <v>311</v>
      </c>
      <c r="AA2094">
        <v>100</v>
      </c>
      <c r="AB2094">
        <v>101</v>
      </c>
      <c r="AC2094" t="s">
        <v>9263</v>
      </c>
      <c r="AD2094" t="s">
        <v>9266</v>
      </c>
    </row>
    <row r="2095" spans="1:30" x14ac:dyDescent="0.25">
      <c r="A2095">
        <v>2094</v>
      </c>
      <c r="B2095" t="s">
        <v>9267</v>
      </c>
      <c r="C2095" s="2">
        <v>-1.8567935176893001E-2</v>
      </c>
      <c r="D2095" t="s">
        <v>35</v>
      </c>
      <c r="E2095" t="s">
        <v>18295</v>
      </c>
      <c r="F2095">
        <v>1205.7869444554201</v>
      </c>
      <c r="G2095" s="2">
        <v>0.15976444890331501</v>
      </c>
      <c r="H2095" s="12">
        <v>-0.116220694305588</v>
      </c>
      <c r="I2095" s="14">
        <v>0.90747763620479904</v>
      </c>
      <c r="J2095" s="14">
        <v>0.93550690849517903</v>
      </c>
      <c r="K2095" t="s">
        <v>9269</v>
      </c>
      <c r="L2095" t="s">
        <v>24</v>
      </c>
      <c r="M2095" t="s">
        <v>24</v>
      </c>
      <c r="N2095" t="s">
        <v>24</v>
      </c>
      <c r="O2095" t="s">
        <v>24</v>
      </c>
      <c r="P2095" t="s">
        <v>24</v>
      </c>
      <c r="Q2095" t="s">
        <v>24</v>
      </c>
      <c r="R2095" t="s">
        <v>24</v>
      </c>
      <c r="S2095" t="s">
        <v>24</v>
      </c>
      <c r="T2095" t="s">
        <v>24</v>
      </c>
      <c r="U2095" t="s">
        <v>24</v>
      </c>
      <c r="V2095" t="s">
        <v>24</v>
      </c>
      <c r="W2095" t="s">
        <v>24</v>
      </c>
      <c r="X2095" t="s">
        <v>24</v>
      </c>
      <c r="Y2095">
        <v>1741</v>
      </c>
      <c r="Z2095">
        <v>1911</v>
      </c>
      <c r="AA2095">
        <v>753</v>
      </c>
      <c r="AB2095">
        <v>846</v>
      </c>
      <c r="AC2095" t="s">
        <v>9268</v>
      </c>
      <c r="AD2095" t="s">
        <v>9270</v>
      </c>
    </row>
    <row r="2096" spans="1:30" x14ac:dyDescent="0.25">
      <c r="A2096">
        <v>2095</v>
      </c>
      <c r="B2096" t="s">
        <v>9271</v>
      </c>
      <c r="C2096" s="2">
        <v>0.93008795470011696</v>
      </c>
      <c r="D2096" t="s">
        <v>9273</v>
      </c>
      <c r="E2096" t="s">
        <v>18284</v>
      </c>
      <c r="F2096">
        <v>690.93677692410699</v>
      </c>
      <c r="G2096" s="2">
        <v>0.18885191668908299</v>
      </c>
      <c r="H2096" s="12">
        <v>4.9249590420168801</v>
      </c>
      <c r="I2096" s="14">
        <v>8.4378026022306003E-7</v>
      </c>
      <c r="J2096" s="14">
        <v>6.9076769731049298E-6</v>
      </c>
      <c r="K2096" t="s">
        <v>24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0</v>
      </c>
      <c r="Y2096">
        <v>1383</v>
      </c>
      <c r="Z2096">
        <v>1375</v>
      </c>
      <c r="AA2096">
        <v>306</v>
      </c>
      <c r="AB2096">
        <v>319</v>
      </c>
      <c r="AC2096" t="s">
        <v>9272</v>
      </c>
      <c r="AD2096" t="s">
        <v>9274</v>
      </c>
    </row>
    <row r="2097" spans="1:30" x14ac:dyDescent="0.25">
      <c r="A2097">
        <v>2096</v>
      </c>
      <c r="B2097" t="s">
        <v>9275</v>
      </c>
      <c r="C2097" s="2">
        <v>0.14149602727136201</v>
      </c>
      <c r="D2097" t="s">
        <v>4534</v>
      </c>
      <c r="E2097" t="s">
        <v>18297</v>
      </c>
      <c r="F2097">
        <v>491.56678925473801</v>
      </c>
      <c r="G2097" s="2">
        <v>0.22374563115792501</v>
      </c>
      <c r="H2097" s="12">
        <v>0.632396827321695</v>
      </c>
      <c r="I2097" s="14">
        <v>0.52712760658477598</v>
      </c>
      <c r="J2097" s="14">
        <v>0.64852971131491899</v>
      </c>
      <c r="K2097" t="s">
        <v>9277</v>
      </c>
      <c r="L2097" t="s">
        <v>24</v>
      </c>
      <c r="M2097" t="s">
        <v>24</v>
      </c>
      <c r="N2097" t="s">
        <v>24</v>
      </c>
      <c r="O2097" t="s">
        <v>24</v>
      </c>
      <c r="P2097" t="s">
        <v>24</v>
      </c>
      <c r="Q2097" t="s">
        <v>24</v>
      </c>
      <c r="R2097" t="s">
        <v>24</v>
      </c>
      <c r="S2097" t="s">
        <v>24</v>
      </c>
      <c r="T2097" t="s">
        <v>24</v>
      </c>
      <c r="U2097" t="s">
        <v>24</v>
      </c>
      <c r="V2097" t="s">
        <v>24</v>
      </c>
      <c r="W2097" t="s">
        <v>24</v>
      </c>
      <c r="X2097" t="s">
        <v>24</v>
      </c>
      <c r="Y2097">
        <v>801</v>
      </c>
      <c r="Z2097">
        <v>769</v>
      </c>
      <c r="AA2097">
        <v>249</v>
      </c>
      <c r="AB2097">
        <v>374</v>
      </c>
      <c r="AC2097" t="s">
        <v>9276</v>
      </c>
      <c r="AD2097" t="s">
        <v>9278</v>
      </c>
    </row>
    <row r="2098" spans="1:30" x14ac:dyDescent="0.25">
      <c r="A2098">
        <v>2097</v>
      </c>
      <c r="B2098" t="s">
        <v>9279</v>
      </c>
      <c r="C2098" s="2">
        <v>0.50447187060854304</v>
      </c>
      <c r="D2098" t="s">
        <v>35</v>
      </c>
      <c r="F2098">
        <v>560.74900734744006</v>
      </c>
      <c r="G2098" s="2">
        <v>0.24407350916032999</v>
      </c>
      <c r="H2098" s="12">
        <v>2.0668849820861102</v>
      </c>
      <c r="I2098" s="14">
        <v>3.8744993176095498E-2</v>
      </c>
      <c r="J2098" s="14">
        <v>8.4437772336126607E-2</v>
      </c>
      <c r="K2098" t="s">
        <v>9281</v>
      </c>
      <c r="L2098" t="s">
        <v>24</v>
      </c>
      <c r="M2098" t="s">
        <v>24</v>
      </c>
      <c r="N2098" t="s">
        <v>24</v>
      </c>
      <c r="O2098" t="s">
        <v>24</v>
      </c>
      <c r="P2098" t="s">
        <v>24</v>
      </c>
      <c r="Q2098" t="s">
        <v>24</v>
      </c>
      <c r="R2098" t="s">
        <v>24</v>
      </c>
      <c r="S2098" t="s">
        <v>24</v>
      </c>
      <c r="T2098" t="s">
        <v>24</v>
      </c>
      <c r="U2098" t="s">
        <v>24</v>
      </c>
      <c r="V2098" t="s">
        <v>24</v>
      </c>
      <c r="W2098" t="s">
        <v>24</v>
      </c>
      <c r="X2098" t="s">
        <v>24</v>
      </c>
      <c r="Y2098">
        <v>1065</v>
      </c>
      <c r="Z2098">
        <v>935</v>
      </c>
      <c r="AA2098">
        <v>241</v>
      </c>
      <c r="AB2098">
        <v>378</v>
      </c>
      <c r="AC2098" t="s">
        <v>9280</v>
      </c>
      <c r="AD2098" t="s">
        <v>9282</v>
      </c>
    </row>
    <row r="2099" spans="1:30" x14ac:dyDescent="0.25">
      <c r="A2099">
        <v>2098</v>
      </c>
      <c r="B2099" t="s">
        <v>9283</v>
      </c>
      <c r="C2099" s="2">
        <v>-0.32908655007497201</v>
      </c>
      <c r="D2099" t="s">
        <v>9286</v>
      </c>
      <c r="E2099" t="s">
        <v>18285</v>
      </c>
      <c r="F2099">
        <v>2012.2290497091601</v>
      </c>
      <c r="G2099" s="2">
        <v>0.152989957650597</v>
      </c>
      <c r="H2099" s="12">
        <v>-2.1510336699781898</v>
      </c>
      <c r="I2099" s="14">
        <v>3.1473542203274002E-2</v>
      </c>
      <c r="J2099" s="14">
        <v>7.0960844286250102E-2</v>
      </c>
      <c r="K2099" t="s">
        <v>9285</v>
      </c>
      <c r="L2099" t="s">
        <v>24</v>
      </c>
      <c r="M2099" t="s">
        <v>24</v>
      </c>
      <c r="N2099" t="s">
        <v>24</v>
      </c>
      <c r="O2099" t="s">
        <v>24</v>
      </c>
      <c r="P2099" t="s">
        <v>24</v>
      </c>
      <c r="Q2099" t="s">
        <v>24</v>
      </c>
      <c r="R2099" t="s">
        <v>24</v>
      </c>
      <c r="S2099" t="s">
        <v>24</v>
      </c>
      <c r="T2099" t="s">
        <v>24</v>
      </c>
      <c r="U2099" t="s">
        <v>24</v>
      </c>
      <c r="V2099" t="s">
        <v>24</v>
      </c>
      <c r="W2099" t="s">
        <v>24</v>
      </c>
      <c r="X2099" t="s">
        <v>24</v>
      </c>
      <c r="Y2099">
        <v>2545</v>
      </c>
      <c r="Z2099">
        <v>2896</v>
      </c>
      <c r="AA2099">
        <v>1342</v>
      </c>
      <c r="AB2099">
        <v>1619</v>
      </c>
      <c r="AC2099" t="s">
        <v>9284</v>
      </c>
      <c r="AD2099" t="s">
        <v>9287</v>
      </c>
    </row>
    <row r="2100" spans="1:30" x14ac:dyDescent="0.25">
      <c r="A2100">
        <v>2099</v>
      </c>
      <c r="B2100" t="s">
        <v>9288</v>
      </c>
      <c r="C2100" s="2">
        <v>-0.556684685318522</v>
      </c>
      <c r="D2100" t="s">
        <v>9291</v>
      </c>
      <c r="E2100" t="s">
        <v>18282</v>
      </c>
      <c r="F2100">
        <v>562.15837016262003</v>
      </c>
      <c r="G2100" s="2">
        <v>0.40341257223701499</v>
      </c>
      <c r="H2100" s="12">
        <v>-1.3799388606844301</v>
      </c>
      <c r="I2100" s="14">
        <v>0.16760547020994701</v>
      </c>
      <c r="J2100" s="14">
        <v>0.27427732892961099</v>
      </c>
      <c r="K2100" t="s">
        <v>9290</v>
      </c>
      <c r="L2100" t="s">
        <v>24</v>
      </c>
      <c r="M2100" t="s">
        <v>24</v>
      </c>
      <c r="N2100" t="s">
        <v>24</v>
      </c>
      <c r="O2100" t="s">
        <v>24</v>
      </c>
      <c r="P2100" t="s">
        <v>24</v>
      </c>
      <c r="Q2100" t="s">
        <v>24</v>
      </c>
      <c r="R2100" t="s">
        <v>24</v>
      </c>
      <c r="S2100" t="s">
        <v>24</v>
      </c>
      <c r="T2100" t="s">
        <v>24</v>
      </c>
      <c r="U2100" t="s">
        <v>24</v>
      </c>
      <c r="V2100" t="s">
        <v>24</v>
      </c>
      <c r="W2100" t="s">
        <v>24</v>
      </c>
      <c r="X2100" t="s">
        <v>24</v>
      </c>
      <c r="Y2100">
        <v>696</v>
      </c>
      <c r="Z2100">
        <v>690</v>
      </c>
      <c r="AA2100">
        <v>239</v>
      </c>
      <c r="AB2100">
        <v>675</v>
      </c>
      <c r="AC2100" t="s">
        <v>9289</v>
      </c>
      <c r="AD2100" t="s">
        <v>9292</v>
      </c>
    </row>
    <row r="2101" spans="1:30" x14ac:dyDescent="0.25">
      <c r="A2101">
        <v>2100</v>
      </c>
      <c r="B2101" t="s">
        <v>9293</v>
      </c>
      <c r="C2101" s="2">
        <v>-0.86684815601779197</v>
      </c>
      <c r="D2101" t="s">
        <v>9296</v>
      </c>
      <c r="E2101" t="s">
        <v>18298</v>
      </c>
      <c r="F2101">
        <v>824.72515689597606</v>
      </c>
      <c r="G2101" s="2">
        <v>0.33627238207321303</v>
      </c>
      <c r="H2101" s="12">
        <v>-2.5778154919337499</v>
      </c>
      <c r="I2101" s="14">
        <v>9.9427071727964094E-3</v>
      </c>
      <c r="J2101" s="14">
        <v>2.68879996605055E-2</v>
      </c>
      <c r="K2101" t="s">
        <v>9295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</v>
      </c>
      <c r="W2101">
        <v>0</v>
      </c>
      <c r="X2101">
        <v>0</v>
      </c>
      <c r="Y2101">
        <v>911</v>
      </c>
      <c r="Z2101">
        <v>867</v>
      </c>
      <c r="AA2101">
        <v>440</v>
      </c>
      <c r="AB2101">
        <v>1004</v>
      </c>
      <c r="AC2101" t="s">
        <v>9294</v>
      </c>
      <c r="AD2101" t="s">
        <v>9297</v>
      </c>
    </row>
    <row r="2102" spans="1:30" x14ac:dyDescent="0.25">
      <c r="A2102">
        <v>2101</v>
      </c>
      <c r="B2102" t="s">
        <v>9298</v>
      </c>
      <c r="C2102" s="2">
        <v>-1.6358993994870401</v>
      </c>
      <c r="D2102" t="s">
        <v>9301</v>
      </c>
      <c r="E2102" t="s">
        <v>18290</v>
      </c>
      <c r="F2102">
        <v>635.32605215346405</v>
      </c>
      <c r="G2102" s="2">
        <v>0.30866291230238901</v>
      </c>
      <c r="H2102" s="12">
        <v>-5.2999545273660704</v>
      </c>
      <c r="I2102" s="14">
        <v>1.15831526195486E-7</v>
      </c>
      <c r="J2102" s="14">
        <v>1.13080527448343E-6</v>
      </c>
      <c r="K2102" t="s">
        <v>9300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1</v>
      </c>
      <c r="Y2102">
        <v>443</v>
      </c>
      <c r="Z2102">
        <v>501</v>
      </c>
      <c r="AA2102">
        <v>425</v>
      </c>
      <c r="AB2102">
        <v>873</v>
      </c>
      <c r="AC2102" t="s">
        <v>9299</v>
      </c>
      <c r="AD2102" t="s">
        <v>9302</v>
      </c>
    </row>
    <row r="2103" spans="1:30" x14ac:dyDescent="0.25">
      <c r="A2103">
        <v>2102</v>
      </c>
      <c r="B2103" t="s">
        <v>9303</v>
      </c>
      <c r="C2103" s="2">
        <v>-0.72838472908757801</v>
      </c>
      <c r="D2103" t="s">
        <v>35</v>
      </c>
      <c r="F2103">
        <v>36.782872205957098</v>
      </c>
      <c r="G2103" s="2">
        <v>0.51875615839940903</v>
      </c>
      <c r="H2103" s="12">
        <v>-1.4040984714956799</v>
      </c>
      <c r="I2103" s="14">
        <v>0.16028952872323299</v>
      </c>
      <c r="J2103" s="14">
        <v>0.26500025811355898</v>
      </c>
      <c r="K2103" t="s">
        <v>24</v>
      </c>
      <c r="L2103" t="s">
        <v>24</v>
      </c>
      <c r="M2103" t="s">
        <v>24</v>
      </c>
      <c r="N2103" t="s">
        <v>24</v>
      </c>
      <c r="O2103" t="s">
        <v>24</v>
      </c>
      <c r="P2103" t="s">
        <v>24</v>
      </c>
      <c r="Q2103" t="s">
        <v>24</v>
      </c>
      <c r="R2103" t="s">
        <v>24</v>
      </c>
      <c r="S2103" t="s">
        <v>24</v>
      </c>
      <c r="T2103" t="s">
        <v>24</v>
      </c>
      <c r="U2103" t="s">
        <v>24</v>
      </c>
      <c r="V2103" t="s">
        <v>24</v>
      </c>
      <c r="W2103" t="s">
        <v>24</v>
      </c>
      <c r="X2103" t="s">
        <v>24</v>
      </c>
      <c r="Y2103">
        <v>50</v>
      </c>
      <c r="Z2103">
        <v>34</v>
      </c>
      <c r="AA2103">
        <v>25</v>
      </c>
      <c r="AB2103">
        <v>36</v>
      </c>
      <c r="AC2103" t="s">
        <v>9304</v>
      </c>
      <c r="AD2103" t="s">
        <v>9305</v>
      </c>
    </row>
    <row r="2104" spans="1:30" x14ac:dyDescent="0.25">
      <c r="A2104">
        <v>2103</v>
      </c>
      <c r="B2104" t="s">
        <v>9306</v>
      </c>
      <c r="C2104" s="2">
        <v>-0.291717220544984</v>
      </c>
      <c r="D2104" t="s">
        <v>9308</v>
      </c>
      <c r="E2104" t="s">
        <v>18284</v>
      </c>
      <c r="F2104">
        <v>193.364488746137</v>
      </c>
      <c r="G2104" s="2">
        <v>0.272702531800397</v>
      </c>
      <c r="H2104" s="12">
        <v>-1.06972685078885</v>
      </c>
      <c r="I2104" s="14">
        <v>0.28474227656693102</v>
      </c>
      <c r="J2104" s="14">
        <v>0.40954644198669099</v>
      </c>
      <c r="K2104" t="s">
        <v>24</v>
      </c>
      <c r="L2104" t="s">
        <v>24</v>
      </c>
      <c r="M2104" t="s">
        <v>24</v>
      </c>
      <c r="N2104" t="s">
        <v>24</v>
      </c>
      <c r="O2104" t="s">
        <v>24</v>
      </c>
      <c r="P2104" t="s">
        <v>24</v>
      </c>
      <c r="Q2104" t="s">
        <v>24</v>
      </c>
      <c r="R2104" t="s">
        <v>24</v>
      </c>
      <c r="S2104" t="s">
        <v>24</v>
      </c>
      <c r="T2104" t="s">
        <v>24</v>
      </c>
      <c r="U2104" t="s">
        <v>24</v>
      </c>
      <c r="V2104" t="s">
        <v>24</v>
      </c>
      <c r="W2104" t="s">
        <v>24</v>
      </c>
      <c r="X2104" t="s">
        <v>24</v>
      </c>
      <c r="Y2104">
        <v>266</v>
      </c>
      <c r="Z2104">
        <v>264</v>
      </c>
      <c r="AA2104">
        <v>111</v>
      </c>
      <c r="AB2104">
        <v>173</v>
      </c>
      <c r="AC2104" t="s">
        <v>9307</v>
      </c>
      <c r="AD2104" t="s">
        <v>9309</v>
      </c>
    </row>
    <row r="2105" spans="1:30" x14ac:dyDescent="0.25">
      <c r="A2105">
        <v>2104</v>
      </c>
      <c r="B2105" t="s">
        <v>9310</v>
      </c>
      <c r="C2105" s="2">
        <v>-2.8043564815017699</v>
      </c>
      <c r="D2105" t="s">
        <v>8272</v>
      </c>
      <c r="F2105">
        <v>9149.8221111602707</v>
      </c>
      <c r="G2105" s="2">
        <v>0.17297842892538301</v>
      </c>
      <c r="H2105" s="12">
        <v>-16.2121745406271</v>
      </c>
      <c r="I2105" s="14">
        <v>4.1366895596033302E-59</v>
      </c>
      <c r="J2105" s="14">
        <v>8.9743181834727804E-57</v>
      </c>
      <c r="K2105" t="s">
        <v>9312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1</v>
      </c>
      <c r="Y2105">
        <v>3090</v>
      </c>
      <c r="Z2105">
        <v>3911</v>
      </c>
      <c r="AA2105">
        <v>9365</v>
      </c>
      <c r="AB2105">
        <v>11830</v>
      </c>
      <c r="AC2105" t="s">
        <v>9311</v>
      </c>
      <c r="AD2105" t="s">
        <v>9313</v>
      </c>
    </row>
    <row r="2106" spans="1:30" x14ac:dyDescent="0.25">
      <c r="A2106">
        <v>2105</v>
      </c>
      <c r="B2106" t="s">
        <v>9314</v>
      </c>
      <c r="C2106" s="2">
        <v>-2.5813861516277998</v>
      </c>
      <c r="D2106" t="s">
        <v>9317</v>
      </c>
      <c r="F2106">
        <v>160.40245156972699</v>
      </c>
      <c r="G2106" s="2">
        <v>0.381226751158732</v>
      </c>
      <c r="H2106" s="12">
        <v>-6.7712618376903597</v>
      </c>
      <c r="I2106" s="14">
        <v>1.2766398333270099E-11</v>
      </c>
      <c r="J2106" s="14">
        <v>2.2156793551742101E-10</v>
      </c>
      <c r="K2106" t="s">
        <v>9316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</v>
      </c>
      <c r="Y2106">
        <v>50</v>
      </c>
      <c r="Z2106">
        <v>91</v>
      </c>
      <c r="AA2106">
        <v>139</v>
      </c>
      <c r="AB2106">
        <v>229</v>
      </c>
      <c r="AC2106" t="s">
        <v>9315</v>
      </c>
      <c r="AD2106" t="s">
        <v>9318</v>
      </c>
    </row>
    <row r="2107" spans="1:30" x14ac:dyDescent="0.25">
      <c r="A2107">
        <v>2106</v>
      </c>
      <c r="B2107" t="s">
        <v>9319</v>
      </c>
      <c r="C2107" s="2">
        <v>-1.56882989583356</v>
      </c>
      <c r="D2107" t="s">
        <v>9322</v>
      </c>
      <c r="E2107" t="s">
        <v>18294</v>
      </c>
      <c r="F2107">
        <v>276.27740541365102</v>
      </c>
      <c r="G2107" s="2">
        <v>0.24693343115701699</v>
      </c>
      <c r="H2107" s="12">
        <v>-6.35325030103352</v>
      </c>
      <c r="I2107" s="14">
        <v>2.10812267429201E-10</v>
      </c>
      <c r="J2107" s="14">
        <v>3.0832281060338199E-9</v>
      </c>
      <c r="K2107" t="s">
        <v>9321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1</v>
      </c>
      <c r="Y2107">
        <v>204</v>
      </c>
      <c r="Z2107">
        <v>221</v>
      </c>
      <c r="AA2107">
        <v>220</v>
      </c>
      <c r="AB2107">
        <v>331</v>
      </c>
      <c r="AC2107" t="s">
        <v>9320</v>
      </c>
      <c r="AD2107" t="s">
        <v>9323</v>
      </c>
    </row>
    <row r="2108" spans="1:30" x14ac:dyDescent="0.25">
      <c r="A2108">
        <v>2107</v>
      </c>
      <c r="B2108" t="s">
        <v>16521</v>
      </c>
      <c r="C2108" s="2">
        <v>2.9362103070106298</v>
      </c>
      <c r="D2108" t="s">
        <v>9326</v>
      </c>
      <c r="E2108" t="s">
        <v>18291</v>
      </c>
      <c r="F2108">
        <v>45.792174537548703</v>
      </c>
      <c r="G2108" s="2">
        <v>0.57038166971062298</v>
      </c>
      <c r="H2108" s="12">
        <v>5.1477992069771101</v>
      </c>
      <c r="I2108" s="14">
        <v>2.6356039422295401E-7</v>
      </c>
      <c r="J2108" s="14">
        <v>2.3934961382340401E-6</v>
      </c>
      <c r="K2108" t="s">
        <v>9325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1</v>
      </c>
      <c r="U2108">
        <v>0</v>
      </c>
      <c r="V2108">
        <v>0</v>
      </c>
      <c r="W2108">
        <v>0</v>
      </c>
      <c r="X2108">
        <v>0</v>
      </c>
      <c r="Y2108">
        <v>135</v>
      </c>
      <c r="Z2108">
        <v>111</v>
      </c>
      <c r="AA2108">
        <v>6</v>
      </c>
      <c r="AB2108">
        <v>8</v>
      </c>
      <c r="AC2108" t="s">
        <v>9324</v>
      </c>
      <c r="AD2108" t="s">
        <v>9327</v>
      </c>
    </row>
    <row r="2109" spans="1:30" x14ac:dyDescent="0.25">
      <c r="A2109">
        <v>2108</v>
      </c>
      <c r="B2109" t="s">
        <v>9328</v>
      </c>
      <c r="C2109" s="2">
        <v>-0.477976673187608</v>
      </c>
      <c r="D2109" t="s">
        <v>35</v>
      </c>
      <c r="E2109" t="s">
        <v>18292</v>
      </c>
      <c r="F2109">
        <v>510.90478016041101</v>
      </c>
      <c r="G2109" s="2">
        <v>0.193012750790198</v>
      </c>
      <c r="H2109" s="12">
        <v>-2.47639946703397</v>
      </c>
      <c r="I2109" s="14">
        <v>1.3271499539393499E-2</v>
      </c>
      <c r="J2109" s="14">
        <v>3.40731135445968E-2</v>
      </c>
      <c r="K2109" t="s">
        <v>9330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</v>
      </c>
      <c r="W2109">
        <v>0</v>
      </c>
      <c r="X2109">
        <v>0</v>
      </c>
      <c r="Y2109">
        <v>660</v>
      </c>
      <c r="Z2109">
        <v>640</v>
      </c>
      <c r="AA2109">
        <v>344</v>
      </c>
      <c r="AB2109">
        <v>444</v>
      </c>
      <c r="AC2109" t="s">
        <v>9329</v>
      </c>
      <c r="AD2109" t="s">
        <v>9331</v>
      </c>
    </row>
    <row r="2110" spans="1:30" x14ac:dyDescent="0.25">
      <c r="A2110">
        <v>2109</v>
      </c>
      <c r="B2110" t="s">
        <v>9332</v>
      </c>
      <c r="C2110" s="2">
        <v>-0.246560861053293</v>
      </c>
      <c r="D2110" t="s">
        <v>9335</v>
      </c>
      <c r="E2110" t="s">
        <v>18292</v>
      </c>
      <c r="F2110">
        <v>938.43339001636696</v>
      </c>
      <c r="G2110" s="2">
        <v>0.19378673980814401</v>
      </c>
      <c r="H2110" s="12">
        <v>-1.2723309205645199</v>
      </c>
      <c r="I2110" s="14">
        <v>0.20325556682941601</v>
      </c>
      <c r="J2110" s="14">
        <v>0.31812143826407702</v>
      </c>
      <c r="K2110" t="s">
        <v>9334</v>
      </c>
      <c r="L2110" t="s">
        <v>24</v>
      </c>
      <c r="M2110" t="s">
        <v>24</v>
      </c>
      <c r="N2110" t="s">
        <v>24</v>
      </c>
      <c r="O2110" t="s">
        <v>24</v>
      </c>
      <c r="P2110" t="s">
        <v>24</v>
      </c>
      <c r="Q2110" t="s">
        <v>24</v>
      </c>
      <c r="R2110" t="s">
        <v>24</v>
      </c>
      <c r="S2110" t="s">
        <v>24</v>
      </c>
      <c r="T2110" t="s">
        <v>24</v>
      </c>
      <c r="U2110" t="s">
        <v>24</v>
      </c>
      <c r="V2110" t="s">
        <v>24</v>
      </c>
      <c r="W2110" t="s">
        <v>24</v>
      </c>
      <c r="X2110" t="s">
        <v>24</v>
      </c>
      <c r="Y2110">
        <v>1300</v>
      </c>
      <c r="Z2110">
        <v>1313</v>
      </c>
      <c r="AA2110">
        <v>676</v>
      </c>
      <c r="AB2110">
        <v>658</v>
      </c>
      <c r="AC2110" t="s">
        <v>9333</v>
      </c>
      <c r="AD2110" t="s">
        <v>9336</v>
      </c>
    </row>
    <row r="2111" spans="1:30" x14ac:dyDescent="0.25">
      <c r="A2111">
        <v>2110</v>
      </c>
      <c r="B2111" t="s">
        <v>9337</v>
      </c>
      <c r="C2111" s="2">
        <v>-0.156985949508615</v>
      </c>
      <c r="D2111" t="s">
        <v>400</v>
      </c>
      <c r="E2111" t="s">
        <v>18284</v>
      </c>
      <c r="F2111">
        <v>651.70153733704205</v>
      </c>
      <c r="G2111" s="2">
        <v>0.17805035419847701</v>
      </c>
      <c r="H2111" s="12">
        <v>-0.88169411521428098</v>
      </c>
      <c r="I2111" s="14">
        <v>0.377942244201179</v>
      </c>
      <c r="J2111" s="14">
        <v>0.506299987514787</v>
      </c>
      <c r="K2111" t="s">
        <v>9339</v>
      </c>
      <c r="L2111" t="s">
        <v>24</v>
      </c>
      <c r="M2111" t="s">
        <v>24</v>
      </c>
      <c r="N2111" t="s">
        <v>24</v>
      </c>
      <c r="O2111" t="s">
        <v>24</v>
      </c>
      <c r="P2111" t="s">
        <v>24</v>
      </c>
      <c r="Q2111" t="s">
        <v>24</v>
      </c>
      <c r="R2111" t="s">
        <v>24</v>
      </c>
      <c r="S2111" t="s">
        <v>24</v>
      </c>
      <c r="T2111" t="s">
        <v>24</v>
      </c>
      <c r="U2111" t="s">
        <v>24</v>
      </c>
      <c r="V2111" t="s">
        <v>24</v>
      </c>
      <c r="W2111" t="s">
        <v>24</v>
      </c>
      <c r="X2111" t="s">
        <v>24</v>
      </c>
      <c r="Y2111">
        <v>946</v>
      </c>
      <c r="Z2111">
        <v>930</v>
      </c>
      <c r="AA2111">
        <v>411</v>
      </c>
      <c r="AB2111">
        <v>497</v>
      </c>
      <c r="AC2111" t="s">
        <v>9338</v>
      </c>
      <c r="AD2111" t="s">
        <v>9340</v>
      </c>
    </row>
    <row r="2112" spans="1:30" x14ac:dyDescent="0.25">
      <c r="A2112">
        <v>2111</v>
      </c>
      <c r="B2112" t="s">
        <v>9341</v>
      </c>
      <c r="C2112" s="2">
        <v>-1.48615830055735</v>
      </c>
      <c r="D2112" t="s">
        <v>35</v>
      </c>
      <c r="E2112" t="s">
        <v>18291</v>
      </c>
      <c r="F2112">
        <v>2602.7825493063701</v>
      </c>
      <c r="G2112" s="2">
        <v>0.20929902860427699</v>
      </c>
      <c r="H2112" s="12">
        <v>-7.1006459536285398</v>
      </c>
      <c r="I2112" s="14">
        <v>1.2417511642758999E-12</v>
      </c>
      <c r="J2112" s="14">
        <v>2.4614407596433398E-11</v>
      </c>
      <c r="K2112" t="s">
        <v>9343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</v>
      </c>
      <c r="Y2112">
        <v>1881</v>
      </c>
      <c r="Z2112">
        <v>2301</v>
      </c>
      <c r="AA2112">
        <v>2028</v>
      </c>
      <c r="AB2112">
        <v>3091</v>
      </c>
      <c r="AC2112" t="s">
        <v>9342</v>
      </c>
      <c r="AD2112" t="s">
        <v>9344</v>
      </c>
    </row>
    <row r="2113" spans="1:30" x14ac:dyDescent="0.25">
      <c r="A2113">
        <v>2112</v>
      </c>
      <c r="B2113" t="s">
        <v>9345</v>
      </c>
      <c r="C2113" s="2">
        <v>0.64997921474804099</v>
      </c>
      <c r="D2113" t="s">
        <v>9348</v>
      </c>
      <c r="E2113" t="s">
        <v>18287</v>
      </c>
      <c r="F2113">
        <v>566.85639741950297</v>
      </c>
      <c r="G2113" s="2">
        <v>0.186015897177468</v>
      </c>
      <c r="H2113" s="12">
        <v>3.4942132613963</v>
      </c>
      <c r="I2113" s="14">
        <v>4.7546104847926801E-4</v>
      </c>
      <c r="J2113" s="14">
        <v>2.0137477161730399E-3</v>
      </c>
      <c r="K2113" t="s">
        <v>9347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0</v>
      </c>
      <c r="Y2113">
        <v>1048</v>
      </c>
      <c r="Z2113">
        <v>1060</v>
      </c>
      <c r="AA2113">
        <v>277</v>
      </c>
      <c r="AB2113">
        <v>304</v>
      </c>
      <c r="AC2113" t="s">
        <v>9346</v>
      </c>
      <c r="AD2113" t="s">
        <v>9349</v>
      </c>
    </row>
    <row r="2114" spans="1:30" x14ac:dyDescent="0.25">
      <c r="A2114">
        <v>2113</v>
      </c>
      <c r="B2114" t="s">
        <v>9350</v>
      </c>
      <c r="C2114" s="2">
        <v>0.30819682323451197</v>
      </c>
      <c r="D2114" t="s">
        <v>9353</v>
      </c>
      <c r="F2114">
        <v>376.80035420902902</v>
      </c>
      <c r="G2114" s="2">
        <v>0.26950244144810798</v>
      </c>
      <c r="H2114" s="12">
        <v>1.1435771103908701</v>
      </c>
      <c r="I2114" s="14">
        <v>0.25279905885795001</v>
      </c>
      <c r="J2114" s="14">
        <v>0.375353735680721</v>
      </c>
      <c r="K2114" t="s">
        <v>9352</v>
      </c>
      <c r="L2114" t="s">
        <v>24</v>
      </c>
      <c r="M2114" t="s">
        <v>24</v>
      </c>
      <c r="N2114" t="s">
        <v>24</v>
      </c>
      <c r="O2114" t="s">
        <v>24</v>
      </c>
      <c r="P2114" t="s">
        <v>24</v>
      </c>
      <c r="Q2114" t="s">
        <v>24</v>
      </c>
      <c r="R2114" t="s">
        <v>24</v>
      </c>
      <c r="S2114" t="s">
        <v>24</v>
      </c>
      <c r="T2114" t="s">
        <v>24</v>
      </c>
      <c r="U2114" t="s">
        <v>24</v>
      </c>
      <c r="V2114" t="s">
        <v>24</v>
      </c>
      <c r="W2114" t="s">
        <v>24</v>
      </c>
      <c r="X2114" t="s">
        <v>24</v>
      </c>
      <c r="Y2114">
        <v>658</v>
      </c>
      <c r="Z2114">
        <v>611</v>
      </c>
      <c r="AA2114">
        <v>166</v>
      </c>
      <c r="AB2114">
        <v>285</v>
      </c>
      <c r="AC2114" t="s">
        <v>9351</v>
      </c>
      <c r="AD2114" t="s">
        <v>9354</v>
      </c>
    </row>
    <row r="2115" spans="1:30" x14ac:dyDescent="0.25">
      <c r="A2115">
        <v>2114</v>
      </c>
      <c r="B2115" t="s">
        <v>9355</v>
      </c>
      <c r="C2115" s="2">
        <v>0.151109342523259</v>
      </c>
      <c r="D2115" t="s">
        <v>9358</v>
      </c>
      <c r="E2115" t="s">
        <v>18294</v>
      </c>
      <c r="F2115">
        <v>362.98772492659401</v>
      </c>
      <c r="G2115" s="2">
        <v>0.23119850366306999</v>
      </c>
      <c r="H2115" s="12">
        <v>0.653591351713388</v>
      </c>
      <c r="I2115" s="14">
        <v>0.51337511747241804</v>
      </c>
      <c r="J2115" s="14">
        <v>0.63561503922948404</v>
      </c>
      <c r="K2115" t="s">
        <v>9357</v>
      </c>
      <c r="L2115" t="s">
        <v>24</v>
      </c>
      <c r="M2115" t="s">
        <v>24</v>
      </c>
      <c r="N2115" t="s">
        <v>24</v>
      </c>
      <c r="O2115" t="s">
        <v>24</v>
      </c>
      <c r="P2115" t="s">
        <v>24</v>
      </c>
      <c r="Q2115" t="s">
        <v>24</v>
      </c>
      <c r="R2115" t="s">
        <v>24</v>
      </c>
      <c r="S2115" t="s">
        <v>24</v>
      </c>
      <c r="T2115" t="s">
        <v>24</v>
      </c>
      <c r="U2115" t="s">
        <v>24</v>
      </c>
      <c r="V2115" t="s">
        <v>24</v>
      </c>
      <c r="W2115" t="s">
        <v>24</v>
      </c>
      <c r="X2115" t="s">
        <v>24</v>
      </c>
      <c r="Y2115">
        <v>622</v>
      </c>
      <c r="Z2115">
        <v>539</v>
      </c>
      <c r="AA2115">
        <v>197</v>
      </c>
      <c r="AB2115">
        <v>259</v>
      </c>
      <c r="AC2115" t="s">
        <v>9356</v>
      </c>
      <c r="AD2115" t="s">
        <v>9359</v>
      </c>
    </row>
    <row r="2116" spans="1:30" x14ac:dyDescent="0.25">
      <c r="A2116">
        <v>2115</v>
      </c>
      <c r="B2116" t="s">
        <v>9360</v>
      </c>
      <c r="C2116" s="2">
        <v>-0.36194887269526799</v>
      </c>
      <c r="D2116" t="s">
        <v>35</v>
      </c>
      <c r="E2116" t="s">
        <v>18296</v>
      </c>
      <c r="F2116">
        <v>147.11475567012801</v>
      </c>
      <c r="G2116" s="2">
        <v>0.29722496019981898</v>
      </c>
      <c r="H2116" s="12">
        <v>-1.21776069025944</v>
      </c>
      <c r="I2116" s="14">
        <v>0.223314926489937</v>
      </c>
      <c r="J2116" s="14">
        <v>0.34183952534210299</v>
      </c>
      <c r="K2116" t="s">
        <v>9362</v>
      </c>
      <c r="L2116" t="s">
        <v>24</v>
      </c>
      <c r="M2116" t="s">
        <v>24</v>
      </c>
      <c r="N2116" t="s">
        <v>24</v>
      </c>
      <c r="O2116" t="s">
        <v>24</v>
      </c>
      <c r="P2116" t="s">
        <v>24</v>
      </c>
      <c r="Q2116" t="s">
        <v>24</v>
      </c>
      <c r="R2116" t="s">
        <v>24</v>
      </c>
      <c r="S2116" t="s">
        <v>24</v>
      </c>
      <c r="T2116" t="s">
        <v>24</v>
      </c>
      <c r="U2116" t="s">
        <v>24</v>
      </c>
      <c r="V2116" t="s">
        <v>24</v>
      </c>
      <c r="W2116" t="s">
        <v>24</v>
      </c>
      <c r="X2116" t="s">
        <v>24</v>
      </c>
      <c r="Y2116">
        <v>186</v>
      </c>
      <c r="Z2116">
        <v>206</v>
      </c>
      <c r="AA2116">
        <v>115</v>
      </c>
      <c r="AB2116">
        <v>101</v>
      </c>
      <c r="AC2116" t="s">
        <v>9361</v>
      </c>
      <c r="AD2116" t="s">
        <v>9363</v>
      </c>
    </row>
    <row r="2117" spans="1:30" x14ac:dyDescent="0.25">
      <c r="A2117">
        <v>2116</v>
      </c>
      <c r="B2117" t="s">
        <v>9364</v>
      </c>
      <c r="C2117" s="2">
        <v>-0.64192014452147095</v>
      </c>
      <c r="D2117" t="s">
        <v>1123</v>
      </c>
      <c r="E2117" t="s">
        <v>18282</v>
      </c>
      <c r="F2117">
        <v>827.96490162171699</v>
      </c>
      <c r="G2117" s="2">
        <v>0.20346138262560201</v>
      </c>
      <c r="H2117" s="12">
        <v>-3.1549974557220799</v>
      </c>
      <c r="I2117" s="14">
        <v>1.6049950501325399E-3</v>
      </c>
      <c r="J2117" s="14">
        <v>5.6160445078562403E-3</v>
      </c>
      <c r="K2117" t="s">
        <v>9366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</v>
      </c>
      <c r="W2117">
        <v>0</v>
      </c>
      <c r="X2117">
        <v>0</v>
      </c>
      <c r="Y2117">
        <v>897</v>
      </c>
      <c r="Z2117">
        <v>1078</v>
      </c>
      <c r="AA2117">
        <v>552</v>
      </c>
      <c r="AB2117">
        <v>791</v>
      </c>
      <c r="AC2117" t="s">
        <v>9365</v>
      </c>
      <c r="AD2117" t="s">
        <v>9367</v>
      </c>
    </row>
    <row r="2118" spans="1:30" x14ac:dyDescent="0.25">
      <c r="A2118">
        <v>2117</v>
      </c>
      <c r="B2118" t="s">
        <v>9368</v>
      </c>
      <c r="C2118" s="2">
        <v>-2.06171591777203E-2</v>
      </c>
      <c r="D2118" t="s">
        <v>9371</v>
      </c>
      <c r="E2118" t="s">
        <v>18298</v>
      </c>
      <c r="F2118">
        <v>962.78907020508598</v>
      </c>
      <c r="G2118" s="2">
        <v>0.21794815473502699</v>
      </c>
      <c r="H2118" s="12">
        <v>-9.4596621856174096E-2</v>
      </c>
      <c r="I2118" s="14">
        <v>0.92463523317263996</v>
      </c>
      <c r="J2118" s="14">
        <v>0.94669653527508102</v>
      </c>
      <c r="K2118" t="s">
        <v>9370</v>
      </c>
      <c r="L2118" t="s">
        <v>24</v>
      </c>
      <c r="M2118" t="s">
        <v>24</v>
      </c>
      <c r="N2118" t="s">
        <v>24</v>
      </c>
      <c r="O2118" t="s">
        <v>24</v>
      </c>
      <c r="P2118" t="s">
        <v>24</v>
      </c>
      <c r="Q2118" t="s">
        <v>24</v>
      </c>
      <c r="R2118" t="s">
        <v>24</v>
      </c>
      <c r="S2118" t="s">
        <v>24</v>
      </c>
      <c r="T2118" t="s">
        <v>24</v>
      </c>
      <c r="U2118" t="s">
        <v>24</v>
      </c>
      <c r="V2118" t="s">
        <v>24</v>
      </c>
      <c r="W2118" t="s">
        <v>24</v>
      </c>
      <c r="X2118" t="s">
        <v>24</v>
      </c>
      <c r="Y2118">
        <v>1464</v>
      </c>
      <c r="Z2118">
        <v>1447</v>
      </c>
      <c r="AA2118">
        <v>504</v>
      </c>
      <c r="AB2118">
        <v>791</v>
      </c>
      <c r="AC2118" t="s">
        <v>9369</v>
      </c>
      <c r="AD2118" t="s">
        <v>9372</v>
      </c>
    </row>
    <row r="2119" spans="1:30" x14ac:dyDescent="0.25">
      <c r="A2119">
        <v>2118</v>
      </c>
      <c r="B2119" t="s">
        <v>16522</v>
      </c>
      <c r="C2119" s="2">
        <v>-0.203927175873861</v>
      </c>
      <c r="D2119" t="s">
        <v>9375</v>
      </c>
      <c r="E2119" t="s">
        <v>18291</v>
      </c>
      <c r="F2119">
        <v>69.371831415858296</v>
      </c>
      <c r="G2119" s="2">
        <v>0.44071601596239302</v>
      </c>
      <c r="H2119" s="12">
        <v>-0.46271786930308101</v>
      </c>
      <c r="I2119" s="14">
        <v>0.64356660806739097</v>
      </c>
      <c r="J2119" s="14">
        <v>0.74243060694332697</v>
      </c>
      <c r="K2119" t="s">
        <v>9374</v>
      </c>
      <c r="L2119" t="s">
        <v>24</v>
      </c>
      <c r="M2119" t="s">
        <v>24</v>
      </c>
      <c r="N2119" t="s">
        <v>24</v>
      </c>
      <c r="O2119" t="s">
        <v>24</v>
      </c>
      <c r="P2119" t="s">
        <v>24</v>
      </c>
      <c r="Q2119" t="s">
        <v>24</v>
      </c>
      <c r="R2119" t="s">
        <v>24</v>
      </c>
      <c r="S2119" t="s">
        <v>24</v>
      </c>
      <c r="T2119" t="s">
        <v>24</v>
      </c>
      <c r="U2119" t="s">
        <v>24</v>
      </c>
      <c r="V2119" t="s">
        <v>24</v>
      </c>
      <c r="W2119" t="s">
        <v>24</v>
      </c>
      <c r="X2119" t="s">
        <v>24</v>
      </c>
      <c r="Y2119">
        <v>121</v>
      </c>
      <c r="Z2119">
        <v>74</v>
      </c>
      <c r="AA2119">
        <v>45</v>
      </c>
      <c r="AB2119">
        <v>53</v>
      </c>
      <c r="AC2119" t="s">
        <v>9373</v>
      </c>
      <c r="AD2119" t="s">
        <v>9376</v>
      </c>
    </row>
    <row r="2120" spans="1:30" x14ac:dyDescent="0.25">
      <c r="A2120">
        <v>2119</v>
      </c>
      <c r="B2120" t="s">
        <v>9377</v>
      </c>
      <c r="C2120" s="2">
        <v>0.198819265740693</v>
      </c>
      <c r="D2120" t="s">
        <v>9380</v>
      </c>
      <c r="E2120" t="s">
        <v>18282</v>
      </c>
      <c r="F2120">
        <v>703.63145866110597</v>
      </c>
      <c r="G2120" s="2">
        <v>0.17380140537979499</v>
      </c>
      <c r="H2120" s="12">
        <v>1.14394509817817</v>
      </c>
      <c r="I2120" s="14">
        <v>0.25264640642331698</v>
      </c>
      <c r="J2120" s="14">
        <v>0.375269766863085</v>
      </c>
      <c r="K2120" t="s">
        <v>9379</v>
      </c>
      <c r="L2120" t="s">
        <v>24</v>
      </c>
      <c r="M2120" t="s">
        <v>24</v>
      </c>
      <c r="N2120" t="s">
        <v>24</v>
      </c>
      <c r="O2120" t="s">
        <v>24</v>
      </c>
      <c r="P2120" t="s">
        <v>24</v>
      </c>
      <c r="Q2120" t="s">
        <v>24</v>
      </c>
      <c r="R2120" t="s">
        <v>24</v>
      </c>
      <c r="S2120" t="s">
        <v>24</v>
      </c>
      <c r="T2120" t="s">
        <v>24</v>
      </c>
      <c r="U2120" t="s">
        <v>24</v>
      </c>
      <c r="V2120" t="s">
        <v>24</v>
      </c>
      <c r="W2120" t="s">
        <v>24</v>
      </c>
      <c r="X2120" t="s">
        <v>24</v>
      </c>
      <c r="Y2120">
        <v>1142</v>
      </c>
      <c r="Z2120">
        <v>1148</v>
      </c>
      <c r="AA2120">
        <v>391</v>
      </c>
      <c r="AB2120">
        <v>475</v>
      </c>
      <c r="AC2120" t="s">
        <v>9378</v>
      </c>
      <c r="AD2120" t="s">
        <v>9381</v>
      </c>
    </row>
    <row r="2121" spans="1:30" x14ac:dyDescent="0.25">
      <c r="A2121">
        <v>2120</v>
      </c>
      <c r="B2121" t="s">
        <v>9382</v>
      </c>
      <c r="C2121" s="2">
        <v>0.37820787437409498</v>
      </c>
      <c r="D2121" t="s">
        <v>35</v>
      </c>
      <c r="F2121">
        <v>277.95477328418599</v>
      </c>
      <c r="G2121" s="2">
        <v>0.234312949390411</v>
      </c>
      <c r="H2121" s="12">
        <v>1.61411426623258</v>
      </c>
      <c r="I2121" s="14">
        <v>0.10650264349510701</v>
      </c>
      <c r="J2121" s="14">
        <v>0.190514348533391</v>
      </c>
      <c r="K2121" t="s">
        <v>9384</v>
      </c>
      <c r="L2121" t="s">
        <v>24</v>
      </c>
      <c r="M2121" t="s">
        <v>24</v>
      </c>
      <c r="N2121" t="s">
        <v>24</v>
      </c>
      <c r="O2121" t="s">
        <v>24</v>
      </c>
      <c r="P2121" t="s">
        <v>24</v>
      </c>
      <c r="Q2121" t="s">
        <v>24</v>
      </c>
      <c r="R2121" t="s">
        <v>24</v>
      </c>
      <c r="S2121" t="s">
        <v>24</v>
      </c>
      <c r="T2121" t="s">
        <v>24</v>
      </c>
      <c r="U2121" t="s">
        <v>24</v>
      </c>
      <c r="V2121" t="s">
        <v>24</v>
      </c>
      <c r="W2121" t="s">
        <v>24</v>
      </c>
      <c r="X2121" t="s">
        <v>24</v>
      </c>
      <c r="Y2121">
        <v>504</v>
      </c>
      <c r="Z2121">
        <v>451</v>
      </c>
      <c r="AA2121">
        <v>147</v>
      </c>
      <c r="AB2121">
        <v>172</v>
      </c>
      <c r="AC2121" t="s">
        <v>9383</v>
      </c>
      <c r="AD2121" t="e">
        <f>-DKSLFDDNKVIALVGLLTAALIAVSVMFTLTYMTERQRNEAKVVDIQNCYIQNK</f>
        <v>#NAME?</v>
      </c>
    </row>
    <row r="2122" spans="1:30" x14ac:dyDescent="0.25">
      <c r="A2122">
        <v>2121</v>
      </c>
      <c r="B2122" t="s">
        <v>9385</v>
      </c>
      <c r="C2122" s="2">
        <v>1.19006485509293</v>
      </c>
      <c r="D2122" t="s">
        <v>4962</v>
      </c>
      <c r="E2122" t="s">
        <v>18282</v>
      </c>
      <c r="F2122">
        <v>322.24761961737403</v>
      </c>
      <c r="G2122" s="2">
        <v>0.23926949252492699</v>
      </c>
      <c r="H2122" s="12">
        <v>4.9737425466765499</v>
      </c>
      <c r="I2122" s="14">
        <v>6.5672514771006703E-7</v>
      </c>
      <c r="J2122" s="14">
        <v>5.5269648745858004E-6</v>
      </c>
      <c r="K2122" t="s">
        <v>9387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0</v>
      </c>
      <c r="Y2122">
        <v>726</v>
      </c>
      <c r="Z2122">
        <v>636</v>
      </c>
      <c r="AA2122">
        <v>114</v>
      </c>
      <c r="AB2122">
        <v>146</v>
      </c>
      <c r="AC2122" t="s">
        <v>9386</v>
      </c>
      <c r="AD2122" t="s">
        <v>9388</v>
      </c>
    </row>
    <row r="2123" spans="1:30" x14ac:dyDescent="0.25">
      <c r="A2123">
        <v>2122</v>
      </c>
      <c r="B2123" t="s">
        <v>9389</v>
      </c>
      <c r="C2123" s="2">
        <v>-1.3109682572788099</v>
      </c>
      <c r="D2123" t="s">
        <v>35</v>
      </c>
      <c r="F2123">
        <v>1229.5906605150001</v>
      </c>
      <c r="G2123" s="2">
        <v>0.202901456451995</v>
      </c>
      <c r="H2123" s="12">
        <v>-6.4611081665102397</v>
      </c>
      <c r="I2123" s="14">
        <v>1.03938987797615E-10</v>
      </c>
      <c r="J2123" s="14">
        <v>1.58547557558471E-9</v>
      </c>
      <c r="K2123" t="s">
        <v>9391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1</v>
      </c>
      <c r="W2123">
        <v>0</v>
      </c>
      <c r="X2123">
        <v>0</v>
      </c>
      <c r="Y2123">
        <v>1034</v>
      </c>
      <c r="Z2123">
        <v>1120</v>
      </c>
      <c r="AA2123">
        <v>930</v>
      </c>
      <c r="AB2123">
        <v>1408</v>
      </c>
      <c r="AC2123" t="s">
        <v>9390</v>
      </c>
      <c r="AD2123" t="s">
        <v>9392</v>
      </c>
    </row>
    <row r="2124" spans="1:30" x14ac:dyDescent="0.25">
      <c r="A2124">
        <v>2123</v>
      </c>
      <c r="B2124" t="s">
        <v>9393</v>
      </c>
      <c r="C2124" s="2">
        <v>0.78398882606099696</v>
      </c>
      <c r="D2124" t="s">
        <v>35</v>
      </c>
      <c r="F2124">
        <v>1049.87663313864</v>
      </c>
      <c r="G2124" s="2">
        <v>0.16227947518866501</v>
      </c>
      <c r="H2124" s="12">
        <v>4.8311027944201701</v>
      </c>
      <c r="I2124" s="14">
        <v>1.35778875492424E-6</v>
      </c>
      <c r="J2124" s="14">
        <v>1.06249856746207E-5</v>
      </c>
      <c r="K2124" t="s">
        <v>9395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0</v>
      </c>
      <c r="Y2124">
        <v>1968</v>
      </c>
      <c r="Z2124">
        <v>2079</v>
      </c>
      <c r="AA2124">
        <v>476</v>
      </c>
      <c r="AB2124">
        <v>541</v>
      </c>
      <c r="AC2124" t="s">
        <v>9394</v>
      </c>
      <c r="AD2124" t="e">
        <f>-SEILTNDQELVSDLVACQLVIKQILDVIDVIAPTEVRDKMSHQLKSIDFSTHPAGADPVTKRAIEKAIALIDLKFTQN</f>
        <v>#NAME?</v>
      </c>
    </row>
    <row r="2125" spans="1:30" x14ac:dyDescent="0.25">
      <c r="A2125">
        <v>2124</v>
      </c>
      <c r="B2125" t="s">
        <v>9396</v>
      </c>
      <c r="C2125" s="2">
        <v>0.264336305648808</v>
      </c>
      <c r="D2125" t="s">
        <v>306</v>
      </c>
      <c r="F2125">
        <v>528.39662634683395</v>
      </c>
      <c r="G2125" s="2">
        <v>0.18285177197014499</v>
      </c>
      <c r="H2125" s="12">
        <v>1.44563163266455</v>
      </c>
      <c r="I2125" s="14">
        <v>0.148280549367654</v>
      </c>
      <c r="J2125" s="14">
        <v>0.249584286758918</v>
      </c>
      <c r="K2125" t="s">
        <v>9398</v>
      </c>
      <c r="L2125" t="s">
        <v>24</v>
      </c>
      <c r="M2125" t="s">
        <v>24</v>
      </c>
      <c r="N2125" t="s">
        <v>24</v>
      </c>
      <c r="O2125" t="s">
        <v>24</v>
      </c>
      <c r="P2125" t="s">
        <v>24</v>
      </c>
      <c r="Q2125" t="s">
        <v>24</v>
      </c>
      <c r="R2125" t="s">
        <v>24</v>
      </c>
      <c r="S2125" t="s">
        <v>24</v>
      </c>
      <c r="T2125" t="s">
        <v>24</v>
      </c>
      <c r="U2125" t="s">
        <v>24</v>
      </c>
      <c r="V2125" t="s">
        <v>24</v>
      </c>
      <c r="W2125" t="s">
        <v>24</v>
      </c>
      <c r="X2125" t="s">
        <v>24</v>
      </c>
      <c r="Y2125">
        <v>844</v>
      </c>
      <c r="Z2125">
        <v>914</v>
      </c>
      <c r="AA2125">
        <v>284</v>
      </c>
      <c r="AB2125">
        <v>351</v>
      </c>
      <c r="AC2125" t="s">
        <v>9397</v>
      </c>
      <c r="AD2125" t="s">
        <v>9399</v>
      </c>
    </row>
    <row r="2126" spans="1:30" x14ac:dyDescent="0.25">
      <c r="A2126">
        <v>2125</v>
      </c>
      <c r="B2126" t="s">
        <v>9400</v>
      </c>
      <c r="C2126" s="2">
        <v>-9.2269662315149395E-2</v>
      </c>
      <c r="D2126" t="s">
        <v>35</v>
      </c>
      <c r="F2126">
        <v>251.13660260950101</v>
      </c>
      <c r="G2126" s="2">
        <v>0.23459687002968799</v>
      </c>
      <c r="H2126" s="12">
        <v>-0.39331156593637701</v>
      </c>
      <c r="I2126" s="14">
        <v>0.69408937680677796</v>
      </c>
      <c r="J2126" s="14">
        <v>0.78290555067315604</v>
      </c>
      <c r="K2126" t="s">
        <v>9402</v>
      </c>
      <c r="L2126" t="s">
        <v>24</v>
      </c>
      <c r="M2126" t="s">
        <v>24</v>
      </c>
      <c r="N2126" t="s">
        <v>24</v>
      </c>
      <c r="O2126" t="s">
        <v>24</v>
      </c>
      <c r="P2126" t="s">
        <v>24</v>
      </c>
      <c r="Q2126" t="s">
        <v>24</v>
      </c>
      <c r="R2126" t="s">
        <v>24</v>
      </c>
      <c r="S2126" t="s">
        <v>24</v>
      </c>
      <c r="T2126" t="s">
        <v>24</v>
      </c>
      <c r="U2126" t="s">
        <v>24</v>
      </c>
      <c r="V2126" t="s">
        <v>24</v>
      </c>
      <c r="W2126" t="s">
        <v>24</v>
      </c>
      <c r="X2126" t="s">
        <v>24</v>
      </c>
      <c r="Y2126">
        <v>363</v>
      </c>
      <c r="Z2126">
        <v>377</v>
      </c>
      <c r="AA2126">
        <v>170</v>
      </c>
      <c r="AB2126">
        <v>170</v>
      </c>
      <c r="AC2126" t="s">
        <v>9401</v>
      </c>
      <c r="AD2126" t="s">
        <v>9403</v>
      </c>
    </row>
    <row r="2127" spans="1:30" x14ac:dyDescent="0.25">
      <c r="A2127">
        <v>2126</v>
      </c>
      <c r="B2127" t="s">
        <v>9404</v>
      </c>
      <c r="C2127" s="2">
        <v>0.493527915783876</v>
      </c>
      <c r="D2127" t="s">
        <v>35</v>
      </c>
      <c r="F2127">
        <v>136.550575172539</v>
      </c>
      <c r="G2127" s="2">
        <v>0.27758325080782198</v>
      </c>
      <c r="H2127" s="12">
        <v>1.77794558694594</v>
      </c>
      <c r="I2127" s="14">
        <v>7.5412792059082995E-2</v>
      </c>
      <c r="J2127" s="14">
        <v>0.144924681589921</v>
      </c>
      <c r="K2127" t="s">
        <v>24</v>
      </c>
      <c r="L2127" t="s">
        <v>24</v>
      </c>
      <c r="M2127" t="s">
        <v>24</v>
      </c>
      <c r="N2127" t="s">
        <v>24</v>
      </c>
      <c r="O2127" t="s">
        <v>24</v>
      </c>
      <c r="P2127" t="s">
        <v>24</v>
      </c>
      <c r="Q2127" t="s">
        <v>24</v>
      </c>
      <c r="R2127" t="s">
        <v>24</v>
      </c>
      <c r="S2127" t="s">
        <v>24</v>
      </c>
      <c r="T2127" t="s">
        <v>24</v>
      </c>
      <c r="U2127" t="s">
        <v>24</v>
      </c>
      <c r="V2127" t="s">
        <v>24</v>
      </c>
      <c r="W2127" t="s">
        <v>24</v>
      </c>
      <c r="X2127" t="s">
        <v>24</v>
      </c>
      <c r="Y2127">
        <v>231</v>
      </c>
      <c r="Z2127">
        <v>256</v>
      </c>
      <c r="AA2127">
        <v>67</v>
      </c>
      <c r="AB2127">
        <v>83</v>
      </c>
      <c r="AC2127" t="s">
        <v>9405</v>
      </c>
      <c r="AD2127" t="e">
        <f>-NIKKLVATVILIAVCCLFYLLALDSYCDQGGNFSNGICSITAIVPW</f>
        <v>#NAME?</v>
      </c>
    </row>
    <row r="2128" spans="1:30" x14ac:dyDescent="0.25">
      <c r="A2128">
        <v>2127</v>
      </c>
      <c r="B2128" t="s">
        <v>9406</v>
      </c>
      <c r="C2128" s="2">
        <v>1.25483756369667</v>
      </c>
      <c r="D2128" t="s">
        <v>35</v>
      </c>
      <c r="F2128">
        <v>811.11920573343298</v>
      </c>
      <c r="G2128" s="2">
        <v>0.17903931178236801</v>
      </c>
      <c r="H2128" s="12">
        <v>7.0087264702066596</v>
      </c>
      <c r="I2128" s="14">
        <v>2.40497098180871E-12</v>
      </c>
      <c r="J2128" s="14">
        <v>4.6263111743660099E-11</v>
      </c>
      <c r="K2128" t="s">
        <v>9408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0</v>
      </c>
      <c r="Y2128">
        <v>1714</v>
      </c>
      <c r="Z2128">
        <v>1769</v>
      </c>
      <c r="AA2128">
        <v>274</v>
      </c>
      <c r="AB2128">
        <v>361</v>
      </c>
      <c r="AC2128" t="s">
        <v>9407</v>
      </c>
      <c r="AD2128" t="s">
        <v>9409</v>
      </c>
    </row>
    <row r="2129" spans="1:30" x14ac:dyDescent="0.25">
      <c r="A2129">
        <v>2128</v>
      </c>
      <c r="B2129" t="s">
        <v>9410</v>
      </c>
      <c r="C2129" s="2">
        <v>1.0437030779545999</v>
      </c>
      <c r="D2129" t="s">
        <v>35</v>
      </c>
      <c r="F2129">
        <v>398.56778507281899</v>
      </c>
      <c r="G2129" s="2">
        <v>0.23106828304174701</v>
      </c>
      <c r="H2129" s="12">
        <v>4.5168599697693397</v>
      </c>
      <c r="I2129" s="14">
        <v>6.2763379962102502E-6</v>
      </c>
      <c r="J2129" s="14">
        <v>4.1967636772604501E-5</v>
      </c>
      <c r="K2129" t="s">
        <v>9412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0</v>
      </c>
      <c r="Y2129">
        <v>808</v>
      </c>
      <c r="Z2129">
        <v>828</v>
      </c>
      <c r="AA2129">
        <v>137</v>
      </c>
      <c r="AB2129">
        <v>210</v>
      </c>
      <c r="AC2129" t="s">
        <v>9411</v>
      </c>
      <c r="AD2129" t="s">
        <v>9413</v>
      </c>
    </row>
    <row r="2130" spans="1:30" x14ac:dyDescent="0.25">
      <c r="A2130">
        <v>2129</v>
      </c>
      <c r="B2130" t="s">
        <v>9414</v>
      </c>
      <c r="C2130" s="2">
        <v>-0.52345219910208096</v>
      </c>
      <c r="D2130" t="s">
        <v>9417</v>
      </c>
      <c r="E2130" t="s">
        <v>18298</v>
      </c>
      <c r="F2130">
        <v>623.45482614631203</v>
      </c>
      <c r="G2130" s="2">
        <v>0.19803993854283</v>
      </c>
      <c r="H2130" s="12">
        <v>-2.6431648229827802</v>
      </c>
      <c r="I2130" s="14">
        <v>8.2135041525209992E-3</v>
      </c>
      <c r="J2130" s="14">
        <v>2.2893457327333701E-2</v>
      </c>
      <c r="K2130" t="s">
        <v>9416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1</v>
      </c>
      <c r="W2130">
        <v>0</v>
      </c>
      <c r="X2130">
        <v>0</v>
      </c>
      <c r="Y2130">
        <v>741</v>
      </c>
      <c r="Z2130">
        <v>818</v>
      </c>
      <c r="AA2130">
        <v>484</v>
      </c>
      <c r="AB2130">
        <v>480</v>
      </c>
      <c r="AC2130" t="s">
        <v>9415</v>
      </c>
      <c r="AD2130" t="s">
        <v>9418</v>
      </c>
    </row>
    <row r="2131" spans="1:30" x14ac:dyDescent="0.25">
      <c r="A2131">
        <v>2130</v>
      </c>
      <c r="B2131" t="s">
        <v>16523</v>
      </c>
      <c r="C2131" s="2">
        <v>0.39458239630522901</v>
      </c>
      <c r="D2131" t="s">
        <v>35</v>
      </c>
      <c r="E2131" t="s">
        <v>18295</v>
      </c>
      <c r="F2131">
        <v>395.02368859281</v>
      </c>
      <c r="G2131" s="2">
        <v>0.248319862004963</v>
      </c>
      <c r="H2131" s="12">
        <v>1.58900860011489</v>
      </c>
      <c r="I2131" s="14">
        <v>0.11205845110043899</v>
      </c>
      <c r="J2131" s="14">
        <v>0.19890375070327901</v>
      </c>
      <c r="K2131" t="s">
        <v>9420</v>
      </c>
      <c r="L2131" t="s">
        <v>24</v>
      </c>
      <c r="M2131" t="s">
        <v>24</v>
      </c>
      <c r="N2131" t="s">
        <v>24</v>
      </c>
      <c r="O2131" t="s">
        <v>24</v>
      </c>
      <c r="P2131" t="s">
        <v>24</v>
      </c>
      <c r="Q2131" t="s">
        <v>24</v>
      </c>
      <c r="R2131" t="s">
        <v>24</v>
      </c>
      <c r="S2131" t="s">
        <v>24</v>
      </c>
      <c r="T2131" t="s">
        <v>24</v>
      </c>
      <c r="U2131" t="s">
        <v>24</v>
      </c>
      <c r="V2131" t="s">
        <v>24</v>
      </c>
      <c r="W2131" t="s">
        <v>24</v>
      </c>
      <c r="X2131" t="s">
        <v>24</v>
      </c>
      <c r="Y2131">
        <v>719</v>
      </c>
      <c r="Z2131">
        <v>644</v>
      </c>
      <c r="AA2131">
        <v>234</v>
      </c>
      <c r="AB2131">
        <v>212</v>
      </c>
      <c r="AC2131" t="s">
        <v>9419</v>
      </c>
      <c r="AD2131" t="s">
        <v>9421</v>
      </c>
    </row>
    <row r="2132" spans="1:30" x14ac:dyDescent="0.25">
      <c r="A2132">
        <v>2131</v>
      </c>
      <c r="B2132" t="s">
        <v>9422</v>
      </c>
      <c r="C2132" s="2">
        <v>0.11860846637845</v>
      </c>
      <c r="D2132" t="s">
        <v>9425</v>
      </c>
      <c r="F2132">
        <v>326.49926281012398</v>
      </c>
      <c r="G2132" s="2">
        <v>0.23346704405125801</v>
      </c>
      <c r="H2132" s="12">
        <v>0.50803087373826294</v>
      </c>
      <c r="I2132" s="14">
        <v>0.61143169171308698</v>
      </c>
      <c r="J2132" s="14">
        <v>0.71612610159930601</v>
      </c>
      <c r="K2132" t="s">
        <v>9424</v>
      </c>
      <c r="L2132" t="s">
        <v>24</v>
      </c>
      <c r="M2132" t="s">
        <v>24</v>
      </c>
      <c r="N2132" t="s">
        <v>24</v>
      </c>
      <c r="O2132" t="s">
        <v>24</v>
      </c>
      <c r="P2132" t="s">
        <v>24</v>
      </c>
      <c r="Q2132" t="s">
        <v>24</v>
      </c>
      <c r="R2132" t="s">
        <v>24</v>
      </c>
      <c r="S2132" t="s">
        <v>24</v>
      </c>
      <c r="T2132" t="s">
        <v>24</v>
      </c>
      <c r="U2132" t="s">
        <v>24</v>
      </c>
      <c r="V2132" t="s">
        <v>24</v>
      </c>
      <c r="W2132" t="s">
        <v>24</v>
      </c>
      <c r="X2132" t="s">
        <v>24</v>
      </c>
      <c r="Y2132">
        <v>454</v>
      </c>
      <c r="Z2132">
        <v>585</v>
      </c>
      <c r="AA2132">
        <v>180</v>
      </c>
      <c r="AB2132">
        <v>235</v>
      </c>
      <c r="AC2132" t="s">
        <v>9423</v>
      </c>
      <c r="AD2132" t="s">
        <v>9426</v>
      </c>
    </row>
    <row r="2133" spans="1:30" x14ac:dyDescent="0.25">
      <c r="A2133">
        <v>2132</v>
      </c>
      <c r="B2133" t="s">
        <v>9427</v>
      </c>
      <c r="C2133" s="2">
        <v>-0.60535641723603095</v>
      </c>
      <c r="D2133" t="s">
        <v>9430</v>
      </c>
      <c r="E2133" t="s">
        <v>18282</v>
      </c>
      <c r="F2133">
        <v>52423.871458594796</v>
      </c>
      <c r="G2133" s="2">
        <v>0.202508988101403</v>
      </c>
      <c r="H2133" s="12">
        <v>-2.9892817247840302</v>
      </c>
      <c r="I2133" s="14">
        <v>2.7963416566526098E-3</v>
      </c>
      <c r="J2133" s="14">
        <v>9.0171050117493403E-3</v>
      </c>
      <c r="K2133" t="s">
        <v>9429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</v>
      </c>
      <c r="W2133">
        <v>0</v>
      </c>
      <c r="X2133">
        <v>0</v>
      </c>
      <c r="Y2133">
        <v>55572</v>
      </c>
      <c r="Z2133">
        <v>71502</v>
      </c>
      <c r="AA2133">
        <v>42260</v>
      </c>
      <c r="AB2133">
        <v>40531</v>
      </c>
      <c r="AC2133" t="s">
        <v>9428</v>
      </c>
      <c r="AD2133" t="s">
        <v>9431</v>
      </c>
    </row>
    <row r="2134" spans="1:30" x14ac:dyDescent="0.25">
      <c r="A2134">
        <v>2133</v>
      </c>
      <c r="B2134" t="s">
        <v>9432</v>
      </c>
      <c r="C2134" s="2">
        <v>-0.52532163456315195</v>
      </c>
      <c r="D2134" t="s">
        <v>35</v>
      </c>
      <c r="F2134">
        <v>34762.737748719199</v>
      </c>
      <c r="G2134" s="2">
        <v>0.21197282736207201</v>
      </c>
      <c r="H2134" s="12">
        <v>-2.47824988278261</v>
      </c>
      <c r="I2134" s="14">
        <v>1.32028642908712E-2</v>
      </c>
      <c r="J2134" s="14">
        <v>3.39862788766329E-2</v>
      </c>
      <c r="K2134" t="s">
        <v>24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38281</v>
      </c>
      <c r="Z2134">
        <v>48807</v>
      </c>
      <c r="AA2134">
        <v>27949</v>
      </c>
      <c r="AB2134">
        <v>25635</v>
      </c>
      <c r="AC2134" t="s">
        <v>9433</v>
      </c>
      <c r="AD2134" t="s">
        <v>9434</v>
      </c>
    </row>
    <row r="2135" spans="1:30" x14ac:dyDescent="0.25">
      <c r="A2135">
        <v>2134</v>
      </c>
      <c r="B2135" t="s">
        <v>9435</v>
      </c>
      <c r="C2135" s="2">
        <v>-0.20591484110112299</v>
      </c>
      <c r="D2135" t="s">
        <v>9438</v>
      </c>
      <c r="E2135" t="s">
        <v>18291</v>
      </c>
      <c r="F2135">
        <v>942.505547755782</v>
      </c>
      <c r="G2135" s="2">
        <v>0.164187783091785</v>
      </c>
      <c r="H2135" s="12">
        <v>-1.25414228283972</v>
      </c>
      <c r="I2135" s="14">
        <v>0.20979029402942201</v>
      </c>
      <c r="J2135" s="14">
        <v>0.32496275215584802</v>
      </c>
      <c r="K2135" t="s">
        <v>9437</v>
      </c>
      <c r="L2135" t="s">
        <v>24</v>
      </c>
      <c r="M2135" t="s">
        <v>24</v>
      </c>
      <c r="N2135" t="s">
        <v>24</v>
      </c>
      <c r="O2135" t="s">
        <v>24</v>
      </c>
      <c r="P2135" t="s">
        <v>24</v>
      </c>
      <c r="Q2135" t="s">
        <v>24</v>
      </c>
      <c r="R2135" t="s">
        <v>24</v>
      </c>
      <c r="S2135" t="s">
        <v>24</v>
      </c>
      <c r="T2135" t="s">
        <v>24</v>
      </c>
      <c r="U2135" t="s">
        <v>24</v>
      </c>
      <c r="V2135" t="s">
        <v>24</v>
      </c>
      <c r="W2135" t="s">
        <v>24</v>
      </c>
      <c r="X2135" t="s">
        <v>24</v>
      </c>
      <c r="Y2135">
        <v>1307</v>
      </c>
      <c r="Z2135">
        <v>1360</v>
      </c>
      <c r="AA2135">
        <v>594</v>
      </c>
      <c r="AB2135">
        <v>742</v>
      </c>
      <c r="AC2135" t="s">
        <v>9436</v>
      </c>
      <c r="AD2135" t="s">
        <v>9439</v>
      </c>
    </row>
    <row r="2136" spans="1:30" x14ac:dyDescent="0.25">
      <c r="A2136">
        <v>2135</v>
      </c>
      <c r="B2136" t="s">
        <v>9440</v>
      </c>
      <c r="C2136" s="2">
        <v>0.56705263285966001</v>
      </c>
      <c r="D2136" t="s">
        <v>9443</v>
      </c>
      <c r="E2136" t="s">
        <v>18299</v>
      </c>
      <c r="F2136">
        <v>389.031505596447</v>
      </c>
      <c r="G2136" s="2">
        <v>0.21724469329454599</v>
      </c>
      <c r="H2136" s="12">
        <v>2.61020246000133</v>
      </c>
      <c r="I2136" s="14">
        <v>9.0488650909308303E-3</v>
      </c>
      <c r="J2136" s="14">
        <v>2.4831917203151699E-2</v>
      </c>
      <c r="K2136" t="s">
        <v>9442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0</v>
      </c>
      <c r="Y2136">
        <v>694</v>
      </c>
      <c r="Z2136">
        <v>722</v>
      </c>
      <c r="AA2136">
        <v>171</v>
      </c>
      <c r="AB2136">
        <v>246</v>
      </c>
      <c r="AC2136" t="s">
        <v>9441</v>
      </c>
      <c r="AD2136" t="s">
        <v>9444</v>
      </c>
    </row>
    <row r="2137" spans="1:30" x14ac:dyDescent="0.25">
      <c r="A2137">
        <v>2136</v>
      </c>
      <c r="B2137" t="s">
        <v>9445</v>
      </c>
      <c r="C2137" s="2">
        <v>0.89224729896364297</v>
      </c>
      <c r="D2137" t="s">
        <v>9448</v>
      </c>
      <c r="E2137" t="s">
        <v>18289</v>
      </c>
      <c r="F2137">
        <v>196.905673663161</v>
      </c>
      <c r="G2137" s="2">
        <v>0.35315729735750401</v>
      </c>
      <c r="H2137" s="12">
        <v>2.5264869383696</v>
      </c>
      <c r="I2137" s="14">
        <v>1.1520967241970799E-2</v>
      </c>
      <c r="J2137" s="14">
        <v>3.02551291727612E-2</v>
      </c>
      <c r="K2137" t="s">
        <v>9447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0</v>
      </c>
      <c r="Y2137">
        <v>444</v>
      </c>
      <c r="Z2137">
        <v>331</v>
      </c>
      <c r="AA2137">
        <v>102</v>
      </c>
      <c r="AB2137">
        <v>77</v>
      </c>
      <c r="AC2137" t="s">
        <v>9446</v>
      </c>
      <c r="AD2137" t="s">
        <v>9449</v>
      </c>
    </row>
    <row r="2138" spans="1:30" x14ac:dyDescent="0.25">
      <c r="A2138">
        <v>2137</v>
      </c>
      <c r="B2138" t="s">
        <v>9450</v>
      </c>
      <c r="C2138" s="2">
        <v>0.67662668663005998</v>
      </c>
      <c r="D2138" t="s">
        <v>35</v>
      </c>
      <c r="F2138">
        <v>2811.7504124219199</v>
      </c>
      <c r="G2138" s="2">
        <v>0.199043811841181</v>
      </c>
      <c r="H2138" s="12">
        <v>3.3993856948938799</v>
      </c>
      <c r="I2138" s="14">
        <v>6.7537403042565696E-4</v>
      </c>
      <c r="J2138" s="14">
        <v>2.7358252995977098E-3</v>
      </c>
      <c r="K2138" t="s">
        <v>9452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0</v>
      </c>
      <c r="Y2138">
        <v>5105</v>
      </c>
      <c r="Z2138">
        <v>5435</v>
      </c>
      <c r="AA2138">
        <v>1478</v>
      </c>
      <c r="AB2138">
        <v>1349</v>
      </c>
      <c r="AC2138" t="s">
        <v>9451</v>
      </c>
      <c r="AD2138" t="s">
        <v>9453</v>
      </c>
    </row>
    <row r="2139" spans="1:30" x14ac:dyDescent="0.25">
      <c r="A2139">
        <v>2138</v>
      </c>
      <c r="B2139" t="s">
        <v>9454</v>
      </c>
      <c r="C2139" s="2">
        <v>-0.23785547008740901</v>
      </c>
      <c r="D2139" t="s">
        <v>9457</v>
      </c>
      <c r="E2139" t="s">
        <v>18291</v>
      </c>
      <c r="F2139">
        <v>47.274151970258401</v>
      </c>
      <c r="G2139" s="2">
        <v>0.439470543525603</v>
      </c>
      <c r="H2139" s="12">
        <v>-0.54123188366446795</v>
      </c>
      <c r="I2139" s="14">
        <v>0.58834776382520704</v>
      </c>
      <c r="J2139" s="14">
        <v>0.69832766496578602</v>
      </c>
      <c r="K2139" t="s">
        <v>9456</v>
      </c>
      <c r="L2139" t="s">
        <v>24</v>
      </c>
      <c r="M2139" t="s">
        <v>24</v>
      </c>
      <c r="N2139" t="s">
        <v>24</v>
      </c>
      <c r="O2139" t="s">
        <v>24</v>
      </c>
      <c r="P2139" t="s">
        <v>24</v>
      </c>
      <c r="Q2139" t="s">
        <v>24</v>
      </c>
      <c r="R2139" t="s">
        <v>24</v>
      </c>
      <c r="S2139" t="s">
        <v>24</v>
      </c>
      <c r="T2139" t="s">
        <v>24</v>
      </c>
      <c r="U2139" t="s">
        <v>24</v>
      </c>
      <c r="V2139" t="s">
        <v>24</v>
      </c>
      <c r="W2139" t="s">
        <v>24</v>
      </c>
      <c r="X2139" t="s">
        <v>24</v>
      </c>
      <c r="Y2139">
        <v>71</v>
      </c>
      <c r="Z2139">
        <v>61</v>
      </c>
      <c r="AA2139">
        <v>28</v>
      </c>
      <c r="AB2139">
        <v>40</v>
      </c>
      <c r="AC2139" t="s">
        <v>9455</v>
      </c>
      <c r="AD2139" t="s">
        <v>9458</v>
      </c>
    </row>
    <row r="2140" spans="1:30" x14ac:dyDescent="0.25">
      <c r="A2140">
        <v>2139</v>
      </c>
      <c r="B2140" t="s">
        <v>9459</v>
      </c>
      <c r="C2140" s="2">
        <v>0.53557980811370998</v>
      </c>
      <c r="D2140" t="s">
        <v>35</v>
      </c>
      <c r="F2140">
        <v>8.7193276203847798</v>
      </c>
      <c r="G2140" s="2">
        <v>1.09356209342044</v>
      </c>
      <c r="H2140" s="12">
        <v>0.48975710783694498</v>
      </c>
      <c r="I2140" s="14">
        <v>0.62430578556559502</v>
      </c>
      <c r="J2140" s="14" t="s">
        <v>24</v>
      </c>
      <c r="K2140" t="s">
        <v>24</v>
      </c>
      <c r="L2140" t="s">
        <v>24</v>
      </c>
      <c r="M2140" t="s">
        <v>24</v>
      </c>
      <c r="N2140" t="s">
        <v>24</v>
      </c>
      <c r="O2140" t="s">
        <v>24</v>
      </c>
      <c r="P2140" t="s">
        <v>24</v>
      </c>
      <c r="Q2140" t="s">
        <v>24</v>
      </c>
      <c r="R2140" t="s">
        <v>24</v>
      </c>
      <c r="S2140" t="s">
        <v>24</v>
      </c>
      <c r="T2140" t="s">
        <v>24</v>
      </c>
      <c r="U2140" t="s">
        <v>24</v>
      </c>
      <c r="V2140" t="s">
        <v>24</v>
      </c>
      <c r="W2140" t="s">
        <v>24</v>
      </c>
      <c r="X2140" t="s">
        <v>24</v>
      </c>
      <c r="Y2140">
        <v>19</v>
      </c>
      <c r="Z2140">
        <v>12</v>
      </c>
      <c r="AA2140">
        <v>7</v>
      </c>
      <c r="AB2140">
        <v>2</v>
      </c>
      <c r="AC2140" t="s">
        <v>9460</v>
      </c>
      <c r="AD2140" t="s">
        <v>9461</v>
      </c>
    </row>
    <row r="2141" spans="1:30" x14ac:dyDescent="0.25">
      <c r="A2141">
        <v>2140</v>
      </c>
      <c r="B2141" t="s">
        <v>9462</v>
      </c>
      <c r="C2141" s="2">
        <v>-0.28163048433125698</v>
      </c>
      <c r="D2141" t="s">
        <v>6745</v>
      </c>
      <c r="E2141" t="s">
        <v>18291</v>
      </c>
      <c r="F2141">
        <v>470.66754076879198</v>
      </c>
      <c r="G2141" s="2">
        <v>0.18599461510269699</v>
      </c>
      <c r="H2141" s="12">
        <v>-1.51418622617517</v>
      </c>
      <c r="I2141" s="14">
        <v>0.129978614103539</v>
      </c>
      <c r="J2141" s="14">
        <v>0.22428921258255399</v>
      </c>
      <c r="K2141" t="s">
        <v>9464</v>
      </c>
      <c r="L2141" t="s">
        <v>24</v>
      </c>
      <c r="M2141" t="s">
        <v>24</v>
      </c>
      <c r="N2141" t="s">
        <v>24</v>
      </c>
      <c r="O2141" t="s">
        <v>24</v>
      </c>
      <c r="P2141" t="s">
        <v>24</v>
      </c>
      <c r="Q2141" t="s">
        <v>24</v>
      </c>
      <c r="R2141" t="s">
        <v>24</v>
      </c>
      <c r="S2141" t="s">
        <v>24</v>
      </c>
      <c r="T2141" t="s">
        <v>24</v>
      </c>
      <c r="U2141" t="s">
        <v>24</v>
      </c>
      <c r="V2141" t="s">
        <v>24</v>
      </c>
      <c r="W2141" t="s">
        <v>24</v>
      </c>
      <c r="X2141" t="s">
        <v>24</v>
      </c>
      <c r="Y2141">
        <v>626</v>
      </c>
      <c r="Z2141">
        <v>669</v>
      </c>
      <c r="AA2141">
        <v>306</v>
      </c>
      <c r="AB2141">
        <v>377</v>
      </c>
      <c r="AC2141" t="s">
        <v>9463</v>
      </c>
      <c r="AD2141" t="s">
        <v>9465</v>
      </c>
    </row>
    <row r="2142" spans="1:30" x14ac:dyDescent="0.25">
      <c r="A2142">
        <v>2141</v>
      </c>
      <c r="B2142" t="s">
        <v>9466</v>
      </c>
      <c r="C2142" s="2">
        <v>0.305699977892815</v>
      </c>
      <c r="D2142" t="s">
        <v>9469</v>
      </c>
      <c r="E2142" t="s">
        <v>18300</v>
      </c>
      <c r="F2142">
        <v>373.25613537551601</v>
      </c>
      <c r="G2142" s="2">
        <v>0.206596201743067</v>
      </c>
      <c r="H2142" s="12">
        <v>1.47969795820834</v>
      </c>
      <c r="I2142" s="14">
        <v>0.13895387076101301</v>
      </c>
      <c r="J2142" s="14">
        <v>0.23633051625512</v>
      </c>
      <c r="K2142" t="s">
        <v>9468</v>
      </c>
      <c r="L2142" t="s">
        <v>24</v>
      </c>
      <c r="M2142" t="s">
        <v>24</v>
      </c>
      <c r="N2142" t="s">
        <v>24</v>
      </c>
      <c r="O2142" t="s">
        <v>24</v>
      </c>
      <c r="P2142" t="s">
        <v>24</v>
      </c>
      <c r="Q2142" t="s">
        <v>24</v>
      </c>
      <c r="R2142" t="s">
        <v>24</v>
      </c>
      <c r="S2142" t="s">
        <v>24</v>
      </c>
      <c r="T2142" t="s">
        <v>24</v>
      </c>
      <c r="U2142" t="s">
        <v>24</v>
      </c>
      <c r="V2142" t="s">
        <v>24</v>
      </c>
      <c r="W2142" t="s">
        <v>24</v>
      </c>
      <c r="X2142" t="s">
        <v>24</v>
      </c>
      <c r="Y2142">
        <v>625</v>
      </c>
      <c r="Z2142">
        <v>631</v>
      </c>
      <c r="AA2142">
        <v>213</v>
      </c>
      <c r="AB2142">
        <v>226</v>
      </c>
      <c r="AC2142" t="s">
        <v>9467</v>
      </c>
      <c r="AD2142" t="s">
        <v>9470</v>
      </c>
    </row>
    <row r="2143" spans="1:30" x14ac:dyDescent="0.25">
      <c r="A2143">
        <v>2142</v>
      </c>
      <c r="B2143" t="s">
        <v>9471</v>
      </c>
      <c r="C2143" s="2">
        <v>0.35843466249611899</v>
      </c>
      <c r="D2143" t="s">
        <v>9474</v>
      </c>
      <c r="E2143" t="s">
        <v>18291</v>
      </c>
      <c r="F2143">
        <v>285.77504868098498</v>
      </c>
      <c r="G2143" s="2">
        <v>0.22563066247135499</v>
      </c>
      <c r="H2143" s="12">
        <v>1.5885902145131701</v>
      </c>
      <c r="I2143" s="14">
        <v>0.11215293886774</v>
      </c>
      <c r="J2143" s="14">
        <v>0.19898102057179701</v>
      </c>
      <c r="K2143" t="s">
        <v>9473</v>
      </c>
      <c r="L2143" t="s">
        <v>24</v>
      </c>
      <c r="M2143" t="s">
        <v>24</v>
      </c>
      <c r="N2143" t="s">
        <v>24</v>
      </c>
      <c r="O2143" t="s">
        <v>24</v>
      </c>
      <c r="P2143" t="s">
        <v>24</v>
      </c>
      <c r="Q2143" t="s">
        <v>24</v>
      </c>
      <c r="R2143" t="s">
        <v>24</v>
      </c>
      <c r="S2143" t="s">
        <v>24</v>
      </c>
      <c r="T2143" t="s">
        <v>24</v>
      </c>
      <c r="U2143" t="s">
        <v>24</v>
      </c>
      <c r="V2143" t="s">
        <v>24</v>
      </c>
      <c r="W2143" t="s">
        <v>24</v>
      </c>
      <c r="X2143" t="s">
        <v>24</v>
      </c>
      <c r="Y2143">
        <v>489</v>
      </c>
      <c r="Z2143">
        <v>488</v>
      </c>
      <c r="AA2143">
        <v>162</v>
      </c>
      <c r="AB2143">
        <v>167</v>
      </c>
      <c r="AC2143" t="s">
        <v>9472</v>
      </c>
      <c r="AD2143" t="s">
        <v>9475</v>
      </c>
    </row>
    <row r="2144" spans="1:30" x14ac:dyDescent="0.25">
      <c r="A2144">
        <v>2143</v>
      </c>
      <c r="B2144" t="s">
        <v>16524</v>
      </c>
      <c r="C2144" s="2">
        <v>0.33831350023026702</v>
      </c>
      <c r="D2144" t="s">
        <v>9478</v>
      </c>
      <c r="E2144" t="s">
        <v>18291</v>
      </c>
      <c r="F2144">
        <v>2805.30847707557</v>
      </c>
      <c r="G2144" s="2">
        <v>0.16284696591421699</v>
      </c>
      <c r="H2144" s="12">
        <v>2.0774934204698701</v>
      </c>
      <c r="I2144" s="14">
        <v>3.7756041877407699E-2</v>
      </c>
      <c r="J2144" s="14">
        <v>8.2737005348640202E-2</v>
      </c>
      <c r="K2144" t="s">
        <v>9477</v>
      </c>
      <c r="L2144" t="s">
        <v>24</v>
      </c>
      <c r="M2144" t="s">
        <v>24</v>
      </c>
      <c r="N2144" t="s">
        <v>24</v>
      </c>
      <c r="O2144" t="s">
        <v>24</v>
      </c>
      <c r="P2144" t="s">
        <v>24</v>
      </c>
      <c r="Q2144" t="s">
        <v>24</v>
      </c>
      <c r="R2144" t="s">
        <v>24</v>
      </c>
      <c r="S2144" t="s">
        <v>24</v>
      </c>
      <c r="T2144" t="s">
        <v>24</v>
      </c>
      <c r="U2144" t="s">
        <v>24</v>
      </c>
      <c r="V2144" t="s">
        <v>24</v>
      </c>
      <c r="W2144" t="s">
        <v>24</v>
      </c>
      <c r="X2144" t="s">
        <v>24</v>
      </c>
      <c r="Y2144">
        <v>4436</v>
      </c>
      <c r="Z2144">
        <v>5121</v>
      </c>
      <c r="AA2144">
        <v>1575</v>
      </c>
      <c r="AB2144">
        <v>1683</v>
      </c>
      <c r="AC2144" t="s">
        <v>9476</v>
      </c>
      <c r="AD2144" t="s">
        <v>9479</v>
      </c>
    </row>
    <row r="2145" spans="1:30" x14ac:dyDescent="0.25">
      <c r="A2145">
        <v>2144</v>
      </c>
      <c r="B2145" t="s">
        <v>9480</v>
      </c>
      <c r="C2145" s="2">
        <v>0.29504846556545899</v>
      </c>
      <c r="D2145" t="s">
        <v>35</v>
      </c>
      <c r="E2145" t="s">
        <v>18295</v>
      </c>
      <c r="F2145">
        <v>263.98495291285599</v>
      </c>
      <c r="G2145" s="2">
        <v>0.23505825206134101</v>
      </c>
      <c r="H2145" s="12">
        <v>1.25521424148285</v>
      </c>
      <c r="I2145" s="14">
        <v>0.20940099698374001</v>
      </c>
      <c r="J2145" s="14">
        <v>0.32460661912083699</v>
      </c>
      <c r="K2145" t="s">
        <v>9482</v>
      </c>
      <c r="L2145" t="s">
        <v>24</v>
      </c>
      <c r="M2145" t="s">
        <v>24</v>
      </c>
      <c r="N2145" t="s">
        <v>24</v>
      </c>
      <c r="O2145" t="s">
        <v>24</v>
      </c>
      <c r="P2145" t="s">
        <v>24</v>
      </c>
      <c r="Q2145" t="s">
        <v>24</v>
      </c>
      <c r="R2145" t="s">
        <v>24</v>
      </c>
      <c r="S2145" t="s">
        <v>24</v>
      </c>
      <c r="T2145" t="s">
        <v>24</v>
      </c>
      <c r="U2145" t="s">
        <v>24</v>
      </c>
      <c r="V2145" t="s">
        <v>24</v>
      </c>
      <c r="W2145" t="s">
        <v>24</v>
      </c>
      <c r="X2145" t="s">
        <v>24</v>
      </c>
      <c r="Y2145">
        <v>442</v>
      </c>
      <c r="Z2145">
        <v>443</v>
      </c>
      <c r="AA2145">
        <v>156</v>
      </c>
      <c r="AB2145">
        <v>155</v>
      </c>
      <c r="AC2145" t="s">
        <v>9481</v>
      </c>
      <c r="AD2145" t="s">
        <v>9483</v>
      </c>
    </row>
    <row r="2146" spans="1:30" x14ac:dyDescent="0.25">
      <c r="A2146">
        <v>2145</v>
      </c>
      <c r="B2146" t="s">
        <v>9484</v>
      </c>
      <c r="C2146" s="2">
        <v>-0.200996080443757</v>
      </c>
      <c r="D2146" t="s">
        <v>35</v>
      </c>
      <c r="F2146">
        <v>4.9366748799938804</v>
      </c>
      <c r="G2146" s="2">
        <v>1.2032665060202199</v>
      </c>
      <c r="H2146" s="12">
        <v>-0.167042030537813</v>
      </c>
      <c r="I2146" s="14">
        <v>0.86733697791428499</v>
      </c>
      <c r="J2146" s="14" t="s">
        <v>24</v>
      </c>
      <c r="K2146" t="s">
        <v>24</v>
      </c>
      <c r="L2146" t="s">
        <v>24</v>
      </c>
      <c r="M2146" t="s">
        <v>24</v>
      </c>
      <c r="N2146" t="s">
        <v>24</v>
      </c>
      <c r="O2146" t="s">
        <v>24</v>
      </c>
      <c r="P2146" t="s">
        <v>24</v>
      </c>
      <c r="Q2146" t="s">
        <v>24</v>
      </c>
      <c r="R2146" t="s">
        <v>24</v>
      </c>
      <c r="S2146" t="s">
        <v>24</v>
      </c>
      <c r="T2146" t="s">
        <v>24</v>
      </c>
      <c r="U2146" t="s">
        <v>24</v>
      </c>
      <c r="V2146" t="s">
        <v>24</v>
      </c>
      <c r="W2146" t="s">
        <v>24</v>
      </c>
      <c r="X2146" t="s">
        <v>24</v>
      </c>
      <c r="Y2146">
        <v>7</v>
      </c>
      <c r="Z2146">
        <v>7</v>
      </c>
      <c r="AA2146">
        <v>3</v>
      </c>
      <c r="AB2146">
        <v>4</v>
      </c>
      <c r="AC2146" t="s">
        <v>9485</v>
      </c>
      <c r="AD2146" t="s">
        <v>9486</v>
      </c>
    </row>
    <row r="2147" spans="1:30" x14ac:dyDescent="0.25">
      <c r="A2147">
        <v>2146</v>
      </c>
      <c r="B2147" t="s">
        <v>9487</v>
      </c>
      <c r="C2147" s="2">
        <v>-0.31807871073990901</v>
      </c>
      <c r="D2147" t="s">
        <v>35</v>
      </c>
      <c r="F2147">
        <v>577.39982811964501</v>
      </c>
      <c r="G2147" s="2">
        <v>0.238914059307407</v>
      </c>
      <c r="H2147" s="12">
        <v>-1.33135200022131</v>
      </c>
      <c r="I2147" s="14">
        <v>0.183073215433738</v>
      </c>
      <c r="J2147" s="14">
        <v>0.29359380134240198</v>
      </c>
      <c r="K2147" t="s">
        <v>24</v>
      </c>
      <c r="L2147" t="s">
        <v>24</v>
      </c>
      <c r="M2147" t="s">
        <v>24</v>
      </c>
      <c r="N2147" t="s">
        <v>24</v>
      </c>
      <c r="O2147" t="s">
        <v>24</v>
      </c>
      <c r="P2147" t="s">
        <v>24</v>
      </c>
      <c r="Q2147" t="s">
        <v>24</v>
      </c>
      <c r="R2147" t="s">
        <v>24</v>
      </c>
      <c r="S2147" t="s">
        <v>24</v>
      </c>
      <c r="T2147" t="s">
        <v>24</v>
      </c>
      <c r="U2147" t="s">
        <v>24</v>
      </c>
      <c r="V2147" t="s">
        <v>24</v>
      </c>
      <c r="W2147" t="s">
        <v>24</v>
      </c>
      <c r="X2147" t="s">
        <v>24</v>
      </c>
      <c r="Y2147">
        <v>747</v>
      </c>
      <c r="Z2147">
        <v>819</v>
      </c>
      <c r="AA2147">
        <v>450</v>
      </c>
      <c r="AB2147">
        <v>385</v>
      </c>
      <c r="AC2147" t="s">
        <v>9488</v>
      </c>
      <c r="AD2147" t="s">
        <v>9489</v>
      </c>
    </row>
    <row r="2148" spans="1:30" x14ac:dyDescent="0.25">
      <c r="A2148">
        <v>2147</v>
      </c>
      <c r="B2148" t="s">
        <v>9490</v>
      </c>
      <c r="C2148" s="2">
        <v>-0.54487055761177505</v>
      </c>
      <c r="D2148" t="s">
        <v>9493</v>
      </c>
      <c r="E2148" t="s">
        <v>18293</v>
      </c>
      <c r="F2148">
        <v>20611.572058074998</v>
      </c>
      <c r="G2148" s="2">
        <v>0.15158089642957101</v>
      </c>
      <c r="H2148" s="12">
        <v>-3.5945859303249099</v>
      </c>
      <c r="I2148" s="14">
        <v>3.2490789857525E-4</v>
      </c>
      <c r="J2148" s="14">
        <v>1.44989286096115E-3</v>
      </c>
      <c r="K2148" t="s">
        <v>9492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</v>
      </c>
      <c r="W2148">
        <v>0</v>
      </c>
      <c r="X2148">
        <v>0</v>
      </c>
      <c r="Y2148">
        <v>23447</v>
      </c>
      <c r="Z2148">
        <v>27721</v>
      </c>
      <c r="AA2148">
        <v>14449</v>
      </c>
      <c r="AB2148">
        <v>17908</v>
      </c>
      <c r="AC2148" t="s">
        <v>9491</v>
      </c>
      <c r="AD2148" t="s">
        <v>9494</v>
      </c>
    </row>
    <row r="2149" spans="1:30" x14ac:dyDescent="0.25">
      <c r="A2149">
        <v>2148</v>
      </c>
      <c r="B2149" t="s">
        <v>16525</v>
      </c>
      <c r="C2149" s="2">
        <v>-0.34648583852996201</v>
      </c>
      <c r="D2149" t="s">
        <v>35</v>
      </c>
      <c r="F2149">
        <v>37.5138151111083</v>
      </c>
      <c r="G2149" s="2">
        <v>0.48179768643543402</v>
      </c>
      <c r="H2149" s="12">
        <v>-0.71915214266267402</v>
      </c>
      <c r="I2149" s="14">
        <v>0.47204718276621299</v>
      </c>
      <c r="J2149" s="14">
        <v>0.59764036058636205</v>
      </c>
      <c r="K2149" t="s">
        <v>24</v>
      </c>
      <c r="L2149" t="s">
        <v>24</v>
      </c>
      <c r="M2149" t="s">
        <v>24</v>
      </c>
      <c r="N2149" t="s">
        <v>24</v>
      </c>
      <c r="O2149" t="s">
        <v>24</v>
      </c>
      <c r="P2149" t="s">
        <v>24</v>
      </c>
      <c r="Q2149" t="s">
        <v>24</v>
      </c>
      <c r="R2149" t="s">
        <v>24</v>
      </c>
      <c r="S2149" t="s">
        <v>24</v>
      </c>
      <c r="T2149" t="s">
        <v>24</v>
      </c>
      <c r="U2149" t="s">
        <v>24</v>
      </c>
      <c r="V2149" t="s">
        <v>24</v>
      </c>
      <c r="W2149" t="s">
        <v>24</v>
      </c>
      <c r="X2149" t="s">
        <v>24</v>
      </c>
      <c r="Y2149">
        <v>46</v>
      </c>
      <c r="Z2149">
        <v>55</v>
      </c>
      <c r="AA2149">
        <v>22</v>
      </c>
      <c r="AB2149">
        <v>34</v>
      </c>
      <c r="AC2149" t="s">
        <v>9495</v>
      </c>
      <c r="AD2149" t="s">
        <v>9496</v>
      </c>
    </row>
    <row r="2150" spans="1:30" x14ac:dyDescent="0.25">
      <c r="A2150">
        <v>2149</v>
      </c>
      <c r="B2150" t="s">
        <v>9497</v>
      </c>
      <c r="C2150" s="2">
        <v>-0.56879622872760005</v>
      </c>
      <c r="D2150" t="s">
        <v>9500</v>
      </c>
      <c r="E2150" t="s">
        <v>18293</v>
      </c>
      <c r="F2150">
        <v>17666.152230142001</v>
      </c>
      <c r="G2150" s="2">
        <v>0.154442399456408</v>
      </c>
      <c r="H2150" s="12">
        <v>-3.6829020445784102</v>
      </c>
      <c r="I2150" s="14">
        <v>2.30593784361591E-4</v>
      </c>
      <c r="J2150" s="14">
        <v>1.06187349991983E-3</v>
      </c>
      <c r="K2150" t="s">
        <v>9499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</v>
      </c>
      <c r="W2150">
        <v>0</v>
      </c>
      <c r="X2150">
        <v>0</v>
      </c>
      <c r="Y2150">
        <v>19793</v>
      </c>
      <c r="Z2150">
        <v>23638</v>
      </c>
      <c r="AA2150">
        <v>13052</v>
      </c>
      <c r="AB2150">
        <v>14760</v>
      </c>
      <c r="AC2150" t="s">
        <v>9498</v>
      </c>
      <c r="AD2150" t="s">
        <v>9501</v>
      </c>
    </row>
    <row r="2151" spans="1:30" x14ac:dyDescent="0.25">
      <c r="A2151">
        <v>2150</v>
      </c>
      <c r="B2151" t="s">
        <v>9502</v>
      </c>
      <c r="C2151" s="2">
        <v>-0.44233317920829901</v>
      </c>
      <c r="D2151" t="s">
        <v>9505</v>
      </c>
      <c r="E2151" t="s">
        <v>18293</v>
      </c>
      <c r="F2151">
        <v>24638.9689184462</v>
      </c>
      <c r="G2151" s="2">
        <v>0.147129716150179</v>
      </c>
      <c r="H2151" s="12">
        <v>-3.00641631604045</v>
      </c>
      <c r="I2151" s="14">
        <v>2.6434680383376598E-3</v>
      </c>
      <c r="J2151" s="14">
        <v>8.5951229722802391E-3</v>
      </c>
      <c r="K2151" t="s">
        <v>9504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1</v>
      </c>
      <c r="W2151">
        <v>0</v>
      </c>
      <c r="X2151">
        <v>0</v>
      </c>
      <c r="Y2151">
        <v>29379</v>
      </c>
      <c r="Z2151">
        <v>34372</v>
      </c>
      <c r="AA2151">
        <v>17335</v>
      </c>
      <c r="AB2151">
        <v>20115</v>
      </c>
      <c r="AC2151" t="s">
        <v>9503</v>
      </c>
      <c r="AD2151" t="s">
        <v>9506</v>
      </c>
    </row>
    <row r="2152" spans="1:30" x14ac:dyDescent="0.25">
      <c r="A2152">
        <v>2151</v>
      </c>
      <c r="B2152" t="s">
        <v>16526</v>
      </c>
      <c r="C2152" s="2">
        <v>-0.44779711255243698</v>
      </c>
      <c r="D2152" t="s">
        <v>35</v>
      </c>
      <c r="F2152">
        <v>198.15164728589701</v>
      </c>
      <c r="G2152" s="2">
        <v>0.26886539650650898</v>
      </c>
      <c r="H2152" s="12">
        <v>-1.66550667497889</v>
      </c>
      <c r="I2152" s="14">
        <v>9.5811713036748E-2</v>
      </c>
      <c r="J2152" s="14">
        <v>0.17560940972828101</v>
      </c>
      <c r="K2152" t="s">
        <v>24</v>
      </c>
      <c r="L2152" t="s">
        <v>24</v>
      </c>
      <c r="M2152" t="s">
        <v>24</v>
      </c>
      <c r="N2152" t="s">
        <v>24</v>
      </c>
      <c r="O2152" t="s">
        <v>24</v>
      </c>
      <c r="P2152" t="s">
        <v>24</v>
      </c>
      <c r="Q2152" t="s">
        <v>24</v>
      </c>
      <c r="R2152" t="s">
        <v>24</v>
      </c>
      <c r="S2152" t="s">
        <v>24</v>
      </c>
      <c r="T2152" t="s">
        <v>24</v>
      </c>
      <c r="U2152" t="s">
        <v>24</v>
      </c>
      <c r="V2152" t="s">
        <v>24</v>
      </c>
      <c r="W2152" t="s">
        <v>24</v>
      </c>
      <c r="X2152" t="s">
        <v>24</v>
      </c>
      <c r="Y2152">
        <v>256</v>
      </c>
      <c r="Z2152">
        <v>255</v>
      </c>
      <c r="AA2152">
        <v>120</v>
      </c>
      <c r="AB2152">
        <v>185</v>
      </c>
      <c r="AC2152" t="s">
        <v>9507</v>
      </c>
      <c r="AD2152" t="s">
        <v>9508</v>
      </c>
    </row>
    <row r="2153" spans="1:30" x14ac:dyDescent="0.25">
      <c r="A2153">
        <v>2152</v>
      </c>
      <c r="B2153" t="s">
        <v>9509</v>
      </c>
      <c r="C2153" s="2">
        <v>0.43142516727713298</v>
      </c>
      <c r="D2153" t="s">
        <v>9512</v>
      </c>
      <c r="E2153" t="s">
        <v>18291</v>
      </c>
      <c r="F2153">
        <v>1175.1844965121099</v>
      </c>
      <c r="G2153" s="2">
        <v>0.21536406461971699</v>
      </c>
      <c r="H2153" s="12">
        <v>2.0032365568458701</v>
      </c>
      <c r="I2153" s="14">
        <v>4.5151903545442497E-2</v>
      </c>
      <c r="J2153" s="14">
        <v>9.5410272372810107E-2</v>
      </c>
      <c r="K2153" t="s">
        <v>9511</v>
      </c>
      <c r="L2153" t="s">
        <v>24</v>
      </c>
      <c r="M2153" t="s">
        <v>24</v>
      </c>
      <c r="N2153" t="s">
        <v>24</v>
      </c>
      <c r="O2153" t="s">
        <v>24</v>
      </c>
      <c r="P2153" t="s">
        <v>24</v>
      </c>
      <c r="Q2153" t="s">
        <v>24</v>
      </c>
      <c r="R2153" t="s">
        <v>24</v>
      </c>
      <c r="S2153" t="s">
        <v>24</v>
      </c>
      <c r="T2153" t="s">
        <v>24</v>
      </c>
      <c r="U2153" t="s">
        <v>24</v>
      </c>
      <c r="V2153" t="s">
        <v>24</v>
      </c>
      <c r="W2153" t="s">
        <v>24</v>
      </c>
      <c r="X2153" t="s">
        <v>24</v>
      </c>
      <c r="Y2153">
        <v>1894</v>
      </c>
      <c r="Z2153">
        <v>2226</v>
      </c>
      <c r="AA2153">
        <v>523</v>
      </c>
      <c r="AB2153">
        <v>813</v>
      </c>
      <c r="AC2153" t="s">
        <v>9510</v>
      </c>
      <c r="AD2153" t="s">
        <v>9513</v>
      </c>
    </row>
    <row r="2154" spans="1:30" x14ac:dyDescent="0.25">
      <c r="A2154">
        <v>2153</v>
      </c>
      <c r="B2154" t="s">
        <v>9514</v>
      </c>
      <c r="C2154" s="2">
        <v>5.5837291979722301E-2</v>
      </c>
      <c r="D2154" t="s">
        <v>694</v>
      </c>
      <c r="E2154" t="s">
        <v>18281</v>
      </c>
      <c r="F2154">
        <v>144.344420326722</v>
      </c>
      <c r="G2154" s="2">
        <v>0.29511957712290698</v>
      </c>
      <c r="H2154" s="12">
        <v>0.18920226344885299</v>
      </c>
      <c r="I2154" s="14">
        <v>0.84993429372922302</v>
      </c>
      <c r="J2154" s="14">
        <v>0.89726775263925795</v>
      </c>
      <c r="K2154" t="s">
        <v>9516</v>
      </c>
      <c r="L2154" t="s">
        <v>24</v>
      </c>
      <c r="M2154" t="s">
        <v>24</v>
      </c>
      <c r="N2154" t="s">
        <v>24</v>
      </c>
      <c r="O2154" t="s">
        <v>24</v>
      </c>
      <c r="P2154" t="s">
        <v>24</v>
      </c>
      <c r="Q2154" t="s">
        <v>24</v>
      </c>
      <c r="R2154" t="s">
        <v>24</v>
      </c>
      <c r="S2154" t="s">
        <v>24</v>
      </c>
      <c r="T2154" t="s">
        <v>24</v>
      </c>
      <c r="U2154" t="s">
        <v>24</v>
      </c>
      <c r="V2154" t="s">
        <v>24</v>
      </c>
      <c r="W2154" t="s">
        <v>24</v>
      </c>
      <c r="X2154" t="s">
        <v>24</v>
      </c>
      <c r="Y2154">
        <v>195</v>
      </c>
      <c r="Z2154">
        <v>255</v>
      </c>
      <c r="AA2154">
        <v>79</v>
      </c>
      <c r="AB2154">
        <v>109</v>
      </c>
      <c r="AC2154" t="s">
        <v>9515</v>
      </c>
      <c r="AD2154" t="s">
        <v>9517</v>
      </c>
    </row>
    <row r="2155" spans="1:30" x14ac:dyDescent="0.25">
      <c r="A2155">
        <v>2154</v>
      </c>
      <c r="B2155" t="s">
        <v>9518</v>
      </c>
      <c r="C2155" s="2">
        <v>3.2823365859133202E-2</v>
      </c>
      <c r="D2155" t="s">
        <v>9521</v>
      </c>
      <c r="E2155" t="s">
        <v>18298</v>
      </c>
      <c r="F2155">
        <v>4134.13380427415</v>
      </c>
      <c r="G2155" s="2">
        <v>0.151701119607315</v>
      </c>
      <c r="H2155" s="12">
        <v>0.21636864608579001</v>
      </c>
      <c r="I2155" s="14">
        <v>0.82870040420462698</v>
      </c>
      <c r="J2155" s="14">
        <v>0.88224511407281103</v>
      </c>
      <c r="K2155" t="s">
        <v>9520</v>
      </c>
      <c r="L2155" t="s">
        <v>24</v>
      </c>
      <c r="M2155" t="s">
        <v>24</v>
      </c>
      <c r="N2155" t="s">
        <v>24</v>
      </c>
      <c r="O2155" t="s">
        <v>24</v>
      </c>
      <c r="P2155" t="s">
        <v>24</v>
      </c>
      <c r="Q2155" t="s">
        <v>24</v>
      </c>
      <c r="R2155" t="s">
        <v>24</v>
      </c>
      <c r="S2155" t="s">
        <v>24</v>
      </c>
      <c r="T2155" t="s">
        <v>24</v>
      </c>
      <c r="U2155" t="s">
        <v>24</v>
      </c>
      <c r="V2155" t="s">
        <v>24</v>
      </c>
      <c r="W2155" t="s">
        <v>24</v>
      </c>
      <c r="X2155" t="s">
        <v>24</v>
      </c>
      <c r="Y2155">
        <v>5975</v>
      </c>
      <c r="Z2155">
        <v>6779</v>
      </c>
      <c r="AA2155">
        <v>2381</v>
      </c>
      <c r="AB2155">
        <v>3032</v>
      </c>
      <c r="AC2155" t="s">
        <v>9519</v>
      </c>
      <c r="AD2155" t="s">
        <v>9522</v>
      </c>
    </row>
    <row r="2156" spans="1:30" x14ac:dyDescent="0.25">
      <c r="A2156">
        <v>2155</v>
      </c>
      <c r="B2156" t="s">
        <v>9523</v>
      </c>
      <c r="C2156" s="2">
        <v>-0.55608770697213805</v>
      </c>
      <c r="D2156" t="s">
        <v>9526</v>
      </c>
      <c r="E2156" t="s">
        <v>18284</v>
      </c>
      <c r="F2156">
        <v>210.70065695791001</v>
      </c>
      <c r="G2156" s="2">
        <v>0.29477856775330802</v>
      </c>
      <c r="H2156" s="12">
        <v>-1.88645908422186</v>
      </c>
      <c r="I2156" s="14">
        <v>5.92331170699135E-2</v>
      </c>
      <c r="J2156" s="14">
        <v>0.119045456591874</v>
      </c>
      <c r="K2156" t="s">
        <v>9525</v>
      </c>
      <c r="L2156" t="s">
        <v>24</v>
      </c>
      <c r="M2156" t="s">
        <v>24</v>
      </c>
      <c r="N2156" t="s">
        <v>24</v>
      </c>
      <c r="O2156" t="s">
        <v>24</v>
      </c>
      <c r="P2156" t="s">
        <v>24</v>
      </c>
      <c r="Q2156" t="s">
        <v>24</v>
      </c>
      <c r="R2156" t="s">
        <v>24</v>
      </c>
      <c r="S2156" t="s">
        <v>24</v>
      </c>
      <c r="T2156" t="s">
        <v>24</v>
      </c>
      <c r="U2156" t="s">
        <v>24</v>
      </c>
      <c r="V2156" t="s">
        <v>24</v>
      </c>
      <c r="W2156" t="s">
        <v>24</v>
      </c>
      <c r="X2156" t="s">
        <v>24</v>
      </c>
      <c r="Y2156">
        <v>291</v>
      </c>
      <c r="Z2156">
        <v>227</v>
      </c>
      <c r="AA2156">
        <v>135</v>
      </c>
      <c r="AB2156">
        <v>199</v>
      </c>
      <c r="AC2156" t="s">
        <v>9524</v>
      </c>
      <c r="AD2156" t="e">
        <f>-SGISLAEFISRFQLQLPQPGSLSAHHHRAAVLVPIICRPEPTLLLTRRSAHLRKHAGQVAFPGGKADPEDHSLIETALREAQEEVAIPPESVRVLGQLGPLDSSTGFQVTPIVGLIPADVPFHGNEEEVAGLFEMPLYEALSLSRYYPLDVHRAGAHHRIYLSWYESQFVWGLTAAIIRRLAQQVSIEPR</f>
        <v>#NAME?</v>
      </c>
    </row>
    <row r="2157" spans="1:30" x14ac:dyDescent="0.25">
      <c r="A2157">
        <v>2156</v>
      </c>
      <c r="B2157" t="s">
        <v>9527</v>
      </c>
      <c r="C2157" s="2">
        <v>0.31231761198923202</v>
      </c>
      <c r="D2157" t="s">
        <v>35</v>
      </c>
      <c r="F2157">
        <v>61.792361996324097</v>
      </c>
      <c r="G2157" s="2">
        <v>0.38351925321989</v>
      </c>
      <c r="H2157" s="12">
        <v>0.81434663153707598</v>
      </c>
      <c r="I2157" s="14">
        <v>0.41544640276028799</v>
      </c>
      <c r="J2157" s="14">
        <v>0.54582855351830395</v>
      </c>
      <c r="K2157" t="s">
        <v>24</v>
      </c>
      <c r="L2157" t="s">
        <v>24</v>
      </c>
      <c r="M2157" t="s">
        <v>24</v>
      </c>
      <c r="N2157" t="s">
        <v>24</v>
      </c>
      <c r="O2157" t="s">
        <v>24</v>
      </c>
      <c r="P2157" t="s">
        <v>24</v>
      </c>
      <c r="Q2157" t="s">
        <v>24</v>
      </c>
      <c r="R2157" t="s">
        <v>24</v>
      </c>
      <c r="S2157" t="s">
        <v>24</v>
      </c>
      <c r="T2157" t="s">
        <v>24</v>
      </c>
      <c r="U2157" t="s">
        <v>24</v>
      </c>
      <c r="V2157" t="s">
        <v>24</v>
      </c>
      <c r="W2157" t="s">
        <v>24</v>
      </c>
      <c r="X2157" t="s">
        <v>24</v>
      </c>
      <c r="Y2157">
        <v>96</v>
      </c>
      <c r="Z2157">
        <v>113</v>
      </c>
      <c r="AA2157">
        <v>32</v>
      </c>
      <c r="AB2157">
        <v>41</v>
      </c>
      <c r="AC2157" t="s">
        <v>9528</v>
      </c>
      <c r="AD2157" t="s">
        <v>9529</v>
      </c>
    </row>
    <row r="2158" spans="1:30" x14ac:dyDescent="0.25">
      <c r="A2158">
        <v>2157</v>
      </c>
      <c r="B2158" t="s">
        <v>9530</v>
      </c>
      <c r="C2158" s="2">
        <v>0.23753025210874501</v>
      </c>
      <c r="D2158" t="s">
        <v>9533</v>
      </c>
      <c r="E2158" t="s">
        <v>18298</v>
      </c>
      <c r="F2158">
        <v>630.44430570486395</v>
      </c>
      <c r="G2158" s="2">
        <v>0.18274527546476299</v>
      </c>
      <c r="H2158" s="12">
        <v>1.29978874422144</v>
      </c>
      <c r="I2158" s="14">
        <v>0.19367338432467401</v>
      </c>
      <c r="J2158" s="14">
        <v>0.30693772962169302</v>
      </c>
      <c r="K2158" t="s">
        <v>9532</v>
      </c>
      <c r="L2158" t="s">
        <v>24</v>
      </c>
      <c r="M2158" t="s">
        <v>24</v>
      </c>
      <c r="N2158" t="s">
        <v>24</v>
      </c>
      <c r="O2158" t="s">
        <v>24</v>
      </c>
      <c r="P2158" t="s">
        <v>24</v>
      </c>
      <c r="Q2158" t="s">
        <v>24</v>
      </c>
      <c r="R2158" t="s">
        <v>24</v>
      </c>
      <c r="S2158" t="s">
        <v>24</v>
      </c>
      <c r="T2158" t="s">
        <v>24</v>
      </c>
      <c r="U2158" t="s">
        <v>24</v>
      </c>
      <c r="V2158" t="s">
        <v>24</v>
      </c>
      <c r="W2158" t="s">
        <v>24</v>
      </c>
      <c r="X2158" t="s">
        <v>24</v>
      </c>
      <c r="Y2158">
        <v>1057</v>
      </c>
      <c r="Z2158">
        <v>1019</v>
      </c>
      <c r="AA2158">
        <v>350</v>
      </c>
      <c r="AB2158">
        <v>414</v>
      </c>
      <c r="AC2158" t="s">
        <v>9531</v>
      </c>
      <c r="AD2158" t="s">
        <v>9534</v>
      </c>
    </row>
    <row r="2159" spans="1:30" x14ac:dyDescent="0.25">
      <c r="A2159">
        <v>2158</v>
      </c>
      <c r="B2159" t="s">
        <v>16527</v>
      </c>
      <c r="C2159" s="2">
        <v>-0.17327098919398501</v>
      </c>
      <c r="D2159" t="s">
        <v>9537</v>
      </c>
      <c r="E2159" t="s">
        <v>18285</v>
      </c>
      <c r="F2159">
        <v>5074.3788970095402</v>
      </c>
      <c r="G2159" s="2">
        <v>0.17456458843710601</v>
      </c>
      <c r="H2159" s="12">
        <v>-0.99258956667728104</v>
      </c>
      <c r="I2159" s="14">
        <v>0.32091001128800001</v>
      </c>
      <c r="J2159" s="14">
        <v>0.44675707453819702</v>
      </c>
      <c r="K2159" t="s">
        <v>9536</v>
      </c>
      <c r="L2159" t="s">
        <v>24</v>
      </c>
      <c r="M2159" t="s">
        <v>24</v>
      </c>
      <c r="N2159" t="s">
        <v>24</v>
      </c>
      <c r="O2159" t="s">
        <v>24</v>
      </c>
      <c r="P2159" t="s">
        <v>24</v>
      </c>
      <c r="Q2159" t="s">
        <v>24</v>
      </c>
      <c r="R2159" t="s">
        <v>24</v>
      </c>
      <c r="S2159" t="s">
        <v>24</v>
      </c>
      <c r="T2159" t="s">
        <v>24</v>
      </c>
      <c r="U2159" t="s">
        <v>24</v>
      </c>
      <c r="V2159" t="s">
        <v>24</v>
      </c>
      <c r="W2159" t="s">
        <v>24</v>
      </c>
      <c r="X2159" t="s">
        <v>24</v>
      </c>
      <c r="Y2159">
        <v>6399</v>
      </c>
      <c r="Z2159">
        <v>8176</v>
      </c>
      <c r="AA2159">
        <v>3220</v>
      </c>
      <c r="AB2159">
        <v>3888</v>
      </c>
      <c r="AC2159" t="s">
        <v>9535</v>
      </c>
      <c r="AD2159" t="s">
        <v>9538</v>
      </c>
    </row>
    <row r="2160" spans="1:30" x14ac:dyDescent="0.25">
      <c r="A2160">
        <v>2159</v>
      </c>
      <c r="B2160" t="s">
        <v>9539</v>
      </c>
      <c r="C2160" s="2">
        <v>-9.8585780577937501E-2</v>
      </c>
      <c r="D2160" t="s">
        <v>35</v>
      </c>
      <c r="E2160" t="s">
        <v>18295</v>
      </c>
      <c r="F2160">
        <v>299.60009679034602</v>
      </c>
      <c r="G2160" s="2">
        <v>0.209227379398781</v>
      </c>
      <c r="H2160" s="12">
        <v>-0.471189673460642</v>
      </c>
      <c r="I2160" s="14">
        <v>0.637505292370382</v>
      </c>
      <c r="J2160" s="14">
        <v>0.73783585261006002</v>
      </c>
      <c r="K2160" t="s">
        <v>9541</v>
      </c>
      <c r="L2160" t="s">
        <v>24</v>
      </c>
      <c r="M2160" t="s">
        <v>24</v>
      </c>
      <c r="N2160" t="s">
        <v>24</v>
      </c>
      <c r="O2160" t="s">
        <v>24</v>
      </c>
      <c r="P2160" t="s">
        <v>24</v>
      </c>
      <c r="Q2160" t="s">
        <v>24</v>
      </c>
      <c r="R2160" t="s">
        <v>24</v>
      </c>
      <c r="S2160" t="s">
        <v>24</v>
      </c>
      <c r="T2160" t="s">
        <v>24</v>
      </c>
      <c r="U2160" t="s">
        <v>24</v>
      </c>
      <c r="V2160" t="s">
        <v>24</v>
      </c>
      <c r="W2160" t="s">
        <v>24</v>
      </c>
      <c r="X2160" t="s">
        <v>24</v>
      </c>
      <c r="Y2160">
        <v>423</v>
      </c>
      <c r="Z2160">
        <v>459</v>
      </c>
      <c r="AA2160">
        <v>188</v>
      </c>
      <c r="AB2160">
        <v>221</v>
      </c>
      <c r="AC2160" t="s">
        <v>9540</v>
      </c>
      <c r="AD2160" t="s">
        <v>9542</v>
      </c>
    </row>
    <row r="2161" spans="1:30" x14ac:dyDescent="0.25">
      <c r="A2161">
        <v>2160</v>
      </c>
      <c r="B2161" t="s">
        <v>9543</v>
      </c>
      <c r="C2161" s="2">
        <v>-0.37820594191852203</v>
      </c>
      <c r="D2161" t="s">
        <v>9546</v>
      </c>
      <c r="E2161" t="s">
        <v>18286</v>
      </c>
      <c r="F2161">
        <v>176.71426949752299</v>
      </c>
      <c r="G2161" s="2">
        <v>0.281611361959198</v>
      </c>
      <c r="H2161" s="12">
        <v>-1.3430066858357801</v>
      </c>
      <c r="I2161" s="14">
        <v>0.17926980895290801</v>
      </c>
      <c r="J2161" s="14">
        <v>0.28881794063833199</v>
      </c>
      <c r="K2161" t="s">
        <v>9545</v>
      </c>
      <c r="L2161" t="s">
        <v>24</v>
      </c>
      <c r="M2161" t="s">
        <v>24</v>
      </c>
      <c r="N2161" t="s">
        <v>24</v>
      </c>
      <c r="O2161" t="s">
        <v>24</v>
      </c>
      <c r="P2161" t="s">
        <v>24</v>
      </c>
      <c r="Q2161" t="s">
        <v>24</v>
      </c>
      <c r="R2161" t="s">
        <v>24</v>
      </c>
      <c r="S2161" t="s">
        <v>24</v>
      </c>
      <c r="T2161" t="s">
        <v>24</v>
      </c>
      <c r="U2161" t="s">
        <v>24</v>
      </c>
      <c r="V2161" t="s">
        <v>24</v>
      </c>
      <c r="W2161" t="s">
        <v>24</v>
      </c>
      <c r="X2161" t="s">
        <v>24</v>
      </c>
      <c r="Y2161">
        <v>255</v>
      </c>
      <c r="Z2161">
        <v>212</v>
      </c>
      <c r="AA2161">
        <v>113</v>
      </c>
      <c r="AB2161">
        <v>152</v>
      </c>
      <c r="AC2161" t="s">
        <v>9544</v>
      </c>
      <c r="AD2161" t="s">
        <v>9547</v>
      </c>
    </row>
    <row r="2162" spans="1:30" x14ac:dyDescent="0.25">
      <c r="A2162">
        <v>2161</v>
      </c>
      <c r="B2162" t="s">
        <v>9548</v>
      </c>
      <c r="C2162" s="2">
        <v>0.48121120772222498</v>
      </c>
      <c r="D2162" t="s">
        <v>9551</v>
      </c>
      <c r="E2162" t="s">
        <v>18283</v>
      </c>
      <c r="F2162">
        <v>465.95780539343798</v>
      </c>
      <c r="G2162" s="2">
        <v>0.25665242735389399</v>
      </c>
      <c r="H2162" s="12">
        <v>1.8749528795949799</v>
      </c>
      <c r="I2162" s="14">
        <v>6.0799206291248097E-2</v>
      </c>
      <c r="J2162" s="14">
        <v>0.12162955971686699</v>
      </c>
      <c r="K2162" t="s">
        <v>9550</v>
      </c>
      <c r="L2162" t="s">
        <v>24</v>
      </c>
      <c r="M2162" t="s">
        <v>24</v>
      </c>
      <c r="N2162" t="s">
        <v>24</v>
      </c>
      <c r="O2162" t="s">
        <v>24</v>
      </c>
      <c r="P2162" t="s">
        <v>24</v>
      </c>
      <c r="Q2162" t="s">
        <v>24</v>
      </c>
      <c r="R2162" t="s">
        <v>24</v>
      </c>
      <c r="S2162" t="s">
        <v>24</v>
      </c>
      <c r="T2162" t="s">
        <v>24</v>
      </c>
      <c r="U2162" t="s">
        <v>24</v>
      </c>
      <c r="V2162" t="s">
        <v>24</v>
      </c>
      <c r="W2162" t="s">
        <v>24</v>
      </c>
      <c r="X2162" t="s">
        <v>24</v>
      </c>
      <c r="Y2162">
        <v>711</v>
      </c>
      <c r="Z2162">
        <v>948</v>
      </c>
      <c r="AA2162">
        <v>268</v>
      </c>
      <c r="AB2162">
        <v>240</v>
      </c>
      <c r="AC2162" t="s">
        <v>9549</v>
      </c>
      <c r="AD2162" t="s">
        <v>9552</v>
      </c>
    </row>
    <row r="2163" spans="1:30" x14ac:dyDescent="0.25">
      <c r="A2163">
        <v>2162</v>
      </c>
      <c r="B2163" t="s">
        <v>9553</v>
      </c>
      <c r="C2163" s="2">
        <v>-8.2254013159185596E-2</v>
      </c>
      <c r="D2163" t="s">
        <v>35</v>
      </c>
      <c r="E2163" t="s">
        <v>18300</v>
      </c>
      <c r="F2163">
        <v>912.59136715649402</v>
      </c>
      <c r="G2163" s="2">
        <v>0.16643611027972799</v>
      </c>
      <c r="H2163" s="12">
        <v>-0.49420773545441399</v>
      </c>
      <c r="I2163" s="14">
        <v>0.62115947727579102</v>
      </c>
      <c r="J2163" s="14">
        <v>0.72219081980122901</v>
      </c>
      <c r="K2163" t="s">
        <v>9555</v>
      </c>
      <c r="L2163" t="s">
        <v>24</v>
      </c>
      <c r="M2163" t="s">
        <v>24</v>
      </c>
      <c r="N2163" t="s">
        <v>24</v>
      </c>
      <c r="O2163" t="s">
        <v>24</v>
      </c>
      <c r="P2163" t="s">
        <v>24</v>
      </c>
      <c r="Q2163" t="s">
        <v>24</v>
      </c>
      <c r="R2163" t="s">
        <v>24</v>
      </c>
      <c r="S2163" t="s">
        <v>24</v>
      </c>
      <c r="T2163" t="s">
        <v>24</v>
      </c>
      <c r="U2163" t="s">
        <v>24</v>
      </c>
      <c r="V2163" t="s">
        <v>24</v>
      </c>
      <c r="W2163" t="s">
        <v>24</v>
      </c>
      <c r="X2163" t="s">
        <v>24</v>
      </c>
      <c r="Y2163">
        <v>1274</v>
      </c>
      <c r="Z2163">
        <v>1430</v>
      </c>
      <c r="AA2163">
        <v>558</v>
      </c>
      <c r="AB2163">
        <v>683</v>
      </c>
      <c r="AC2163" t="s">
        <v>9554</v>
      </c>
      <c r="AD2163" t="s">
        <v>9556</v>
      </c>
    </row>
    <row r="2164" spans="1:30" x14ac:dyDescent="0.25">
      <c r="A2164">
        <v>2163</v>
      </c>
      <c r="B2164" t="s">
        <v>9557</v>
      </c>
      <c r="C2164" s="2">
        <v>-0.17571366733631699</v>
      </c>
      <c r="D2164" t="s">
        <v>35</v>
      </c>
      <c r="E2164" t="s">
        <v>18283</v>
      </c>
      <c r="F2164">
        <v>734.792930254005</v>
      </c>
      <c r="G2164" s="2">
        <v>0.182779567564684</v>
      </c>
      <c r="H2164" s="12">
        <v>-0.96134195784292398</v>
      </c>
      <c r="I2164" s="14">
        <v>0.33638025780207298</v>
      </c>
      <c r="J2164" s="14">
        <v>0.462197363376881</v>
      </c>
      <c r="K2164" t="s">
        <v>9559</v>
      </c>
      <c r="L2164" t="s">
        <v>24</v>
      </c>
      <c r="M2164" t="s">
        <v>24</v>
      </c>
      <c r="N2164" t="s">
        <v>24</v>
      </c>
      <c r="O2164" t="s">
        <v>24</v>
      </c>
      <c r="P2164" t="s">
        <v>24</v>
      </c>
      <c r="Q2164" t="s">
        <v>24</v>
      </c>
      <c r="R2164" t="s">
        <v>24</v>
      </c>
      <c r="S2164" t="s">
        <v>24</v>
      </c>
      <c r="T2164" t="s">
        <v>24</v>
      </c>
      <c r="U2164" t="s">
        <v>24</v>
      </c>
      <c r="V2164" t="s">
        <v>24</v>
      </c>
      <c r="W2164" t="s">
        <v>24</v>
      </c>
      <c r="X2164" t="s">
        <v>24</v>
      </c>
      <c r="Y2164">
        <v>1083</v>
      </c>
      <c r="Z2164">
        <v>1016</v>
      </c>
      <c r="AA2164">
        <v>478</v>
      </c>
      <c r="AB2164">
        <v>550</v>
      </c>
      <c r="AC2164" t="s">
        <v>9558</v>
      </c>
      <c r="AD2164" t="s">
        <v>9560</v>
      </c>
    </row>
    <row r="2165" spans="1:30" x14ac:dyDescent="0.25">
      <c r="A2165">
        <v>2164</v>
      </c>
      <c r="B2165" t="s">
        <v>9561</v>
      </c>
      <c r="C2165" s="2">
        <v>-1.3449590166941401</v>
      </c>
      <c r="D2165" t="s">
        <v>9564</v>
      </c>
      <c r="E2165" t="s">
        <v>18295</v>
      </c>
      <c r="F2165">
        <v>20753.391702948</v>
      </c>
      <c r="G2165" s="2">
        <v>0.165408944041391</v>
      </c>
      <c r="H2165" s="12">
        <v>-8.1311142180895697</v>
      </c>
      <c r="I2165" s="14">
        <v>4.2536231069365299E-16</v>
      </c>
      <c r="J2165" s="14">
        <v>1.21243782719614E-14</v>
      </c>
      <c r="K2165" t="s">
        <v>9563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1</v>
      </c>
      <c r="W2165">
        <v>0</v>
      </c>
      <c r="X2165">
        <v>0</v>
      </c>
      <c r="Y2165">
        <v>16279</v>
      </c>
      <c r="Z2165">
        <v>19512</v>
      </c>
      <c r="AA2165">
        <v>16977</v>
      </c>
      <c r="AB2165">
        <v>22538</v>
      </c>
      <c r="AC2165" t="s">
        <v>9562</v>
      </c>
      <c r="AD2165" t="s">
        <v>9565</v>
      </c>
    </row>
    <row r="2166" spans="1:30" x14ac:dyDescent="0.25">
      <c r="A2166">
        <v>2165</v>
      </c>
      <c r="B2166" t="s">
        <v>9566</v>
      </c>
      <c r="C2166" s="2">
        <v>-1.30928838674305</v>
      </c>
      <c r="D2166" t="s">
        <v>35</v>
      </c>
      <c r="F2166">
        <v>18552.1424628571</v>
      </c>
      <c r="G2166" s="2">
        <v>0.19717317694191999</v>
      </c>
      <c r="H2166" s="12">
        <v>-6.6402966521593196</v>
      </c>
      <c r="I2166" s="14">
        <v>3.1305244950440502E-11</v>
      </c>
      <c r="J2166" s="14">
        <v>5.1364277954399298E-10</v>
      </c>
      <c r="K2166" t="s">
        <v>9568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</v>
      </c>
      <c r="W2166">
        <v>0</v>
      </c>
      <c r="X2166">
        <v>0</v>
      </c>
      <c r="Y2166">
        <v>14247</v>
      </c>
      <c r="Z2166">
        <v>18353</v>
      </c>
      <c r="AA2166">
        <v>14501</v>
      </c>
      <c r="AB2166">
        <v>20680</v>
      </c>
      <c r="AC2166" t="s">
        <v>9567</v>
      </c>
      <c r="AD2166" t="s">
        <v>9569</v>
      </c>
    </row>
    <row r="2167" spans="1:30" x14ac:dyDescent="0.25">
      <c r="A2167">
        <v>2166</v>
      </c>
      <c r="B2167" t="s">
        <v>9570</v>
      </c>
      <c r="C2167" s="2">
        <v>-0.34509971381322102</v>
      </c>
      <c r="D2167" t="s">
        <v>9573</v>
      </c>
      <c r="E2167" t="s">
        <v>18298</v>
      </c>
      <c r="F2167">
        <v>5109.02595806093</v>
      </c>
      <c r="G2167" s="2">
        <v>0.14064478912223499</v>
      </c>
      <c r="H2167" s="12">
        <v>-2.4536971185849801</v>
      </c>
      <c r="I2167" s="14">
        <v>1.41396020168721E-2</v>
      </c>
      <c r="J2167" s="14">
        <v>3.6015592133566303E-2</v>
      </c>
      <c r="K2167" t="s">
        <v>9572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</v>
      </c>
      <c r="W2167">
        <v>0</v>
      </c>
      <c r="X2167">
        <v>0</v>
      </c>
      <c r="Y2167">
        <v>6525</v>
      </c>
      <c r="Z2167">
        <v>7198</v>
      </c>
      <c r="AA2167">
        <v>3429</v>
      </c>
      <c r="AB2167">
        <v>4125</v>
      </c>
      <c r="AC2167" t="s">
        <v>9571</v>
      </c>
      <c r="AD2167" t="s">
        <v>9574</v>
      </c>
    </row>
    <row r="2168" spans="1:30" x14ac:dyDescent="0.25">
      <c r="A2168">
        <v>2167</v>
      </c>
      <c r="B2168" t="s">
        <v>9575</v>
      </c>
      <c r="C2168" s="2">
        <v>0.240533760322485</v>
      </c>
      <c r="D2168" t="s">
        <v>9578</v>
      </c>
      <c r="E2168" t="s">
        <v>18283</v>
      </c>
      <c r="F2168">
        <v>536.85599078126995</v>
      </c>
      <c r="G2168" s="2">
        <v>0.18224427197052301</v>
      </c>
      <c r="H2168" s="12">
        <v>1.31984263604944</v>
      </c>
      <c r="I2168" s="14">
        <v>0.18688756318866101</v>
      </c>
      <c r="J2168" s="14">
        <v>0.298119254187795</v>
      </c>
      <c r="K2168" t="s">
        <v>9577</v>
      </c>
      <c r="L2168" t="s">
        <v>24</v>
      </c>
      <c r="M2168" t="s">
        <v>24</v>
      </c>
      <c r="N2168" t="s">
        <v>24</v>
      </c>
      <c r="O2168" t="s">
        <v>24</v>
      </c>
      <c r="P2168" t="s">
        <v>24</v>
      </c>
      <c r="Q2168" t="s">
        <v>24</v>
      </c>
      <c r="R2168" t="s">
        <v>24</v>
      </c>
      <c r="S2168" t="s">
        <v>24</v>
      </c>
      <c r="T2168" t="s">
        <v>24</v>
      </c>
      <c r="U2168" t="s">
        <v>24</v>
      </c>
      <c r="V2168" t="s">
        <v>24</v>
      </c>
      <c r="W2168" t="s">
        <v>24</v>
      </c>
      <c r="X2168" t="s">
        <v>24</v>
      </c>
      <c r="Y2168">
        <v>872</v>
      </c>
      <c r="Z2168">
        <v>899</v>
      </c>
      <c r="AA2168">
        <v>303</v>
      </c>
      <c r="AB2168">
        <v>346</v>
      </c>
      <c r="AC2168" t="s">
        <v>9576</v>
      </c>
      <c r="AD2168" t="s">
        <v>9579</v>
      </c>
    </row>
    <row r="2169" spans="1:30" x14ac:dyDescent="0.25">
      <c r="A2169">
        <v>2168</v>
      </c>
      <c r="B2169" t="s">
        <v>9580</v>
      </c>
      <c r="C2169" s="2">
        <v>-0.160614949359802</v>
      </c>
      <c r="D2169" t="s">
        <v>9583</v>
      </c>
      <c r="E2169" t="s">
        <v>18289</v>
      </c>
      <c r="F2169">
        <v>3557.16406249696</v>
      </c>
      <c r="G2169" s="2">
        <v>0.15749755096752799</v>
      </c>
      <c r="H2169" s="12">
        <v>-1.01979331343963</v>
      </c>
      <c r="I2169" s="14">
        <v>0.30782649505325399</v>
      </c>
      <c r="J2169" s="14">
        <v>0.433019619302218</v>
      </c>
      <c r="K2169" t="s">
        <v>9582</v>
      </c>
      <c r="L2169" t="s">
        <v>24</v>
      </c>
      <c r="M2169" t="s">
        <v>24</v>
      </c>
      <c r="N2169" t="s">
        <v>24</v>
      </c>
      <c r="O2169" t="s">
        <v>24</v>
      </c>
      <c r="P2169" t="s">
        <v>24</v>
      </c>
      <c r="Q2169" t="s">
        <v>24</v>
      </c>
      <c r="R2169" t="s">
        <v>24</v>
      </c>
      <c r="S2169" t="s">
        <v>24</v>
      </c>
      <c r="T2169" t="s">
        <v>24</v>
      </c>
      <c r="U2169" t="s">
        <v>24</v>
      </c>
      <c r="V2169" t="s">
        <v>24</v>
      </c>
      <c r="W2169" t="s">
        <v>24</v>
      </c>
      <c r="X2169" t="s">
        <v>24</v>
      </c>
      <c r="Y2169">
        <v>4863</v>
      </c>
      <c r="Z2169">
        <v>5379</v>
      </c>
      <c r="AA2169">
        <v>2397</v>
      </c>
      <c r="AB2169">
        <v>2538</v>
      </c>
      <c r="AC2169" t="s">
        <v>9581</v>
      </c>
      <c r="AD2169" t="s">
        <v>9584</v>
      </c>
    </row>
    <row r="2170" spans="1:30" x14ac:dyDescent="0.25">
      <c r="A2170">
        <v>2169</v>
      </c>
      <c r="B2170" t="s">
        <v>9585</v>
      </c>
      <c r="C2170" s="2">
        <v>-0.34313616195421298</v>
      </c>
      <c r="D2170" t="s">
        <v>35</v>
      </c>
      <c r="F2170">
        <v>429.95264049626002</v>
      </c>
      <c r="G2170" s="2">
        <v>0.25978873157148502</v>
      </c>
      <c r="H2170" s="12">
        <v>-1.32082773520835</v>
      </c>
      <c r="I2170" s="14">
        <v>0.18655880960600199</v>
      </c>
      <c r="J2170" s="14">
        <v>0.29783816496788201</v>
      </c>
      <c r="K2170" t="s">
        <v>24</v>
      </c>
      <c r="L2170" t="s">
        <v>24</v>
      </c>
      <c r="M2170" t="s">
        <v>24</v>
      </c>
      <c r="N2170" t="s">
        <v>24</v>
      </c>
      <c r="O2170" t="s">
        <v>24</v>
      </c>
      <c r="P2170" t="s">
        <v>24</v>
      </c>
      <c r="Q2170" t="s">
        <v>24</v>
      </c>
      <c r="R2170" t="s">
        <v>24</v>
      </c>
      <c r="S2170" t="s">
        <v>24</v>
      </c>
      <c r="T2170" t="s">
        <v>24</v>
      </c>
      <c r="U2170" t="s">
        <v>24</v>
      </c>
      <c r="V2170" t="s">
        <v>24</v>
      </c>
      <c r="W2170" t="s">
        <v>24</v>
      </c>
      <c r="X2170" t="s">
        <v>24</v>
      </c>
      <c r="Y2170">
        <v>462</v>
      </c>
      <c r="Z2170">
        <v>699</v>
      </c>
      <c r="AA2170">
        <v>285</v>
      </c>
      <c r="AB2170">
        <v>351</v>
      </c>
      <c r="AC2170" t="s">
        <v>9586</v>
      </c>
      <c r="AD2170" t="s">
        <v>9587</v>
      </c>
    </row>
    <row r="2171" spans="1:30" x14ac:dyDescent="0.25">
      <c r="A2171">
        <v>2170</v>
      </c>
      <c r="B2171" t="s">
        <v>16528</v>
      </c>
      <c r="C2171" s="2">
        <v>0.32312097971675602</v>
      </c>
      <c r="D2171" t="s">
        <v>9590</v>
      </c>
      <c r="E2171" t="s">
        <v>18298</v>
      </c>
      <c r="F2171">
        <v>1442.2075633601901</v>
      </c>
      <c r="G2171" s="2">
        <v>0.160914118927136</v>
      </c>
      <c r="H2171" s="12">
        <v>2.0080337379411102</v>
      </c>
      <c r="I2171" s="14">
        <v>4.46397066431291E-2</v>
      </c>
      <c r="J2171" s="14">
        <v>9.4430452596005202E-2</v>
      </c>
      <c r="K2171" t="s">
        <v>9589</v>
      </c>
      <c r="L2171" t="s">
        <v>24</v>
      </c>
      <c r="M2171" t="s">
        <v>24</v>
      </c>
      <c r="N2171" t="s">
        <v>24</v>
      </c>
      <c r="O2171" t="s">
        <v>24</v>
      </c>
      <c r="P2171" t="s">
        <v>24</v>
      </c>
      <c r="Q2171" t="s">
        <v>24</v>
      </c>
      <c r="R2171" t="s">
        <v>24</v>
      </c>
      <c r="S2171" t="s">
        <v>24</v>
      </c>
      <c r="T2171" t="s">
        <v>24</v>
      </c>
      <c r="U2171" t="s">
        <v>24</v>
      </c>
      <c r="V2171" t="s">
        <v>24</v>
      </c>
      <c r="W2171" t="s">
        <v>24</v>
      </c>
      <c r="X2171" t="s">
        <v>24</v>
      </c>
      <c r="Y2171">
        <v>2346</v>
      </c>
      <c r="Z2171">
        <v>2541</v>
      </c>
      <c r="AA2171">
        <v>740</v>
      </c>
      <c r="AB2171">
        <v>958</v>
      </c>
      <c r="AC2171" t="s">
        <v>9588</v>
      </c>
      <c r="AD2171" t="s">
        <v>9591</v>
      </c>
    </row>
    <row r="2172" spans="1:30" x14ac:dyDescent="0.25">
      <c r="A2172">
        <v>2171</v>
      </c>
      <c r="B2172" t="s">
        <v>9592</v>
      </c>
      <c r="C2172" s="2">
        <v>0.95145191317892497</v>
      </c>
      <c r="D2172" t="s">
        <v>9595</v>
      </c>
      <c r="F2172">
        <v>359.48733777334098</v>
      </c>
      <c r="G2172" s="2">
        <v>0.206534226727182</v>
      </c>
      <c r="H2172" s="12">
        <v>4.60675176340495</v>
      </c>
      <c r="I2172" s="14">
        <v>4.0900778149964201E-6</v>
      </c>
      <c r="J2172" s="14">
        <v>2.8674602993825899E-5</v>
      </c>
      <c r="K2172" t="s">
        <v>9594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0</v>
      </c>
      <c r="Y2172">
        <v>714</v>
      </c>
      <c r="Z2172">
        <v>729</v>
      </c>
      <c r="AA2172">
        <v>152</v>
      </c>
      <c r="AB2172">
        <v>171</v>
      </c>
      <c r="AC2172" t="s">
        <v>9593</v>
      </c>
      <c r="AD2172" t="s">
        <v>9596</v>
      </c>
    </row>
    <row r="2173" spans="1:30" x14ac:dyDescent="0.25">
      <c r="A2173">
        <v>2172</v>
      </c>
      <c r="B2173" t="s">
        <v>9597</v>
      </c>
      <c r="C2173" s="2">
        <v>0.43336199343092002</v>
      </c>
      <c r="D2173" t="s">
        <v>9600</v>
      </c>
      <c r="E2173" t="s">
        <v>18291</v>
      </c>
      <c r="F2173">
        <v>21114.0973501066</v>
      </c>
      <c r="G2173" s="2">
        <v>0.20246957924127801</v>
      </c>
      <c r="H2173" s="12">
        <v>2.1403807675941899</v>
      </c>
      <c r="I2173" s="14">
        <v>3.2324007504559001E-2</v>
      </c>
      <c r="J2173" s="14">
        <v>7.2710397065266594E-2</v>
      </c>
      <c r="K2173" t="s">
        <v>9599</v>
      </c>
      <c r="L2173" t="s">
        <v>24</v>
      </c>
      <c r="M2173" t="s">
        <v>24</v>
      </c>
      <c r="N2173" t="s">
        <v>24</v>
      </c>
      <c r="O2173" t="s">
        <v>24</v>
      </c>
      <c r="P2173" t="s">
        <v>24</v>
      </c>
      <c r="Q2173" t="s">
        <v>24</v>
      </c>
      <c r="R2173" t="s">
        <v>24</v>
      </c>
      <c r="S2173" t="s">
        <v>24</v>
      </c>
      <c r="T2173" t="s">
        <v>24</v>
      </c>
      <c r="U2173" t="s">
        <v>24</v>
      </c>
      <c r="V2173" t="s">
        <v>24</v>
      </c>
      <c r="W2173" t="s">
        <v>24</v>
      </c>
      <c r="X2173" t="s">
        <v>24</v>
      </c>
      <c r="Y2173">
        <v>31675</v>
      </c>
      <c r="Z2173">
        <v>42510</v>
      </c>
      <c r="AA2173">
        <v>11729</v>
      </c>
      <c r="AB2173">
        <v>11834</v>
      </c>
      <c r="AC2173" t="s">
        <v>9598</v>
      </c>
      <c r="AD2173" t="s">
        <v>9601</v>
      </c>
    </row>
    <row r="2174" spans="1:30" x14ac:dyDescent="0.25">
      <c r="A2174">
        <v>2173</v>
      </c>
      <c r="B2174" t="s">
        <v>9602</v>
      </c>
      <c r="C2174" s="2">
        <v>0.219306166323639</v>
      </c>
      <c r="D2174" t="s">
        <v>35</v>
      </c>
      <c r="E2174" t="s">
        <v>18291</v>
      </c>
      <c r="F2174">
        <v>3081.3218298850602</v>
      </c>
      <c r="G2174" s="2">
        <v>0.144026862974138</v>
      </c>
      <c r="H2174" s="12">
        <v>1.5226754356443899</v>
      </c>
      <c r="I2174" s="14">
        <v>0.12783992653204501</v>
      </c>
      <c r="J2174" s="14">
        <v>0.22138133618963901</v>
      </c>
      <c r="K2174" t="s">
        <v>9604</v>
      </c>
      <c r="L2174" t="s">
        <v>24</v>
      </c>
      <c r="M2174" t="s">
        <v>24</v>
      </c>
      <c r="N2174" t="s">
        <v>24</v>
      </c>
      <c r="O2174" t="s">
        <v>24</v>
      </c>
      <c r="P2174" t="s">
        <v>24</v>
      </c>
      <c r="Q2174" t="s">
        <v>24</v>
      </c>
      <c r="R2174" t="s">
        <v>24</v>
      </c>
      <c r="S2174" t="s">
        <v>24</v>
      </c>
      <c r="T2174" t="s">
        <v>24</v>
      </c>
      <c r="U2174" t="s">
        <v>24</v>
      </c>
      <c r="V2174" t="s">
        <v>24</v>
      </c>
      <c r="W2174" t="s">
        <v>24</v>
      </c>
      <c r="X2174" t="s">
        <v>24</v>
      </c>
      <c r="Y2174">
        <v>4834</v>
      </c>
      <c r="Z2174">
        <v>5272</v>
      </c>
      <c r="AA2174">
        <v>1699</v>
      </c>
      <c r="AB2174">
        <v>2065</v>
      </c>
      <c r="AC2174" t="s">
        <v>9603</v>
      </c>
      <c r="AD2174" t="s">
        <v>9605</v>
      </c>
    </row>
    <row r="2175" spans="1:30" x14ac:dyDescent="0.25">
      <c r="A2175">
        <v>2174</v>
      </c>
      <c r="B2175" t="s">
        <v>9606</v>
      </c>
      <c r="C2175" s="2">
        <v>0.95446429767427898</v>
      </c>
      <c r="D2175" t="s">
        <v>9609</v>
      </c>
      <c r="E2175" t="s">
        <v>18291</v>
      </c>
      <c r="F2175">
        <v>2016.55567222685</v>
      </c>
      <c r="G2175" s="2">
        <v>0.19138153070286501</v>
      </c>
      <c r="H2175" s="12">
        <v>4.9872330635507396</v>
      </c>
      <c r="I2175" s="14">
        <v>6.1250160398049596E-7</v>
      </c>
      <c r="J2175" s="14">
        <v>5.2223117107944096E-6</v>
      </c>
      <c r="K2175" t="s">
        <v>9608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0</v>
      </c>
      <c r="Y2175">
        <v>3979</v>
      </c>
      <c r="Z2175">
        <v>4123</v>
      </c>
      <c r="AA2175">
        <v>924</v>
      </c>
      <c r="AB2175">
        <v>872</v>
      </c>
      <c r="AC2175" t="s">
        <v>9607</v>
      </c>
      <c r="AD2175" t="s">
        <v>9610</v>
      </c>
    </row>
    <row r="2176" spans="1:30" x14ac:dyDescent="0.25">
      <c r="A2176">
        <v>2175</v>
      </c>
      <c r="B2176" t="s">
        <v>9611</v>
      </c>
      <c r="C2176" s="2">
        <v>0.55631359409877101</v>
      </c>
      <c r="D2176" t="s">
        <v>35</v>
      </c>
      <c r="F2176">
        <v>1066.61961612407</v>
      </c>
      <c r="G2176" s="2">
        <v>0.17267067359073901</v>
      </c>
      <c r="H2176" s="12">
        <v>3.22181863619375</v>
      </c>
      <c r="I2176" s="14">
        <v>1.2737973798904101E-3</v>
      </c>
      <c r="J2176" s="14">
        <v>4.6357677245778498E-3</v>
      </c>
      <c r="K2176" t="s">
        <v>9613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0</v>
      </c>
      <c r="Y2176">
        <v>1915</v>
      </c>
      <c r="Z2176">
        <v>1951</v>
      </c>
      <c r="AA2176">
        <v>552</v>
      </c>
      <c r="AB2176">
        <v>583</v>
      </c>
      <c r="AC2176" t="s">
        <v>9612</v>
      </c>
      <c r="AD2176" t="s">
        <v>9614</v>
      </c>
    </row>
    <row r="2177" spans="1:30" x14ac:dyDescent="0.25">
      <c r="A2177">
        <v>2176</v>
      </c>
      <c r="B2177" t="s">
        <v>9615</v>
      </c>
      <c r="C2177" s="2">
        <v>0.108553892597663</v>
      </c>
      <c r="D2177" t="s">
        <v>35</v>
      </c>
      <c r="E2177" t="s">
        <v>18283</v>
      </c>
      <c r="F2177">
        <v>82.747614796992707</v>
      </c>
      <c r="G2177" s="2">
        <v>0.34255973590164601</v>
      </c>
      <c r="H2177" s="12">
        <v>0.316890402521885</v>
      </c>
      <c r="I2177" s="14">
        <v>0.75132676470029602</v>
      </c>
      <c r="J2177" s="14">
        <v>0.82692531458699503</v>
      </c>
      <c r="K2177" t="s">
        <v>9617</v>
      </c>
      <c r="L2177" t="s">
        <v>24</v>
      </c>
      <c r="M2177" t="s">
        <v>24</v>
      </c>
      <c r="N2177" t="s">
        <v>24</v>
      </c>
      <c r="O2177" t="s">
        <v>24</v>
      </c>
      <c r="P2177" t="s">
        <v>24</v>
      </c>
      <c r="Q2177" t="s">
        <v>24</v>
      </c>
      <c r="R2177" t="s">
        <v>24</v>
      </c>
      <c r="S2177" t="s">
        <v>24</v>
      </c>
      <c r="T2177" t="s">
        <v>24</v>
      </c>
      <c r="U2177" t="s">
        <v>24</v>
      </c>
      <c r="V2177" t="s">
        <v>24</v>
      </c>
      <c r="W2177" t="s">
        <v>24</v>
      </c>
      <c r="X2177" t="s">
        <v>24</v>
      </c>
      <c r="Y2177">
        <v>137</v>
      </c>
      <c r="Z2177">
        <v>124</v>
      </c>
      <c r="AA2177">
        <v>49</v>
      </c>
      <c r="AB2177">
        <v>56</v>
      </c>
      <c r="AC2177" t="s">
        <v>9616</v>
      </c>
      <c r="AD2177" t="s">
        <v>9618</v>
      </c>
    </row>
    <row r="2178" spans="1:30" x14ac:dyDescent="0.25">
      <c r="A2178">
        <v>2177</v>
      </c>
      <c r="B2178" t="s">
        <v>9619</v>
      </c>
      <c r="C2178" s="2">
        <v>0.58755045350731805</v>
      </c>
      <c r="D2178" t="s">
        <v>694</v>
      </c>
      <c r="E2178" t="s">
        <v>18281</v>
      </c>
      <c r="F2178">
        <v>110.026950722602</v>
      </c>
      <c r="G2178" s="2">
        <v>0.32973661427148498</v>
      </c>
      <c r="H2178" s="12">
        <v>1.78187810536432</v>
      </c>
      <c r="I2178" s="14">
        <v>7.4769111695599702E-2</v>
      </c>
      <c r="J2178" s="14">
        <v>0.14382925180853001</v>
      </c>
      <c r="K2178" t="s">
        <v>9621</v>
      </c>
      <c r="L2178" t="s">
        <v>24</v>
      </c>
      <c r="M2178" t="s">
        <v>24</v>
      </c>
      <c r="N2178" t="s">
        <v>24</v>
      </c>
      <c r="O2178" t="s">
        <v>24</v>
      </c>
      <c r="P2178" t="s">
        <v>24</v>
      </c>
      <c r="Q2178" t="s">
        <v>24</v>
      </c>
      <c r="R2178" t="s">
        <v>24</v>
      </c>
      <c r="S2178" t="s">
        <v>24</v>
      </c>
      <c r="T2178" t="s">
        <v>24</v>
      </c>
      <c r="U2178" t="s">
        <v>24</v>
      </c>
      <c r="V2178" t="s">
        <v>24</v>
      </c>
      <c r="W2178" t="s">
        <v>24</v>
      </c>
      <c r="X2178" t="s">
        <v>24</v>
      </c>
      <c r="Y2178">
        <v>214</v>
      </c>
      <c r="Z2178">
        <v>188</v>
      </c>
      <c r="AA2178">
        <v>47</v>
      </c>
      <c r="AB2178">
        <v>70</v>
      </c>
      <c r="AC2178" t="s">
        <v>9620</v>
      </c>
      <c r="AD2178" t="s">
        <v>9622</v>
      </c>
    </row>
    <row r="2179" spans="1:30" x14ac:dyDescent="0.25">
      <c r="A2179">
        <v>2178</v>
      </c>
      <c r="B2179" t="s">
        <v>9623</v>
      </c>
      <c r="C2179" s="2">
        <v>0.51601831667148201</v>
      </c>
      <c r="D2179" t="s">
        <v>9625</v>
      </c>
      <c r="E2179" t="s">
        <v>18281</v>
      </c>
      <c r="F2179">
        <v>54.042894882386499</v>
      </c>
      <c r="G2179" s="2">
        <v>0.40786577116345502</v>
      </c>
      <c r="H2179" s="12">
        <v>1.26516700629111</v>
      </c>
      <c r="I2179" s="14">
        <v>0.205811467061467</v>
      </c>
      <c r="J2179" s="14">
        <v>0.320763189160438</v>
      </c>
      <c r="K2179" t="s">
        <v>24</v>
      </c>
      <c r="L2179" t="s">
        <v>24</v>
      </c>
      <c r="M2179" t="s">
        <v>24</v>
      </c>
      <c r="N2179" t="s">
        <v>24</v>
      </c>
      <c r="O2179" t="s">
        <v>24</v>
      </c>
      <c r="P2179" t="s">
        <v>24</v>
      </c>
      <c r="Q2179" t="s">
        <v>24</v>
      </c>
      <c r="R2179" t="s">
        <v>24</v>
      </c>
      <c r="S2179" t="s">
        <v>24</v>
      </c>
      <c r="T2179" t="s">
        <v>24</v>
      </c>
      <c r="U2179" t="s">
        <v>24</v>
      </c>
      <c r="V2179" t="s">
        <v>24</v>
      </c>
      <c r="W2179" t="s">
        <v>24</v>
      </c>
      <c r="X2179" t="s">
        <v>24</v>
      </c>
      <c r="Y2179">
        <v>94</v>
      </c>
      <c r="Z2179">
        <v>100</v>
      </c>
      <c r="AA2179">
        <v>25</v>
      </c>
      <c r="AB2179">
        <v>34</v>
      </c>
      <c r="AC2179" t="s">
        <v>9624</v>
      </c>
      <c r="AD2179" t="e">
        <f>-ATLCHAFGVHRSSYKYGKNRPEKPDGRWAVLRSQVLELHSISHGSAGARSIATMATLRGFRLG</f>
        <v>#NAME?</v>
      </c>
    </row>
    <row r="2180" spans="1:30" x14ac:dyDescent="0.25">
      <c r="A2180">
        <v>2179</v>
      </c>
      <c r="B2180" t="s">
        <v>9626</v>
      </c>
      <c r="C2180" s="2">
        <v>0.44753664079613598</v>
      </c>
      <c r="D2180" t="s">
        <v>9629</v>
      </c>
      <c r="E2180" t="s">
        <v>18281</v>
      </c>
      <c r="F2180">
        <v>80.166546048388597</v>
      </c>
      <c r="G2180" s="2">
        <v>0.34572191639852301</v>
      </c>
      <c r="H2180" s="12">
        <v>1.29449890090349</v>
      </c>
      <c r="I2180" s="14">
        <v>0.195493148687787</v>
      </c>
      <c r="J2180" s="14">
        <v>0.30881907185509999</v>
      </c>
      <c r="K2180" t="s">
        <v>9628</v>
      </c>
      <c r="L2180" t="s">
        <v>24</v>
      </c>
      <c r="M2180" t="s">
        <v>24</v>
      </c>
      <c r="N2180" t="s">
        <v>24</v>
      </c>
      <c r="O2180" t="s">
        <v>24</v>
      </c>
      <c r="P2180" t="s">
        <v>24</v>
      </c>
      <c r="Q2180" t="s">
        <v>24</v>
      </c>
      <c r="R2180" t="s">
        <v>24</v>
      </c>
      <c r="S2180" t="s">
        <v>24</v>
      </c>
      <c r="T2180" t="s">
        <v>24</v>
      </c>
      <c r="U2180" t="s">
        <v>24</v>
      </c>
      <c r="V2180" t="s">
        <v>24</v>
      </c>
      <c r="W2180" t="s">
        <v>24</v>
      </c>
      <c r="X2180" t="s">
        <v>24</v>
      </c>
      <c r="Y2180">
        <v>139</v>
      </c>
      <c r="Z2180">
        <v>143</v>
      </c>
      <c r="AA2180">
        <v>38</v>
      </c>
      <c r="AB2180">
        <v>52</v>
      </c>
      <c r="AC2180" t="s">
        <v>9627</v>
      </c>
      <c r="AD2180" t="s">
        <v>9630</v>
      </c>
    </row>
    <row r="2181" spans="1:30" x14ac:dyDescent="0.25">
      <c r="A2181">
        <v>2180</v>
      </c>
      <c r="B2181" t="s">
        <v>9631</v>
      </c>
      <c r="C2181" s="2">
        <v>0.401181801149183</v>
      </c>
      <c r="D2181" t="s">
        <v>35</v>
      </c>
      <c r="F2181">
        <v>125.09747357655</v>
      </c>
      <c r="G2181" s="2">
        <v>0.33500745059516701</v>
      </c>
      <c r="H2181" s="12">
        <v>1.1975309815840001</v>
      </c>
      <c r="I2181" s="14">
        <v>0.23109965928466</v>
      </c>
      <c r="J2181" s="14">
        <v>0.35073617159214898</v>
      </c>
      <c r="K2181" t="s">
        <v>24</v>
      </c>
      <c r="L2181" t="s">
        <v>24</v>
      </c>
      <c r="M2181" t="s">
        <v>24</v>
      </c>
      <c r="N2181" t="s">
        <v>24</v>
      </c>
      <c r="O2181" t="s">
        <v>24</v>
      </c>
      <c r="P2181" t="s">
        <v>24</v>
      </c>
      <c r="Q2181" t="s">
        <v>24</v>
      </c>
      <c r="R2181" t="s">
        <v>24</v>
      </c>
      <c r="S2181" t="s">
        <v>24</v>
      </c>
      <c r="T2181" t="s">
        <v>24</v>
      </c>
      <c r="U2181" t="s">
        <v>24</v>
      </c>
      <c r="V2181" t="s">
        <v>24</v>
      </c>
      <c r="W2181" t="s">
        <v>24</v>
      </c>
      <c r="X2181" t="s">
        <v>24</v>
      </c>
      <c r="Y2181">
        <v>182</v>
      </c>
      <c r="Z2181">
        <v>253</v>
      </c>
      <c r="AA2181">
        <v>74</v>
      </c>
      <c r="AB2181">
        <v>67</v>
      </c>
      <c r="AC2181" t="s">
        <v>9632</v>
      </c>
      <c r="AD2181" t="s">
        <v>9633</v>
      </c>
    </row>
    <row r="2182" spans="1:30" x14ac:dyDescent="0.25">
      <c r="A2182">
        <v>2181</v>
      </c>
      <c r="B2182" t="s">
        <v>9634</v>
      </c>
      <c r="C2182" s="2">
        <v>0.191858014332911</v>
      </c>
      <c r="D2182" t="s">
        <v>35</v>
      </c>
      <c r="F2182">
        <v>78.410110420309394</v>
      </c>
      <c r="G2182" s="2">
        <v>0.34336666485146999</v>
      </c>
      <c r="H2182" s="12">
        <v>0.55875550533102303</v>
      </c>
      <c r="I2182" s="14">
        <v>0.57632859267146197</v>
      </c>
      <c r="J2182" s="14">
        <v>0.68979512319884995</v>
      </c>
      <c r="K2182" t="s">
        <v>9636</v>
      </c>
      <c r="L2182" t="s">
        <v>24</v>
      </c>
      <c r="M2182" t="s">
        <v>24</v>
      </c>
      <c r="N2182" t="s">
        <v>24</v>
      </c>
      <c r="O2182" t="s">
        <v>24</v>
      </c>
      <c r="P2182" t="s">
        <v>24</v>
      </c>
      <c r="Q2182" t="s">
        <v>24</v>
      </c>
      <c r="R2182" t="s">
        <v>24</v>
      </c>
      <c r="S2182" t="s">
        <v>24</v>
      </c>
      <c r="T2182" t="s">
        <v>24</v>
      </c>
      <c r="U2182" t="s">
        <v>24</v>
      </c>
      <c r="V2182" t="s">
        <v>24</v>
      </c>
      <c r="W2182" t="s">
        <v>24</v>
      </c>
      <c r="X2182" t="s">
        <v>24</v>
      </c>
      <c r="Y2182">
        <v>123</v>
      </c>
      <c r="Z2182">
        <v>132</v>
      </c>
      <c r="AA2182">
        <v>42</v>
      </c>
      <c r="AB2182">
        <v>55</v>
      </c>
      <c r="AC2182" t="s">
        <v>9635</v>
      </c>
      <c r="AD2182" t="s">
        <v>9637</v>
      </c>
    </row>
    <row r="2183" spans="1:30" x14ac:dyDescent="0.25">
      <c r="A2183">
        <v>2182</v>
      </c>
      <c r="B2183" t="s">
        <v>16529</v>
      </c>
      <c r="C2183" s="2">
        <v>0.27014453766215701</v>
      </c>
      <c r="D2183" t="s">
        <v>9640</v>
      </c>
      <c r="E2183" t="s">
        <v>18298</v>
      </c>
      <c r="F2183">
        <v>1125.94444490257</v>
      </c>
      <c r="G2183" s="2">
        <v>0.160466626558152</v>
      </c>
      <c r="H2183" s="12">
        <v>1.6834935927581101</v>
      </c>
      <c r="I2183" s="14">
        <v>9.2279578689662203E-2</v>
      </c>
      <c r="J2183" s="14">
        <v>0.170863800276496</v>
      </c>
      <c r="K2183" t="s">
        <v>9639</v>
      </c>
      <c r="L2183" t="s">
        <v>24</v>
      </c>
      <c r="M2183" t="s">
        <v>24</v>
      </c>
      <c r="N2183" t="s">
        <v>24</v>
      </c>
      <c r="O2183" t="s">
        <v>24</v>
      </c>
      <c r="P2183" t="s">
        <v>24</v>
      </c>
      <c r="Q2183" t="s">
        <v>24</v>
      </c>
      <c r="R2183" t="s">
        <v>24</v>
      </c>
      <c r="S2183" t="s">
        <v>24</v>
      </c>
      <c r="T2183" t="s">
        <v>24</v>
      </c>
      <c r="U2183" t="s">
        <v>24</v>
      </c>
      <c r="V2183" t="s">
        <v>24</v>
      </c>
      <c r="W2183" t="s">
        <v>24</v>
      </c>
      <c r="X2183" t="s">
        <v>24</v>
      </c>
      <c r="Y2183">
        <v>1777</v>
      </c>
      <c r="Z2183">
        <v>1977</v>
      </c>
      <c r="AA2183">
        <v>611</v>
      </c>
      <c r="AB2183">
        <v>738</v>
      </c>
      <c r="AC2183" t="s">
        <v>9638</v>
      </c>
      <c r="AD2183" t="s">
        <v>9641</v>
      </c>
    </row>
    <row r="2184" spans="1:30" x14ac:dyDescent="0.25">
      <c r="A2184">
        <v>2183</v>
      </c>
      <c r="B2184" t="s">
        <v>9642</v>
      </c>
      <c r="C2184" s="2">
        <v>-5.9532551063611203E-2</v>
      </c>
      <c r="D2184" t="s">
        <v>35</v>
      </c>
      <c r="F2184">
        <v>92.773219595990895</v>
      </c>
      <c r="G2184" s="2">
        <v>0.36243736758810002</v>
      </c>
      <c r="H2184" s="12">
        <v>-0.164256107089014</v>
      </c>
      <c r="I2184" s="14">
        <v>0.86952953377650999</v>
      </c>
      <c r="J2184" s="14">
        <v>0.91081352719883901</v>
      </c>
      <c r="K2184" t="s">
        <v>9644</v>
      </c>
      <c r="L2184" t="s">
        <v>24</v>
      </c>
      <c r="M2184" t="s">
        <v>24</v>
      </c>
      <c r="N2184" t="s">
        <v>24</v>
      </c>
      <c r="O2184" t="s">
        <v>24</v>
      </c>
      <c r="P2184" t="s">
        <v>24</v>
      </c>
      <c r="Q2184" t="s">
        <v>24</v>
      </c>
      <c r="R2184" t="s">
        <v>24</v>
      </c>
      <c r="S2184" t="s">
        <v>24</v>
      </c>
      <c r="T2184" t="s">
        <v>24</v>
      </c>
      <c r="U2184" t="s">
        <v>24</v>
      </c>
      <c r="V2184" t="s">
        <v>24</v>
      </c>
      <c r="W2184" t="s">
        <v>24</v>
      </c>
      <c r="X2184" t="s">
        <v>24</v>
      </c>
      <c r="Y2184">
        <v>155</v>
      </c>
      <c r="Z2184">
        <v>121</v>
      </c>
      <c r="AA2184">
        <v>51</v>
      </c>
      <c r="AB2184">
        <v>75</v>
      </c>
      <c r="AC2184" t="s">
        <v>9643</v>
      </c>
      <c r="AD2184" t="s">
        <v>9645</v>
      </c>
    </row>
    <row r="2185" spans="1:30" x14ac:dyDescent="0.25">
      <c r="A2185">
        <v>2184</v>
      </c>
      <c r="B2185" t="s">
        <v>9646</v>
      </c>
      <c r="C2185" s="2">
        <v>0.28327731025057701</v>
      </c>
      <c r="D2185" t="s">
        <v>35</v>
      </c>
      <c r="F2185">
        <v>64.637061001456502</v>
      </c>
      <c r="G2185" s="2">
        <v>0.55024815024357798</v>
      </c>
      <c r="H2185" s="12">
        <v>0.51481737853217502</v>
      </c>
      <c r="I2185" s="14">
        <v>0.60668064020815204</v>
      </c>
      <c r="J2185" s="14">
        <v>0.71336582355098899</v>
      </c>
      <c r="K2185" t="s">
        <v>24</v>
      </c>
      <c r="L2185" t="s">
        <v>24</v>
      </c>
      <c r="M2185" t="s">
        <v>24</v>
      </c>
      <c r="N2185" t="s">
        <v>24</v>
      </c>
      <c r="O2185" t="s">
        <v>24</v>
      </c>
      <c r="P2185" t="s">
        <v>24</v>
      </c>
      <c r="Q2185" t="s">
        <v>24</v>
      </c>
      <c r="R2185" t="s">
        <v>24</v>
      </c>
      <c r="S2185" t="s">
        <v>24</v>
      </c>
      <c r="T2185" t="s">
        <v>24</v>
      </c>
      <c r="U2185" t="s">
        <v>24</v>
      </c>
      <c r="V2185" t="s">
        <v>24</v>
      </c>
      <c r="W2185" t="s">
        <v>24</v>
      </c>
      <c r="X2185" t="s">
        <v>24</v>
      </c>
      <c r="Y2185">
        <v>147</v>
      </c>
      <c r="Z2185">
        <v>67</v>
      </c>
      <c r="AA2185">
        <v>29</v>
      </c>
      <c r="AB2185">
        <v>49</v>
      </c>
      <c r="AC2185" t="s">
        <v>9647</v>
      </c>
      <c r="AD2185" t="s">
        <v>9648</v>
      </c>
    </row>
    <row r="2186" spans="1:30" x14ac:dyDescent="0.25">
      <c r="A2186">
        <v>2185</v>
      </c>
      <c r="B2186" t="s">
        <v>9649</v>
      </c>
      <c r="C2186" s="2">
        <v>0.23639103520867399</v>
      </c>
      <c r="D2186" t="s">
        <v>9651</v>
      </c>
      <c r="E2186" t="s">
        <v>18288</v>
      </c>
      <c r="F2186">
        <v>53.330205039868602</v>
      </c>
      <c r="G2186" s="2">
        <v>0.47092849458437902</v>
      </c>
      <c r="H2186" s="12">
        <v>0.50196800135719699</v>
      </c>
      <c r="I2186" s="14">
        <v>0.615690029820122</v>
      </c>
      <c r="J2186" s="14">
        <v>0.717906708404771</v>
      </c>
      <c r="K2186" t="s">
        <v>24</v>
      </c>
      <c r="L2186" t="s">
        <v>24</v>
      </c>
      <c r="M2186" t="s">
        <v>24</v>
      </c>
      <c r="N2186" t="s">
        <v>24</v>
      </c>
      <c r="O2186" t="s">
        <v>24</v>
      </c>
      <c r="P2186" t="s">
        <v>24</v>
      </c>
      <c r="Q2186" t="s">
        <v>24</v>
      </c>
      <c r="R2186" t="s">
        <v>24</v>
      </c>
      <c r="S2186" t="s">
        <v>24</v>
      </c>
      <c r="T2186" t="s">
        <v>24</v>
      </c>
      <c r="U2186" t="s">
        <v>24</v>
      </c>
      <c r="V2186" t="s">
        <v>24</v>
      </c>
      <c r="W2186" t="s">
        <v>24</v>
      </c>
      <c r="X2186" t="s">
        <v>24</v>
      </c>
      <c r="Y2186">
        <v>91</v>
      </c>
      <c r="Z2186">
        <v>85</v>
      </c>
      <c r="AA2186">
        <v>21</v>
      </c>
      <c r="AB2186">
        <v>45</v>
      </c>
      <c r="AC2186" t="s">
        <v>9650</v>
      </c>
      <c r="AD2186" t="s">
        <v>9652</v>
      </c>
    </row>
    <row r="2187" spans="1:30" x14ac:dyDescent="0.25">
      <c r="A2187">
        <v>2186</v>
      </c>
      <c r="B2187" t="s">
        <v>9653</v>
      </c>
      <c r="C2187" s="2">
        <v>0.28325243121346899</v>
      </c>
      <c r="D2187" t="s">
        <v>35</v>
      </c>
      <c r="F2187">
        <v>68.437683139293298</v>
      </c>
      <c r="G2187" s="2">
        <v>0.42363641517572997</v>
      </c>
      <c r="H2187" s="12">
        <v>0.66862153740011299</v>
      </c>
      <c r="I2187" s="14">
        <v>0.50373693027262001</v>
      </c>
      <c r="J2187" s="14">
        <v>0.62739808862982904</v>
      </c>
      <c r="K2187" t="s">
        <v>9655</v>
      </c>
      <c r="L2187" t="s">
        <v>24</v>
      </c>
      <c r="M2187" t="s">
        <v>24</v>
      </c>
      <c r="N2187" t="s">
        <v>24</v>
      </c>
      <c r="O2187" t="s">
        <v>24</v>
      </c>
      <c r="P2187" t="s">
        <v>24</v>
      </c>
      <c r="Q2187" t="s">
        <v>24</v>
      </c>
      <c r="R2187" t="s">
        <v>24</v>
      </c>
      <c r="S2187" t="s">
        <v>24</v>
      </c>
      <c r="T2187" t="s">
        <v>24</v>
      </c>
      <c r="U2187" t="s">
        <v>24</v>
      </c>
      <c r="V2187" t="s">
        <v>24</v>
      </c>
      <c r="W2187" t="s">
        <v>24</v>
      </c>
      <c r="X2187" t="s">
        <v>24</v>
      </c>
      <c r="Y2187">
        <v>117</v>
      </c>
      <c r="Z2187">
        <v>111</v>
      </c>
      <c r="AA2187">
        <v>47</v>
      </c>
      <c r="AB2187">
        <v>33</v>
      </c>
      <c r="AC2187" t="s">
        <v>9654</v>
      </c>
      <c r="AD2187" t="s">
        <v>9656</v>
      </c>
    </row>
    <row r="2188" spans="1:30" x14ac:dyDescent="0.25">
      <c r="A2188">
        <v>2187</v>
      </c>
      <c r="B2188" t="s">
        <v>9657</v>
      </c>
      <c r="C2188" s="2">
        <v>-0.30868376910104101</v>
      </c>
      <c r="D2188" t="s">
        <v>35</v>
      </c>
      <c r="F2188">
        <v>37.968799833748101</v>
      </c>
      <c r="G2188" s="2">
        <v>0.511230785370684</v>
      </c>
      <c r="H2188" s="12">
        <v>-0.60380512663614405</v>
      </c>
      <c r="I2188" s="14">
        <v>0.54597321063606197</v>
      </c>
      <c r="J2188" s="14">
        <v>0.66395123248689902</v>
      </c>
      <c r="K2188" t="s">
        <v>24</v>
      </c>
      <c r="L2188" t="s">
        <v>24</v>
      </c>
      <c r="M2188" t="s">
        <v>24</v>
      </c>
      <c r="N2188" t="s">
        <v>24</v>
      </c>
      <c r="O2188" t="s">
        <v>24</v>
      </c>
      <c r="P2188" t="s">
        <v>24</v>
      </c>
      <c r="Q2188" t="s">
        <v>24</v>
      </c>
      <c r="R2188" t="s">
        <v>24</v>
      </c>
      <c r="S2188" t="s">
        <v>24</v>
      </c>
      <c r="T2188" t="s">
        <v>24</v>
      </c>
      <c r="U2188" t="s">
        <v>24</v>
      </c>
      <c r="V2188" t="s">
        <v>24</v>
      </c>
      <c r="W2188" t="s">
        <v>24</v>
      </c>
      <c r="X2188" t="s">
        <v>24</v>
      </c>
      <c r="Y2188">
        <v>60</v>
      </c>
      <c r="Z2188">
        <v>43</v>
      </c>
      <c r="AA2188">
        <v>22</v>
      </c>
      <c r="AB2188">
        <v>34</v>
      </c>
      <c r="AC2188" t="s">
        <v>9658</v>
      </c>
      <c r="AD2188" t="s">
        <v>9659</v>
      </c>
    </row>
    <row r="2189" spans="1:30" x14ac:dyDescent="0.25">
      <c r="A2189">
        <v>2188</v>
      </c>
      <c r="B2189" t="s">
        <v>9660</v>
      </c>
      <c r="C2189" s="2">
        <v>0.69253191937117198</v>
      </c>
      <c r="D2189" t="s">
        <v>9663</v>
      </c>
      <c r="F2189">
        <v>906.65352220278305</v>
      </c>
      <c r="G2189" s="2">
        <v>0.20839699421876101</v>
      </c>
      <c r="H2189" s="12">
        <v>3.3231377543008098</v>
      </c>
      <c r="I2189" s="14">
        <v>8.9010946675710696E-4</v>
      </c>
      <c r="J2189" s="14">
        <v>3.4397232115578298E-3</v>
      </c>
      <c r="K2189" t="s">
        <v>9662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0</v>
      </c>
      <c r="Y2189">
        <v>1719</v>
      </c>
      <c r="Z2189">
        <v>1692</v>
      </c>
      <c r="AA2189">
        <v>368</v>
      </c>
      <c r="AB2189">
        <v>556</v>
      </c>
      <c r="AC2189" t="s">
        <v>9661</v>
      </c>
      <c r="AD2189" t="s">
        <v>9664</v>
      </c>
    </row>
    <row r="2190" spans="1:30" x14ac:dyDescent="0.25">
      <c r="A2190">
        <v>2189</v>
      </c>
      <c r="B2190" t="s">
        <v>9665</v>
      </c>
      <c r="C2190" s="2">
        <v>0.73954348099335099</v>
      </c>
      <c r="D2190" t="s">
        <v>35</v>
      </c>
      <c r="F2190">
        <v>7.0473265599672299</v>
      </c>
      <c r="G2190" s="2">
        <v>1.0654619228471001</v>
      </c>
      <c r="H2190" s="12">
        <v>0.69410596956591797</v>
      </c>
      <c r="I2190" s="14">
        <v>0.487615755197298</v>
      </c>
      <c r="J2190" s="14" t="s">
        <v>24</v>
      </c>
      <c r="K2190" t="s">
        <v>24</v>
      </c>
      <c r="L2190" t="s">
        <v>24</v>
      </c>
      <c r="M2190" t="s">
        <v>24</v>
      </c>
      <c r="N2190" t="s">
        <v>24</v>
      </c>
      <c r="O2190" t="s">
        <v>24</v>
      </c>
      <c r="P2190" t="s">
        <v>24</v>
      </c>
      <c r="Q2190" t="s">
        <v>24</v>
      </c>
      <c r="R2190" t="s">
        <v>24</v>
      </c>
      <c r="S2190" t="s">
        <v>24</v>
      </c>
      <c r="T2190" t="s">
        <v>24</v>
      </c>
      <c r="U2190" t="s">
        <v>24</v>
      </c>
      <c r="V2190" t="s">
        <v>24</v>
      </c>
      <c r="W2190" t="s">
        <v>24</v>
      </c>
      <c r="X2190" t="s">
        <v>24</v>
      </c>
      <c r="Y2190">
        <v>11</v>
      </c>
      <c r="Z2190">
        <v>16</v>
      </c>
      <c r="AA2190">
        <v>3</v>
      </c>
      <c r="AB2190">
        <v>4</v>
      </c>
      <c r="AC2190" t="s">
        <v>9666</v>
      </c>
      <c r="AD2190" t="e">
        <f>-DESGVITIRTYHREHPNSPPFAQNKRDGYSNGQAVDIPHGRWVDLRLERGEVKLSPVG</f>
        <v>#NAME?</v>
      </c>
    </row>
    <row r="2191" spans="1:30" x14ac:dyDescent="0.25">
      <c r="A2191">
        <v>2190</v>
      </c>
      <c r="B2191" t="s">
        <v>9667</v>
      </c>
      <c r="C2191" s="2">
        <v>1.4308177402682101</v>
      </c>
      <c r="D2191" t="s">
        <v>35</v>
      </c>
      <c r="F2191">
        <v>70.173043843961295</v>
      </c>
      <c r="G2191" s="2">
        <v>0.39485200507967599</v>
      </c>
      <c r="H2191" s="12">
        <v>3.6236810801542898</v>
      </c>
      <c r="I2191" s="14">
        <v>2.9043969699943899E-4</v>
      </c>
      <c r="J2191" s="14">
        <v>1.3066440285516201E-3</v>
      </c>
      <c r="K2191" t="s">
        <v>9669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0</v>
      </c>
      <c r="Y2191">
        <v>165</v>
      </c>
      <c r="Z2191">
        <v>146</v>
      </c>
      <c r="AA2191">
        <v>24</v>
      </c>
      <c r="AB2191">
        <v>26</v>
      </c>
      <c r="AC2191" t="s">
        <v>9668</v>
      </c>
      <c r="AD2191" t="s">
        <v>9670</v>
      </c>
    </row>
    <row r="2192" spans="1:30" x14ac:dyDescent="0.25">
      <c r="A2192">
        <v>2191</v>
      </c>
      <c r="B2192" t="s">
        <v>9671</v>
      </c>
      <c r="C2192" s="2">
        <v>0.32610991488864899</v>
      </c>
      <c r="D2192" t="s">
        <v>35</v>
      </c>
      <c r="F2192">
        <v>8.4584621052748901</v>
      </c>
      <c r="G2192" s="2">
        <v>1.0132649713133399</v>
      </c>
      <c r="H2192" s="12">
        <v>0.32184070714095803</v>
      </c>
      <c r="I2192" s="14">
        <v>0.74757337382236999</v>
      </c>
      <c r="J2192" s="14" t="s">
        <v>24</v>
      </c>
      <c r="K2192" t="s">
        <v>24</v>
      </c>
      <c r="L2192" t="s">
        <v>24</v>
      </c>
      <c r="M2192" t="s">
        <v>24</v>
      </c>
      <c r="N2192" t="s">
        <v>24</v>
      </c>
      <c r="O2192" t="s">
        <v>24</v>
      </c>
      <c r="P2192" t="s">
        <v>24</v>
      </c>
      <c r="Q2192" t="s">
        <v>24</v>
      </c>
      <c r="R2192" t="s">
        <v>24</v>
      </c>
      <c r="S2192" t="s">
        <v>24</v>
      </c>
      <c r="T2192" t="s">
        <v>24</v>
      </c>
      <c r="U2192" t="s">
        <v>24</v>
      </c>
      <c r="V2192" t="s">
        <v>24</v>
      </c>
      <c r="W2192" t="s">
        <v>24</v>
      </c>
      <c r="X2192" t="s">
        <v>24</v>
      </c>
      <c r="Y2192">
        <v>9</v>
      </c>
      <c r="Z2192">
        <v>20</v>
      </c>
      <c r="AA2192">
        <v>4</v>
      </c>
      <c r="AB2192">
        <v>6</v>
      </c>
      <c r="AC2192" t="s">
        <v>9672</v>
      </c>
      <c r="AD2192" t="e">
        <f>-DEAGVITIRTYHREHPNSPPFAQNKRDGYSNGQAVDIPHGRWVDLRLERGEVKLSPVG</f>
        <v>#NAME?</v>
      </c>
    </row>
    <row r="2193" spans="1:30" x14ac:dyDescent="0.25">
      <c r="A2193">
        <v>2192</v>
      </c>
      <c r="B2193" t="s">
        <v>9673</v>
      </c>
      <c r="C2193" s="2">
        <v>0.36779680848435597</v>
      </c>
      <c r="D2193" t="s">
        <v>35</v>
      </c>
      <c r="F2193">
        <v>0.82717064593515699</v>
      </c>
      <c r="G2193" s="2">
        <v>3.6419789587298501</v>
      </c>
      <c r="H2193" s="12">
        <v>0.10098817501478</v>
      </c>
      <c r="I2193" s="14">
        <v>0.91955984715540895</v>
      </c>
      <c r="J2193" s="14" t="s">
        <v>24</v>
      </c>
      <c r="K2193" t="s">
        <v>24</v>
      </c>
      <c r="L2193" t="s">
        <v>24</v>
      </c>
      <c r="M2193" t="s">
        <v>24</v>
      </c>
      <c r="N2193" t="s">
        <v>24</v>
      </c>
      <c r="O2193" t="s">
        <v>24</v>
      </c>
      <c r="P2193" t="s">
        <v>24</v>
      </c>
      <c r="Q2193" t="s">
        <v>24</v>
      </c>
      <c r="R2193" t="s">
        <v>24</v>
      </c>
      <c r="S2193" t="s">
        <v>24</v>
      </c>
      <c r="T2193" t="s">
        <v>24</v>
      </c>
      <c r="U2193" t="s">
        <v>24</v>
      </c>
      <c r="V2193" t="s">
        <v>24</v>
      </c>
      <c r="W2193" t="s">
        <v>24</v>
      </c>
      <c r="X2193" t="s">
        <v>24</v>
      </c>
      <c r="Y2193">
        <v>0</v>
      </c>
      <c r="Z2193">
        <v>3</v>
      </c>
      <c r="AA2193">
        <v>0</v>
      </c>
      <c r="AB2193">
        <v>1</v>
      </c>
      <c r="AC2193" t="s">
        <v>9674</v>
      </c>
      <c r="AD2193" t="s">
        <v>9675</v>
      </c>
    </row>
    <row r="2194" spans="1:30" x14ac:dyDescent="0.25">
      <c r="A2194">
        <v>2193</v>
      </c>
      <c r="B2194" t="s">
        <v>9676</v>
      </c>
      <c r="C2194" s="2">
        <v>0.18085753615670599</v>
      </c>
      <c r="D2194" t="s">
        <v>35</v>
      </c>
      <c r="F2194">
        <v>101.33385943645401</v>
      </c>
      <c r="G2194" s="2">
        <v>0.37755633357498403</v>
      </c>
      <c r="H2194" s="12">
        <v>0.47902132761013999</v>
      </c>
      <c r="I2194" s="14">
        <v>0.63192345613949397</v>
      </c>
      <c r="J2194" s="14">
        <v>0.73246099620799099</v>
      </c>
      <c r="K2194" t="s">
        <v>9678</v>
      </c>
      <c r="L2194" t="s">
        <v>24</v>
      </c>
      <c r="M2194" t="s">
        <v>24</v>
      </c>
      <c r="N2194" t="s">
        <v>24</v>
      </c>
      <c r="O2194" t="s">
        <v>24</v>
      </c>
      <c r="P2194" t="s">
        <v>24</v>
      </c>
      <c r="Q2194" t="s">
        <v>24</v>
      </c>
      <c r="R2194" t="s">
        <v>24</v>
      </c>
      <c r="S2194" t="s">
        <v>24</v>
      </c>
      <c r="T2194" t="s">
        <v>24</v>
      </c>
      <c r="U2194" t="s">
        <v>24</v>
      </c>
      <c r="V2194" t="s">
        <v>24</v>
      </c>
      <c r="W2194" t="s">
        <v>24</v>
      </c>
      <c r="X2194" t="s">
        <v>24</v>
      </c>
      <c r="Y2194">
        <v>188</v>
      </c>
      <c r="Z2194">
        <v>138</v>
      </c>
      <c r="AA2194">
        <v>66</v>
      </c>
      <c r="AB2194">
        <v>58</v>
      </c>
      <c r="AC2194" t="s">
        <v>9677</v>
      </c>
      <c r="AD2194" t="s">
        <v>9679</v>
      </c>
    </row>
    <row r="2195" spans="1:30" x14ac:dyDescent="0.25">
      <c r="A2195">
        <v>2194</v>
      </c>
      <c r="B2195" t="s">
        <v>9680</v>
      </c>
      <c r="C2195" s="2">
        <v>0.287430057795871</v>
      </c>
      <c r="D2195" t="s">
        <v>9682</v>
      </c>
      <c r="F2195">
        <v>38.868612683267799</v>
      </c>
      <c r="G2195" s="2">
        <v>0.52445687313298295</v>
      </c>
      <c r="H2195" s="12">
        <v>0.54805279999255296</v>
      </c>
      <c r="I2195" s="14">
        <v>0.583655648707469</v>
      </c>
      <c r="J2195" s="14">
        <v>0.69469426744579599</v>
      </c>
      <c r="K2195" t="s">
        <v>24</v>
      </c>
      <c r="L2195" t="s">
        <v>24</v>
      </c>
      <c r="M2195" t="s">
        <v>24</v>
      </c>
      <c r="N2195" t="s">
        <v>24</v>
      </c>
      <c r="O2195" t="s">
        <v>24</v>
      </c>
      <c r="P2195" t="s">
        <v>24</v>
      </c>
      <c r="Q2195" t="s">
        <v>24</v>
      </c>
      <c r="R2195" t="s">
        <v>24</v>
      </c>
      <c r="S2195" t="s">
        <v>24</v>
      </c>
      <c r="T2195" t="s">
        <v>24</v>
      </c>
      <c r="U2195" t="s">
        <v>24</v>
      </c>
      <c r="V2195" t="s">
        <v>24</v>
      </c>
      <c r="W2195" t="s">
        <v>24</v>
      </c>
      <c r="X2195" t="s">
        <v>24</v>
      </c>
      <c r="Y2195">
        <v>73</v>
      </c>
      <c r="Z2195">
        <v>57</v>
      </c>
      <c r="AA2195">
        <v>16</v>
      </c>
      <c r="AB2195">
        <v>31</v>
      </c>
      <c r="AC2195" t="s">
        <v>9681</v>
      </c>
      <c r="AD2195" t="s">
        <v>9683</v>
      </c>
    </row>
    <row r="2196" spans="1:30" x14ac:dyDescent="0.25">
      <c r="A2196">
        <v>2195</v>
      </c>
      <c r="B2196" t="s">
        <v>9684</v>
      </c>
      <c r="C2196" s="2">
        <v>0.400511322950726</v>
      </c>
      <c r="D2196" t="s">
        <v>9687</v>
      </c>
      <c r="E2196" t="s">
        <v>18281</v>
      </c>
      <c r="F2196">
        <v>435.929890477877</v>
      </c>
      <c r="G2196" s="2">
        <v>0.27942101109886602</v>
      </c>
      <c r="H2196" s="12">
        <v>1.4333615119910099</v>
      </c>
      <c r="I2196" s="14">
        <v>0.151754551479404</v>
      </c>
      <c r="J2196" s="14">
        <v>0.25379080236705498</v>
      </c>
      <c r="K2196" t="s">
        <v>9686</v>
      </c>
      <c r="L2196" t="s">
        <v>24</v>
      </c>
      <c r="M2196" t="s">
        <v>24</v>
      </c>
      <c r="N2196" t="s">
        <v>24</v>
      </c>
      <c r="O2196" t="s">
        <v>24</v>
      </c>
      <c r="P2196" t="s">
        <v>24</v>
      </c>
      <c r="Q2196" t="s">
        <v>24</v>
      </c>
      <c r="R2196" t="s">
        <v>24</v>
      </c>
      <c r="S2196" t="s">
        <v>24</v>
      </c>
      <c r="T2196" t="s">
        <v>24</v>
      </c>
      <c r="U2196" t="s">
        <v>24</v>
      </c>
      <c r="V2196" t="s">
        <v>24</v>
      </c>
      <c r="W2196" t="s">
        <v>24</v>
      </c>
      <c r="X2196" t="s">
        <v>24</v>
      </c>
      <c r="Y2196">
        <v>869</v>
      </c>
      <c r="Z2196">
        <v>635</v>
      </c>
      <c r="AA2196">
        <v>205</v>
      </c>
      <c r="AB2196">
        <v>295</v>
      </c>
      <c r="AC2196" t="s">
        <v>9685</v>
      </c>
      <c r="AD2196" t="s">
        <v>9688</v>
      </c>
    </row>
    <row r="2197" spans="1:30" x14ac:dyDescent="0.25">
      <c r="A2197">
        <v>2196</v>
      </c>
      <c r="B2197" t="s">
        <v>9689</v>
      </c>
      <c r="C2197" s="2">
        <v>-3.2385321858968399</v>
      </c>
      <c r="D2197" t="s">
        <v>9692</v>
      </c>
      <c r="E2197" t="s">
        <v>18294</v>
      </c>
      <c r="F2197">
        <v>9499.4059173347196</v>
      </c>
      <c r="G2197" s="2">
        <v>0.24712072774205401</v>
      </c>
      <c r="H2197" s="12">
        <v>-13.1050608967016</v>
      </c>
      <c r="I2197" s="14">
        <v>3.0801490576469203E-39</v>
      </c>
      <c r="J2197" s="14">
        <v>2.7336322886616498E-37</v>
      </c>
      <c r="K2197" t="s">
        <v>9691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1</v>
      </c>
      <c r="X2197">
        <v>0</v>
      </c>
      <c r="Y2197">
        <v>2400</v>
      </c>
      <c r="Z2197">
        <v>3164</v>
      </c>
      <c r="AA2197">
        <v>8537</v>
      </c>
      <c r="AB2197">
        <v>14488</v>
      </c>
      <c r="AC2197" t="s">
        <v>9690</v>
      </c>
      <c r="AD2197" t="s">
        <v>9693</v>
      </c>
    </row>
    <row r="2198" spans="1:30" x14ac:dyDescent="0.25">
      <c r="A2198">
        <v>2197</v>
      </c>
      <c r="B2198" t="s">
        <v>9694</v>
      </c>
      <c r="C2198" s="2">
        <v>-3.53018784109541</v>
      </c>
      <c r="D2198" t="s">
        <v>35</v>
      </c>
      <c r="F2198">
        <v>1036534.8234824199</v>
      </c>
      <c r="G2198" s="2">
        <v>0.19903887999955699</v>
      </c>
      <c r="H2198" s="12">
        <v>-17.736172154421599</v>
      </c>
      <c r="I2198" s="14">
        <v>2.20450630202266E-70</v>
      </c>
      <c r="J2198" s="14">
        <v>7.1738309244987399E-68</v>
      </c>
      <c r="K2198" t="s">
        <v>9696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1</v>
      </c>
      <c r="X2198">
        <v>0</v>
      </c>
      <c r="Y2198">
        <v>215052</v>
      </c>
      <c r="Z2198">
        <v>289958</v>
      </c>
      <c r="AA2198">
        <v>1073421</v>
      </c>
      <c r="AB2198">
        <v>1460618</v>
      </c>
      <c r="AC2198" t="s">
        <v>9695</v>
      </c>
      <c r="AD2198" t="s">
        <v>9697</v>
      </c>
    </row>
    <row r="2199" spans="1:30" x14ac:dyDescent="0.25">
      <c r="A2199">
        <v>2198</v>
      </c>
      <c r="B2199" t="s">
        <v>9698</v>
      </c>
      <c r="C2199" s="2">
        <v>4.68424346771995E-2</v>
      </c>
      <c r="D2199" t="s">
        <v>6441</v>
      </c>
      <c r="F2199">
        <v>3530.6370682542502</v>
      </c>
      <c r="G2199" s="2">
        <v>0.158804462491097</v>
      </c>
      <c r="H2199" s="12">
        <v>0.29496925931678702</v>
      </c>
      <c r="I2199" s="14">
        <v>0.76801736296279399</v>
      </c>
      <c r="J2199" s="14">
        <v>0.83696479498096799</v>
      </c>
      <c r="K2199" t="s">
        <v>9700</v>
      </c>
      <c r="L2199" t="s">
        <v>24</v>
      </c>
      <c r="M2199" t="s">
        <v>24</v>
      </c>
      <c r="N2199" t="s">
        <v>24</v>
      </c>
      <c r="O2199" t="s">
        <v>24</v>
      </c>
      <c r="P2199" t="s">
        <v>24</v>
      </c>
      <c r="Q2199" t="s">
        <v>24</v>
      </c>
      <c r="R2199" t="s">
        <v>24</v>
      </c>
      <c r="S2199" t="s">
        <v>24</v>
      </c>
      <c r="T2199" t="s">
        <v>24</v>
      </c>
      <c r="U2199" t="s">
        <v>24</v>
      </c>
      <c r="V2199" t="s">
        <v>24</v>
      </c>
      <c r="W2199" t="s">
        <v>24</v>
      </c>
      <c r="X2199" t="s">
        <v>24</v>
      </c>
      <c r="Y2199">
        <v>5037</v>
      </c>
      <c r="Z2199">
        <v>5913</v>
      </c>
      <c r="AA2199">
        <v>2024</v>
      </c>
      <c r="AB2199">
        <v>2576</v>
      </c>
      <c r="AC2199" t="s">
        <v>9699</v>
      </c>
      <c r="AD2199" t="s">
        <v>9701</v>
      </c>
    </row>
    <row r="2200" spans="1:30" x14ac:dyDescent="0.25">
      <c r="A2200">
        <v>2199</v>
      </c>
      <c r="B2200" t="s">
        <v>9702</v>
      </c>
      <c r="C2200" s="2">
        <v>9.1655254919165804E-2</v>
      </c>
      <c r="D2200" t="s">
        <v>9705</v>
      </c>
      <c r="E2200" t="s">
        <v>18298</v>
      </c>
      <c r="F2200">
        <v>845.87400196877502</v>
      </c>
      <c r="G2200" s="2">
        <v>0.19775347994411799</v>
      </c>
      <c r="H2200" s="12">
        <v>0.46348238698538402</v>
      </c>
      <c r="I2200" s="14">
        <v>0.64301863676470195</v>
      </c>
      <c r="J2200" s="14">
        <v>0.74201766446990602</v>
      </c>
      <c r="K2200" t="s">
        <v>9704</v>
      </c>
      <c r="L2200" t="s">
        <v>24</v>
      </c>
      <c r="M2200" t="s">
        <v>24</v>
      </c>
      <c r="N2200" t="s">
        <v>24</v>
      </c>
      <c r="O2200" t="s">
        <v>24</v>
      </c>
      <c r="P2200" t="s">
        <v>24</v>
      </c>
      <c r="Q2200" t="s">
        <v>24</v>
      </c>
      <c r="R2200" t="s">
        <v>24</v>
      </c>
      <c r="S2200" t="s">
        <v>24</v>
      </c>
      <c r="T2200" t="s">
        <v>24</v>
      </c>
      <c r="U2200" t="s">
        <v>24</v>
      </c>
      <c r="V2200" t="s">
        <v>24</v>
      </c>
      <c r="W2200" t="s">
        <v>24</v>
      </c>
      <c r="X2200" t="s">
        <v>24</v>
      </c>
      <c r="Y2200">
        <v>1162</v>
      </c>
      <c r="Z2200">
        <v>1505</v>
      </c>
      <c r="AA2200">
        <v>498</v>
      </c>
      <c r="AB2200">
        <v>583</v>
      </c>
      <c r="AC2200" t="s">
        <v>9703</v>
      </c>
      <c r="AD2200" t="s">
        <v>9706</v>
      </c>
    </row>
    <row r="2201" spans="1:30" x14ac:dyDescent="0.25">
      <c r="A2201">
        <v>2200</v>
      </c>
      <c r="B2201" t="s">
        <v>16530</v>
      </c>
      <c r="C2201" s="2">
        <v>0.484380824994671</v>
      </c>
      <c r="D2201" t="s">
        <v>9590</v>
      </c>
      <c r="E2201" t="s">
        <v>18298</v>
      </c>
      <c r="F2201">
        <v>541.95647621082003</v>
      </c>
      <c r="G2201" s="2">
        <v>0.291079977856323</v>
      </c>
      <c r="H2201" s="12">
        <v>1.6640815646679801</v>
      </c>
      <c r="I2201" s="14">
        <v>9.6096130632982002E-2</v>
      </c>
      <c r="J2201" s="14">
        <v>0.17592845294036299</v>
      </c>
      <c r="K2201" t="s">
        <v>9708</v>
      </c>
      <c r="L2201" t="s">
        <v>24</v>
      </c>
      <c r="M2201" t="s">
        <v>24</v>
      </c>
      <c r="N2201" t="s">
        <v>24</v>
      </c>
      <c r="O2201" t="s">
        <v>24</v>
      </c>
      <c r="P2201" t="s">
        <v>24</v>
      </c>
      <c r="Q2201" t="s">
        <v>24</v>
      </c>
      <c r="R2201" t="s">
        <v>24</v>
      </c>
      <c r="S2201" t="s">
        <v>24</v>
      </c>
      <c r="T2201" t="s">
        <v>24</v>
      </c>
      <c r="U2201" t="s">
        <v>24</v>
      </c>
      <c r="V2201" t="s">
        <v>24</v>
      </c>
      <c r="W2201" t="s">
        <v>24</v>
      </c>
      <c r="X2201" t="s">
        <v>24</v>
      </c>
      <c r="Y2201">
        <v>980</v>
      </c>
      <c r="Z2201">
        <v>942</v>
      </c>
      <c r="AA2201">
        <v>339</v>
      </c>
      <c r="AB2201">
        <v>246</v>
      </c>
      <c r="AC2201" t="s">
        <v>9707</v>
      </c>
      <c r="AD2201" t="s">
        <v>9709</v>
      </c>
    </row>
    <row r="2202" spans="1:30" x14ac:dyDescent="0.25">
      <c r="A2202">
        <v>2201</v>
      </c>
      <c r="B2202" t="s">
        <v>9710</v>
      </c>
      <c r="C2202" s="2">
        <v>0.36796548440070298</v>
      </c>
      <c r="D2202" t="s">
        <v>9713</v>
      </c>
      <c r="E2202" t="s">
        <v>18287</v>
      </c>
      <c r="F2202">
        <v>336.95716592572001</v>
      </c>
      <c r="G2202" s="2">
        <v>0.224618568382705</v>
      </c>
      <c r="H2202" s="12">
        <v>1.63817927898892</v>
      </c>
      <c r="I2202" s="14">
        <v>0.10138430080190999</v>
      </c>
      <c r="J2202" s="14">
        <v>0.18388559899278101</v>
      </c>
      <c r="K2202" t="s">
        <v>9712</v>
      </c>
      <c r="L2202" t="s">
        <v>24</v>
      </c>
      <c r="M2202" t="s">
        <v>24</v>
      </c>
      <c r="N2202" t="s">
        <v>24</v>
      </c>
      <c r="O2202" t="s">
        <v>24</v>
      </c>
      <c r="P2202" t="s">
        <v>24</v>
      </c>
      <c r="Q2202" t="s">
        <v>24</v>
      </c>
      <c r="R2202" t="s">
        <v>24</v>
      </c>
      <c r="S2202" t="s">
        <v>24</v>
      </c>
      <c r="T2202" t="s">
        <v>24</v>
      </c>
      <c r="U2202" t="s">
        <v>24</v>
      </c>
      <c r="V2202" t="s">
        <v>24</v>
      </c>
      <c r="W2202" t="s">
        <v>24</v>
      </c>
      <c r="X2202" t="s">
        <v>24</v>
      </c>
      <c r="Y2202">
        <v>513</v>
      </c>
      <c r="Z2202">
        <v>647</v>
      </c>
      <c r="AA2202">
        <v>175</v>
      </c>
      <c r="AB2202">
        <v>214</v>
      </c>
      <c r="AC2202" t="s">
        <v>9711</v>
      </c>
      <c r="AD2202" t="s">
        <v>9714</v>
      </c>
    </row>
    <row r="2203" spans="1:30" x14ac:dyDescent="0.25">
      <c r="A2203">
        <v>2202</v>
      </c>
      <c r="B2203" t="s">
        <v>9715</v>
      </c>
      <c r="C2203" s="2">
        <v>0.580138474547645</v>
      </c>
      <c r="D2203" t="s">
        <v>9718</v>
      </c>
      <c r="E2203" t="s">
        <v>18282</v>
      </c>
      <c r="F2203">
        <v>27.841185105365</v>
      </c>
      <c r="G2203" s="2">
        <v>0.81518204838097497</v>
      </c>
      <c r="H2203" s="12">
        <v>0.71166738239617999</v>
      </c>
      <c r="I2203" s="14">
        <v>0.47667077032894101</v>
      </c>
      <c r="J2203" s="14">
        <v>0.60161582357288801</v>
      </c>
      <c r="K2203" t="s">
        <v>9717</v>
      </c>
      <c r="L2203" t="s">
        <v>24</v>
      </c>
      <c r="M2203" t="s">
        <v>24</v>
      </c>
      <c r="N2203" t="s">
        <v>24</v>
      </c>
      <c r="O2203" t="s">
        <v>24</v>
      </c>
      <c r="P2203" t="s">
        <v>24</v>
      </c>
      <c r="Q2203" t="s">
        <v>24</v>
      </c>
      <c r="R2203" t="s">
        <v>24</v>
      </c>
      <c r="S2203" t="s">
        <v>24</v>
      </c>
      <c r="T2203" t="s">
        <v>24</v>
      </c>
      <c r="U2203" t="s">
        <v>24</v>
      </c>
      <c r="V2203" t="s">
        <v>24</v>
      </c>
      <c r="W2203" t="s">
        <v>24</v>
      </c>
      <c r="X2203" t="s">
        <v>24</v>
      </c>
      <c r="Y2203">
        <v>52</v>
      </c>
      <c r="Z2203">
        <v>50</v>
      </c>
      <c r="AA2203">
        <v>4</v>
      </c>
      <c r="AB2203">
        <v>27</v>
      </c>
      <c r="AC2203" t="s">
        <v>9716</v>
      </c>
      <c r="AD2203" t="s">
        <v>9719</v>
      </c>
    </row>
    <row r="2204" spans="1:30" x14ac:dyDescent="0.25">
      <c r="A2204">
        <v>2203</v>
      </c>
      <c r="B2204" t="s">
        <v>9720</v>
      </c>
      <c r="C2204" s="2">
        <v>-0.76672471857178204</v>
      </c>
      <c r="D2204" t="s">
        <v>35</v>
      </c>
      <c r="F2204">
        <v>36.868802159887899</v>
      </c>
      <c r="G2204" s="2">
        <v>0.47453692610696002</v>
      </c>
      <c r="H2204" s="12">
        <v>-1.6157324675697899</v>
      </c>
      <c r="I2204" s="14">
        <v>0.106152168063746</v>
      </c>
      <c r="J2204" s="14">
        <v>0.19006153887617</v>
      </c>
      <c r="K2204" t="s">
        <v>24</v>
      </c>
      <c r="L2204" t="s">
        <v>24</v>
      </c>
      <c r="M2204" t="s">
        <v>24</v>
      </c>
      <c r="N2204" t="s">
        <v>24</v>
      </c>
      <c r="O2204" t="s">
        <v>24</v>
      </c>
      <c r="P2204" t="s">
        <v>24</v>
      </c>
      <c r="Q2204" t="s">
        <v>24</v>
      </c>
      <c r="R2204" t="s">
        <v>24</v>
      </c>
      <c r="S2204" t="s">
        <v>24</v>
      </c>
      <c r="T2204" t="s">
        <v>24</v>
      </c>
      <c r="U2204" t="s">
        <v>24</v>
      </c>
      <c r="V2204" t="s">
        <v>24</v>
      </c>
      <c r="W2204" t="s">
        <v>24</v>
      </c>
      <c r="X2204" t="s">
        <v>24</v>
      </c>
      <c r="Y2204">
        <v>42</v>
      </c>
      <c r="Z2204">
        <v>41</v>
      </c>
      <c r="AA2204">
        <v>30</v>
      </c>
      <c r="AB2204">
        <v>31</v>
      </c>
      <c r="AC2204" t="s">
        <v>9721</v>
      </c>
      <c r="AD2204" t="s">
        <v>9722</v>
      </c>
    </row>
    <row r="2205" spans="1:30" x14ac:dyDescent="0.25">
      <c r="A2205">
        <v>2204</v>
      </c>
      <c r="B2205" t="s">
        <v>9723</v>
      </c>
      <c r="C2205" s="2">
        <v>-0.23704567562516299</v>
      </c>
      <c r="D2205" t="s">
        <v>9726</v>
      </c>
      <c r="E2205" t="s">
        <v>18283</v>
      </c>
      <c r="F2205">
        <v>149.37410738609</v>
      </c>
      <c r="G2205" s="2">
        <v>0.271714952603475</v>
      </c>
      <c r="H2205" s="12">
        <v>-0.87240570809179396</v>
      </c>
      <c r="I2205" s="14">
        <v>0.382987087640972</v>
      </c>
      <c r="J2205" s="14">
        <v>0.51053774225697901</v>
      </c>
      <c r="K2205" t="s">
        <v>9725</v>
      </c>
      <c r="L2205" t="s">
        <v>24</v>
      </c>
      <c r="M2205" t="s">
        <v>24</v>
      </c>
      <c r="N2205" t="s">
        <v>24</v>
      </c>
      <c r="O2205" t="s">
        <v>24</v>
      </c>
      <c r="P2205" t="s">
        <v>24</v>
      </c>
      <c r="Q2205" t="s">
        <v>24</v>
      </c>
      <c r="R2205" t="s">
        <v>24</v>
      </c>
      <c r="S2205" t="s">
        <v>24</v>
      </c>
      <c r="T2205" t="s">
        <v>24</v>
      </c>
      <c r="U2205" t="s">
        <v>24</v>
      </c>
      <c r="V2205" t="s">
        <v>24</v>
      </c>
      <c r="W2205" t="s">
        <v>24</v>
      </c>
      <c r="X2205" t="s">
        <v>24</v>
      </c>
      <c r="Y2205">
        <v>216</v>
      </c>
      <c r="Z2205">
        <v>201</v>
      </c>
      <c r="AA2205">
        <v>100</v>
      </c>
      <c r="AB2205">
        <v>113</v>
      </c>
      <c r="AC2205" t="s">
        <v>9724</v>
      </c>
      <c r="AD2205" t="s">
        <v>9727</v>
      </c>
    </row>
    <row r="2206" spans="1:30" x14ac:dyDescent="0.25">
      <c r="A2206">
        <v>2205</v>
      </c>
      <c r="B2206" t="s">
        <v>9728</v>
      </c>
      <c r="C2206" s="2">
        <v>0.60073530046324397</v>
      </c>
      <c r="D2206" t="s">
        <v>35</v>
      </c>
      <c r="F2206">
        <v>68.360159221200206</v>
      </c>
      <c r="G2206" s="2">
        <v>0.39002218025535501</v>
      </c>
      <c r="H2206" s="12">
        <v>1.5402593259438</v>
      </c>
      <c r="I2206" s="14">
        <v>0.12349715403025099</v>
      </c>
      <c r="J2206" s="14">
        <v>0.21567816927018299</v>
      </c>
      <c r="K2206" t="s">
        <v>9730</v>
      </c>
      <c r="L2206" t="s">
        <v>24</v>
      </c>
      <c r="M2206" t="s">
        <v>24</v>
      </c>
      <c r="N2206" t="s">
        <v>24</v>
      </c>
      <c r="O2206" t="s">
        <v>24</v>
      </c>
      <c r="P2206" t="s">
        <v>24</v>
      </c>
      <c r="Q2206" t="s">
        <v>24</v>
      </c>
      <c r="R2206" t="s">
        <v>24</v>
      </c>
      <c r="S2206" t="s">
        <v>24</v>
      </c>
      <c r="T2206" t="s">
        <v>24</v>
      </c>
      <c r="U2206" t="s">
        <v>24</v>
      </c>
      <c r="V2206" t="s">
        <v>24</v>
      </c>
      <c r="W2206" t="s">
        <v>24</v>
      </c>
      <c r="X2206" t="s">
        <v>24</v>
      </c>
      <c r="Y2206">
        <v>115</v>
      </c>
      <c r="Z2206">
        <v>136</v>
      </c>
      <c r="AA2206">
        <v>38</v>
      </c>
      <c r="AB2206">
        <v>33</v>
      </c>
      <c r="AC2206" t="s">
        <v>9729</v>
      </c>
      <c r="AD2206" t="s">
        <v>9731</v>
      </c>
    </row>
    <row r="2207" spans="1:30" x14ac:dyDescent="0.25">
      <c r="A2207">
        <v>2206</v>
      </c>
      <c r="B2207" t="s">
        <v>9732</v>
      </c>
      <c r="C2207" s="2">
        <v>0.89625465427183804</v>
      </c>
      <c r="D2207" t="s">
        <v>35</v>
      </c>
      <c r="F2207">
        <v>5.0786600897959104</v>
      </c>
      <c r="G2207" s="2">
        <v>1.6447990886333601</v>
      </c>
      <c r="H2207" s="12">
        <v>0.54490220748877405</v>
      </c>
      <c r="I2207" s="14">
        <v>0.58582077795395204</v>
      </c>
      <c r="J2207" s="14" t="s">
        <v>24</v>
      </c>
      <c r="K2207" t="s">
        <v>24</v>
      </c>
      <c r="L2207" t="s">
        <v>24</v>
      </c>
      <c r="M2207" t="s">
        <v>24</v>
      </c>
      <c r="N2207" t="s">
        <v>24</v>
      </c>
      <c r="O2207" t="s">
        <v>24</v>
      </c>
      <c r="P2207" t="s">
        <v>24</v>
      </c>
      <c r="Q2207" t="s">
        <v>24</v>
      </c>
      <c r="R2207" t="s">
        <v>24</v>
      </c>
      <c r="S2207" t="s">
        <v>24</v>
      </c>
      <c r="T2207" t="s">
        <v>24</v>
      </c>
      <c r="U2207" t="s">
        <v>24</v>
      </c>
      <c r="V2207" t="s">
        <v>24</v>
      </c>
      <c r="W2207" t="s">
        <v>24</v>
      </c>
      <c r="X2207" t="s">
        <v>24</v>
      </c>
      <c r="Y2207">
        <v>15</v>
      </c>
      <c r="Z2207">
        <v>5</v>
      </c>
      <c r="AA2207">
        <v>0</v>
      </c>
      <c r="AB2207">
        <v>5</v>
      </c>
      <c r="AC2207" t="s">
        <v>9733</v>
      </c>
      <c r="AD2207" t="e">
        <f>-PSFRLGIPAPSNPTEITAINQSADYGEDDPTDDDTRFYVETYVTLWLRRAAGAGIARGHDHLSWQ</f>
        <v>#NAME?</v>
      </c>
    </row>
    <row r="2208" spans="1:30" x14ac:dyDescent="0.25">
      <c r="A2208">
        <v>2207</v>
      </c>
      <c r="B2208" t="s">
        <v>9734</v>
      </c>
      <c r="C2208" s="2">
        <v>1.4909299410046299</v>
      </c>
      <c r="D2208" t="s">
        <v>35</v>
      </c>
      <c r="F2208">
        <v>17.396395181458999</v>
      </c>
      <c r="G2208" s="2">
        <v>0.73053716872931496</v>
      </c>
      <c r="H2208" s="12">
        <v>2.0408680144200302</v>
      </c>
      <c r="I2208" s="14">
        <v>4.12639478538053E-2</v>
      </c>
      <c r="J2208" s="14">
        <v>8.8581205095576807E-2</v>
      </c>
      <c r="K2208" t="s">
        <v>9736</v>
      </c>
      <c r="L2208" t="s">
        <v>24</v>
      </c>
      <c r="M2208" t="s">
        <v>24</v>
      </c>
      <c r="N2208" t="s">
        <v>24</v>
      </c>
      <c r="O2208" t="s">
        <v>24</v>
      </c>
      <c r="P2208" t="s">
        <v>24</v>
      </c>
      <c r="Q2208" t="s">
        <v>24</v>
      </c>
      <c r="R2208" t="s">
        <v>24</v>
      </c>
      <c r="S2208" t="s">
        <v>24</v>
      </c>
      <c r="T2208" t="s">
        <v>24</v>
      </c>
      <c r="U2208" t="s">
        <v>24</v>
      </c>
      <c r="V2208" t="s">
        <v>24</v>
      </c>
      <c r="W2208" t="s">
        <v>24</v>
      </c>
      <c r="X2208" t="s">
        <v>24</v>
      </c>
      <c r="Y2208">
        <v>40</v>
      </c>
      <c r="Z2208">
        <v>38</v>
      </c>
      <c r="AA2208">
        <v>6</v>
      </c>
      <c r="AB2208">
        <v>6</v>
      </c>
      <c r="AC2208" t="s">
        <v>9735</v>
      </c>
      <c r="AD2208" t="s">
        <v>9737</v>
      </c>
    </row>
    <row r="2209" spans="1:30" x14ac:dyDescent="0.25">
      <c r="A2209">
        <v>2208</v>
      </c>
      <c r="B2209" t="s">
        <v>9738</v>
      </c>
      <c r="C2209" s="2">
        <v>1.79328493486493</v>
      </c>
      <c r="D2209" t="s">
        <v>9741</v>
      </c>
      <c r="F2209">
        <v>11.8112093684695</v>
      </c>
      <c r="G2209" s="2">
        <v>1.0668726581010699</v>
      </c>
      <c r="H2209" s="12">
        <v>1.6808800199798899</v>
      </c>
      <c r="I2209" s="14">
        <v>9.27862215749643E-2</v>
      </c>
      <c r="J2209" s="14" t="s">
        <v>24</v>
      </c>
      <c r="K2209" t="s">
        <v>9740</v>
      </c>
      <c r="L2209" t="s">
        <v>24</v>
      </c>
      <c r="M2209" t="s">
        <v>24</v>
      </c>
      <c r="N2209" t="s">
        <v>24</v>
      </c>
      <c r="O2209" t="s">
        <v>24</v>
      </c>
      <c r="P2209" t="s">
        <v>24</v>
      </c>
      <c r="Q2209" t="s">
        <v>24</v>
      </c>
      <c r="R2209" t="s">
        <v>24</v>
      </c>
      <c r="S2209" t="s">
        <v>24</v>
      </c>
      <c r="T2209" t="s">
        <v>24</v>
      </c>
      <c r="U2209" t="s">
        <v>24</v>
      </c>
      <c r="V2209" t="s">
        <v>24</v>
      </c>
      <c r="W2209" t="s">
        <v>24</v>
      </c>
      <c r="X2209" t="s">
        <v>24</v>
      </c>
      <c r="Y2209">
        <v>42</v>
      </c>
      <c r="Z2209">
        <v>13</v>
      </c>
      <c r="AA2209">
        <v>3</v>
      </c>
      <c r="AB2209">
        <v>4</v>
      </c>
      <c r="AC2209" t="s">
        <v>9739</v>
      </c>
      <c r="AD2209" t="s">
        <v>9742</v>
      </c>
    </row>
    <row r="2210" spans="1:30" x14ac:dyDescent="0.25">
      <c r="A2210">
        <v>2209</v>
      </c>
      <c r="B2210" t="s">
        <v>9743</v>
      </c>
      <c r="C2210" s="2">
        <v>2.3689463079727</v>
      </c>
      <c r="D2210" t="s">
        <v>35</v>
      </c>
      <c r="F2210">
        <v>2.4331300494827701</v>
      </c>
      <c r="G2210" s="2">
        <v>2.4225322225254802</v>
      </c>
      <c r="H2210" s="12">
        <v>0.97788020565649703</v>
      </c>
      <c r="I2210" s="14">
        <v>0.32813357621203898</v>
      </c>
      <c r="J2210" s="14" t="s">
        <v>24</v>
      </c>
      <c r="K2210" t="s">
        <v>9745</v>
      </c>
      <c r="L2210" t="s">
        <v>24</v>
      </c>
      <c r="M2210" t="s">
        <v>24</v>
      </c>
      <c r="N2210" t="s">
        <v>24</v>
      </c>
      <c r="O2210" t="s">
        <v>24</v>
      </c>
      <c r="P2210" t="s">
        <v>24</v>
      </c>
      <c r="Q2210" t="s">
        <v>24</v>
      </c>
      <c r="R2210" t="s">
        <v>24</v>
      </c>
      <c r="S2210" t="s">
        <v>24</v>
      </c>
      <c r="T2210" t="s">
        <v>24</v>
      </c>
      <c r="U2210" t="s">
        <v>24</v>
      </c>
      <c r="V2210" t="s">
        <v>24</v>
      </c>
      <c r="W2210" t="s">
        <v>24</v>
      </c>
      <c r="X2210" t="s">
        <v>24</v>
      </c>
      <c r="Y2210">
        <v>11</v>
      </c>
      <c r="Z2210">
        <v>1</v>
      </c>
      <c r="AA2210">
        <v>1</v>
      </c>
      <c r="AB2210">
        <v>0</v>
      </c>
      <c r="AC2210" t="s">
        <v>9744</v>
      </c>
      <c r="AD2210" t="s">
        <v>9746</v>
      </c>
    </row>
    <row r="2211" spans="1:30" x14ac:dyDescent="0.25">
      <c r="A2211">
        <v>2210</v>
      </c>
      <c r="B2211" t="s">
        <v>9747</v>
      </c>
      <c r="C2211" s="2">
        <v>0.57398024313310503</v>
      </c>
      <c r="D2211" t="s">
        <v>1646</v>
      </c>
      <c r="E2211" t="s">
        <v>18297</v>
      </c>
      <c r="F2211">
        <v>302.427014245495</v>
      </c>
      <c r="G2211" s="2">
        <v>0.22436230540378699</v>
      </c>
      <c r="H2211" s="12">
        <v>2.5582739582752501</v>
      </c>
      <c r="I2211" s="14">
        <v>1.0519318379581701E-2</v>
      </c>
      <c r="J2211" s="14">
        <v>2.80970850015504E-2</v>
      </c>
      <c r="K2211" t="s">
        <v>9749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0</v>
      </c>
      <c r="Y2211">
        <v>503</v>
      </c>
      <c r="Z2211">
        <v>601</v>
      </c>
      <c r="AA2211">
        <v>153</v>
      </c>
      <c r="AB2211">
        <v>167</v>
      </c>
      <c r="AC2211" t="s">
        <v>9748</v>
      </c>
      <c r="AD2211" t="e">
        <f>-ITLYSDADFFSPYVMSVFVALTEKQLPFELKKINLSDNENMQQSYAQLSFTRRVPTLIIDDFRISESSAITEYLDEAFPAPAYQSLYPNMMQQRAKTREIQAWLRSDLLSIRLERPTEVLFGGMKCPPLSTIASNAADKLFAAANWLLADGQDNLNGEWSIADTDLALMLNRLVMNGDDVPANLQRYVSYQWQRPSVQQWLTLSK</f>
        <v>#NAME?</v>
      </c>
    </row>
    <row r="2212" spans="1:30" x14ac:dyDescent="0.25">
      <c r="A2212">
        <v>2211</v>
      </c>
      <c r="B2212" t="s">
        <v>9750</v>
      </c>
      <c r="C2212" s="2">
        <v>1.00108084182629</v>
      </c>
      <c r="D2212" t="s">
        <v>35</v>
      </c>
      <c r="F2212">
        <v>71.207847617757693</v>
      </c>
      <c r="G2212" s="2">
        <v>0.38358447230633902</v>
      </c>
      <c r="H2212" s="12">
        <v>2.6098054381794902</v>
      </c>
      <c r="I2212" s="14">
        <v>9.0593731198553799E-3</v>
      </c>
      <c r="J2212" s="14">
        <v>2.4843294967019099E-2</v>
      </c>
      <c r="K2212" t="s">
        <v>9752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0</v>
      </c>
      <c r="Y2212">
        <v>152</v>
      </c>
      <c r="Z2212">
        <v>137</v>
      </c>
      <c r="AA2212">
        <v>26</v>
      </c>
      <c r="AB2212">
        <v>37</v>
      </c>
      <c r="AC2212" t="s">
        <v>9751</v>
      </c>
      <c r="AD2212" t="s">
        <v>9753</v>
      </c>
    </row>
    <row r="2213" spans="1:30" x14ac:dyDescent="0.25">
      <c r="A2213">
        <v>2212</v>
      </c>
      <c r="B2213" t="s">
        <v>9754</v>
      </c>
      <c r="C2213" s="2">
        <v>1.10792057965555</v>
      </c>
      <c r="D2213" t="s">
        <v>9757</v>
      </c>
      <c r="E2213" t="s">
        <v>18294</v>
      </c>
      <c r="F2213">
        <v>168.86549079558301</v>
      </c>
      <c r="G2213" s="2">
        <v>0.31711986348457399</v>
      </c>
      <c r="H2213" s="12">
        <v>3.4936965710110499</v>
      </c>
      <c r="I2213" s="14">
        <v>4.7638212894471202E-4</v>
      </c>
      <c r="J2213" s="14">
        <v>2.01546285322763E-3</v>
      </c>
      <c r="K2213" t="s">
        <v>9756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0</v>
      </c>
      <c r="Y2213">
        <v>397</v>
      </c>
      <c r="Z2213">
        <v>303</v>
      </c>
      <c r="AA2213">
        <v>60</v>
      </c>
      <c r="AB2213">
        <v>82</v>
      </c>
      <c r="AC2213" t="s">
        <v>9755</v>
      </c>
      <c r="AD2213" t="s">
        <v>9758</v>
      </c>
    </row>
    <row r="2214" spans="1:30" x14ac:dyDescent="0.25">
      <c r="A2214">
        <v>2213</v>
      </c>
      <c r="B2214" t="s">
        <v>16531</v>
      </c>
      <c r="C2214" s="2">
        <v>-0.63433984267124299</v>
      </c>
      <c r="D2214" t="s">
        <v>9761</v>
      </c>
      <c r="E2214" t="s">
        <v>18298</v>
      </c>
      <c r="F2214">
        <v>3634.9470232134299</v>
      </c>
      <c r="G2214" s="2">
        <v>0.16091403851589001</v>
      </c>
      <c r="H2214" s="12">
        <v>-3.9421037997788102</v>
      </c>
      <c r="I2214" s="14">
        <v>8.0770004834107006E-5</v>
      </c>
      <c r="J2214" s="14">
        <v>4.1122147180858902E-4</v>
      </c>
      <c r="K2214" t="s">
        <v>9760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</v>
      </c>
      <c r="W2214">
        <v>0</v>
      </c>
      <c r="X2214">
        <v>0</v>
      </c>
      <c r="Y2214">
        <v>4128</v>
      </c>
      <c r="Z2214">
        <v>4556</v>
      </c>
      <c r="AA2214">
        <v>2843</v>
      </c>
      <c r="AB2214">
        <v>2964</v>
      </c>
      <c r="AC2214" t="s">
        <v>9759</v>
      </c>
      <c r="AD2214" t="s">
        <v>9762</v>
      </c>
    </row>
    <row r="2215" spans="1:30" x14ac:dyDescent="0.25">
      <c r="A2215">
        <v>2214</v>
      </c>
      <c r="B2215" t="s">
        <v>9763</v>
      </c>
      <c r="C2215" s="2">
        <v>0.97668403071998899</v>
      </c>
      <c r="D2215" t="s">
        <v>9766</v>
      </c>
      <c r="E2215" t="s">
        <v>18294</v>
      </c>
      <c r="F2215">
        <v>54.030621114737102</v>
      </c>
      <c r="G2215" s="2">
        <v>0.64306645968593101</v>
      </c>
      <c r="H2215" s="12">
        <v>1.5187917454083899</v>
      </c>
      <c r="I2215" s="14">
        <v>0.12881492433535599</v>
      </c>
      <c r="J2215" s="14">
        <v>0.22281755707840001</v>
      </c>
      <c r="K2215" t="s">
        <v>9765</v>
      </c>
      <c r="L2215" t="s">
        <v>24</v>
      </c>
      <c r="M2215" t="s">
        <v>24</v>
      </c>
      <c r="N2215" t="s">
        <v>24</v>
      </c>
      <c r="O2215" t="s">
        <v>24</v>
      </c>
      <c r="P2215" t="s">
        <v>24</v>
      </c>
      <c r="Q2215" t="s">
        <v>24</v>
      </c>
      <c r="R2215" t="s">
        <v>24</v>
      </c>
      <c r="S2215" t="s">
        <v>24</v>
      </c>
      <c r="T2215" t="s">
        <v>24</v>
      </c>
      <c r="U2215" t="s">
        <v>24</v>
      </c>
      <c r="V2215" t="s">
        <v>24</v>
      </c>
      <c r="W2215" t="s">
        <v>24</v>
      </c>
      <c r="X2215" t="s">
        <v>24</v>
      </c>
      <c r="Y2215">
        <v>116</v>
      </c>
      <c r="Z2215">
        <v>101</v>
      </c>
      <c r="AA2215">
        <v>35</v>
      </c>
      <c r="AB2215">
        <v>11</v>
      </c>
      <c r="AC2215" t="s">
        <v>9764</v>
      </c>
      <c r="AD2215" t="s">
        <v>9767</v>
      </c>
    </row>
    <row r="2216" spans="1:30" x14ac:dyDescent="0.25">
      <c r="A2216">
        <v>2215</v>
      </c>
      <c r="B2216" t="s">
        <v>9768</v>
      </c>
      <c r="C2216" s="2">
        <v>0.247763132571932</v>
      </c>
      <c r="D2216" t="s">
        <v>9771</v>
      </c>
      <c r="E2216" t="s">
        <v>18289</v>
      </c>
      <c r="F2216">
        <v>253.43513571049499</v>
      </c>
      <c r="G2216" s="2">
        <v>0.248217641451173</v>
      </c>
      <c r="H2216" s="12">
        <v>0.99816890984627804</v>
      </c>
      <c r="I2216" s="14">
        <v>0.31819745958627299</v>
      </c>
      <c r="J2216" s="14">
        <v>0.44393036073040298</v>
      </c>
      <c r="K2216" t="s">
        <v>9770</v>
      </c>
      <c r="L2216" t="s">
        <v>24</v>
      </c>
      <c r="M2216" t="s">
        <v>24</v>
      </c>
      <c r="N2216" t="s">
        <v>24</v>
      </c>
      <c r="O2216" t="s">
        <v>24</v>
      </c>
      <c r="P2216" t="s">
        <v>24</v>
      </c>
      <c r="Q2216" t="s">
        <v>24</v>
      </c>
      <c r="R2216" t="s">
        <v>24</v>
      </c>
      <c r="S2216" t="s">
        <v>24</v>
      </c>
      <c r="T2216" t="s">
        <v>24</v>
      </c>
      <c r="U2216" t="s">
        <v>24</v>
      </c>
      <c r="V2216" t="s">
        <v>24</v>
      </c>
      <c r="W2216" t="s">
        <v>24</v>
      </c>
      <c r="X2216" t="s">
        <v>24</v>
      </c>
      <c r="Y2216">
        <v>438</v>
      </c>
      <c r="Z2216">
        <v>398</v>
      </c>
      <c r="AA2216">
        <v>152</v>
      </c>
      <c r="AB2216">
        <v>152</v>
      </c>
      <c r="AC2216" t="s">
        <v>9769</v>
      </c>
      <c r="AD2216" t="s">
        <v>9772</v>
      </c>
    </row>
    <row r="2217" spans="1:30" x14ac:dyDescent="0.25">
      <c r="A2217">
        <v>2216</v>
      </c>
      <c r="B2217" t="s">
        <v>9773</v>
      </c>
      <c r="C2217" s="2">
        <v>0.96148771498336205</v>
      </c>
      <c r="D2217" t="s">
        <v>35</v>
      </c>
      <c r="F2217">
        <v>7.6493463096326604</v>
      </c>
      <c r="G2217" s="2">
        <v>1.05788417406562</v>
      </c>
      <c r="H2217" s="12">
        <v>0.90887805920019704</v>
      </c>
      <c r="I2217" s="14">
        <v>0.36341449655296498</v>
      </c>
      <c r="J2217" s="14" t="s">
        <v>24</v>
      </c>
      <c r="K2217" t="s">
        <v>24</v>
      </c>
      <c r="L2217" t="s">
        <v>24</v>
      </c>
      <c r="M2217" t="s">
        <v>24</v>
      </c>
      <c r="N2217" t="s">
        <v>24</v>
      </c>
      <c r="O2217" t="s">
        <v>24</v>
      </c>
      <c r="P2217" t="s">
        <v>24</v>
      </c>
      <c r="Q2217" t="s">
        <v>24</v>
      </c>
      <c r="R2217" t="s">
        <v>24</v>
      </c>
      <c r="S2217" t="s">
        <v>24</v>
      </c>
      <c r="T2217" t="s">
        <v>24</v>
      </c>
      <c r="U2217" t="s">
        <v>24</v>
      </c>
      <c r="V2217" t="s">
        <v>24</v>
      </c>
      <c r="W2217" t="s">
        <v>24</v>
      </c>
      <c r="X2217" t="s">
        <v>24</v>
      </c>
      <c r="Y2217">
        <v>14</v>
      </c>
      <c r="Z2217">
        <v>17</v>
      </c>
      <c r="AA2217">
        <v>2</v>
      </c>
      <c r="AB2217">
        <v>5</v>
      </c>
      <c r="AC2217" t="s">
        <v>9774</v>
      </c>
      <c r="AD2217" t="s">
        <v>9775</v>
      </c>
    </row>
    <row r="2218" spans="1:30" x14ac:dyDescent="0.25">
      <c r="A2218">
        <v>2217</v>
      </c>
      <c r="B2218" t="s">
        <v>9776</v>
      </c>
      <c r="C2218" s="2">
        <v>-0.42255783778769301</v>
      </c>
      <c r="D2218" t="s">
        <v>120</v>
      </c>
      <c r="F2218">
        <v>665.81157024372806</v>
      </c>
      <c r="G2218" s="2">
        <v>0.18883286222259699</v>
      </c>
      <c r="H2218" s="12">
        <v>-2.2377346443522099</v>
      </c>
      <c r="I2218" s="14">
        <v>2.5238364610708601E-2</v>
      </c>
      <c r="J2218" s="14">
        <v>5.9588928285366799E-2</v>
      </c>
      <c r="K2218" t="s">
        <v>9778</v>
      </c>
      <c r="L2218" t="s">
        <v>24</v>
      </c>
      <c r="M2218" t="s">
        <v>24</v>
      </c>
      <c r="N2218" t="s">
        <v>24</v>
      </c>
      <c r="O2218" t="s">
        <v>24</v>
      </c>
      <c r="P2218" t="s">
        <v>24</v>
      </c>
      <c r="Q2218" t="s">
        <v>24</v>
      </c>
      <c r="R2218" t="s">
        <v>24</v>
      </c>
      <c r="S2218" t="s">
        <v>24</v>
      </c>
      <c r="T2218" t="s">
        <v>24</v>
      </c>
      <c r="U2218" t="s">
        <v>24</v>
      </c>
      <c r="V2218" t="s">
        <v>24</v>
      </c>
      <c r="W2218" t="s">
        <v>24</v>
      </c>
      <c r="X2218" t="s">
        <v>24</v>
      </c>
      <c r="Y2218">
        <v>796</v>
      </c>
      <c r="Z2218">
        <v>940</v>
      </c>
      <c r="AA2218">
        <v>484</v>
      </c>
      <c r="AB2218">
        <v>519</v>
      </c>
      <c r="AC2218" t="s">
        <v>9777</v>
      </c>
      <c r="AD2218" t="s">
        <v>9779</v>
      </c>
    </row>
    <row r="2219" spans="1:30" x14ac:dyDescent="0.25">
      <c r="A2219">
        <v>2218</v>
      </c>
      <c r="B2219" t="s">
        <v>9780</v>
      </c>
      <c r="C2219" s="2">
        <v>0.60662713485832098</v>
      </c>
      <c r="D2219" t="s">
        <v>35</v>
      </c>
      <c r="F2219">
        <v>21.514955232798801</v>
      </c>
      <c r="G2219" s="2">
        <v>0.67851095792484195</v>
      </c>
      <c r="H2219" s="12">
        <v>0.89405650383839097</v>
      </c>
      <c r="I2219" s="14">
        <v>0.371291659974057</v>
      </c>
      <c r="J2219" s="14">
        <v>0.49979108314329401</v>
      </c>
      <c r="K2219" t="s">
        <v>24</v>
      </c>
      <c r="L2219" t="s">
        <v>24</v>
      </c>
      <c r="M2219" t="s">
        <v>24</v>
      </c>
      <c r="N2219" t="s">
        <v>24</v>
      </c>
      <c r="O2219" t="s">
        <v>24</v>
      </c>
      <c r="P2219" t="s">
        <v>24</v>
      </c>
      <c r="Q2219" t="s">
        <v>24</v>
      </c>
      <c r="R2219" t="s">
        <v>24</v>
      </c>
      <c r="S2219" t="s">
        <v>24</v>
      </c>
      <c r="T2219" t="s">
        <v>24</v>
      </c>
      <c r="U2219" t="s">
        <v>24</v>
      </c>
      <c r="V2219" t="s">
        <v>24</v>
      </c>
      <c r="W2219" t="s">
        <v>24</v>
      </c>
      <c r="X2219" t="s">
        <v>24</v>
      </c>
      <c r="Y2219">
        <v>35</v>
      </c>
      <c r="Z2219">
        <v>44</v>
      </c>
      <c r="AA2219">
        <v>14</v>
      </c>
      <c r="AB2219">
        <v>8</v>
      </c>
      <c r="AC2219" t="s">
        <v>9781</v>
      </c>
      <c r="AD2219" t="s">
        <v>9782</v>
      </c>
    </row>
    <row r="2220" spans="1:30" x14ac:dyDescent="0.25">
      <c r="A2220">
        <v>2219</v>
      </c>
      <c r="B2220" t="s">
        <v>9783</v>
      </c>
      <c r="C2220" s="2">
        <v>0.85705909487173004</v>
      </c>
      <c r="D2220" t="s">
        <v>9786</v>
      </c>
      <c r="E2220" t="s">
        <v>18295</v>
      </c>
      <c r="F2220">
        <v>469.76920145064702</v>
      </c>
      <c r="G2220" s="2">
        <v>0.20351892465132901</v>
      </c>
      <c r="H2220" s="12">
        <v>4.2112009796634498</v>
      </c>
      <c r="I2220" s="14">
        <v>2.54016625694503E-5</v>
      </c>
      <c r="J2220" s="14">
        <v>1.4916314636647101E-4</v>
      </c>
      <c r="K2220" t="s">
        <v>9785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0</v>
      </c>
      <c r="Y2220">
        <v>836</v>
      </c>
      <c r="Z2220">
        <v>1012</v>
      </c>
      <c r="AA2220">
        <v>204</v>
      </c>
      <c r="AB2220">
        <v>237</v>
      </c>
      <c r="AC2220" t="s">
        <v>9784</v>
      </c>
      <c r="AD2220" t="s">
        <v>9787</v>
      </c>
    </row>
    <row r="2221" spans="1:30" x14ac:dyDescent="0.25">
      <c r="A2221">
        <v>2220</v>
      </c>
      <c r="B2221" t="s">
        <v>9788</v>
      </c>
      <c r="C2221" s="2">
        <v>-1.0903851865854299</v>
      </c>
      <c r="D2221" t="s">
        <v>35</v>
      </c>
      <c r="F2221">
        <v>185.00665929345499</v>
      </c>
      <c r="G2221" s="2">
        <v>0.25675127204349102</v>
      </c>
      <c r="H2221" s="12">
        <v>-4.2468540775164199</v>
      </c>
      <c r="I2221" s="14">
        <v>2.1679305406348001E-5</v>
      </c>
      <c r="J2221" s="14">
        <v>1.2964423830289301E-4</v>
      </c>
      <c r="K2221" t="s">
        <v>24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1</v>
      </c>
      <c r="W2221">
        <v>0</v>
      </c>
      <c r="X2221">
        <v>0</v>
      </c>
      <c r="Y2221">
        <v>185</v>
      </c>
      <c r="Z2221">
        <v>175</v>
      </c>
      <c r="AA2221">
        <v>143</v>
      </c>
      <c r="AB2221">
        <v>191</v>
      </c>
      <c r="AC2221" t="s">
        <v>9789</v>
      </c>
      <c r="AD2221" t="s">
        <v>9790</v>
      </c>
    </row>
    <row r="2222" spans="1:30" x14ac:dyDescent="0.25">
      <c r="A2222">
        <v>2221</v>
      </c>
      <c r="B2222" t="s">
        <v>9791</v>
      </c>
      <c r="C2222" s="2">
        <v>-0.27077330925609</v>
      </c>
      <c r="D2222" t="s">
        <v>35</v>
      </c>
      <c r="F2222">
        <v>194.33093601272299</v>
      </c>
      <c r="G2222" s="2">
        <v>0.27441718740034199</v>
      </c>
      <c r="H2222" s="12">
        <v>-0.98672139242162105</v>
      </c>
      <c r="I2222" s="14">
        <v>0.32377923982007401</v>
      </c>
      <c r="J2222" s="14">
        <v>0.449150242094987</v>
      </c>
      <c r="K2222" t="s">
        <v>24</v>
      </c>
      <c r="L2222" t="s">
        <v>24</v>
      </c>
      <c r="M2222" t="s">
        <v>24</v>
      </c>
      <c r="N2222" t="s">
        <v>24</v>
      </c>
      <c r="O2222" t="s">
        <v>24</v>
      </c>
      <c r="P2222" t="s">
        <v>24</v>
      </c>
      <c r="Q2222" t="s">
        <v>24</v>
      </c>
      <c r="R2222" t="s">
        <v>24</v>
      </c>
      <c r="S2222" t="s">
        <v>24</v>
      </c>
      <c r="T2222" t="s">
        <v>24</v>
      </c>
      <c r="U2222" t="s">
        <v>24</v>
      </c>
      <c r="V2222" t="s">
        <v>24</v>
      </c>
      <c r="W2222" t="s">
        <v>24</v>
      </c>
      <c r="X2222" t="s">
        <v>24</v>
      </c>
      <c r="Y2222">
        <v>283</v>
      </c>
      <c r="Z2222">
        <v>253</v>
      </c>
      <c r="AA2222">
        <v>114</v>
      </c>
      <c r="AB2222">
        <v>169</v>
      </c>
      <c r="AC2222" t="s">
        <v>9792</v>
      </c>
      <c r="AD2222" t="s">
        <v>9793</v>
      </c>
    </row>
    <row r="2223" spans="1:30" x14ac:dyDescent="0.25">
      <c r="A2223">
        <v>2222</v>
      </c>
      <c r="B2223" t="s">
        <v>9794</v>
      </c>
      <c r="C2223" s="2">
        <v>-3.1577045814426699</v>
      </c>
      <c r="D2223" t="s">
        <v>35</v>
      </c>
      <c r="F2223">
        <v>2239.1641461008098</v>
      </c>
      <c r="G2223" s="2">
        <v>0.29026946029705802</v>
      </c>
      <c r="H2223" s="12">
        <v>-10.8785284480534</v>
      </c>
      <c r="I2223" s="14">
        <v>1.45899232369886E-27</v>
      </c>
      <c r="J2223" s="14">
        <v>7.8046096219781299E-26</v>
      </c>
      <c r="K2223" t="s">
        <v>9796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1</v>
      </c>
      <c r="X2223">
        <v>0</v>
      </c>
      <c r="Y2223">
        <v>639</v>
      </c>
      <c r="Z2223">
        <v>738</v>
      </c>
      <c r="AA2223">
        <v>1804</v>
      </c>
      <c r="AB2223">
        <v>3630</v>
      </c>
      <c r="AC2223" t="s">
        <v>9795</v>
      </c>
      <c r="AD2223" t="s">
        <v>9797</v>
      </c>
    </row>
    <row r="2224" spans="1:30" x14ac:dyDescent="0.25">
      <c r="A2224">
        <v>2223</v>
      </c>
      <c r="B2224" t="s">
        <v>9798</v>
      </c>
      <c r="C2224" s="2">
        <v>0.22278712664883099</v>
      </c>
      <c r="D2224" t="s">
        <v>8262</v>
      </c>
      <c r="E2224" t="s">
        <v>18282</v>
      </c>
      <c r="F2224">
        <v>775.40959085497002</v>
      </c>
      <c r="G2224" s="2">
        <v>0.177296075927941</v>
      </c>
      <c r="H2224" s="12">
        <v>1.25658238899421</v>
      </c>
      <c r="I2224" s="14">
        <v>0.208904895095441</v>
      </c>
      <c r="J2224" s="14">
        <v>0.32410552854497299</v>
      </c>
      <c r="K2224" t="s">
        <v>9800</v>
      </c>
      <c r="L2224" t="s">
        <v>24</v>
      </c>
      <c r="M2224" t="s">
        <v>24</v>
      </c>
      <c r="N2224" t="s">
        <v>24</v>
      </c>
      <c r="O2224" t="s">
        <v>24</v>
      </c>
      <c r="P2224" t="s">
        <v>24</v>
      </c>
      <c r="Q2224" t="s">
        <v>24</v>
      </c>
      <c r="R2224" t="s">
        <v>24</v>
      </c>
      <c r="S2224" t="s">
        <v>24</v>
      </c>
      <c r="T2224" t="s">
        <v>24</v>
      </c>
      <c r="U2224" t="s">
        <v>24</v>
      </c>
      <c r="V2224" t="s">
        <v>24</v>
      </c>
      <c r="W2224" t="s">
        <v>24</v>
      </c>
      <c r="X2224" t="s">
        <v>24</v>
      </c>
      <c r="Y2224">
        <v>1192</v>
      </c>
      <c r="Z2224">
        <v>1356</v>
      </c>
      <c r="AA2224">
        <v>415</v>
      </c>
      <c r="AB2224">
        <v>533</v>
      </c>
      <c r="AC2224" t="s">
        <v>9799</v>
      </c>
      <c r="AD2224" t="s">
        <v>9801</v>
      </c>
    </row>
    <row r="2225" spans="1:30" x14ac:dyDescent="0.25">
      <c r="A2225">
        <v>2224</v>
      </c>
      <c r="B2225" t="s">
        <v>9802</v>
      </c>
      <c r="C2225" s="2">
        <v>-0.18714231198879999</v>
      </c>
      <c r="D2225" t="s">
        <v>35</v>
      </c>
      <c r="E2225" t="s">
        <v>18295</v>
      </c>
      <c r="F2225">
        <v>1606.2846861033699</v>
      </c>
      <c r="G2225" s="2">
        <v>0.16489164255892699</v>
      </c>
      <c r="H2225" s="12">
        <v>-1.1349411594461001</v>
      </c>
      <c r="I2225" s="14">
        <v>0.25639997291212802</v>
      </c>
      <c r="J2225" s="14">
        <v>0.37954582798402497</v>
      </c>
      <c r="K2225" t="s">
        <v>9804</v>
      </c>
      <c r="L2225" t="s">
        <v>24</v>
      </c>
      <c r="M2225" t="s">
        <v>24</v>
      </c>
      <c r="N2225" t="s">
        <v>24</v>
      </c>
      <c r="O2225" t="s">
        <v>24</v>
      </c>
      <c r="P2225" t="s">
        <v>24</v>
      </c>
      <c r="Q2225" t="s">
        <v>24</v>
      </c>
      <c r="R2225" t="s">
        <v>24</v>
      </c>
      <c r="S2225" t="s">
        <v>24</v>
      </c>
      <c r="T2225" t="s">
        <v>24</v>
      </c>
      <c r="U2225" t="s">
        <v>24</v>
      </c>
      <c r="V2225" t="s">
        <v>24</v>
      </c>
      <c r="W2225" t="s">
        <v>24</v>
      </c>
      <c r="X2225" t="s">
        <v>24</v>
      </c>
      <c r="Y2225">
        <v>2108</v>
      </c>
      <c r="Z2225">
        <v>2476</v>
      </c>
      <c r="AA2225">
        <v>1064</v>
      </c>
      <c r="AB2225">
        <v>1189</v>
      </c>
      <c r="AC2225" t="s">
        <v>9803</v>
      </c>
      <c r="AD2225" t="s">
        <v>9805</v>
      </c>
    </row>
    <row r="2226" spans="1:30" x14ac:dyDescent="0.25">
      <c r="A2226">
        <v>2225</v>
      </c>
      <c r="B2226" t="s">
        <v>9806</v>
      </c>
      <c r="C2226" s="2">
        <v>-1.5815085171874299</v>
      </c>
      <c r="D2226" t="s">
        <v>35</v>
      </c>
      <c r="F2226">
        <v>40.354171161641702</v>
      </c>
      <c r="G2226" s="2">
        <v>0.61788644716289298</v>
      </c>
      <c r="H2226" s="12">
        <v>-2.5595455677157699</v>
      </c>
      <c r="I2226" s="14">
        <v>1.0480911442873799E-2</v>
      </c>
      <c r="J2226" s="14">
        <v>2.80328487564536E-2</v>
      </c>
      <c r="K2226" t="s">
        <v>24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1</v>
      </c>
      <c r="Y2226">
        <v>43</v>
      </c>
      <c r="Z2226">
        <v>18</v>
      </c>
      <c r="AA2226">
        <v>30</v>
      </c>
      <c r="AB2226">
        <v>51</v>
      </c>
      <c r="AC2226" t="s">
        <v>9807</v>
      </c>
      <c r="AD2226" t="s">
        <v>9808</v>
      </c>
    </row>
    <row r="2227" spans="1:30" x14ac:dyDescent="0.25">
      <c r="A2227">
        <v>2226</v>
      </c>
      <c r="B2227" t="s">
        <v>9809</v>
      </c>
      <c r="C2227" s="2">
        <v>0.408377763409489</v>
      </c>
      <c r="D2227" t="s">
        <v>9812</v>
      </c>
      <c r="E2227" t="s">
        <v>18295</v>
      </c>
      <c r="F2227">
        <v>365.66236309522498</v>
      </c>
      <c r="G2227" s="2">
        <v>0.27378760102218003</v>
      </c>
      <c r="H2227" s="12">
        <v>1.4915860392684701</v>
      </c>
      <c r="I2227" s="14">
        <v>0.135807700295558</v>
      </c>
      <c r="J2227" s="14">
        <v>0.23229481807015101</v>
      </c>
      <c r="K2227" t="s">
        <v>9811</v>
      </c>
      <c r="L2227" t="s">
        <v>24</v>
      </c>
      <c r="M2227" t="s">
        <v>24</v>
      </c>
      <c r="N2227" t="s">
        <v>24</v>
      </c>
      <c r="O2227" t="s">
        <v>24</v>
      </c>
      <c r="P2227" t="s">
        <v>24</v>
      </c>
      <c r="Q2227" t="s">
        <v>24</v>
      </c>
      <c r="R2227" t="s">
        <v>24</v>
      </c>
      <c r="S2227" t="s">
        <v>24</v>
      </c>
      <c r="T2227" t="s">
        <v>24</v>
      </c>
      <c r="U2227" t="s">
        <v>24</v>
      </c>
      <c r="V2227" t="s">
        <v>24</v>
      </c>
      <c r="W2227" t="s">
        <v>24</v>
      </c>
      <c r="X2227" t="s">
        <v>24</v>
      </c>
      <c r="Y2227">
        <v>726</v>
      </c>
      <c r="Z2227">
        <v>538</v>
      </c>
      <c r="AA2227">
        <v>201</v>
      </c>
      <c r="AB2227">
        <v>212</v>
      </c>
      <c r="AC2227" t="s">
        <v>9810</v>
      </c>
      <c r="AD2227" t="s">
        <v>9813</v>
      </c>
    </row>
    <row r="2228" spans="1:30" x14ac:dyDescent="0.25">
      <c r="A2228">
        <v>2227</v>
      </c>
      <c r="B2228" t="s">
        <v>9814</v>
      </c>
      <c r="C2228" s="2">
        <v>-0.56608799071681504</v>
      </c>
      <c r="D2228" t="s">
        <v>9817</v>
      </c>
      <c r="E2228" t="s">
        <v>18284</v>
      </c>
      <c r="F2228">
        <v>1527.84083969163</v>
      </c>
      <c r="G2228" s="2">
        <v>0.18558560041826599</v>
      </c>
      <c r="H2228" s="12">
        <v>-3.05027970618942</v>
      </c>
      <c r="I2228" s="14">
        <v>2.286283342816E-3</v>
      </c>
      <c r="J2228" s="14">
        <v>7.5917826987215E-3</v>
      </c>
      <c r="K2228" t="s">
        <v>9816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</v>
      </c>
      <c r="W2228">
        <v>0</v>
      </c>
      <c r="X2228">
        <v>0</v>
      </c>
      <c r="Y2228">
        <v>1817</v>
      </c>
      <c r="Z2228">
        <v>1938</v>
      </c>
      <c r="AA2228">
        <v>993</v>
      </c>
      <c r="AB2228">
        <v>1435</v>
      </c>
      <c r="AC2228" t="s">
        <v>9815</v>
      </c>
      <c r="AD2228" t="s">
        <v>9818</v>
      </c>
    </row>
    <row r="2229" spans="1:30" x14ac:dyDescent="0.25">
      <c r="A2229">
        <v>2228</v>
      </c>
      <c r="B2229" t="s">
        <v>9819</v>
      </c>
      <c r="C2229" s="2">
        <v>0.128351775521685</v>
      </c>
      <c r="D2229" t="s">
        <v>9822</v>
      </c>
      <c r="E2229" t="s">
        <v>18292</v>
      </c>
      <c r="F2229">
        <v>5111.38151979959</v>
      </c>
      <c r="G2229" s="2">
        <v>0.20733829691561201</v>
      </c>
      <c r="H2229" s="12">
        <v>0.61904519054636997</v>
      </c>
      <c r="I2229" s="14">
        <v>0.53588658885919505</v>
      </c>
      <c r="J2229" s="14">
        <v>0.65558807315011103</v>
      </c>
      <c r="K2229" t="s">
        <v>9821</v>
      </c>
      <c r="L2229" t="s">
        <v>24</v>
      </c>
      <c r="M2229" t="s">
        <v>24</v>
      </c>
      <c r="N2229" t="s">
        <v>24</v>
      </c>
      <c r="O2229" t="s">
        <v>24</v>
      </c>
      <c r="P2229" t="s">
        <v>24</v>
      </c>
      <c r="Q2229" t="s">
        <v>24</v>
      </c>
      <c r="R2229" t="s">
        <v>24</v>
      </c>
      <c r="S2229" t="s">
        <v>24</v>
      </c>
      <c r="T2229" t="s">
        <v>24</v>
      </c>
      <c r="U2229" t="s">
        <v>24</v>
      </c>
      <c r="V2229" t="s">
        <v>24</v>
      </c>
      <c r="W2229" t="s">
        <v>24</v>
      </c>
      <c r="X2229" t="s">
        <v>24</v>
      </c>
      <c r="Y2229">
        <v>7717</v>
      </c>
      <c r="Z2229">
        <v>8560</v>
      </c>
      <c r="AA2229">
        <v>3378</v>
      </c>
      <c r="AB2229">
        <v>2993</v>
      </c>
      <c r="AC2229" t="s">
        <v>9820</v>
      </c>
      <c r="AD2229" t="s">
        <v>9823</v>
      </c>
    </row>
    <row r="2230" spans="1:30" x14ac:dyDescent="0.25">
      <c r="A2230">
        <v>2229</v>
      </c>
      <c r="B2230" t="s">
        <v>16532</v>
      </c>
      <c r="C2230" s="2">
        <v>-0.61592438667057903</v>
      </c>
      <c r="D2230" t="s">
        <v>9826</v>
      </c>
      <c r="E2230" t="s">
        <v>18298</v>
      </c>
      <c r="F2230">
        <v>12781.6388735979</v>
      </c>
      <c r="G2230" s="2">
        <v>0.17449670454124699</v>
      </c>
      <c r="H2230" s="12">
        <v>-3.5297193049567901</v>
      </c>
      <c r="I2230" s="14">
        <v>4.1600076987176299E-4</v>
      </c>
      <c r="J2230" s="14">
        <v>1.7871100179859599E-3</v>
      </c>
      <c r="K2230" t="s">
        <v>9825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1</v>
      </c>
      <c r="W2230">
        <v>0</v>
      </c>
      <c r="X2230">
        <v>0</v>
      </c>
      <c r="Y2230">
        <v>15287</v>
      </c>
      <c r="Z2230">
        <v>15448</v>
      </c>
      <c r="AA2230">
        <v>10228</v>
      </c>
      <c r="AB2230">
        <v>10036</v>
      </c>
      <c r="AC2230" t="s">
        <v>9824</v>
      </c>
      <c r="AD2230" t="s">
        <v>9827</v>
      </c>
    </row>
    <row r="2231" spans="1:30" x14ac:dyDescent="0.25">
      <c r="A2231">
        <v>2230</v>
      </c>
      <c r="B2231" t="s">
        <v>9828</v>
      </c>
      <c r="C2231" s="2">
        <v>0.21867482721150999</v>
      </c>
      <c r="D2231" t="s">
        <v>9831</v>
      </c>
      <c r="E2231" t="s">
        <v>18297</v>
      </c>
      <c r="F2231">
        <v>5307.6192594186796</v>
      </c>
      <c r="G2231" s="2">
        <v>0.149135494902155</v>
      </c>
      <c r="H2231" s="12">
        <v>1.46628290840472</v>
      </c>
      <c r="I2231" s="14">
        <v>0.14257122977813899</v>
      </c>
      <c r="J2231" s="14">
        <v>0.24122211970694599</v>
      </c>
      <c r="K2231" t="s">
        <v>9830</v>
      </c>
      <c r="L2231" t="s">
        <v>24</v>
      </c>
      <c r="M2231" t="s">
        <v>24</v>
      </c>
      <c r="N2231" t="s">
        <v>24</v>
      </c>
      <c r="O2231" t="s">
        <v>24</v>
      </c>
      <c r="P2231" t="s">
        <v>24</v>
      </c>
      <c r="Q2231" t="s">
        <v>24</v>
      </c>
      <c r="R2231" t="s">
        <v>24</v>
      </c>
      <c r="S2231" t="s">
        <v>24</v>
      </c>
      <c r="T2231" t="s">
        <v>24</v>
      </c>
      <c r="U2231" t="s">
        <v>24</v>
      </c>
      <c r="V2231" t="s">
        <v>24</v>
      </c>
      <c r="W2231" t="s">
        <v>24</v>
      </c>
      <c r="X2231" t="s">
        <v>24</v>
      </c>
      <c r="Y2231">
        <v>8194</v>
      </c>
      <c r="Z2231">
        <v>9217</v>
      </c>
      <c r="AA2231">
        <v>3071</v>
      </c>
      <c r="AB2231">
        <v>3388</v>
      </c>
      <c r="AC2231" t="s">
        <v>9829</v>
      </c>
      <c r="AD2231" t="s">
        <v>9832</v>
      </c>
    </row>
    <row r="2232" spans="1:30" x14ac:dyDescent="0.25">
      <c r="A2232">
        <v>2231</v>
      </c>
      <c r="B2232" t="s">
        <v>9833</v>
      </c>
      <c r="C2232" s="2">
        <v>-0.80856244239766595</v>
      </c>
      <c r="D2232" t="s">
        <v>9836</v>
      </c>
      <c r="E2232" t="s">
        <v>18297</v>
      </c>
      <c r="F2232">
        <v>3383.6439005623201</v>
      </c>
      <c r="G2232" s="2">
        <v>0.152754385944187</v>
      </c>
      <c r="H2232" s="12">
        <v>-5.2932191596324696</v>
      </c>
      <c r="I2232" s="14">
        <v>1.2018174722699699E-7</v>
      </c>
      <c r="J2232" s="14">
        <v>1.1680856360271801E-6</v>
      </c>
      <c r="K2232" t="s">
        <v>9835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1</v>
      </c>
      <c r="W2232">
        <v>0</v>
      </c>
      <c r="X2232">
        <v>0</v>
      </c>
      <c r="Y2232">
        <v>3522</v>
      </c>
      <c r="Z2232">
        <v>3980</v>
      </c>
      <c r="AA2232">
        <v>2506</v>
      </c>
      <c r="AB2232">
        <v>3200</v>
      </c>
      <c r="AC2232" t="s">
        <v>9834</v>
      </c>
      <c r="AD2232" t="s">
        <v>9837</v>
      </c>
    </row>
    <row r="2233" spans="1:30" x14ac:dyDescent="0.25">
      <c r="A2233">
        <v>2232</v>
      </c>
      <c r="B2233" t="s">
        <v>9838</v>
      </c>
      <c r="C2233" s="2">
        <v>1.3195588596663601</v>
      </c>
      <c r="D2233" t="s">
        <v>9841</v>
      </c>
      <c r="E2233" t="s">
        <v>18293</v>
      </c>
      <c r="F2233">
        <v>86.754822415519101</v>
      </c>
      <c r="G2233" s="2">
        <v>0.371484430472241</v>
      </c>
      <c r="H2233" s="12">
        <v>3.55212426531283</v>
      </c>
      <c r="I2233" s="14">
        <v>3.8213434612608999E-4</v>
      </c>
      <c r="J2233" s="14">
        <v>1.66231217351214E-3</v>
      </c>
      <c r="K2233" t="s">
        <v>9840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0</v>
      </c>
      <c r="Y2233">
        <v>200</v>
      </c>
      <c r="Z2233">
        <v>176</v>
      </c>
      <c r="AA2233">
        <v>34</v>
      </c>
      <c r="AB2233">
        <v>31</v>
      </c>
      <c r="AC2233" t="s">
        <v>9839</v>
      </c>
      <c r="AD2233" t="s">
        <v>9842</v>
      </c>
    </row>
    <row r="2234" spans="1:30" x14ac:dyDescent="0.25">
      <c r="A2234">
        <v>2233</v>
      </c>
      <c r="B2234" t="s">
        <v>9843</v>
      </c>
      <c r="C2234" s="2">
        <v>0.78713016300697702</v>
      </c>
      <c r="D2234" t="s">
        <v>9846</v>
      </c>
      <c r="E2234" t="s">
        <v>18288</v>
      </c>
      <c r="F2234">
        <v>897.29580101290799</v>
      </c>
      <c r="G2234" s="2">
        <v>0.18725451888488201</v>
      </c>
      <c r="H2234" s="12">
        <v>4.2035309358322097</v>
      </c>
      <c r="I2234" s="14">
        <v>2.62783217734802E-5</v>
      </c>
      <c r="J2234" s="14">
        <v>1.5338841035192899E-4</v>
      </c>
      <c r="K2234" t="s">
        <v>9845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0</v>
      </c>
      <c r="Y2234">
        <v>1630</v>
      </c>
      <c r="Z2234">
        <v>1834</v>
      </c>
      <c r="AA2234">
        <v>430</v>
      </c>
      <c r="AB2234">
        <v>434</v>
      </c>
      <c r="AC2234" t="s">
        <v>9844</v>
      </c>
      <c r="AD2234" t="s">
        <v>9847</v>
      </c>
    </row>
    <row r="2235" spans="1:30" x14ac:dyDescent="0.25">
      <c r="A2235">
        <v>2234</v>
      </c>
      <c r="B2235" t="s">
        <v>9848</v>
      </c>
      <c r="C2235" s="2">
        <v>-0.31617128420778601</v>
      </c>
      <c r="D2235" t="s">
        <v>9851</v>
      </c>
      <c r="E2235" t="s">
        <v>18282</v>
      </c>
      <c r="F2235">
        <v>3171.42275615072</v>
      </c>
      <c r="G2235" s="2">
        <v>0.150547685883476</v>
      </c>
      <c r="H2235" s="12">
        <v>-2.10014044621385</v>
      </c>
      <c r="I2235" s="14">
        <v>3.5716488288364198E-2</v>
      </c>
      <c r="J2235" s="14">
        <v>7.8948694902616898E-2</v>
      </c>
      <c r="K2235" t="s">
        <v>9850</v>
      </c>
      <c r="L2235" t="s">
        <v>24</v>
      </c>
      <c r="M2235" t="s">
        <v>24</v>
      </c>
      <c r="N2235" t="s">
        <v>24</v>
      </c>
      <c r="O2235" t="s">
        <v>24</v>
      </c>
      <c r="P2235" t="s">
        <v>24</v>
      </c>
      <c r="Q2235" t="s">
        <v>24</v>
      </c>
      <c r="R2235" t="s">
        <v>24</v>
      </c>
      <c r="S2235" t="s">
        <v>24</v>
      </c>
      <c r="T2235" t="s">
        <v>24</v>
      </c>
      <c r="U2235" t="s">
        <v>24</v>
      </c>
      <c r="V2235" t="s">
        <v>24</v>
      </c>
      <c r="W2235" t="s">
        <v>24</v>
      </c>
      <c r="X2235" t="s">
        <v>24</v>
      </c>
      <c r="Y2235">
        <v>4020</v>
      </c>
      <c r="Z2235">
        <v>4599</v>
      </c>
      <c r="AA2235">
        <v>2086</v>
      </c>
      <c r="AB2235">
        <v>2566</v>
      </c>
      <c r="AC2235" t="s">
        <v>9849</v>
      </c>
      <c r="AD2235" t="s">
        <v>9852</v>
      </c>
    </row>
    <row r="2236" spans="1:30" x14ac:dyDescent="0.25">
      <c r="A2236">
        <v>2235</v>
      </c>
      <c r="B2236" t="s">
        <v>9853</v>
      </c>
      <c r="C2236" s="2">
        <v>-0.154508580463949</v>
      </c>
      <c r="D2236" t="s">
        <v>9856</v>
      </c>
      <c r="E2236" t="s">
        <v>18285</v>
      </c>
      <c r="F2236">
        <v>42812.750805732197</v>
      </c>
      <c r="G2236" s="2">
        <v>0.182405314357628</v>
      </c>
      <c r="H2236" s="12">
        <v>-0.84706183593431905</v>
      </c>
      <c r="I2236" s="14">
        <v>0.39696065581793599</v>
      </c>
      <c r="J2236" s="14">
        <v>0.52546825795560703</v>
      </c>
      <c r="K2236" t="s">
        <v>9855</v>
      </c>
      <c r="L2236" t="s">
        <v>24</v>
      </c>
      <c r="M2236" t="s">
        <v>24</v>
      </c>
      <c r="N2236" t="s">
        <v>24</v>
      </c>
      <c r="O2236" t="s">
        <v>24</v>
      </c>
      <c r="P2236" t="s">
        <v>24</v>
      </c>
      <c r="Q2236" t="s">
        <v>24</v>
      </c>
      <c r="R2236" t="s">
        <v>24</v>
      </c>
      <c r="S2236" t="s">
        <v>24</v>
      </c>
      <c r="T2236" t="s">
        <v>24</v>
      </c>
      <c r="U2236" t="s">
        <v>24</v>
      </c>
      <c r="V2236" t="s">
        <v>24</v>
      </c>
      <c r="W2236" t="s">
        <v>24</v>
      </c>
      <c r="X2236" t="s">
        <v>24</v>
      </c>
      <c r="Y2236">
        <v>54403</v>
      </c>
      <c r="Z2236">
        <v>69412</v>
      </c>
      <c r="AA2236">
        <v>28972</v>
      </c>
      <c r="AB2236">
        <v>30267</v>
      </c>
      <c r="AC2236" t="s">
        <v>9854</v>
      </c>
      <c r="AD2236" t="s">
        <v>9857</v>
      </c>
    </row>
    <row r="2237" spans="1:30" x14ac:dyDescent="0.25">
      <c r="A2237">
        <v>2236</v>
      </c>
      <c r="B2237" t="s">
        <v>9858</v>
      </c>
      <c r="C2237" s="2">
        <v>-1.16897245451214</v>
      </c>
      <c r="D2237" t="s">
        <v>9861</v>
      </c>
      <c r="E2237" t="s">
        <v>18298</v>
      </c>
      <c r="F2237">
        <v>2670.2713516512799</v>
      </c>
      <c r="G2237" s="2">
        <v>0.83331150821018696</v>
      </c>
      <c r="H2237" s="12">
        <v>-1.40280368505038</v>
      </c>
      <c r="I2237" s="14">
        <v>0.16067538783367</v>
      </c>
      <c r="J2237" s="14">
        <v>0.26518909107797101</v>
      </c>
      <c r="K2237" t="s">
        <v>9860</v>
      </c>
      <c r="L2237" t="s">
        <v>24</v>
      </c>
      <c r="M2237" t="s">
        <v>24</v>
      </c>
      <c r="N2237" t="s">
        <v>24</v>
      </c>
      <c r="O2237" t="s">
        <v>24</v>
      </c>
      <c r="P2237" t="s">
        <v>24</v>
      </c>
      <c r="Q2237" t="s">
        <v>24</v>
      </c>
      <c r="R2237" t="s">
        <v>24</v>
      </c>
      <c r="S2237" t="s">
        <v>24</v>
      </c>
      <c r="T2237" t="s">
        <v>24</v>
      </c>
      <c r="U2237" t="s">
        <v>24</v>
      </c>
      <c r="V2237" t="s">
        <v>24</v>
      </c>
      <c r="W2237" t="s">
        <v>24</v>
      </c>
      <c r="X2237" t="s">
        <v>24</v>
      </c>
      <c r="Y2237">
        <v>2256</v>
      </c>
      <c r="Z2237">
        <v>2764</v>
      </c>
      <c r="AA2237">
        <v>3515</v>
      </c>
      <c r="AB2237">
        <v>1129</v>
      </c>
      <c r="AC2237" t="s">
        <v>9859</v>
      </c>
      <c r="AD2237" t="s">
        <v>9862</v>
      </c>
    </row>
    <row r="2238" spans="1:30" x14ac:dyDescent="0.25">
      <c r="A2238">
        <v>2237</v>
      </c>
      <c r="B2238" t="s">
        <v>9863</v>
      </c>
      <c r="C2238" s="2">
        <v>0.29172460554003898</v>
      </c>
      <c r="D2238" t="s">
        <v>35</v>
      </c>
      <c r="E2238" t="s">
        <v>18294</v>
      </c>
      <c r="F2238">
        <v>453.88266368225902</v>
      </c>
      <c r="G2238" s="2">
        <v>0.23621707402820899</v>
      </c>
      <c r="H2238" s="12">
        <v>1.23498526404235</v>
      </c>
      <c r="I2238" s="14">
        <v>0.216835988474639</v>
      </c>
      <c r="J2238" s="14">
        <v>0.33388980086493097</v>
      </c>
      <c r="K2238" t="s">
        <v>9865</v>
      </c>
      <c r="L2238" t="s">
        <v>24</v>
      </c>
      <c r="M2238" t="s">
        <v>24</v>
      </c>
      <c r="N2238" t="s">
        <v>24</v>
      </c>
      <c r="O2238" t="s">
        <v>24</v>
      </c>
      <c r="P2238" t="s">
        <v>24</v>
      </c>
      <c r="Q2238" t="s">
        <v>24</v>
      </c>
      <c r="R2238" t="s">
        <v>24</v>
      </c>
      <c r="S2238" t="s">
        <v>24</v>
      </c>
      <c r="T2238" t="s">
        <v>24</v>
      </c>
      <c r="U2238" t="s">
        <v>24</v>
      </c>
      <c r="V2238" t="s">
        <v>24</v>
      </c>
      <c r="W2238" t="s">
        <v>24</v>
      </c>
      <c r="X2238" t="s">
        <v>24</v>
      </c>
      <c r="Y2238">
        <v>765</v>
      </c>
      <c r="Z2238">
        <v>757</v>
      </c>
      <c r="AA2238">
        <v>211</v>
      </c>
      <c r="AB2238">
        <v>334</v>
      </c>
      <c r="AC2238" t="s">
        <v>9864</v>
      </c>
      <c r="AD2238" t="s">
        <v>9866</v>
      </c>
    </row>
    <row r="2239" spans="1:30" x14ac:dyDescent="0.25">
      <c r="A2239">
        <v>2238</v>
      </c>
      <c r="B2239" t="s">
        <v>9867</v>
      </c>
      <c r="C2239" s="2">
        <v>0.65115045115822101</v>
      </c>
      <c r="D2239" t="s">
        <v>9870</v>
      </c>
      <c r="E2239" t="s">
        <v>18285</v>
      </c>
      <c r="F2239">
        <v>94.746567081259897</v>
      </c>
      <c r="G2239" s="2">
        <v>0.43577607634805599</v>
      </c>
      <c r="H2239" s="12">
        <v>1.4942317545632</v>
      </c>
      <c r="I2239" s="14">
        <v>0.13511505553341899</v>
      </c>
      <c r="J2239" s="14">
        <v>0.23131271015256399</v>
      </c>
      <c r="K2239" t="s">
        <v>9869</v>
      </c>
      <c r="L2239" t="s">
        <v>24</v>
      </c>
      <c r="M2239" t="s">
        <v>24</v>
      </c>
      <c r="N2239" t="s">
        <v>24</v>
      </c>
      <c r="O2239" t="s">
        <v>24</v>
      </c>
      <c r="P2239" t="s">
        <v>24</v>
      </c>
      <c r="Q2239" t="s">
        <v>24</v>
      </c>
      <c r="R2239" t="s">
        <v>24</v>
      </c>
      <c r="S2239" t="s">
        <v>24</v>
      </c>
      <c r="T2239" t="s">
        <v>24</v>
      </c>
      <c r="U2239" t="s">
        <v>24</v>
      </c>
      <c r="V2239" t="s">
        <v>24</v>
      </c>
      <c r="W2239" t="s">
        <v>24</v>
      </c>
      <c r="X2239" t="s">
        <v>24</v>
      </c>
      <c r="Y2239">
        <v>211</v>
      </c>
      <c r="Z2239">
        <v>140</v>
      </c>
      <c r="AA2239">
        <v>34</v>
      </c>
      <c r="AB2239">
        <v>65</v>
      </c>
      <c r="AC2239" t="s">
        <v>9868</v>
      </c>
      <c r="AD2239" t="s">
        <v>9871</v>
      </c>
    </row>
    <row r="2240" spans="1:30" x14ac:dyDescent="0.25">
      <c r="A2240">
        <v>2239</v>
      </c>
      <c r="B2240" t="s">
        <v>9872</v>
      </c>
      <c r="C2240" s="2">
        <v>0.64890176505374597</v>
      </c>
      <c r="D2240" t="s">
        <v>9875</v>
      </c>
      <c r="E2240" t="s">
        <v>18293</v>
      </c>
      <c r="F2240">
        <v>809.36991902517002</v>
      </c>
      <c r="G2240" s="2">
        <v>0.20233330170764799</v>
      </c>
      <c r="H2240" s="12">
        <v>3.2070932445482798</v>
      </c>
      <c r="I2240" s="14">
        <v>1.3408352760786999E-3</v>
      </c>
      <c r="J2240" s="14">
        <v>4.8351468087504696E-3</v>
      </c>
      <c r="K2240" t="s">
        <v>9874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0</v>
      </c>
      <c r="Y2240">
        <v>1452</v>
      </c>
      <c r="Z2240">
        <v>1559</v>
      </c>
      <c r="AA2240">
        <v>424</v>
      </c>
      <c r="AB2240">
        <v>401</v>
      </c>
      <c r="AC2240" t="s">
        <v>9873</v>
      </c>
      <c r="AD2240" t="s">
        <v>9876</v>
      </c>
    </row>
    <row r="2241" spans="1:30" x14ac:dyDescent="0.25">
      <c r="A2241">
        <v>2240</v>
      </c>
      <c r="B2241" t="s">
        <v>16533</v>
      </c>
      <c r="C2241" s="2">
        <v>0.44870395192915802</v>
      </c>
      <c r="D2241" t="s">
        <v>35</v>
      </c>
      <c r="F2241">
        <v>253.59201426940101</v>
      </c>
      <c r="G2241" s="2">
        <v>0.25825322499227199</v>
      </c>
      <c r="H2241" s="12">
        <v>1.7374573035538501</v>
      </c>
      <c r="I2241" s="14">
        <v>8.2306484119972906E-2</v>
      </c>
      <c r="J2241" s="14">
        <v>0.15632627455666101</v>
      </c>
      <c r="K2241" t="s">
        <v>9878</v>
      </c>
      <c r="L2241" t="s">
        <v>24</v>
      </c>
      <c r="M2241" t="s">
        <v>24</v>
      </c>
      <c r="N2241" t="s">
        <v>24</v>
      </c>
      <c r="O2241" t="s">
        <v>24</v>
      </c>
      <c r="P2241" t="s">
        <v>24</v>
      </c>
      <c r="Q2241" t="s">
        <v>24</v>
      </c>
      <c r="R2241" t="s">
        <v>24</v>
      </c>
      <c r="S2241" t="s">
        <v>24</v>
      </c>
      <c r="T2241" t="s">
        <v>24</v>
      </c>
      <c r="U2241" t="s">
        <v>24</v>
      </c>
      <c r="V2241" t="s">
        <v>24</v>
      </c>
      <c r="W2241" t="s">
        <v>24</v>
      </c>
      <c r="X2241" t="s">
        <v>24</v>
      </c>
      <c r="Y2241">
        <v>471</v>
      </c>
      <c r="Z2241">
        <v>418</v>
      </c>
      <c r="AA2241">
        <v>143</v>
      </c>
      <c r="AB2241">
        <v>138</v>
      </c>
      <c r="AC2241" t="s">
        <v>9877</v>
      </c>
      <c r="AD2241" t="s">
        <v>9879</v>
      </c>
    </row>
    <row r="2242" spans="1:30" x14ac:dyDescent="0.25">
      <c r="A2242">
        <v>2241</v>
      </c>
      <c r="B2242" t="s">
        <v>9880</v>
      </c>
      <c r="C2242" s="2">
        <v>0.55146221163100295</v>
      </c>
      <c r="D2242" t="s">
        <v>9883</v>
      </c>
      <c r="E2242" t="s">
        <v>18298</v>
      </c>
      <c r="F2242">
        <v>321.72778351717699</v>
      </c>
      <c r="G2242" s="2">
        <v>0.23945129005882099</v>
      </c>
      <c r="H2242" s="12">
        <v>2.3030246005170301</v>
      </c>
      <c r="I2242" s="14">
        <v>2.12774590033354E-2</v>
      </c>
      <c r="J2242" s="14">
        <v>5.1467270120215201E-2</v>
      </c>
      <c r="K2242" t="s">
        <v>9882</v>
      </c>
      <c r="L2242" t="s">
        <v>24</v>
      </c>
      <c r="M2242" t="s">
        <v>24</v>
      </c>
      <c r="N2242" t="s">
        <v>24</v>
      </c>
      <c r="O2242" t="s">
        <v>24</v>
      </c>
      <c r="P2242" t="s">
        <v>24</v>
      </c>
      <c r="Q2242" t="s">
        <v>24</v>
      </c>
      <c r="R2242" t="s">
        <v>24</v>
      </c>
      <c r="S2242" t="s">
        <v>24</v>
      </c>
      <c r="T2242" t="s">
        <v>24</v>
      </c>
      <c r="U2242" t="s">
        <v>24</v>
      </c>
      <c r="V2242" t="s">
        <v>24</v>
      </c>
      <c r="W2242" t="s">
        <v>24</v>
      </c>
      <c r="X2242" t="s">
        <v>24</v>
      </c>
      <c r="Y2242">
        <v>526</v>
      </c>
      <c r="Z2242">
        <v>641</v>
      </c>
      <c r="AA2242">
        <v>174</v>
      </c>
      <c r="AB2242">
        <v>168</v>
      </c>
      <c r="AC2242" t="s">
        <v>9881</v>
      </c>
      <c r="AD2242" t="s">
        <v>9884</v>
      </c>
    </row>
    <row r="2243" spans="1:30" x14ac:dyDescent="0.25">
      <c r="A2243">
        <v>2242</v>
      </c>
      <c r="B2243" t="s">
        <v>9885</v>
      </c>
      <c r="C2243" s="2">
        <v>0.64680914889810304</v>
      </c>
      <c r="D2243" t="s">
        <v>656</v>
      </c>
      <c r="E2243" t="s">
        <v>18293</v>
      </c>
      <c r="F2243">
        <v>151.82178842021699</v>
      </c>
      <c r="G2243" s="2">
        <v>0.319552788881587</v>
      </c>
      <c r="H2243" s="12">
        <v>2.0241073506568101</v>
      </c>
      <c r="I2243" s="14">
        <v>4.2959107466775198E-2</v>
      </c>
      <c r="J2243" s="14">
        <v>9.1870380425934997E-2</v>
      </c>
      <c r="K2243" t="s">
        <v>9887</v>
      </c>
      <c r="L2243" t="s">
        <v>24</v>
      </c>
      <c r="M2243" t="s">
        <v>24</v>
      </c>
      <c r="N2243" t="s">
        <v>24</v>
      </c>
      <c r="O2243" t="s">
        <v>24</v>
      </c>
      <c r="P2243" t="s">
        <v>24</v>
      </c>
      <c r="Q2243" t="s">
        <v>24</v>
      </c>
      <c r="R2243" t="s">
        <v>24</v>
      </c>
      <c r="S2243" t="s">
        <v>24</v>
      </c>
      <c r="T2243" t="s">
        <v>24</v>
      </c>
      <c r="U2243" t="s">
        <v>24</v>
      </c>
      <c r="V2243" t="s">
        <v>24</v>
      </c>
      <c r="W2243" t="s">
        <v>24</v>
      </c>
      <c r="X2243" t="s">
        <v>24</v>
      </c>
      <c r="Y2243">
        <v>286</v>
      </c>
      <c r="Z2243">
        <v>277</v>
      </c>
      <c r="AA2243">
        <v>86</v>
      </c>
      <c r="AB2243">
        <v>68</v>
      </c>
      <c r="AC2243" t="s">
        <v>9886</v>
      </c>
      <c r="AD2243" t="s">
        <v>9888</v>
      </c>
    </row>
    <row r="2244" spans="1:30" x14ac:dyDescent="0.25">
      <c r="A2244">
        <v>2243</v>
      </c>
      <c r="B2244" t="s">
        <v>9889</v>
      </c>
      <c r="C2244" s="2">
        <v>0.97001517308456897</v>
      </c>
      <c r="D2244" t="s">
        <v>656</v>
      </c>
      <c r="E2244" t="s">
        <v>18293</v>
      </c>
      <c r="F2244">
        <v>107.089266961851</v>
      </c>
      <c r="G2244" s="2">
        <v>0.33783111089711099</v>
      </c>
      <c r="H2244" s="12">
        <v>2.8713020849639701</v>
      </c>
      <c r="I2244" s="14">
        <v>4.0878467138588297E-3</v>
      </c>
      <c r="J2244" s="14">
        <v>1.2515117494553901E-2</v>
      </c>
      <c r="K2244" t="s">
        <v>9891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0</v>
      </c>
      <c r="Y2244">
        <v>187</v>
      </c>
      <c r="Z2244">
        <v>246</v>
      </c>
      <c r="AA2244">
        <v>48</v>
      </c>
      <c r="AB2244">
        <v>47</v>
      </c>
      <c r="AC2244" t="s">
        <v>9890</v>
      </c>
      <c r="AD2244" t="s">
        <v>9892</v>
      </c>
    </row>
    <row r="2245" spans="1:30" x14ac:dyDescent="0.25">
      <c r="A2245">
        <v>2244</v>
      </c>
      <c r="B2245" t="s">
        <v>9893</v>
      </c>
      <c r="C2245" s="2">
        <v>0.51654252946549695</v>
      </c>
      <c r="D2245" t="s">
        <v>9846</v>
      </c>
      <c r="F2245">
        <v>298.51081291472002</v>
      </c>
      <c r="G2245" s="2">
        <v>0.22243519926771599</v>
      </c>
      <c r="H2245" s="12">
        <v>2.3222157786448201</v>
      </c>
      <c r="I2245" s="14">
        <v>2.02213197950992E-2</v>
      </c>
      <c r="J2245" s="14">
        <v>4.9291044818890503E-2</v>
      </c>
      <c r="K2245" t="s">
        <v>9895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0</v>
      </c>
      <c r="Y2245">
        <v>509</v>
      </c>
      <c r="Z2245">
        <v>563</v>
      </c>
      <c r="AA2245">
        <v>138</v>
      </c>
      <c r="AB2245">
        <v>188</v>
      </c>
      <c r="AC2245" t="s">
        <v>9894</v>
      </c>
      <c r="AD2245" t="s">
        <v>9896</v>
      </c>
    </row>
    <row r="2246" spans="1:30" x14ac:dyDescent="0.25">
      <c r="A2246">
        <v>2245</v>
      </c>
      <c r="B2246" t="s">
        <v>9897</v>
      </c>
      <c r="C2246" s="2">
        <v>0.300398837945478</v>
      </c>
      <c r="D2246" t="s">
        <v>9900</v>
      </c>
      <c r="E2246" t="s">
        <v>18290</v>
      </c>
      <c r="F2246">
        <v>910.22090432157904</v>
      </c>
      <c r="G2246" s="2">
        <v>0.19246945142816099</v>
      </c>
      <c r="H2246" s="12">
        <v>1.5607611271111399</v>
      </c>
      <c r="I2246" s="14">
        <v>0.11858012250575201</v>
      </c>
      <c r="J2246" s="14">
        <v>0.20833122657577899</v>
      </c>
      <c r="K2246" t="s">
        <v>9899</v>
      </c>
      <c r="L2246" t="s">
        <v>24</v>
      </c>
      <c r="M2246" t="s">
        <v>24</v>
      </c>
      <c r="N2246" t="s">
        <v>24</v>
      </c>
      <c r="O2246" t="s">
        <v>24</v>
      </c>
      <c r="P2246" t="s">
        <v>24</v>
      </c>
      <c r="Q2246" t="s">
        <v>24</v>
      </c>
      <c r="R2246" t="s">
        <v>24</v>
      </c>
      <c r="S2246" t="s">
        <v>24</v>
      </c>
      <c r="T2246" t="s">
        <v>24</v>
      </c>
      <c r="U2246" t="s">
        <v>24</v>
      </c>
      <c r="V2246" t="s">
        <v>24</v>
      </c>
      <c r="W2246" t="s">
        <v>24</v>
      </c>
      <c r="X2246" t="s">
        <v>24</v>
      </c>
      <c r="Y2246">
        <v>1393</v>
      </c>
      <c r="Z2246">
        <v>1673</v>
      </c>
      <c r="AA2246">
        <v>529</v>
      </c>
      <c r="AB2246">
        <v>542</v>
      </c>
      <c r="AC2246" t="s">
        <v>9898</v>
      </c>
      <c r="AD2246" t="s">
        <v>9901</v>
      </c>
    </row>
    <row r="2247" spans="1:30" x14ac:dyDescent="0.25">
      <c r="A2247">
        <v>2246</v>
      </c>
      <c r="B2247" t="s">
        <v>9902</v>
      </c>
      <c r="C2247" s="2">
        <v>0.48257218951009301</v>
      </c>
      <c r="D2247" t="s">
        <v>9905</v>
      </c>
      <c r="E2247" t="s">
        <v>18293</v>
      </c>
      <c r="F2247">
        <v>1425.49873371685</v>
      </c>
      <c r="G2247" s="2">
        <v>0.18569175139161501</v>
      </c>
      <c r="H2247" s="12">
        <v>2.5987809684253</v>
      </c>
      <c r="I2247" s="14">
        <v>9.3555447119544801E-3</v>
      </c>
      <c r="J2247" s="14">
        <v>2.5494348988263998E-2</v>
      </c>
      <c r="K2247" t="s">
        <v>9904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0</v>
      </c>
      <c r="Y2247">
        <v>2427</v>
      </c>
      <c r="Z2247">
        <v>2637</v>
      </c>
      <c r="AA2247">
        <v>789</v>
      </c>
      <c r="AB2247">
        <v>769</v>
      </c>
      <c r="AC2247" t="s">
        <v>9903</v>
      </c>
      <c r="AD2247" t="s">
        <v>9906</v>
      </c>
    </row>
    <row r="2248" spans="1:30" x14ac:dyDescent="0.25">
      <c r="A2248">
        <v>2247</v>
      </c>
      <c r="B2248" t="s">
        <v>9907</v>
      </c>
      <c r="C2248" s="2">
        <v>0.63320547189089205</v>
      </c>
      <c r="D2248" t="s">
        <v>9910</v>
      </c>
      <c r="E2248" t="s">
        <v>18294</v>
      </c>
      <c r="F2248">
        <v>282.61472329481802</v>
      </c>
      <c r="G2248" s="2">
        <v>0.26164990039220198</v>
      </c>
      <c r="H2248" s="12">
        <v>2.4200485876040601</v>
      </c>
      <c r="I2248" s="14">
        <v>1.55184334346116E-2</v>
      </c>
      <c r="J2248" s="14">
        <v>3.9324777782062399E-2</v>
      </c>
      <c r="K2248" t="s">
        <v>9909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0</v>
      </c>
      <c r="Y2248">
        <v>509</v>
      </c>
      <c r="Z2248">
        <v>537</v>
      </c>
      <c r="AA2248">
        <v>156</v>
      </c>
      <c r="AB2248">
        <v>133</v>
      </c>
      <c r="AC2248" t="s">
        <v>9908</v>
      </c>
      <c r="AD2248" t="s">
        <v>9911</v>
      </c>
    </row>
    <row r="2249" spans="1:30" x14ac:dyDescent="0.25">
      <c r="A2249">
        <v>2248</v>
      </c>
      <c r="B2249" t="s">
        <v>9912</v>
      </c>
      <c r="C2249" s="2">
        <v>0.15455362082858501</v>
      </c>
      <c r="D2249" t="s">
        <v>9915</v>
      </c>
      <c r="E2249" t="s">
        <v>18293</v>
      </c>
      <c r="F2249">
        <v>1810.0617473473901</v>
      </c>
      <c r="G2249" s="2">
        <v>0.17476656256721201</v>
      </c>
      <c r="H2249" s="12">
        <v>0.88434319791090699</v>
      </c>
      <c r="I2249" s="14">
        <v>0.37651097581155402</v>
      </c>
      <c r="J2249" s="14">
        <v>0.50490225293410695</v>
      </c>
      <c r="K2249" t="s">
        <v>9914</v>
      </c>
      <c r="L2249" t="s">
        <v>24</v>
      </c>
      <c r="M2249" t="s">
        <v>24</v>
      </c>
      <c r="N2249" t="s">
        <v>24</v>
      </c>
      <c r="O2249" t="s">
        <v>24</v>
      </c>
      <c r="P2249" t="s">
        <v>24</v>
      </c>
      <c r="Q2249" t="s">
        <v>24</v>
      </c>
      <c r="R2249" t="s">
        <v>24</v>
      </c>
      <c r="S2249" t="s">
        <v>24</v>
      </c>
      <c r="T2249" t="s">
        <v>24</v>
      </c>
      <c r="U2249" t="s">
        <v>24</v>
      </c>
      <c r="V2249" t="s">
        <v>24</v>
      </c>
      <c r="W2249" t="s">
        <v>24</v>
      </c>
      <c r="X2249" t="s">
        <v>24</v>
      </c>
      <c r="Y2249">
        <v>2638</v>
      </c>
      <c r="Z2249">
        <v>3183</v>
      </c>
      <c r="AA2249">
        <v>1087</v>
      </c>
      <c r="AB2249">
        <v>1166</v>
      </c>
      <c r="AC2249" t="s">
        <v>9913</v>
      </c>
      <c r="AD2249" t="s">
        <v>9916</v>
      </c>
    </row>
    <row r="2250" spans="1:30" x14ac:dyDescent="0.25">
      <c r="A2250">
        <v>2249</v>
      </c>
      <c r="B2250" t="s">
        <v>9917</v>
      </c>
      <c r="C2250" s="2">
        <v>0.26821013312403102</v>
      </c>
      <c r="D2250" t="s">
        <v>35</v>
      </c>
      <c r="F2250">
        <v>120.498174147062</v>
      </c>
      <c r="G2250" s="2">
        <v>0.29565695126763603</v>
      </c>
      <c r="H2250" s="12">
        <v>0.90716667399184603</v>
      </c>
      <c r="I2250" s="14">
        <v>0.36431866411708502</v>
      </c>
      <c r="J2250" s="14">
        <v>0.491930976271513</v>
      </c>
      <c r="K2250" t="s">
        <v>24</v>
      </c>
      <c r="L2250" t="s">
        <v>24</v>
      </c>
      <c r="M2250" t="s">
        <v>24</v>
      </c>
      <c r="N2250" t="s">
        <v>24</v>
      </c>
      <c r="O2250" t="s">
        <v>24</v>
      </c>
      <c r="P2250" t="s">
        <v>24</v>
      </c>
      <c r="Q2250" t="s">
        <v>24</v>
      </c>
      <c r="R2250" t="s">
        <v>24</v>
      </c>
      <c r="S2250" t="s">
        <v>24</v>
      </c>
      <c r="T2250" t="s">
        <v>24</v>
      </c>
      <c r="U2250" t="s">
        <v>24</v>
      </c>
      <c r="V2250" t="s">
        <v>24</v>
      </c>
      <c r="W2250" t="s">
        <v>24</v>
      </c>
      <c r="X2250" t="s">
        <v>24</v>
      </c>
      <c r="Y2250">
        <v>186</v>
      </c>
      <c r="Z2250">
        <v>216</v>
      </c>
      <c r="AA2250">
        <v>62</v>
      </c>
      <c r="AB2250">
        <v>83</v>
      </c>
      <c r="AC2250" t="s">
        <v>9918</v>
      </c>
      <c r="AD2250" t="s">
        <v>9919</v>
      </c>
    </row>
    <row r="2251" spans="1:30" x14ac:dyDescent="0.25">
      <c r="A2251">
        <v>2250</v>
      </c>
      <c r="B2251" t="s">
        <v>9920</v>
      </c>
      <c r="C2251" s="2">
        <v>-0.29144210043753799</v>
      </c>
      <c r="D2251" t="s">
        <v>9923</v>
      </c>
      <c r="F2251">
        <v>1097.1184171508601</v>
      </c>
      <c r="G2251" s="2">
        <v>0.167872014079023</v>
      </c>
      <c r="H2251" s="12">
        <v>-1.7360970024482301</v>
      </c>
      <c r="I2251" s="14">
        <v>8.2546684314294502E-2</v>
      </c>
      <c r="J2251" s="14">
        <v>0.156706272361361</v>
      </c>
      <c r="K2251" t="s">
        <v>9922</v>
      </c>
      <c r="L2251" t="s">
        <v>24</v>
      </c>
      <c r="M2251" t="s">
        <v>24</v>
      </c>
      <c r="N2251" t="s">
        <v>24</v>
      </c>
      <c r="O2251" t="s">
        <v>24</v>
      </c>
      <c r="P2251" t="s">
        <v>24</v>
      </c>
      <c r="Q2251" t="s">
        <v>24</v>
      </c>
      <c r="R2251" t="s">
        <v>24</v>
      </c>
      <c r="S2251" t="s">
        <v>24</v>
      </c>
      <c r="T2251" t="s">
        <v>24</v>
      </c>
      <c r="U2251" t="s">
        <v>24</v>
      </c>
      <c r="V2251" t="s">
        <v>24</v>
      </c>
      <c r="W2251" t="s">
        <v>24</v>
      </c>
      <c r="X2251" t="s">
        <v>24</v>
      </c>
      <c r="Y2251">
        <v>1480</v>
      </c>
      <c r="Z2251">
        <v>1526</v>
      </c>
      <c r="AA2251">
        <v>693</v>
      </c>
      <c r="AB2251">
        <v>908</v>
      </c>
      <c r="AC2251" t="s">
        <v>9921</v>
      </c>
      <c r="AD2251" t="s">
        <v>9924</v>
      </c>
    </row>
    <row r="2252" spans="1:30" x14ac:dyDescent="0.25">
      <c r="A2252">
        <v>2251</v>
      </c>
      <c r="B2252" t="s">
        <v>9925</v>
      </c>
      <c r="C2252" s="2">
        <v>0.21059722577968301</v>
      </c>
      <c r="D2252" t="s">
        <v>35</v>
      </c>
      <c r="E2252" t="s">
        <v>18293</v>
      </c>
      <c r="F2252">
        <v>6966.53716737594</v>
      </c>
      <c r="G2252" s="2">
        <v>0.139435167278392</v>
      </c>
      <c r="H2252" s="12">
        <v>1.5103594730819301</v>
      </c>
      <c r="I2252" s="14">
        <v>0.13095172379685599</v>
      </c>
      <c r="J2252" s="14">
        <v>0.225569687440107</v>
      </c>
      <c r="K2252" t="s">
        <v>9927</v>
      </c>
      <c r="L2252" t="s">
        <v>24</v>
      </c>
      <c r="M2252" t="s">
        <v>24</v>
      </c>
      <c r="N2252" t="s">
        <v>24</v>
      </c>
      <c r="O2252" t="s">
        <v>24</v>
      </c>
      <c r="P2252" t="s">
        <v>24</v>
      </c>
      <c r="Q2252" t="s">
        <v>24</v>
      </c>
      <c r="R2252" t="s">
        <v>24</v>
      </c>
      <c r="S2252" t="s">
        <v>24</v>
      </c>
      <c r="T2252" t="s">
        <v>24</v>
      </c>
      <c r="U2252" t="s">
        <v>24</v>
      </c>
      <c r="V2252" t="s">
        <v>24</v>
      </c>
      <c r="W2252" t="s">
        <v>24</v>
      </c>
      <c r="X2252" t="s">
        <v>24</v>
      </c>
      <c r="Y2252">
        <v>10960</v>
      </c>
      <c r="Z2252">
        <v>11821</v>
      </c>
      <c r="AA2252">
        <v>3825</v>
      </c>
      <c r="AB2252">
        <v>4718</v>
      </c>
      <c r="AC2252" t="s">
        <v>9926</v>
      </c>
      <c r="AD2252" t="s">
        <v>9928</v>
      </c>
    </row>
    <row r="2253" spans="1:30" x14ac:dyDescent="0.25">
      <c r="A2253">
        <v>2252</v>
      </c>
      <c r="B2253" t="s">
        <v>16534</v>
      </c>
      <c r="C2253" s="2">
        <v>0.95152170026504801</v>
      </c>
      <c r="D2253" t="s">
        <v>9931</v>
      </c>
      <c r="E2253" t="s">
        <v>18293</v>
      </c>
      <c r="F2253">
        <v>364.32976083341202</v>
      </c>
      <c r="G2253" s="2">
        <v>0.214578359401389</v>
      </c>
      <c r="H2253" s="12">
        <v>4.43437867136051</v>
      </c>
      <c r="I2253" s="14">
        <v>9.2338203341707194E-6</v>
      </c>
      <c r="J2253" s="14">
        <v>5.9897123596240297E-5</v>
      </c>
      <c r="K2253" t="s">
        <v>9930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0</v>
      </c>
      <c r="Y2253">
        <v>745</v>
      </c>
      <c r="Z2253">
        <v>717</v>
      </c>
      <c r="AA2253">
        <v>143</v>
      </c>
      <c r="AB2253">
        <v>186</v>
      </c>
      <c r="AC2253" t="s">
        <v>9929</v>
      </c>
      <c r="AD2253" t="s">
        <v>9932</v>
      </c>
    </row>
    <row r="2254" spans="1:30" x14ac:dyDescent="0.25">
      <c r="A2254">
        <v>2253</v>
      </c>
      <c r="B2254" t="s">
        <v>9933</v>
      </c>
      <c r="C2254" s="2">
        <v>6.13357436485426E-2</v>
      </c>
      <c r="D2254" t="s">
        <v>9936</v>
      </c>
      <c r="E2254" t="s">
        <v>18291</v>
      </c>
      <c r="F2254">
        <v>1052.1915116981199</v>
      </c>
      <c r="G2254" s="2">
        <v>0.21976354603756701</v>
      </c>
      <c r="H2254" s="12">
        <v>0.27909880757956901</v>
      </c>
      <c r="I2254" s="14">
        <v>0.78016899820057495</v>
      </c>
      <c r="J2254" s="14">
        <v>0.84439022671098796</v>
      </c>
      <c r="K2254" t="s">
        <v>9935</v>
      </c>
      <c r="L2254" t="s">
        <v>24</v>
      </c>
      <c r="M2254" t="s">
        <v>24</v>
      </c>
      <c r="N2254" t="s">
        <v>24</v>
      </c>
      <c r="O2254" t="s">
        <v>24</v>
      </c>
      <c r="P2254" t="s">
        <v>24</v>
      </c>
      <c r="Q2254" t="s">
        <v>24</v>
      </c>
      <c r="R2254" t="s">
        <v>24</v>
      </c>
      <c r="S2254" t="s">
        <v>24</v>
      </c>
      <c r="T2254" t="s">
        <v>24</v>
      </c>
      <c r="U2254" t="s">
        <v>24</v>
      </c>
      <c r="V2254" t="s">
        <v>24</v>
      </c>
      <c r="W2254" t="s">
        <v>24</v>
      </c>
      <c r="X2254" t="s">
        <v>24</v>
      </c>
      <c r="Y2254">
        <v>1533</v>
      </c>
      <c r="Z2254">
        <v>1746</v>
      </c>
      <c r="AA2254">
        <v>532</v>
      </c>
      <c r="AB2254">
        <v>844</v>
      </c>
      <c r="AC2254" t="s">
        <v>9934</v>
      </c>
      <c r="AD2254" t="s">
        <v>9937</v>
      </c>
    </row>
    <row r="2255" spans="1:30" x14ac:dyDescent="0.25">
      <c r="A2255">
        <v>2254</v>
      </c>
      <c r="B2255" t="s">
        <v>9938</v>
      </c>
      <c r="C2255" s="2">
        <v>3.02338524412782E-2</v>
      </c>
      <c r="D2255" t="s">
        <v>9941</v>
      </c>
      <c r="E2255" t="s">
        <v>18291</v>
      </c>
      <c r="F2255">
        <v>1370.5482405487601</v>
      </c>
      <c r="G2255" s="2">
        <v>0.16096947785194901</v>
      </c>
      <c r="H2255" s="12">
        <v>0.187823510672536</v>
      </c>
      <c r="I2255" s="14">
        <v>0.85101500490649995</v>
      </c>
      <c r="J2255" s="14">
        <v>0.89792315432582603</v>
      </c>
      <c r="K2255" t="s">
        <v>9940</v>
      </c>
      <c r="L2255" t="s">
        <v>24</v>
      </c>
      <c r="M2255" t="s">
        <v>24</v>
      </c>
      <c r="N2255" t="s">
        <v>24</v>
      </c>
      <c r="O2255" t="s">
        <v>24</v>
      </c>
      <c r="P2255" t="s">
        <v>24</v>
      </c>
      <c r="Q2255" t="s">
        <v>24</v>
      </c>
      <c r="R2255" t="s">
        <v>24</v>
      </c>
      <c r="S2255" t="s">
        <v>24</v>
      </c>
      <c r="T2255" t="s">
        <v>24</v>
      </c>
      <c r="U2255" t="s">
        <v>24</v>
      </c>
      <c r="V2255" t="s">
        <v>24</v>
      </c>
      <c r="W2255" t="s">
        <v>24</v>
      </c>
      <c r="X2255" t="s">
        <v>24</v>
      </c>
      <c r="Y2255">
        <v>2133</v>
      </c>
      <c r="Z2255">
        <v>2082</v>
      </c>
      <c r="AA2255">
        <v>818</v>
      </c>
      <c r="AB2255">
        <v>973</v>
      </c>
      <c r="AC2255" t="s">
        <v>9939</v>
      </c>
      <c r="AD2255" t="s">
        <v>9942</v>
      </c>
    </row>
    <row r="2256" spans="1:30" x14ac:dyDescent="0.25">
      <c r="A2256">
        <v>2255</v>
      </c>
      <c r="B2256" t="s">
        <v>9943</v>
      </c>
      <c r="C2256" s="2">
        <v>-0.59076524409212705</v>
      </c>
      <c r="D2256" t="s">
        <v>9936</v>
      </c>
      <c r="E2256" t="s">
        <v>18291</v>
      </c>
      <c r="F2256">
        <v>1490.5397574236799</v>
      </c>
      <c r="G2256" s="2">
        <v>0.33122304690593901</v>
      </c>
      <c r="H2256" s="12">
        <v>-1.78358737295202</v>
      </c>
      <c r="I2256" s="14">
        <v>7.4490738915978003E-2</v>
      </c>
      <c r="J2256" s="14">
        <v>0.143364384163082</v>
      </c>
      <c r="K2256" t="s">
        <v>9945</v>
      </c>
      <c r="L2256" t="s">
        <v>24</v>
      </c>
      <c r="M2256" t="s">
        <v>24</v>
      </c>
      <c r="N2256" t="s">
        <v>24</v>
      </c>
      <c r="O2256" t="s">
        <v>24</v>
      </c>
      <c r="P2256" t="s">
        <v>24</v>
      </c>
      <c r="Q2256" t="s">
        <v>24</v>
      </c>
      <c r="R2256" t="s">
        <v>24</v>
      </c>
      <c r="S2256" t="s">
        <v>24</v>
      </c>
      <c r="T2256" t="s">
        <v>24</v>
      </c>
      <c r="U2256" t="s">
        <v>24</v>
      </c>
      <c r="V2256" t="s">
        <v>24</v>
      </c>
      <c r="W2256" t="s">
        <v>24</v>
      </c>
      <c r="X2256" t="s">
        <v>24</v>
      </c>
      <c r="Y2256">
        <v>1197</v>
      </c>
      <c r="Z2256">
        <v>2462</v>
      </c>
      <c r="AA2256">
        <v>1043</v>
      </c>
      <c r="AB2256">
        <v>1330</v>
      </c>
      <c r="AC2256" t="s">
        <v>9944</v>
      </c>
      <c r="AD2256" t="s">
        <v>9946</v>
      </c>
    </row>
    <row r="2257" spans="1:30" x14ac:dyDescent="0.25">
      <c r="A2257">
        <v>2256</v>
      </c>
      <c r="B2257" t="s">
        <v>9947</v>
      </c>
      <c r="C2257" s="2">
        <v>-0.120657649850304</v>
      </c>
      <c r="D2257" t="s">
        <v>9950</v>
      </c>
      <c r="E2257" t="s">
        <v>18291</v>
      </c>
      <c r="F2257">
        <v>1972.4572531144499</v>
      </c>
      <c r="G2257" s="2">
        <v>0.18447972587189301</v>
      </c>
      <c r="H2257" s="12">
        <v>-0.65404287262488603</v>
      </c>
      <c r="I2257" s="14">
        <v>0.51308418478613305</v>
      </c>
      <c r="J2257" s="14">
        <v>0.63545630878206405</v>
      </c>
      <c r="K2257" t="s">
        <v>9949</v>
      </c>
      <c r="L2257" t="s">
        <v>24</v>
      </c>
      <c r="M2257" t="s">
        <v>24</v>
      </c>
      <c r="N2257" t="s">
        <v>24</v>
      </c>
      <c r="O2257" t="s">
        <v>24</v>
      </c>
      <c r="P2257" t="s">
        <v>24</v>
      </c>
      <c r="Q2257" t="s">
        <v>24</v>
      </c>
      <c r="R2257" t="s">
        <v>24</v>
      </c>
      <c r="S2257" t="s">
        <v>24</v>
      </c>
      <c r="T2257" t="s">
        <v>24</v>
      </c>
      <c r="U2257" t="s">
        <v>24</v>
      </c>
      <c r="V2257" t="s">
        <v>24</v>
      </c>
      <c r="W2257" t="s">
        <v>24</v>
      </c>
      <c r="X2257" t="s">
        <v>24</v>
      </c>
      <c r="Y2257">
        <v>2542</v>
      </c>
      <c r="Z2257">
        <v>3233</v>
      </c>
      <c r="AA2257">
        <v>1189</v>
      </c>
      <c r="AB2257">
        <v>1534</v>
      </c>
      <c r="AC2257" t="s">
        <v>9948</v>
      </c>
      <c r="AD2257" t="s">
        <v>9951</v>
      </c>
    </row>
    <row r="2258" spans="1:30" x14ac:dyDescent="0.25">
      <c r="A2258">
        <v>2257</v>
      </c>
      <c r="B2258" t="s">
        <v>9952</v>
      </c>
      <c r="C2258" s="2">
        <v>-0.29708947899715399</v>
      </c>
      <c r="D2258" t="s">
        <v>5348</v>
      </c>
      <c r="E2258" t="s">
        <v>18285</v>
      </c>
      <c r="F2258">
        <v>2594.3011595163098</v>
      </c>
      <c r="G2258" s="2">
        <v>0.14547438290404699</v>
      </c>
      <c r="H2258" s="12">
        <v>-2.0422116462464102</v>
      </c>
      <c r="I2258" s="14">
        <v>4.1130541736261302E-2</v>
      </c>
      <c r="J2258" s="14">
        <v>8.8444254118998103E-2</v>
      </c>
      <c r="K2258" t="s">
        <v>9954</v>
      </c>
      <c r="L2258" t="s">
        <v>24</v>
      </c>
      <c r="M2258" t="s">
        <v>24</v>
      </c>
      <c r="N2258" t="s">
        <v>24</v>
      </c>
      <c r="O2258" t="s">
        <v>24</v>
      </c>
      <c r="P2258" t="s">
        <v>24</v>
      </c>
      <c r="Q2258" t="s">
        <v>24</v>
      </c>
      <c r="R2258" t="s">
        <v>24</v>
      </c>
      <c r="S2258" t="s">
        <v>24</v>
      </c>
      <c r="T2258" t="s">
        <v>24</v>
      </c>
      <c r="U2258" t="s">
        <v>24</v>
      </c>
      <c r="V2258" t="s">
        <v>24</v>
      </c>
      <c r="W2258" t="s">
        <v>24</v>
      </c>
      <c r="X2258" t="s">
        <v>24</v>
      </c>
      <c r="Y2258">
        <v>3408</v>
      </c>
      <c r="Z2258">
        <v>3688</v>
      </c>
      <c r="AA2258">
        <v>1757</v>
      </c>
      <c r="AB2258">
        <v>2015</v>
      </c>
      <c r="AC2258" t="s">
        <v>9953</v>
      </c>
      <c r="AD2258" t="s">
        <v>9955</v>
      </c>
    </row>
    <row r="2259" spans="1:30" x14ac:dyDescent="0.25">
      <c r="A2259">
        <v>2258</v>
      </c>
      <c r="B2259" t="s">
        <v>9956</v>
      </c>
      <c r="C2259" s="2">
        <v>0.16011007790034401</v>
      </c>
      <c r="D2259" t="s">
        <v>4299</v>
      </c>
      <c r="E2259" t="s">
        <v>18291</v>
      </c>
      <c r="F2259">
        <v>200.07457883477699</v>
      </c>
      <c r="G2259" s="2">
        <v>0.27133337659713502</v>
      </c>
      <c r="H2259" s="12">
        <v>0.59008618809940705</v>
      </c>
      <c r="I2259" s="14">
        <v>0.55513286819901198</v>
      </c>
      <c r="J2259" s="14">
        <v>0.67134049770800597</v>
      </c>
      <c r="K2259" t="s">
        <v>9958</v>
      </c>
      <c r="L2259" t="s">
        <v>24</v>
      </c>
      <c r="M2259" t="s">
        <v>24</v>
      </c>
      <c r="N2259" t="s">
        <v>24</v>
      </c>
      <c r="O2259" t="s">
        <v>24</v>
      </c>
      <c r="P2259" t="s">
        <v>24</v>
      </c>
      <c r="Q2259" t="s">
        <v>24</v>
      </c>
      <c r="R2259" t="s">
        <v>24</v>
      </c>
      <c r="S2259" t="s">
        <v>24</v>
      </c>
      <c r="T2259" t="s">
        <v>24</v>
      </c>
      <c r="U2259" t="s">
        <v>24</v>
      </c>
      <c r="V2259" t="s">
        <v>24</v>
      </c>
      <c r="W2259" t="s">
        <v>24</v>
      </c>
      <c r="X2259" t="s">
        <v>24</v>
      </c>
      <c r="Y2259">
        <v>345</v>
      </c>
      <c r="Z2259">
        <v>297</v>
      </c>
      <c r="AA2259">
        <v>105</v>
      </c>
      <c r="AB2259">
        <v>146</v>
      </c>
      <c r="AC2259" t="s">
        <v>9957</v>
      </c>
      <c r="AD2259" t="s">
        <v>9959</v>
      </c>
    </row>
    <row r="2260" spans="1:30" x14ac:dyDescent="0.25">
      <c r="A2260">
        <v>2259</v>
      </c>
      <c r="B2260" t="s">
        <v>9960</v>
      </c>
      <c r="C2260" s="2">
        <v>1.0063414567465701</v>
      </c>
      <c r="D2260" t="s">
        <v>9963</v>
      </c>
      <c r="E2260" t="s">
        <v>18298</v>
      </c>
      <c r="F2260">
        <v>867.29216487435497</v>
      </c>
      <c r="G2260" s="2">
        <v>0.175500014314841</v>
      </c>
      <c r="H2260" s="12">
        <v>5.7341388869702996</v>
      </c>
      <c r="I2260" s="14">
        <v>9.8008997183507494E-9</v>
      </c>
      <c r="J2260" s="14">
        <v>1.15278654819758E-7</v>
      </c>
      <c r="K2260" t="s">
        <v>9962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0</v>
      </c>
      <c r="Y2260">
        <v>1766</v>
      </c>
      <c r="Z2260">
        <v>1759</v>
      </c>
      <c r="AA2260">
        <v>362</v>
      </c>
      <c r="AB2260">
        <v>397</v>
      </c>
      <c r="AC2260" t="s">
        <v>9961</v>
      </c>
      <c r="AD2260" t="s">
        <v>9964</v>
      </c>
    </row>
    <row r="2261" spans="1:30" x14ac:dyDescent="0.25">
      <c r="A2261">
        <v>2260</v>
      </c>
      <c r="B2261" t="s">
        <v>9965</v>
      </c>
      <c r="C2261" s="2">
        <v>1.18782594881593</v>
      </c>
      <c r="D2261" t="s">
        <v>35</v>
      </c>
      <c r="F2261">
        <v>3384.70840412711</v>
      </c>
      <c r="G2261" s="2">
        <v>0.149449711221356</v>
      </c>
      <c r="H2261" s="12">
        <v>7.9479976181190999</v>
      </c>
      <c r="I2261" s="14">
        <v>1.895502972523E-15</v>
      </c>
      <c r="J2261" s="14">
        <v>5.1402354914599502E-14</v>
      </c>
      <c r="K2261" t="s">
        <v>9967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0</v>
      </c>
      <c r="Y2261">
        <v>7162</v>
      </c>
      <c r="Z2261">
        <v>7160</v>
      </c>
      <c r="AA2261">
        <v>1275</v>
      </c>
      <c r="AB2261">
        <v>1447</v>
      </c>
      <c r="AC2261" t="s">
        <v>9966</v>
      </c>
      <c r="AD2261" t="e">
        <f>-CICDISVEDEYVRQPLSASAAWVLDRQAARSRGRLRFLKPKREPRPRWRLAPLKDTYEIRFYPQRLPELWFFSAESALRKRL</f>
        <v>#NAME?</v>
      </c>
    </row>
    <row r="2262" spans="1:30" x14ac:dyDescent="0.25">
      <c r="A2262">
        <v>2261</v>
      </c>
      <c r="B2262" t="s">
        <v>9968</v>
      </c>
      <c r="C2262" s="2">
        <v>1.8974391620823201</v>
      </c>
      <c r="D2262" t="s">
        <v>9971</v>
      </c>
      <c r="E2262" t="s">
        <v>18295</v>
      </c>
      <c r="F2262">
        <v>124.039674418811</v>
      </c>
      <c r="G2262" s="2">
        <v>0.47889377110751502</v>
      </c>
      <c r="H2262" s="12">
        <v>3.9621295505560599</v>
      </c>
      <c r="I2262" s="14">
        <v>7.4284211992104801E-5</v>
      </c>
      <c r="J2262" s="14">
        <v>3.8472128359306302E-4</v>
      </c>
      <c r="K2262" t="s">
        <v>9970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394</v>
      </c>
      <c r="Z2262">
        <v>196</v>
      </c>
      <c r="AA2262">
        <v>27</v>
      </c>
      <c r="AB2262">
        <v>43</v>
      </c>
      <c r="AC2262" t="s">
        <v>9969</v>
      </c>
      <c r="AD2262" t="s">
        <v>9972</v>
      </c>
    </row>
    <row r="2263" spans="1:30" x14ac:dyDescent="0.25">
      <c r="A2263">
        <v>2262</v>
      </c>
      <c r="B2263" t="s">
        <v>9973</v>
      </c>
      <c r="C2263" s="2">
        <v>2.3610481985326701</v>
      </c>
      <c r="D2263" t="s">
        <v>35</v>
      </c>
      <c r="F2263">
        <v>483.98669017267298</v>
      </c>
      <c r="G2263" s="2">
        <v>0.31115774570504301</v>
      </c>
      <c r="H2263" s="12">
        <v>7.5879460856191701</v>
      </c>
      <c r="I2263" s="14">
        <v>3.25016085974307E-14</v>
      </c>
      <c r="J2263" s="14">
        <v>7.2112944075549396E-13</v>
      </c>
      <c r="K2263" t="s">
        <v>9975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1</v>
      </c>
      <c r="U2263">
        <v>0</v>
      </c>
      <c r="V2263">
        <v>0</v>
      </c>
      <c r="W2263">
        <v>0</v>
      </c>
      <c r="X2263">
        <v>0</v>
      </c>
      <c r="Y2263">
        <v>1216</v>
      </c>
      <c r="Z2263">
        <v>1250</v>
      </c>
      <c r="AA2263">
        <v>123</v>
      </c>
      <c r="AB2263">
        <v>81</v>
      </c>
      <c r="AC2263" t="s">
        <v>9974</v>
      </c>
      <c r="AD2263" t="s">
        <v>9976</v>
      </c>
    </row>
    <row r="2264" spans="1:30" x14ac:dyDescent="0.25">
      <c r="A2264">
        <v>2263</v>
      </c>
      <c r="B2264" t="s">
        <v>9977</v>
      </c>
      <c r="C2264" s="2">
        <v>-1.3196077063862599</v>
      </c>
      <c r="D2264" t="s">
        <v>35</v>
      </c>
      <c r="F2264">
        <v>165.71006469661401</v>
      </c>
      <c r="G2264" s="2">
        <v>0.26198538808305</v>
      </c>
      <c r="H2264" s="12">
        <v>-5.03695154925183</v>
      </c>
      <c r="I2264" s="14">
        <v>4.7300444680573299E-7</v>
      </c>
      <c r="J2264" s="14">
        <v>4.1046274772808601E-6</v>
      </c>
      <c r="K2264" t="s">
        <v>24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</v>
      </c>
      <c r="W2264">
        <v>0</v>
      </c>
      <c r="X2264">
        <v>0</v>
      </c>
      <c r="Y2264">
        <v>142</v>
      </c>
      <c r="Z2264">
        <v>147</v>
      </c>
      <c r="AA2264">
        <v>134</v>
      </c>
      <c r="AB2264">
        <v>180</v>
      </c>
      <c r="AC2264" t="s">
        <v>9978</v>
      </c>
      <c r="AD2264" t="s">
        <v>9979</v>
      </c>
    </row>
    <row r="2265" spans="1:30" x14ac:dyDescent="0.25">
      <c r="A2265">
        <v>2264</v>
      </c>
      <c r="B2265" t="s">
        <v>16535</v>
      </c>
      <c r="C2265" s="2">
        <v>0.358089087186931</v>
      </c>
      <c r="D2265" t="s">
        <v>9982</v>
      </c>
      <c r="F2265">
        <v>385.59438189279501</v>
      </c>
      <c r="G2265" s="2">
        <v>0.219823762064393</v>
      </c>
      <c r="H2265" s="12">
        <v>1.62898261691126</v>
      </c>
      <c r="I2265" s="14">
        <v>0.103316698903754</v>
      </c>
      <c r="J2265" s="14">
        <v>0.18635182873864201</v>
      </c>
      <c r="K2265" t="s">
        <v>9981</v>
      </c>
      <c r="L2265" t="s">
        <v>24</v>
      </c>
      <c r="M2265" t="s">
        <v>24</v>
      </c>
      <c r="N2265" t="s">
        <v>24</v>
      </c>
      <c r="O2265" t="s">
        <v>24</v>
      </c>
      <c r="P2265" t="s">
        <v>24</v>
      </c>
      <c r="Q2265" t="s">
        <v>24</v>
      </c>
      <c r="R2265" t="s">
        <v>24</v>
      </c>
      <c r="S2265" t="s">
        <v>24</v>
      </c>
      <c r="T2265" t="s">
        <v>24</v>
      </c>
      <c r="U2265" t="s">
        <v>24</v>
      </c>
      <c r="V2265" t="s">
        <v>24</v>
      </c>
      <c r="W2265" t="s">
        <v>24</v>
      </c>
      <c r="X2265" t="s">
        <v>24</v>
      </c>
      <c r="Y2265">
        <v>603</v>
      </c>
      <c r="Z2265">
        <v>720</v>
      </c>
      <c r="AA2265">
        <v>188</v>
      </c>
      <c r="AB2265">
        <v>261</v>
      </c>
      <c r="AC2265" t="s">
        <v>9980</v>
      </c>
      <c r="AD2265" t="s">
        <v>9983</v>
      </c>
    </row>
    <row r="2266" spans="1:30" x14ac:dyDescent="0.25">
      <c r="A2266">
        <v>2265</v>
      </c>
      <c r="B2266" t="s">
        <v>9984</v>
      </c>
      <c r="C2266" s="2">
        <v>0.71311370482282399</v>
      </c>
      <c r="D2266" t="s">
        <v>35</v>
      </c>
      <c r="F2266">
        <v>347.21965313381298</v>
      </c>
      <c r="G2266" s="2">
        <v>0.243558304789525</v>
      </c>
      <c r="H2266" s="12">
        <v>2.92789730754233</v>
      </c>
      <c r="I2266" s="14">
        <v>3.4126273915547601E-3</v>
      </c>
      <c r="J2266" s="14">
        <v>1.07730880873253E-2</v>
      </c>
      <c r="K2266" t="s">
        <v>9986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0</v>
      </c>
      <c r="Y2266">
        <v>612</v>
      </c>
      <c r="Z2266">
        <v>705</v>
      </c>
      <c r="AA2266">
        <v>137</v>
      </c>
      <c r="AB2266">
        <v>214</v>
      </c>
      <c r="AC2266" t="s">
        <v>9985</v>
      </c>
      <c r="AD2266" t="s">
        <v>9987</v>
      </c>
    </row>
    <row r="2267" spans="1:30" x14ac:dyDescent="0.25">
      <c r="A2267">
        <v>2266</v>
      </c>
      <c r="B2267" t="s">
        <v>9988</v>
      </c>
      <c r="C2267" s="2">
        <v>2.0817815620757898</v>
      </c>
      <c r="D2267" t="s">
        <v>7675</v>
      </c>
      <c r="E2267" t="s">
        <v>18285</v>
      </c>
      <c r="F2267">
        <v>8079.2759481328003</v>
      </c>
      <c r="G2267" s="2">
        <v>0.25521372004065201</v>
      </c>
      <c r="H2267" s="12">
        <v>8.1570127254294693</v>
      </c>
      <c r="I2267" s="14">
        <v>3.4341222049244399E-16</v>
      </c>
      <c r="J2267" s="14">
        <v>9.8604758898749604E-15</v>
      </c>
      <c r="K2267" t="s">
        <v>9990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1</v>
      </c>
      <c r="U2267">
        <v>0</v>
      </c>
      <c r="V2267">
        <v>0</v>
      </c>
      <c r="W2267">
        <v>0</v>
      </c>
      <c r="X2267">
        <v>0</v>
      </c>
      <c r="Y2267">
        <v>18986</v>
      </c>
      <c r="Z2267">
        <v>20862</v>
      </c>
      <c r="AA2267">
        <v>2277</v>
      </c>
      <c r="AB2267">
        <v>1725</v>
      </c>
      <c r="AC2267" t="s">
        <v>9989</v>
      </c>
      <c r="AD2267" t="s">
        <v>9991</v>
      </c>
    </row>
    <row r="2268" spans="1:30" x14ac:dyDescent="0.25">
      <c r="A2268">
        <v>2267</v>
      </c>
      <c r="B2268" t="s">
        <v>9992</v>
      </c>
      <c r="C2268" s="2">
        <v>0.83542255558020695</v>
      </c>
      <c r="D2268" t="s">
        <v>9995</v>
      </c>
      <c r="E2268" t="s">
        <v>18291</v>
      </c>
      <c r="F2268">
        <v>4253.2796988660302</v>
      </c>
      <c r="G2268" s="2">
        <v>0.145085008629909</v>
      </c>
      <c r="H2268" s="12">
        <v>5.75815905081725</v>
      </c>
      <c r="I2268" s="14">
        <v>8.5036214304340804E-9</v>
      </c>
      <c r="J2268" s="14">
        <v>1.01239761237333E-7</v>
      </c>
      <c r="K2268" t="s">
        <v>9994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0</v>
      </c>
      <c r="Y2268">
        <v>8302</v>
      </c>
      <c r="Z2268">
        <v>8295</v>
      </c>
      <c r="AA2268">
        <v>1841</v>
      </c>
      <c r="AB2268">
        <v>2194</v>
      </c>
      <c r="AC2268" t="s">
        <v>9993</v>
      </c>
      <c r="AD2268" t="s">
        <v>9996</v>
      </c>
    </row>
    <row r="2269" spans="1:30" x14ac:dyDescent="0.25">
      <c r="A2269">
        <v>2268</v>
      </c>
      <c r="B2269" t="s">
        <v>9997</v>
      </c>
      <c r="C2269" s="2">
        <v>0.97725803589784199</v>
      </c>
      <c r="D2269" t="s">
        <v>35</v>
      </c>
      <c r="F2269">
        <v>1224.03720987676</v>
      </c>
      <c r="G2269" s="2">
        <v>0.174657966697913</v>
      </c>
      <c r="H2269" s="12">
        <v>5.5952674497127202</v>
      </c>
      <c r="I2269" s="14">
        <v>2.2028192948281699E-8</v>
      </c>
      <c r="J2269" s="14">
        <v>2.4789652294824198E-7</v>
      </c>
      <c r="K2269" t="s">
        <v>9999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0</v>
      </c>
      <c r="Y2269">
        <v>2519</v>
      </c>
      <c r="Z2269">
        <v>2420</v>
      </c>
      <c r="AA2269">
        <v>521</v>
      </c>
      <c r="AB2269">
        <v>564</v>
      </c>
      <c r="AC2269" t="s">
        <v>9998</v>
      </c>
      <c r="AD2269" t="s">
        <v>10000</v>
      </c>
    </row>
    <row r="2270" spans="1:30" x14ac:dyDescent="0.25">
      <c r="A2270">
        <v>2269</v>
      </c>
      <c r="B2270" t="s">
        <v>16536</v>
      </c>
      <c r="C2270" s="2">
        <v>1.89846202239127</v>
      </c>
      <c r="D2270" t="s">
        <v>24</v>
      </c>
      <c r="F2270">
        <v>73.951548287243995</v>
      </c>
      <c r="G2270" s="2">
        <v>0.56977128951391498</v>
      </c>
      <c r="H2270" s="12">
        <v>3.3319720690224601</v>
      </c>
      <c r="I2270" s="14">
        <v>8.6232910457930605E-4</v>
      </c>
      <c r="J2270" s="14">
        <v>3.3506419436638698E-3</v>
      </c>
      <c r="K2270" t="s">
        <v>24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214</v>
      </c>
      <c r="Z2270">
        <v>138</v>
      </c>
      <c r="AA2270">
        <v>28</v>
      </c>
      <c r="AB2270">
        <v>12</v>
      </c>
      <c r="AC2270" t="s">
        <v>24</v>
      </c>
      <c r="AD2270" t="s">
        <v>24</v>
      </c>
    </row>
    <row r="2271" spans="1:30" x14ac:dyDescent="0.25">
      <c r="A2271">
        <v>2270</v>
      </c>
      <c r="B2271" t="s">
        <v>10001</v>
      </c>
      <c r="C2271" s="2">
        <v>0.49968272682395598</v>
      </c>
      <c r="D2271" t="s">
        <v>35</v>
      </c>
      <c r="E2271" t="s">
        <v>18295</v>
      </c>
      <c r="F2271">
        <v>2882.8051867231602</v>
      </c>
      <c r="G2271" s="2">
        <v>0.15627575703248101</v>
      </c>
      <c r="H2271" s="12">
        <v>3.1974423692607599</v>
      </c>
      <c r="I2271" s="14">
        <v>1.38652113887112E-3</v>
      </c>
      <c r="J2271" s="14">
        <v>4.9491453814366603E-3</v>
      </c>
      <c r="K2271" t="s">
        <v>10003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0</v>
      </c>
      <c r="Y2271">
        <v>5020</v>
      </c>
      <c r="Z2271">
        <v>5268</v>
      </c>
      <c r="AA2271">
        <v>1521</v>
      </c>
      <c r="AB2271">
        <v>1619</v>
      </c>
      <c r="AC2271" t="s">
        <v>10002</v>
      </c>
      <c r="AD2271" t="s">
        <v>10004</v>
      </c>
    </row>
    <row r="2272" spans="1:30" x14ac:dyDescent="0.25">
      <c r="A2272">
        <v>2271</v>
      </c>
      <c r="B2272" t="s">
        <v>10005</v>
      </c>
      <c r="C2272" s="2">
        <v>1.33838929245309</v>
      </c>
      <c r="D2272" t="s">
        <v>10007</v>
      </c>
      <c r="F2272">
        <v>565.79218603646802</v>
      </c>
      <c r="G2272" s="2">
        <v>0.20162681574698499</v>
      </c>
      <c r="H2272" s="12">
        <v>6.6379528312969898</v>
      </c>
      <c r="I2272" s="14">
        <v>3.1806960537948899E-11</v>
      </c>
      <c r="J2272" s="14">
        <v>5.1969113347569202E-10</v>
      </c>
      <c r="K2272" t="s">
        <v>24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0</v>
      </c>
      <c r="Y2272">
        <v>1271</v>
      </c>
      <c r="Z2272">
        <v>1195</v>
      </c>
      <c r="AA2272">
        <v>203</v>
      </c>
      <c r="AB2272">
        <v>219</v>
      </c>
      <c r="AC2272" t="s">
        <v>10006</v>
      </c>
      <c r="AD2272" t="s">
        <v>10008</v>
      </c>
    </row>
    <row r="2273" spans="1:30" x14ac:dyDescent="0.25">
      <c r="A2273">
        <v>2272</v>
      </c>
      <c r="B2273" t="s">
        <v>10009</v>
      </c>
      <c r="C2273" s="2">
        <v>3.8873223661101998E-2</v>
      </c>
      <c r="D2273" t="s">
        <v>306</v>
      </c>
      <c r="E2273" t="s">
        <v>18295</v>
      </c>
      <c r="F2273">
        <v>243.98297686892499</v>
      </c>
      <c r="G2273" s="2">
        <v>0.274481618575876</v>
      </c>
      <c r="H2273" s="12">
        <v>0.141624141765093</v>
      </c>
      <c r="I2273" s="14">
        <v>0.88737689676933695</v>
      </c>
      <c r="J2273" s="14">
        <v>0.92220248734619004</v>
      </c>
      <c r="K2273" t="s">
        <v>10011</v>
      </c>
      <c r="L2273" t="s">
        <v>24</v>
      </c>
      <c r="M2273" t="s">
        <v>24</v>
      </c>
      <c r="N2273" t="s">
        <v>24</v>
      </c>
      <c r="O2273" t="s">
        <v>24</v>
      </c>
      <c r="P2273" t="s">
        <v>24</v>
      </c>
      <c r="Q2273" t="s">
        <v>24</v>
      </c>
      <c r="R2273" t="s">
        <v>24</v>
      </c>
      <c r="S2273" t="s">
        <v>24</v>
      </c>
      <c r="T2273" t="s">
        <v>24</v>
      </c>
      <c r="U2273" t="s">
        <v>24</v>
      </c>
      <c r="V2273" t="s">
        <v>24</v>
      </c>
      <c r="W2273" t="s">
        <v>24</v>
      </c>
      <c r="X2273" t="s">
        <v>24</v>
      </c>
      <c r="Y2273">
        <v>422</v>
      </c>
      <c r="Z2273">
        <v>328</v>
      </c>
      <c r="AA2273">
        <v>150</v>
      </c>
      <c r="AB2273">
        <v>167</v>
      </c>
      <c r="AC2273" t="s">
        <v>10010</v>
      </c>
      <c r="AD2273" t="s">
        <v>10012</v>
      </c>
    </row>
    <row r="2274" spans="1:30" x14ac:dyDescent="0.25">
      <c r="A2274">
        <v>2273</v>
      </c>
      <c r="B2274" t="s">
        <v>10013</v>
      </c>
      <c r="C2274" s="2">
        <v>0.74488989750424495</v>
      </c>
      <c r="D2274" t="s">
        <v>3031</v>
      </c>
      <c r="E2274" t="s">
        <v>18294</v>
      </c>
      <c r="F2274">
        <v>803.52431683903797</v>
      </c>
      <c r="G2274" s="2">
        <v>0.18971590192853099</v>
      </c>
      <c r="H2274" s="12">
        <v>3.9263440224681601</v>
      </c>
      <c r="I2274" s="14">
        <v>8.6246776490468306E-5</v>
      </c>
      <c r="J2274" s="14">
        <v>4.3682705861903902E-4</v>
      </c>
      <c r="K2274" t="s">
        <v>10015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0</v>
      </c>
      <c r="Y2274">
        <v>1451</v>
      </c>
      <c r="Z2274">
        <v>1617</v>
      </c>
      <c r="AA2274">
        <v>393</v>
      </c>
      <c r="AB2274">
        <v>395</v>
      </c>
      <c r="AC2274" t="s">
        <v>10014</v>
      </c>
      <c r="AD2274" t="s">
        <v>10016</v>
      </c>
    </row>
    <row r="2275" spans="1:30" x14ac:dyDescent="0.25">
      <c r="A2275">
        <v>2274</v>
      </c>
      <c r="B2275" t="s">
        <v>10017</v>
      </c>
      <c r="C2275" s="2">
        <v>0.51711865033104099</v>
      </c>
      <c r="D2275" t="s">
        <v>4166</v>
      </c>
      <c r="E2275" t="s">
        <v>18283</v>
      </c>
      <c r="F2275">
        <v>1314.13741171077</v>
      </c>
      <c r="G2275" s="2">
        <v>0.159717278553662</v>
      </c>
      <c r="H2275" s="12">
        <v>3.2377126320575198</v>
      </c>
      <c r="I2275" s="14">
        <v>1.20492111795048E-3</v>
      </c>
      <c r="J2275" s="14">
        <v>4.4472750147416E-3</v>
      </c>
      <c r="K2275" t="s">
        <v>10019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0</v>
      </c>
      <c r="Y2275">
        <v>2253</v>
      </c>
      <c r="Z2275">
        <v>2463</v>
      </c>
      <c r="AA2275">
        <v>674</v>
      </c>
      <c r="AB2275">
        <v>750</v>
      </c>
      <c r="AC2275" t="s">
        <v>10018</v>
      </c>
      <c r="AD2275" t="s">
        <v>10020</v>
      </c>
    </row>
    <row r="2276" spans="1:30" x14ac:dyDescent="0.25">
      <c r="A2276">
        <v>2275</v>
      </c>
      <c r="B2276" t="s">
        <v>16537</v>
      </c>
      <c r="C2276" s="2">
        <v>1.9229013115464499</v>
      </c>
      <c r="D2276" t="s">
        <v>24</v>
      </c>
      <c r="F2276">
        <v>65.677924745167701</v>
      </c>
      <c r="G2276" s="2">
        <v>0.50020734148121104</v>
      </c>
      <c r="H2276" s="12">
        <v>3.8442084953258799</v>
      </c>
      <c r="I2276" s="14">
        <v>1.20942150970876E-4</v>
      </c>
      <c r="J2276" s="14">
        <v>5.8961185960208502E-4</v>
      </c>
      <c r="K2276" t="s">
        <v>24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0</v>
      </c>
      <c r="Y2276">
        <v>196</v>
      </c>
      <c r="Z2276">
        <v>118</v>
      </c>
      <c r="AA2276">
        <v>18</v>
      </c>
      <c r="AB2276">
        <v>18</v>
      </c>
      <c r="AC2276" t="s">
        <v>24</v>
      </c>
      <c r="AD2276" t="s">
        <v>24</v>
      </c>
    </row>
    <row r="2277" spans="1:30" x14ac:dyDescent="0.25">
      <c r="A2277">
        <v>2276</v>
      </c>
      <c r="B2277" t="s">
        <v>10021</v>
      </c>
      <c r="C2277" s="2">
        <v>0.27016041788170098</v>
      </c>
      <c r="D2277" t="s">
        <v>35</v>
      </c>
      <c r="F2277">
        <v>46.599065062615097</v>
      </c>
      <c r="G2277" s="2">
        <v>0.43927573970870398</v>
      </c>
      <c r="H2277" s="12">
        <v>0.61501328996873805</v>
      </c>
      <c r="I2277" s="14">
        <v>0.53854594371606801</v>
      </c>
      <c r="J2277" s="14">
        <v>0.65760535028494305</v>
      </c>
      <c r="K2277" t="s">
        <v>10023</v>
      </c>
      <c r="L2277" t="s">
        <v>24</v>
      </c>
      <c r="M2277" t="s">
        <v>24</v>
      </c>
      <c r="N2277" t="s">
        <v>24</v>
      </c>
      <c r="O2277" t="s">
        <v>24</v>
      </c>
      <c r="P2277" t="s">
        <v>24</v>
      </c>
      <c r="Q2277" t="s">
        <v>24</v>
      </c>
      <c r="R2277" t="s">
        <v>24</v>
      </c>
      <c r="S2277" t="s">
        <v>24</v>
      </c>
      <c r="T2277" t="s">
        <v>24</v>
      </c>
      <c r="U2277" t="s">
        <v>24</v>
      </c>
      <c r="V2277" t="s">
        <v>24</v>
      </c>
      <c r="W2277" t="s">
        <v>24</v>
      </c>
      <c r="X2277" t="s">
        <v>24</v>
      </c>
      <c r="Y2277">
        <v>82</v>
      </c>
      <c r="Z2277">
        <v>73</v>
      </c>
      <c r="AA2277">
        <v>24</v>
      </c>
      <c r="AB2277">
        <v>32</v>
      </c>
      <c r="AC2277" t="s">
        <v>10022</v>
      </c>
      <c r="AD2277" t="s">
        <v>10024</v>
      </c>
    </row>
    <row r="2278" spans="1:30" x14ac:dyDescent="0.25">
      <c r="A2278">
        <v>2277</v>
      </c>
      <c r="B2278" t="s">
        <v>10025</v>
      </c>
      <c r="C2278" s="2">
        <v>-8.4620971483259505E-2</v>
      </c>
      <c r="D2278" t="s">
        <v>35</v>
      </c>
      <c r="F2278">
        <v>153.00368773720101</v>
      </c>
      <c r="G2278" s="2">
        <v>0.26310786570130101</v>
      </c>
      <c r="H2278" s="12">
        <v>-0.32162083508110401</v>
      </c>
      <c r="I2278" s="14">
        <v>0.74773995772997903</v>
      </c>
      <c r="J2278" s="14">
        <v>0.82463473433909495</v>
      </c>
      <c r="K2278" t="s">
        <v>24</v>
      </c>
      <c r="L2278" t="s">
        <v>24</v>
      </c>
      <c r="M2278" t="s">
        <v>24</v>
      </c>
      <c r="N2278" t="s">
        <v>24</v>
      </c>
      <c r="O2278" t="s">
        <v>24</v>
      </c>
      <c r="P2278" t="s">
        <v>24</v>
      </c>
      <c r="Q2278" t="s">
        <v>24</v>
      </c>
      <c r="R2278" t="s">
        <v>24</v>
      </c>
      <c r="S2278" t="s">
        <v>24</v>
      </c>
      <c r="T2278" t="s">
        <v>24</v>
      </c>
      <c r="U2278" t="s">
        <v>24</v>
      </c>
      <c r="V2278" t="s">
        <v>24</v>
      </c>
      <c r="W2278" t="s">
        <v>24</v>
      </c>
      <c r="X2278" t="s">
        <v>24</v>
      </c>
      <c r="Y2278">
        <v>212</v>
      </c>
      <c r="Z2278">
        <v>241</v>
      </c>
      <c r="AA2278">
        <v>95</v>
      </c>
      <c r="AB2278">
        <v>113</v>
      </c>
      <c r="AC2278" t="s">
        <v>10026</v>
      </c>
      <c r="AD2278" t="s">
        <v>10027</v>
      </c>
    </row>
    <row r="2279" spans="1:30" x14ac:dyDescent="0.25">
      <c r="A2279">
        <v>2278</v>
      </c>
      <c r="B2279" t="s">
        <v>10028</v>
      </c>
      <c r="C2279" s="2">
        <v>-0.95885357675381899</v>
      </c>
      <c r="D2279" t="s">
        <v>10031</v>
      </c>
      <c r="E2279" t="s">
        <v>18287</v>
      </c>
      <c r="F2279">
        <v>60.124003306778597</v>
      </c>
      <c r="G2279" s="2">
        <v>0.44277244838520002</v>
      </c>
      <c r="H2279" s="12">
        <v>-2.1655673930272301</v>
      </c>
      <c r="I2279" s="14">
        <v>3.0344260320901401E-2</v>
      </c>
      <c r="J2279" s="14">
        <v>6.8892056135534799E-2</v>
      </c>
      <c r="K2279" t="s">
        <v>10030</v>
      </c>
      <c r="L2279" t="s">
        <v>24</v>
      </c>
      <c r="M2279" t="s">
        <v>24</v>
      </c>
      <c r="N2279" t="s">
        <v>24</v>
      </c>
      <c r="O2279" t="s">
        <v>24</v>
      </c>
      <c r="P2279" t="s">
        <v>24</v>
      </c>
      <c r="Q2279" t="s">
        <v>24</v>
      </c>
      <c r="R2279" t="s">
        <v>24</v>
      </c>
      <c r="S2279" t="s">
        <v>24</v>
      </c>
      <c r="T2279" t="s">
        <v>24</v>
      </c>
      <c r="U2279" t="s">
        <v>24</v>
      </c>
      <c r="V2279" t="s">
        <v>24</v>
      </c>
      <c r="W2279" t="s">
        <v>24</v>
      </c>
      <c r="X2279" t="s">
        <v>24</v>
      </c>
      <c r="Y2279">
        <v>73</v>
      </c>
      <c r="Z2279">
        <v>51</v>
      </c>
      <c r="AA2279">
        <v>41</v>
      </c>
      <c r="AB2279">
        <v>65</v>
      </c>
      <c r="AC2279" t="s">
        <v>10029</v>
      </c>
      <c r="AD2279" t="s">
        <v>10032</v>
      </c>
    </row>
    <row r="2280" spans="1:30" x14ac:dyDescent="0.25">
      <c r="A2280">
        <v>2279</v>
      </c>
      <c r="B2280" t="s">
        <v>10033</v>
      </c>
      <c r="C2280" s="2">
        <v>-0.285217829738316</v>
      </c>
      <c r="D2280" t="s">
        <v>10036</v>
      </c>
      <c r="E2280" t="s">
        <v>18283</v>
      </c>
      <c r="F2280">
        <v>148.17827863310399</v>
      </c>
      <c r="G2280" s="2">
        <v>0.28903119602204602</v>
      </c>
      <c r="H2280" s="12">
        <v>-0.98680638513691898</v>
      </c>
      <c r="I2280" s="14">
        <v>0.323737563933093</v>
      </c>
      <c r="J2280" s="14">
        <v>0.449150242094987</v>
      </c>
      <c r="K2280" t="s">
        <v>10035</v>
      </c>
      <c r="L2280" t="s">
        <v>24</v>
      </c>
      <c r="M2280" t="s">
        <v>24</v>
      </c>
      <c r="N2280" t="s">
        <v>24</v>
      </c>
      <c r="O2280" t="s">
        <v>24</v>
      </c>
      <c r="P2280" t="s">
        <v>24</v>
      </c>
      <c r="Q2280" t="s">
        <v>24</v>
      </c>
      <c r="R2280" t="s">
        <v>24</v>
      </c>
      <c r="S2280" t="s">
        <v>24</v>
      </c>
      <c r="T2280" t="s">
        <v>24</v>
      </c>
      <c r="U2280" t="s">
        <v>24</v>
      </c>
      <c r="V2280" t="s">
        <v>24</v>
      </c>
      <c r="W2280" t="s">
        <v>24</v>
      </c>
      <c r="X2280" t="s">
        <v>24</v>
      </c>
      <c r="Y2280">
        <v>190</v>
      </c>
      <c r="Z2280">
        <v>218</v>
      </c>
      <c r="AA2280">
        <v>86</v>
      </c>
      <c r="AB2280">
        <v>131</v>
      </c>
      <c r="AC2280" t="s">
        <v>10034</v>
      </c>
      <c r="AD2280" t="s">
        <v>10037</v>
      </c>
    </row>
    <row r="2281" spans="1:30" x14ac:dyDescent="0.25">
      <c r="A2281">
        <v>2280</v>
      </c>
      <c r="B2281" t="s">
        <v>10038</v>
      </c>
      <c r="C2281" s="2">
        <v>-5.7988311982631699E-2</v>
      </c>
      <c r="D2281" t="s">
        <v>35</v>
      </c>
      <c r="F2281">
        <v>26.4702220449701</v>
      </c>
      <c r="G2281" s="2">
        <v>0.56690918460214101</v>
      </c>
      <c r="H2281" s="12">
        <v>-0.102288538548424</v>
      </c>
      <c r="I2281" s="14">
        <v>0.91852765250244905</v>
      </c>
      <c r="J2281" s="14">
        <v>0.94278535736122104</v>
      </c>
      <c r="K2281" t="s">
        <v>10040</v>
      </c>
      <c r="L2281" t="s">
        <v>24</v>
      </c>
      <c r="M2281" t="s">
        <v>24</v>
      </c>
      <c r="N2281" t="s">
        <v>24</v>
      </c>
      <c r="O2281" t="s">
        <v>24</v>
      </c>
      <c r="P2281" t="s">
        <v>24</v>
      </c>
      <c r="Q2281" t="s">
        <v>24</v>
      </c>
      <c r="R2281" t="s">
        <v>24</v>
      </c>
      <c r="S2281" t="s">
        <v>24</v>
      </c>
      <c r="T2281" t="s">
        <v>24</v>
      </c>
      <c r="U2281" t="s">
        <v>24</v>
      </c>
      <c r="V2281" t="s">
        <v>24</v>
      </c>
      <c r="W2281" t="s">
        <v>24</v>
      </c>
      <c r="X2281" t="s">
        <v>24</v>
      </c>
      <c r="Y2281">
        <v>42</v>
      </c>
      <c r="Z2281">
        <v>37</v>
      </c>
      <c r="AA2281">
        <v>14</v>
      </c>
      <c r="AB2281">
        <v>22</v>
      </c>
      <c r="AC2281" t="s">
        <v>10039</v>
      </c>
      <c r="AD2281" t="s">
        <v>10041</v>
      </c>
    </row>
    <row r="2282" spans="1:30" x14ac:dyDescent="0.25">
      <c r="A2282">
        <v>2281</v>
      </c>
      <c r="B2282" t="s">
        <v>16538</v>
      </c>
      <c r="C2282" s="2">
        <v>1.17143356983618</v>
      </c>
      <c r="D2282" t="s">
        <v>24</v>
      </c>
      <c r="E2282" t="s">
        <v>18285</v>
      </c>
      <c r="F2282">
        <v>29.119559063954998</v>
      </c>
      <c r="G2282" s="2">
        <v>0.58661112984279695</v>
      </c>
      <c r="H2282" s="12">
        <v>1.9969508081957299</v>
      </c>
      <c r="I2282" s="14">
        <v>4.5830527022628603E-2</v>
      </c>
      <c r="J2282" s="14">
        <v>9.6530856539031706E-2</v>
      </c>
      <c r="K2282" t="s">
        <v>24</v>
      </c>
      <c r="L2282" t="s">
        <v>24</v>
      </c>
      <c r="M2282" t="s">
        <v>24</v>
      </c>
      <c r="N2282" t="s">
        <v>24</v>
      </c>
      <c r="O2282" t="s">
        <v>24</v>
      </c>
      <c r="P2282" t="s">
        <v>24</v>
      </c>
      <c r="Q2282" t="s">
        <v>24</v>
      </c>
      <c r="R2282" t="s">
        <v>24</v>
      </c>
      <c r="S2282" t="s">
        <v>24</v>
      </c>
      <c r="T2282" t="s">
        <v>24</v>
      </c>
      <c r="U2282" t="s">
        <v>24</v>
      </c>
      <c r="V2282" t="s">
        <v>24</v>
      </c>
      <c r="W2282" t="s">
        <v>24</v>
      </c>
      <c r="X2282" t="s">
        <v>24</v>
      </c>
      <c r="Y2282">
        <v>64</v>
      </c>
      <c r="Z2282">
        <v>59</v>
      </c>
      <c r="AA2282">
        <v>8</v>
      </c>
      <c r="AB2282">
        <v>16</v>
      </c>
      <c r="AC2282" t="s">
        <v>24</v>
      </c>
      <c r="AD2282" t="s">
        <v>24</v>
      </c>
    </row>
    <row r="2283" spans="1:30" x14ac:dyDescent="0.25">
      <c r="A2283">
        <v>2282</v>
      </c>
      <c r="B2283" t="s">
        <v>10042</v>
      </c>
      <c r="C2283" s="2">
        <v>-1.21889192291435</v>
      </c>
      <c r="D2283" t="s">
        <v>10045</v>
      </c>
      <c r="F2283">
        <v>36.234424819041799</v>
      </c>
      <c r="G2283" s="2">
        <v>0.51231944213048397</v>
      </c>
      <c r="H2283" s="12">
        <v>-2.3791639018140298</v>
      </c>
      <c r="I2283" s="14">
        <v>1.7351958696313299E-2</v>
      </c>
      <c r="J2283" s="14">
        <v>4.3241479712254997E-2</v>
      </c>
      <c r="K2283" t="s">
        <v>10044</v>
      </c>
      <c r="L2283">
        <v>0</v>
      </c>
      <c r="M2283">
        <v>1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36</v>
      </c>
      <c r="Z2283">
        <v>30</v>
      </c>
      <c r="AA2283">
        <v>36</v>
      </c>
      <c r="AB2283">
        <v>30</v>
      </c>
      <c r="AC2283" t="s">
        <v>10043</v>
      </c>
      <c r="AD2283" t="s">
        <v>10046</v>
      </c>
    </row>
    <row r="2284" spans="1:30" x14ac:dyDescent="0.25">
      <c r="A2284">
        <v>2283</v>
      </c>
      <c r="B2284" t="s">
        <v>10047</v>
      </c>
      <c r="C2284" s="2">
        <v>-0.61303527197857999</v>
      </c>
      <c r="D2284" t="s">
        <v>35</v>
      </c>
      <c r="F2284">
        <v>113.809495699397</v>
      </c>
      <c r="G2284" s="2">
        <v>0.36651366582877698</v>
      </c>
      <c r="H2284" s="12">
        <v>-1.67261231744895</v>
      </c>
      <c r="I2284" s="14">
        <v>9.4403640483485304E-2</v>
      </c>
      <c r="J2284" s="14">
        <v>0.17364400192558199</v>
      </c>
      <c r="K2284" t="s">
        <v>10049</v>
      </c>
      <c r="L2284" t="s">
        <v>24</v>
      </c>
      <c r="M2284" t="s">
        <v>24</v>
      </c>
      <c r="N2284" t="s">
        <v>24</v>
      </c>
      <c r="O2284" t="s">
        <v>24</v>
      </c>
      <c r="P2284" t="s">
        <v>24</v>
      </c>
      <c r="Q2284" t="s">
        <v>24</v>
      </c>
      <c r="R2284" t="s">
        <v>24</v>
      </c>
      <c r="S2284" t="s">
        <v>24</v>
      </c>
      <c r="T2284" t="s">
        <v>24</v>
      </c>
      <c r="U2284" t="s">
        <v>24</v>
      </c>
      <c r="V2284" t="s">
        <v>24</v>
      </c>
      <c r="W2284" t="s">
        <v>24</v>
      </c>
      <c r="X2284" t="s">
        <v>24</v>
      </c>
      <c r="Y2284">
        <v>102</v>
      </c>
      <c r="Z2284">
        <v>174</v>
      </c>
      <c r="AA2284">
        <v>82</v>
      </c>
      <c r="AB2284">
        <v>100</v>
      </c>
      <c r="AC2284" t="s">
        <v>10048</v>
      </c>
      <c r="AD2284" t="s">
        <v>10050</v>
      </c>
    </row>
    <row r="2285" spans="1:30" x14ac:dyDescent="0.25">
      <c r="A2285">
        <v>2284</v>
      </c>
      <c r="B2285" t="s">
        <v>10051</v>
      </c>
      <c r="C2285" s="2">
        <v>-0.90454926944567204</v>
      </c>
      <c r="D2285" t="s">
        <v>35</v>
      </c>
      <c r="F2285">
        <v>56.295393839006302</v>
      </c>
      <c r="G2285" s="2">
        <v>0.42067123424754099</v>
      </c>
      <c r="H2285" s="12">
        <v>-2.15025225355294</v>
      </c>
      <c r="I2285" s="14">
        <v>3.1535266915176399E-2</v>
      </c>
      <c r="J2285" s="14">
        <v>7.1058982864260697E-2</v>
      </c>
      <c r="K2285" t="s">
        <v>24</v>
      </c>
      <c r="L2285" t="s">
        <v>24</v>
      </c>
      <c r="M2285" t="s">
        <v>24</v>
      </c>
      <c r="N2285" t="s">
        <v>24</v>
      </c>
      <c r="O2285" t="s">
        <v>24</v>
      </c>
      <c r="P2285" t="s">
        <v>24</v>
      </c>
      <c r="Q2285" t="s">
        <v>24</v>
      </c>
      <c r="R2285" t="s">
        <v>24</v>
      </c>
      <c r="S2285" t="s">
        <v>24</v>
      </c>
      <c r="T2285" t="s">
        <v>24</v>
      </c>
      <c r="U2285" t="s">
        <v>24</v>
      </c>
      <c r="V2285" t="s">
        <v>24</v>
      </c>
      <c r="W2285" t="s">
        <v>24</v>
      </c>
      <c r="X2285" t="s">
        <v>24</v>
      </c>
      <c r="Y2285">
        <v>48</v>
      </c>
      <c r="Z2285">
        <v>72</v>
      </c>
      <c r="AA2285">
        <v>44</v>
      </c>
      <c r="AB2285">
        <v>53</v>
      </c>
      <c r="AC2285" t="s">
        <v>10052</v>
      </c>
      <c r="AD2285" t="s">
        <v>10053</v>
      </c>
    </row>
    <row r="2286" spans="1:30" x14ac:dyDescent="0.25">
      <c r="A2286">
        <v>2285</v>
      </c>
      <c r="B2286" t="s">
        <v>10054</v>
      </c>
      <c r="C2286" s="2">
        <v>-0.166533042066974</v>
      </c>
      <c r="D2286" t="s">
        <v>35</v>
      </c>
      <c r="F2286">
        <v>87.842102314525306</v>
      </c>
      <c r="G2286" s="2">
        <v>0.32879805848395399</v>
      </c>
      <c r="H2286" s="12">
        <v>-0.50649034496990797</v>
      </c>
      <c r="I2286" s="14">
        <v>0.61251246590055897</v>
      </c>
      <c r="J2286" s="14">
        <v>0.71612610159930601</v>
      </c>
      <c r="K2286" t="s">
        <v>10056</v>
      </c>
      <c r="L2286" t="s">
        <v>24</v>
      </c>
      <c r="M2286" t="s">
        <v>24</v>
      </c>
      <c r="N2286" t="s">
        <v>24</v>
      </c>
      <c r="O2286" t="s">
        <v>24</v>
      </c>
      <c r="P2286" t="s">
        <v>24</v>
      </c>
      <c r="Q2286" t="s">
        <v>24</v>
      </c>
      <c r="R2286" t="s">
        <v>24</v>
      </c>
      <c r="S2286" t="s">
        <v>24</v>
      </c>
      <c r="T2286" t="s">
        <v>24</v>
      </c>
      <c r="U2286" t="s">
        <v>24</v>
      </c>
      <c r="V2286" t="s">
        <v>24</v>
      </c>
      <c r="W2286" t="s">
        <v>24</v>
      </c>
      <c r="X2286" t="s">
        <v>24</v>
      </c>
      <c r="Y2286">
        <v>129</v>
      </c>
      <c r="Z2286">
        <v>123</v>
      </c>
      <c r="AA2286">
        <v>54</v>
      </c>
      <c r="AB2286">
        <v>69</v>
      </c>
      <c r="AC2286" t="s">
        <v>10055</v>
      </c>
      <c r="AD2286" t="s">
        <v>10057</v>
      </c>
    </row>
    <row r="2287" spans="1:30" x14ac:dyDescent="0.25">
      <c r="A2287">
        <v>2286</v>
      </c>
      <c r="B2287" t="s">
        <v>10058</v>
      </c>
      <c r="C2287" s="2">
        <v>-0.76020374604454699</v>
      </c>
      <c r="D2287" t="s">
        <v>10061</v>
      </c>
      <c r="F2287">
        <v>137.729146800622</v>
      </c>
      <c r="G2287" s="2">
        <v>0.273496973120333</v>
      </c>
      <c r="H2287" s="12">
        <v>-2.7795691388148298</v>
      </c>
      <c r="I2287" s="14">
        <v>5.4431065147357797E-3</v>
      </c>
      <c r="J2287" s="14">
        <v>1.60604279408375E-2</v>
      </c>
      <c r="K2287" t="s">
        <v>10060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</v>
      </c>
      <c r="W2287">
        <v>0</v>
      </c>
      <c r="X2287">
        <v>0</v>
      </c>
      <c r="Y2287">
        <v>145</v>
      </c>
      <c r="Z2287">
        <v>167</v>
      </c>
      <c r="AA2287">
        <v>103</v>
      </c>
      <c r="AB2287">
        <v>126</v>
      </c>
      <c r="AC2287" t="s">
        <v>10059</v>
      </c>
      <c r="AD2287" t="s">
        <v>10062</v>
      </c>
    </row>
    <row r="2288" spans="1:30" x14ac:dyDescent="0.25">
      <c r="A2288">
        <v>2287</v>
      </c>
      <c r="B2288" t="s">
        <v>10063</v>
      </c>
      <c r="C2288" s="2">
        <v>-0.70704904054061501</v>
      </c>
      <c r="D2288" t="s">
        <v>35</v>
      </c>
      <c r="F2288">
        <v>21.667267293056302</v>
      </c>
      <c r="G2288" s="2">
        <v>0.65673768958947198</v>
      </c>
      <c r="H2288" s="12">
        <v>-1.0766079848144401</v>
      </c>
      <c r="I2288" s="14">
        <v>0.28165543549564798</v>
      </c>
      <c r="J2288" s="14">
        <v>0.40615379453859102</v>
      </c>
      <c r="K2288" t="s">
        <v>24</v>
      </c>
      <c r="L2288" t="s">
        <v>24</v>
      </c>
      <c r="M2288" t="s">
        <v>24</v>
      </c>
      <c r="N2288" t="s">
        <v>24</v>
      </c>
      <c r="O2288" t="s">
        <v>24</v>
      </c>
      <c r="P2288" t="s">
        <v>24</v>
      </c>
      <c r="Q2288" t="s">
        <v>24</v>
      </c>
      <c r="R2288" t="s">
        <v>24</v>
      </c>
      <c r="S2288" t="s">
        <v>24</v>
      </c>
      <c r="T2288" t="s">
        <v>24</v>
      </c>
      <c r="U2288" t="s">
        <v>24</v>
      </c>
      <c r="V2288" t="s">
        <v>24</v>
      </c>
      <c r="W2288" t="s">
        <v>24</v>
      </c>
      <c r="X2288" t="s">
        <v>24</v>
      </c>
      <c r="Y2288">
        <v>30</v>
      </c>
      <c r="Z2288">
        <v>20</v>
      </c>
      <c r="AA2288">
        <v>13</v>
      </c>
      <c r="AB2288">
        <v>23</v>
      </c>
      <c r="AC2288" t="s">
        <v>10064</v>
      </c>
      <c r="AD2288" t="s">
        <v>10065</v>
      </c>
    </row>
    <row r="2289" spans="1:30" x14ac:dyDescent="0.25">
      <c r="A2289">
        <v>2288</v>
      </c>
      <c r="B2289" t="s">
        <v>10066</v>
      </c>
      <c r="C2289" s="2">
        <v>-0.78707692961690501</v>
      </c>
      <c r="D2289" t="s">
        <v>10061</v>
      </c>
      <c r="F2289">
        <v>135.40282308105</v>
      </c>
      <c r="G2289" s="2">
        <v>0.27405100174165298</v>
      </c>
      <c r="H2289" s="12">
        <v>-2.8720089494833498</v>
      </c>
      <c r="I2289" s="14">
        <v>4.0787141624080902E-3</v>
      </c>
      <c r="J2289" s="14">
        <v>1.25018671932524E-2</v>
      </c>
      <c r="K2289" t="s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</v>
      </c>
      <c r="W2289">
        <v>0</v>
      </c>
      <c r="X2289">
        <v>0</v>
      </c>
      <c r="Y2289">
        <v>145</v>
      </c>
      <c r="Z2289">
        <v>158</v>
      </c>
      <c r="AA2289">
        <v>100</v>
      </c>
      <c r="AB2289">
        <v>127</v>
      </c>
      <c r="AC2289" t="s">
        <v>10067</v>
      </c>
      <c r="AD2289" t="s">
        <v>10062</v>
      </c>
    </row>
    <row r="2290" spans="1:30" x14ac:dyDescent="0.25">
      <c r="A2290">
        <v>2289</v>
      </c>
      <c r="B2290" t="s">
        <v>10068</v>
      </c>
      <c r="C2290" s="2">
        <v>-0.84939218652778803</v>
      </c>
      <c r="D2290" t="s">
        <v>35</v>
      </c>
      <c r="F2290">
        <v>133.51958036341799</v>
      </c>
      <c r="G2290" s="2">
        <v>0.32028992953255497</v>
      </c>
      <c r="H2290" s="12">
        <v>-2.6519478391575699</v>
      </c>
      <c r="I2290" s="14">
        <v>8.0028904091641803E-3</v>
      </c>
      <c r="J2290" s="14">
        <v>2.2450637246972799E-2</v>
      </c>
      <c r="K2290" t="s">
        <v>10070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1</v>
      </c>
      <c r="W2290">
        <v>0</v>
      </c>
      <c r="X2290">
        <v>0</v>
      </c>
      <c r="Y2290">
        <v>140</v>
      </c>
      <c r="Z2290">
        <v>151</v>
      </c>
      <c r="AA2290">
        <v>85</v>
      </c>
      <c r="AB2290">
        <v>145</v>
      </c>
      <c r="AC2290" t="s">
        <v>10069</v>
      </c>
      <c r="AD2290" t="s">
        <v>10071</v>
      </c>
    </row>
    <row r="2291" spans="1:30" x14ac:dyDescent="0.25">
      <c r="A2291">
        <v>2290</v>
      </c>
      <c r="B2291" t="s">
        <v>10072</v>
      </c>
      <c r="C2291" s="2">
        <v>-0.76653925752179597</v>
      </c>
      <c r="D2291" t="s">
        <v>10074</v>
      </c>
      <c r="F2291">
        <v>131.43758984353201</v>
      </c>
      <c r="G2291" s="2">
        <v>0.30357035593179599</v>
      </c>
      <c r="H2291" s="12">
        <v>-2.5250794174844202</v>
      </c>
      <c r="I2291" s="14">
        <v>1.15672145824371E-2</v>
      </c>
      <c r="J2291" s="14">
        <v>3.03357776658272E-2</v>
      </c>
      <c r="K2291" t="s">
        <v>24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</v>
      </c>
      <c r="W2291">
        <v>0</v>
      </c>
      <c r="X2291">
        <v>0</v>
      </c>
      <c r="Y2291">
        <v>144</v>
      </c>
      <c r="Z2291">
        <v>153</v>
      </c>
      <c r="AA2291">
        <v>86</v>
      </c>
      <c r="AB2291">
        <v>135</v>
      </c>
      <c r="AC2291" t="s">
        <v>10073</v>
      </c>
      <c r="AD2291" t="s">
        <v>10071</v>
      </c>
    </row>
    <row r="2292" spans="1:30" x14ac:dyDescent="0.25">
      <c r="A2292">
        <v>2291</v>
      </c>
      <c r="B2292" t="s">
        <v>10075</v>
      </c>
      <c r="C2292" s="2">
        <v>-0.94401790839034005</v>
      </c>
      <c r="D2292" t="s">
        <v>35</v>
      </c>
      <c r="F2292">
        <v>8.6447669911405303</v>
      </c>
      <c r="G2292" s="2">
        <v>0.92551547757485997</v>
      </c>
      <c r="H2292" s="12">
        <v>-1.0199914871915099</v>
      </c>
      <c r="I2292" s="14">
        <v>0.30773249808078801</v>
      </c>
      <c r="J2292" s="14" t="s">
        <v>24</v>
      </c>
      <c r="K2292" t="s">
        <v>10077</v>
      </c>
      <c r="L2292" t="s">
        <v>24</v>
      </c>
      <c r="M2292" t="s">
        <v>24</v>
      </c>
      <c r="N2292" t="s">
        <v>24</v>
      </c>
      <c r="O2292" t="s">
        <v>24</v>
      </c>
      <c r="P2292" t="s">
        <v>24</v>
      </c>
      <c r="Q2292" t="s">
        <v>24</v>
      </c>
      <c r="R2292" t="s">
        <v>24</v>
      </c>
      <c r="S2292" t="s">
        <v>24</v>
      </c>
      <c r="T2292" t="s">
        <v>24</v>
      </c>
      <c r="U2292" t="s">
        <v>24</v>
      </c>
      <c r="V2292" t="s">
        <v>24</v>
      </c>
      <c r="W2292" t="s">
        <v>24</v>
      </c>
      <c r="X2292" t="s">
        <v>24</v>
      </c>
      <c r="Y2292">
        <v>9</v>
      </c>
      <c r="Z2292">
        <v>9</v>
      </c>
      <c r="AA2292">
        <v>7</v>
      </c>
      <c r="AB2292">
        <v>8</v>
      </c>
      <c r="AC2292" t="s">
        <v>10076</v>
      </c>
      <c r="AD2292" t="s">
        <v>10078</v>
      </c>
    </row>
    <row r="2293" spans="1:30" x14ac:dyDescent="0.25">
      <c r="A2293">
        <v>2292</v>
      </c>
      <c r="B2293" t="s">
        <v>10079</v>
      </c>
      <c r="C2293" s="2">
        <v>-0.80509015018984298</v>
      </c>
      <c r="D2293" t="s">
        <v>35</v>
      </c>
      <c r="F2293">
        <v>46.569388911986103</v>
      </c>
      <c r="G2293" s="2">
        <v>0.43333202875773302</v>
      </c>
      <c r="H2293" s="12">
        <v>-1.8579059399275399</v>
      </c>
      <c r="I2293" s="14">
        <v>6.3182372738318504E-2</v>
      </c>
      <c r="J2293" s="14">
        <v>0.125560898495233</v>
      </c>
      <c r="K2293" t="s">
        <v>24</v>
      </c>
      <c r="L2293" t="s">
        <v>24</v>
      </c>
      <c r="M2293" t="s">
        <v>24</v>
      </c>
      <c r="N2293" t="s">
        <v>24</v>
      </c>
      <c r="O2293" t="s">
        <v>24</v>
      </c>
      <c r="P2293" t="s">
        <v>24</v>
      </c>
      <c r="Q2293" t="s">
        <v>24</v>
      </c>
      <c r="R2293" t="s">
        <v>24</v>
      </c>
      <c r="S2293" t="s">
        <v>24</v>
      </c>
      <c r="T2293" t="s">
        <v>24</v>
      </c>
      <c r="U2293" t="s">
        <v>24</v>
      </c>
      <c r="V2293" t="s">
        <v>24</v>
      </c>
      <c r="W2293" t="s">
        <v>24</v>
      </c>
      <c r="X2293" t="s">
        <v>24</v>
      </c>
      <c r="Y2293">
        <v>55</v>
      </c>
      <c r="Z2293">
        <v>48</v>
      </c>
      <c r="AA2293">
        <v>37</v>
      </c>
      <c r="AB2293">
        <v>41</v>
      </c>
      <c r="AC2293" t="s">
        <v>10080</v>
      </c>
      <c r="AD2293" t="s">
        <v>10081</v>
      </c>
    </row>
    <row r="2294" spans="1:30" x14ac:dyDescent="0.25">
      <c r="A2294">
        <v>2293</v>
      </c>
      <c r="B2294" t="s">
        <v>10082</v>
      </c>
      <c r="C2294" s="2">
        <v>-0.70617377130563697</v>
      </c>
      <c r="D2294" t="s">
        <v>35</v>
      </c>
      <c r="F2294">
        <v>73.778313314505098</v>
      </c>
      <c r="G2294" s="2">
        <v>0.36653583095223502</v>
      </c>
      <c r="H2294" s="12">
        <v>-1.9266159313021201</v>
      </c>
      <c r="I2294" s="14">
        <v>5.40275117430246E-2</v>
      </c>
      <c r="J2294" s="14">
        <v>0.110343845897757</v>
      </c>
      <c r="K2294" t="s">
        <v>24</v>
      </c>
      <c r="L2294" t="s">
        <v>24</v>
      </c>
      <c r="M2294" t="s">
        <v>24</v>
      </c>
      <c r="N2294" t="s">
        <v>24</v>
      </c>
      <c r="O2294" t="s">
        <v>24</v>
      </c>
      <c r="P2294" t="s">
        <v>24</v>
      </c>
      <c r="Q2294" t="s">
        <v>24</v>
      </c>
      <c r="R2294" t="s">
        <v>24</v>
      </c>
      <c r="S2294" t="s">
        <v>24</v>
      </c>
      <c r="T2294" t="s">
        <v>24</v>
      </c>
      <c r="U2294" t="s">
        <v>24</v>
      </c>
      <c r="V2294" t="s">
        <v>24</v>
      </c>
      <c r="W2294" t="s">
        <v>24</v>
      </c>
      <c r="X2294" t="s">
        <v>24</v>
      </c>
      <c r="Y2294">
        <v>86</v>
      </c>
      <c r="Z2294">
        <v>85</v>
      </c>
      <c r="AA2294">
        <v>48</v>
      </c>
      <c r="AB2294">
        <v>74</v>
      </c>
      <c r="AC2294" t="s">
        <v>10083</v>
      </c>
      <c r="AD2294" t="s">
        <v>10078</v>
      </c>
    </row>
    <row r="2295" spans="1:30" x14ac:dyDescent="0.25">
      <c r="A2295">
        <v>2294</v>
      </c>
      <c r="B2295" t="s">
        <v>10084</v>
      </c>
      <c r="C2295" s="2">
        <v>-0.73678578412445095</v>
      </c>
      <c r="D2295" t="s">
        <v>35</v>
      </c>
      <c r="F2295">
        <v>257.06038305786399</v>
      </c>
      <c r="G2295" s="2">
        <v>0.22022981004147299</v>
      </c>
      <c r="H2295" s="12">
        <v>-3.3455315789706299</v>
      </c>
      <c r="I2295" s="14">
        <v>8.21250068010278E-4</v>
      </c>
      <c r="J2295" s="14">
        <v>3.22309700058305E-3</v>
      </c>
      <c r="K2295" t="s">
        <v>10086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1</v>
      </c>
      <c r="W2295">
        <v>0</v>
      </c>
      <c r="X2295">
        <v>0</v>
      </c>
      <c r="Y2295">
        <v>279</v>
      </c>
      <c r="Z2295">
        <v>309</v>
      </c>
      <c r="AA2295">
        <v>190</v>
      </c>
      <c r="AB2295">
        <v>235</v>
      </c>
      <c r="AC2295" t="s">
        <v>10085</v>
      </c>
      <c r="AD2295" t="s">
        <v>10087</v>
      </c>
    </row>
    <row r="2296" spans="1:30" x14ac:dyDescent="0.25">
      <c r="A2296">
        <v>2295</v>
      </c>
      <c r="B2296" t="s">
        <v>10088</v>
      </c>
      <c r="C2296" s="2">
        <v>-0.76215435762271699</v>
      </c>
      <c r="D2296" t="s">
        <v>35</v>
      </c>
      <c r="F2296">
        <v>45.2140544949198</v>
      </c>
      <c r="G2296" s="2">
        <v>0.433253912633208</v>
      </c>
      <c r="H2296" s="12">
        <v>-1.75914016099828</v>
      </c>
      <c r="I2296" s="14">
        <v>7.8553704968136406E-2</v>
      </c>
      <c r="J2296" s="14">
        <v>0.15014792848779901</v>
      </c>
      <c r="K2296" t="s">
        <v>24</v>
      </c>
      <c r="L2296" t="s">
        <v>24</v>
      </c>
      <c r="M2296" t="s">
        <v>24</v>
      </c>
      <c r="N2296" t="s">
        <v>24</v>
      </c>
      <c r="O2296" t="s">
        <v>24</v>
      </c>
      <c r="P2296" t="s">
        <v>24</v>
      </c>
      <c r="Q2296" t="s">
        <v>24</v>
      </c>
      <c r="R2296" t="s">
        <v>24</v>
      </c>
      <c r="S2296" t="s">
        <v>24</v>
      </c>
      <c r="T2296" t="s">
        <v>24</v>
      </c>
      <c r="U2296" t="s">
        <v>24</v>
      </c>
      <c r="V2296" t="s">
        <v>24</v>
      </c>
      <c r="W2296" t="s">
        <v>24</v>
      </c>
      <c r="X2296" t="s">
        <v>24</v>
      </c>
      <c r="Y2296">
        <v>53</v>
      </c>
      <c r="Z2296">
        <v>49</v>
      </c>
      <c r="AA2296">
        <v>35</v>
      </c>
      <c r="AB2296">
        <v>40</v>
      </c>
      <c r="AC2296" t="s">
        <v>10089</v>
      </c>
      <c r="AD2296" t="s">
        <v>10081</v>
      </c>
    </row>
    <row r="2297" spans="1:30" x14ac:dyDescent="0.25">
      <c r="A2297">
        <v>2296</v>
      </c>
      <c r="B2297" t="s">
        <v>10090</v>
      </c>
      <c r="C2297" s="2">
        <v>-0.62474075923738104</v>
      </c>
      <c r="D2297" t="s">
        <v>35</v>
      </c>
      <c r="F2297">
        <v>17.4926519858451</v>
      </c>
      <c r="G2297" s="2">
        <v>0.66475487088946195</v>
      </c>
      <c r="H2297" s="12">
        <v>-0.93980621518644902</v>
      </c>
      <c r="I2297" s="14">
        <v>0.347316970214402</v>
      </c>
      <c r="J2297" s="14">
        <v>0.47496149951463401</v>
      </c>
      <c r="K2297" t="s">
        <v>24</v>
      </c>
      <c r="L2297" t="s">
        <v>24</v>
      </c>
      <c r="M2297" t="s">
        <v>24</v>
      </c>
      <c r="N2297" t="s">
        <v>24</v>
      </c>
      <c r="O2297" t="s">
        <v>24</v>
      </c>
      <c r="P2297" t="s">
        <v>24</v>
      </c>
      <c r="Q2297" t="s">
        <v>24</v>
      </c>
      <c r="R2297" t="s">
        <v>24</v>
      </c>
      <c r="S2297" t="s">
        <v>24</v>
      </c>
      <c r="T2297" t="s">
        <v>24</v>
      </c>
      <c r="U2297" t="s">
        <v>24</v>
      </c>
      <c r="V2297" t="s">
        <v>24</v>
      </c>
      <c r="W2297" t="s">
        <v>24</v>
      </c>
      <c r="X2297" t="s">
        <v>24</v>
      </c>
      <c r="Y2297">
        <v>19</v>
      </c>
      <c r="Z2297">
        <v>23</v>
      </c>
      <c r="AA2297">
        <v>13</v>
      </c>
      <c r="AB2297">
        <v>15</v>
      </c>
      <c r="AC2297" t="s">
        <v>10091</v>
      </c>
      <c r="AD2297" t="s">
        <v>10092</v>
      </c>
    </row>
    <row r="2298" spans="1:30" x14ac:dyDescent="0.25">
      <c r="A2298">
        <v>2297</v>
      </c>
      <c r="B2298" t="s">
        <v>10093</v>
      </c>
      <c r="C2298" s="2">
        <v>-0.87196418653062402</v>
      </c>
      <c r="D2298" t="s">
        <v>35</v>
      </c>
      <c r="F2298">
        <v>213.33936115050301</v>
      </c>
      <c r="G2298" s="2">
        <v>0.2362248921026</v>
      </c>
      <c r="H2298" s="12">
        <v>-3.6912459934658401</v>
      </c>
      <c r="I2298" s="14">
        <v>2.2315818163724601E-4</v>
      </c>
      <c r="J2298" s="14">
        <v>1.03281503495034E-3</v>
      </c>
      <c r="K2298" t="s">
        <v>24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</v>
      </c>
      <c r="W2298">
        <v>0</v>
      </c>
      <c r="X2298">
        <v>0</v>
      </c>
      <c r="Y2298">
        <v>214</v>
      </c>
      <c r="Z2298">
        <v>246</v>
      </c>
      <c r="AA2298">
        <v>163</v>
      </c>
      <c r="AB2298">
        <v>202</v>
      </c>
      <c r="AC2298" t="s">
        <v>10094</v>
      </c>
      <c r="AD2298" t="s">
        <v>10095</v>
      </c>
    </row>
    <row r="2299" spans="1:30" x14ac:dyDescent="0.25">
      <c r="A2299">
        <v>2298</v>
      </c>
      <c r="B2299" t="s">
        <v>10096</v>
      </c>
      <c r="C2299" s="2">
        <v>-1.0594037707144099</v>
      </c>
      <c r="D2299" t="s">
        <v>35</v>
      </c>
      <c r="F2299">
        <v>71.323742895535503</v>
      </c>
      <c r="G2299" s="2">
        <v>0.35505650518640802</v>
      </c>
      <c r="H2299" s="12">
        <v>-2.9837610499720801</v>
      </c>
      <c r="I2299" s="14">
        <v>2.8472903485878601E-3</v>
      </c>
      <c r="J2299" s="14">
        <v>9.1535961951434604E-3</v>
      </c>
      <c r="K2299" t="s">
        <v>10098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1</v>
      </c>
      <c r="W2299">
        <v>0</v>
      </c>
      <c r="X2299">
        <v>0</v>
      </c>
      <c r="Y2299">
        <v>66</v>
      </c>
      <c r="Z2299">
        <v>75</v>
      </c>
      <c r="AA2299">
        <v>60</v>
      </c>
      <c r="AB2299">
        <v>67</v>
      </c>
      <c r="AC2299" t="s">
        <v>10097</v>
      </c>
      <c r="AD2299" t="s">
        <v>10099</v>
      </c>
    </row>
    <row r="2300" spans="1:30" x14ac:dyDescent="0.25">
      <c r="A2300">
        <v>2299</v>
      </c>
      <c r="B2300" t="s">
        <v>10100</v>
      </c>
      <c r="C2300" s="2">
        <v>-1.4084711954512099</v>
      </c>
      <c r="D2300" t="s">
        <v>35</v>
      </c>
      <c r="F2300">
        <v>52.792452436555003</v>
      </c>
      <c r="G2300" s="2">
        <v>0.41887321095551899</v>
      </c>
      <c r="H2300" s="12">
        <v>-3.3625239299459002</v>
      </c>
      <c r="I2300" s="14">
        <v>7.7233431740866799E-4</v>
      </c>
      <c r="J2300" s="14">
        <v>3.0525966695150301E-3</v>
      </c>
      <c r="K2300" t="s">
        <v>24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1</v>
      </c>
      <c r="W2300">
        <v>0</v>
      </c>
      <c r="X2300">
        <v>0</v>
      </c>
      <c r="Y2300">
        <v>46</v>
      </c>
      <c r="Z2300">
        <v>42</v>
      </c>
      <c r="AA2300">
        <v>42</v>
      </c>
      <c r="AB2300">
        <v>60</v>
      </c>
      <c r="AC2300" t="s">
        <v>10101</v>
      </c>
      <c r="AD2300" t="s">
        <v>10099</v>
      </c>
    </row>
    <row r="2301" spans="1:30" x14ac:dyDescent="0.25">
      <c r="A2301">
        <v>2300</v>
      </c>
      <c r="B2301" t="s">
        <v>16539</v>
      </c>
      <c r="C2301" s="2">
        <v>-0.61527077118624796</v>
      </c>
      <c r="D2301" t="s">
        <v>10104</v>
      </c>
      <c r="F2301">
        <v>101.988524460067</v>
      </c>
      <c r="G2301" s="2">
        <v>0.37219446614727703</v>
      </c>
      <c r="H2301" s="12">
        <v>-1.65308951945241</v>
      </c>
      <c r="I2301" s="14">
        <v>9.83126460057797E-2</v>
      </c>
      <c r="J2301" s="14">
        <v>0.179230103946111</v>
      </c>
      <c r="K2301" t="s">
        <v>10103</v>
      </c>
      <c r="L2301" t="s">
        <v>24</v>
      </c>
      <c r="M2301" t="s">
        <v>24</v>
      </c>
      <c r="N2301" t="s">
        <v>24</v>
      </c>
      <c r="O2301" t="s">
        <v>24</v>
      </c>
      <c r="P2301" t="s">
        <v>24</v>
      </c>
      <c r="Q2301" t="s">
        <v>24</v>
      </c>
      <c r="R2301" t="s">
        <v>24</v>
      </c>
      <c r="S2301" t="s">
        <v>24</v>
      </c>
      <c r="T2301" t="s">
        <v>24</v>
      </c>
      <c r="U2301" t="s">
        <v>24</v>
      </c>
      <c r="V2301" t="s">
        <v>24</v>
      </c>
      <c r="W2301" t="s">
        <v>24</v>
      </c>
      <c r="X2301" t="s">
        <v>24</v>
      </c>
      <c r="Y2301">
        <v>146</v>
      </c>
      <c r="Z2301">
        <v>98</v>
      </c>
      <c r="AA2301">
        <v>74</v>
      </c>
      <c r="AB2301">
        <v>89</v>
      </c>
      <c r="AC2301" t="s">
        <v>10102</v>
      </c>
      <c r="AD2301" t="s">
        <v>10105</v>
      </c>
    </row>
    <row r="2302" spans="1:30" x14ac:dyDescent="0.25">
      <c r="A2302">
        <v>2301</v>
      </c>
      <c r="B2302" t="s">
        <v>10106</v>
      </c>
      <c r="C2302" s="2">
        <v>-0.405722642714196</v>
      </c>
      <c r="D2302" t="s">
        <v>35</v>
      </c>
      <c r="F2302">
        <v>154.55004037677099</v>
      </c>
      <c r="G2302" s="2">
        <v>0.2724282962904</v>
      </c>
      <c r="H2302" s="12">
        <v>-1.4892823111212601</v>
      </c>
      <c r="I2302" s="14">
        <v>0.136413043710709</v>
      </c>
      <c r="J2302" s="14">
        <v>0.23302403136059399</v>
      </c>
      <c r="K2302" t="s">
        <v>10108</v>
      </c>
      <c r="L2302" t="s">
        <v>24</v>
      </c>
      <c r="M2302" t="s">
        <v>24</v>
      </c>
      <c r="N2302" t="s">
        <v>24</v>
      </c>
      <c r="O2302" t="s">
        <v>24</v>
      </c>
      <c r="P2302" t="s">
        <v>24</v>
      </c>
      <c r="Q2302" t="s">
        <v>24</v>
      </c>
      <c r="R2302" t="s">
        <v>24</v>
      </c>
      <c r="S2302" t="s">
        <v>24</v>
      </c>
      <c r="T2302" t="s">
        <v>24</v>
      </c>
      <c r="U2302" t="s">
        <v>24</v>
      </c>
      <c r="V2302" t="s">
        <v>24</v>
      </c>
      <c r="W2302" t="s">
        <v>24</v>
      </c>
      <c r="X2302" t="s">
        <v>24</v>
      </c>
      <c r="Y2302">
        <v>188</v>
      </c>
      <c r="Z2302">
        <v>218</v>
      </c>
      <c r="AA2302">
        <v>98</v>
      </c>
      <c r="AB2302">
        <v>136</v>
      </c>
      <c r="AC2302" t="s">
        <v>10107</v>
      </c>
      <c r="AD2302" t="s">
        <v>10109</v>
      </c>
    </row>
    <row r="2303" spans="1:30" x14ac:dyDescent="0.25">
      <c r="A2303">
        <v>2302</v>
      </c>
      <c r="B2303" t="s">
        <v>10110</v>
      </c>
      <c r="C2303" s="2">
        <v>-0.37895182118378501</v>
      </c>
      <c r="D2303" t="s">
        <v>35</v>
      </c>
      <c r="F2303">
        <v>110.46278388345399</v>
      </c>
      <c r="G2303" s="2">
        <v>0.29692057946380701</v>
      </c>
      <c r="H2303" s="12">
        <v>-1.2762733451083601</v>
      </c>
      <c r="I2303" s="14">
        <v>0.20185890917997801</v>
      </c>
      <c r="J2303" s="14">
        <v>0.31606216533593201</v>
      </c>
      <c r="K2303" t="s">
        <v>24</v>
      </c>
      <c r="L2303" t="s">
        <v>24</v>
      </c>
      <c r="M2303" t="s">
        <v>24</v>
      </c>
      <c r="N2303" t="s">
        <v>24</v>
      </c>
      <c r="O2303" t="s">
        <v>24</v>
      </c>
      <c r="P2303" t="s">
        <v>24</v>
      </c>
      <c r="Q2303" t="s">
        <v>24</v>
      </c>
      <c r="R2303" t="s">
        <v>24</v>
      </c>
      <c r="S2303" t="s">
        <v>24</v>
      </c>
      <c r="T2303" t="s">
        <v>24</v>
      </c>
      <c r="U2303" t="s">
        <v>24</v>
      </c>
      <c r="V2303" t="s">
        <v>24</v>
      </c>
      <c r="W2303" t="s">
        <v>24</v>
      </c>
      <c r="X2303" t="s">
        <v>24</v>
      </c>
      <c r="Y2303">
        <v>136</v>
      </c>
      <c r="Z2303">
        <v>157</v>
      </c>
      <c r="AA2303">
        <v>75</v>
      </c>
      <c r="AB2303">
        <v>90</v>
      </c>
      <c r="AC2303" t="s">
        <v>10111</v>
      </c>
      <c r="AD2303" t="s">
        <v>10109</v>
      </c>
    </row>
    <row r="2304" spans="1:30" x14ac:dyDescent="0.25">
      <c r="A2304">
        <v>2303</v>
      </c>
      <c r="B2304" t="s">
        <v>10112</v>
      </c>
      <c r="C2304" s="2">
        <v>-0.93737037962465797</v>
      </c>
      <c r="D2304" t="s">
        <v>35</v>
      </c>
      <c r="E2304" t="s">
        <v>18282</v>
      </c>
      <c r="F2304">
        <v>194.96029461306301</v>
      </c>
      <c r="G2304" s="2">
        <v>0.261400768829954</v>
      </c>
      <c r="H2304" s="12">
        <v>-3.58595111950277</v>
      </c>
      <c r="I2304" s="14">
        <v>3.35851868654118E-4</v>
      </c>
      <c r="J2304" s="14">
        <v>1.4886510182682501E-3</v>
      </c>
      <c r="K2304" t="s">
        <v>10114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1</v>
      </c>
      <c r="W2304">
        <v>0</v>
      </c>
      <c r="X2304">
        <v>0</v>
      </c>
      <c r="Y2304">
        <v>184</v>
      </c>
      <c r="Z2304">
        <v>224</v>
      </c>
      <c r="AA2304">
        <v>168</v>
      </c>
      <c r="AB2304">
        <v>168</v>
      </c>
      <c r="AC2304" t="s">
        <v>10113</v>
      </c>
      <c r="AD2304" t="s">
        <v>10115</v>
      </c>
    </row>
    <row r="2305" spans="1:30" x14ac:dyDescent="0.25">
      <c r="A2305">
        <v>2304</v>
      </c>
      <c r="B2305" t="s">
        <v>10116</v>
      </c>
      <c r="C2305" s="2">
        <v>-1.13298567191078</v>
      </c>
      <c r="D2305" t="s">
        <v>35</v>
      </c>
      <c r="F2305">
        <v>19.284634426961201</v>
      </c>
      <c r="G2305" s="2">
        <v>0.66409038053684</v>
      </c>
      <c r="H2305" s="12">
        <v>-1.70607150038056</v>
      </c>
      <c r="I2305" s="14">
        <v>8.7994768037414503E-2</v>
      </c>
      <c r="J2305" s="14">
        <v>0.165201715954858</v>
      </c>
      <c r="K2305" t="s">
        <v>24</v>
      </c>
      <c r="L2305" t="s">
        <v>24</v>
      </c>
      <c r="M2305" t="s">
        <v>24</v>
      </c>
      <c r="N2305" t="s">
        <v>24</v>
      </c>
      <c r="O2305" t="s">
        <v>24</v>
      </c>
      <c r="P2305" t="s">
        <v>24</v>
      </c>
      <c r="Q2305" t="s">
        <v>24</v>
      </c>
      <c r="R2305" t="s">
        <v>24</v>
      </c>
      <c r="S2305" t="s">
        <v>24</v>
      </c>
      <c r="T2305" t="s">
        <v>24</v>
      </c>
      <c r="U2305" t="s">
        <v>24</v>
      </c>
      <c r="V2305" t="s">
        <v>24</v>
      </c>
      <c r="W2305" t="s">
        <v>24</v>
      </c>
      <c r="X2305" t="s">
        <v>24</v>
      </c>
      <c r="Y2305">
        <v>14</v>
      </c>
      <c r="Z2305">
        <v>23</v>
      </c>
      <c r="AA2305">
        <v>16</v>
      </c>
      <c r="AB2305">
        <v>19</v>
      </c>
      <c r="AC2305" t="s">
        <v>10117</v>
      </c>
      <c r="AD2305" t="s">
        <v>10118</v>
      </c>
    </row>
    <row r="2306" spans="1:30" x14ac:dyDescent="0.25">
      <c r="A2306">
        <v>2305</v>
      </c>
      <c r="B2306" t="s">
        <v>10119</v>
      </c>
      <c r="C2306" s="2">
        <v>-0.72712603636740103</v>
      </c>
      <c r="D2306" t="s">
        <v>35</v>
      </c>
      <c r="E2306" t="s">
        <v>18282</v>
      </c>
      <c r="F2306">
        <v>206.83184738267099</v>
      </c>
      <c r="G2306" s="2">
        <v>0.23684498242198601</v>
      </c>
      <c r="H2306" s="12">
        <v>-3.07005041412227</v>
      </c>
      <c r="I2306" s="14">
        <v>2.1402264096314402E-3</v>
      </c>
      <c r="J2306" s="14">
        <v>7.1800550941673201E-3</v>
      </c>
      <c r="K2306" t="s">
        <v>24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</v>
      </c>
      <c r="W2306">
        <v>0</v>
      </c>
      <c r="X2306">
        <v>0</v>
      </c>
      <c r="Y2306">
        <v>223</v>
      </c>
      <c r="Z2306">
        <v>252</v>
      </c>
      <c r="AA2306">
        <v>159</v>
      </c>
      <c r="AB2306">
        <v>181</v>
      </c>
      <c r="AC2306" t="s">
        <v>10120</v>
      </c>
      <c r="AD2306" t="s">
        <v>10115</v>
      </c>
    </row>
    <row r="2307" spans="1:30" x14ac:dyDescent="0.25">
      <c r="A2307">
        <v>2306</v>
      </c>
      <c r="B2307" t="s">
        <v>10121</v>
      </c>
      <c r="C2307" s="2">
        <v>-0.92394873393617805</v>
      </c>
      <c r="D2307" t="s">
        <v>35</v>
      </c>
      <c r="F2307">
        <v>37.326495234701099</v>
      </c>
      <c r="G2307" s="2">
        <v>0.54692330180743398</v>
      </c>
      <c r="H2307" s="12">
        <v>-1.6893570467427099</v>
      </c>
      <c r="I2307" s="14">
        <v>9.1151027184622604E-2</v>
      </c>
      <c r="J2307" s="14">
        <v>0.16941683063110499</v>
      </c>
      <c r="K2307" t="s">
        <v>10123</v>
      </c>
      <c r="L2307" t="s">
        <v>24</v>
      </c>
      <c r="M2307" t="s">
        <v>24</v>
      </c>
      <c r="N2307" t="s">
        <v>24</v>
      </c>
      <c r="O2307" t="s">
        <v>24</v>
      </c>
      <c r="P2307" t="s">
        <v>24</v>
      </c>
      <c r="Q2307" t="s">
        <v>24</v>
      </c>
      <c r="R2307" t="s">
        <v>24</v>
      </c>
      <c r="S2307" t="s">
        <v>24</v>
      </c>
      <c r="T2307" t="s">
        <v>24</v>
      </c>
      <c r="U2307" t="s">
        <v>24</v>
      </c>
      <c r="V2307" t="s">
        <v>24</v>
      </c>
      <c r="W2307" t="s">
        <v>24</v>
      </c>
      <c r="X2307" t="s">
        <v>24</v>
      </c>
      <c r="Y2307">
        <v>27</v>
      </c>
      <c r="Z2307">
        <v>52</v>
      </c>
      <c r="AA2307">
        <v>33</v>
      </c>
      <c r="AB2307">
        <v>31</v>
      </c>
      <c r="AC2307" t="s">
        <v>10122</v>
      </c>
      <c r="AD2307" t="s">
        <v>10124</v>
      </c>
    </row>
    <row r="2308" spans="1:30" x14ac:dyDescent="0.25">
      <c r="A2308">
        <v>2307</v>
      </c>
      <c r="B2308" t="s">
        <v>10125</v>
      </c>
      <c r="C2308" s="2">
        <v>-0.42638386833179298</v>
      </c>
      <c r="D2308" t="s">
        <v>35</v>
      </c>
      <c r="F2308">
        <v>563.57586637757697</v>
      </c>
      <c r="G2308" s="2">
        <v>0.19581876431548401</v>
      </c>
      <c r="H2308" s="12">
        <v>-2.17744131836541</v>
      </c>
      <c r="I2308" s="14">
        <v>2.94476556715196E-2</v>
      </c>
      <c r="J2308" s="14">
        <v>6.7451474478424298E-2</v>
      </c>
      <c r="K2308" t="s">
        <v>10127</v>
      </c>
      <c r="L2308" t="s">
        <v>24</v>
      </c>
      <c r="M2308" t="s">
        <v>24</v>
      </c>
      <c r="N2308" t="s">
        <v>24</v>
      </c>
      <c r="O2308" t="s">
        <v>24</v>
      </c>
      <c r="P2308" t="s">
        <v>24</v>
      </c>
      <c r="Q2308" t="s">
        <v>24</v>
      </c>
      <c r="R2308" t="s">
        <v>24</v>
      </c>
      <c r="S2308" t="s">
        <v>24</v>
      </c>
      <c r="T2308" t="s">
        <v>24</v>
      </c>
      <c r="U2308" t="s">
        <v>24</v>
      </c>
      <c r="V2308" t="s">
        <v>24</v>
      </c>
      <c r="W2308" t="s">
        <v>24</v>
      </c>
      <c r="X2308" t="s">
        <v>24</v>
      </c>
      <c r="Y2308">
        <v>758</v>
      </c>
      <c r="Z2308">
        <v>705</v>
      </c>
      <c r="AA2308">
        <v>375</v>
      </c>
      <c r="AB2308">
        <v>481</v>
      </c>
      <c r="AC2308" t="s">
        <v>10126</v>
      </c>
      <c r="AD2308" t="s">
        <v>10128</v>
      </c>
    </row>
    <row r="2309" spans="1:30" x14ac:dyDescent="0.25">
      <c r="A2309">
        <v>2308</v>
      </c>
      <c r="B2309" t="s">
        <v>10129</v>
      </c>
      <c r="C2309" s="2">
        <v>-0.72941581094147601</v>
      </c>
      <c r="D2309" t="s">
        <v>35</v>
      </c>
      <c r="F2309">
        <v>71.712996064159299</v>
      </c>
      <c r="G2309" s="2">
        <v>0.36907133588317798</v>
      </c>
      <c r="H2309" s="12">
        <v>-1.97635454185572</v>
      </c>
      <c r="I2309" s="14">
        <v>4.8114636262392402E-2</v>
      </c>
      <c r="J2309" s="14">
        <v>0.10036733686145401</v>
      </c>
      <c r="K2309" t="s">
        <v>10131</v>
      </c>
      <c r="L2309" t="s">
        <v>24</v>
      </c>
      <c r="M2309" t="s">
        <v>24</v>
      </c>
      <c r="N2309" t="s">
        <v>24</v>
      </c>
      <c r="O2309" t="s">
        <v>24</v>
      </c>
      <c r="P2309" t="s">
        <v>24</v>
      </c>
      <c r="Q2309" t="s">
        <v>24</v>
      </c>
      <c r="R2309" t="s">
        <v>24</v>
      </c>
      <c r="S2309" t="s">
        <v>24</v>
      </c>
      <c r="T2309" t="s">
        <v>24</v>
      </c>
      <c r="U2309" t="s">
        <v>24</v>
      </c>
      <c r="V2309" t="s">
        <v>24</v>
      </c>
      <c r="W2309" t="s">
        <v>24</v>
      </c>
      <c r="X2309" t="s">
        <v>24</v>
      </c>
      <c r="Y2309">
        <v>73</v>
      </c>
      <c r="Z2309">
        <v>92</v>
      </c>
      <c r="AA2309">
        <v>49</v>
      </c>
      <c r="AB2309">
        <v>70</v>
      </c>
      <c r="AC2309" t="s">
        <v>10130</v>
      </c>
      <c r="AD2309" t="s">
        <v>10132</v>
      </c>
    </row>
    <row r="2310" spans="1:30" x14ac:dyDescent="0.25">
      <c r="A2310">
        <v>2309</v>
      </c>
      <c r="B2310" t="s">
        <v>10133</v>
      </c>
      <c r="C2310" s="2">
        <v>-1.17560006059179</v>
      </c>
      <c r="D2310" t="s">
        <v>35</v>
      </c>
      <c r="F2310">
        <v>19.105805802261202</v>
      </c>
      <c r="G2310" s="2">
        <v>0.69495748124440804</v>
      </c>
      <c r="H2310" s="12">
        <v>-1.69161436824413</v>
      </c>
      <c r="I2310" s="14">
        <v>9.0719525121762304E-2</v>
      </c>
      <c r="J2310" s="14">
        <v>0.16885593212606401</v>
      </c>
      <c r="K2310" t="s">
        <v>24</v>
      </c>
      <c r="L2310" t="s">
        <v>24</v>
      </c>
      <c r="M2310" t="s">
        <v>24</v>
      </c>
      <c r="N2310" t="s">
        <v>24</v>
      </c>
      <c r="O2310" t="s">
        <v>24</v>
      </c>
      <c r="P2310" t="s">
        <v>24</v>
      </c>
      <c r="Q2310" t="s">
        <v>24</v>
      </c>
      <c r="R2310" t="s">
        <v>24</v>
      </c>
      <c r="S2310" t="s">
        <v>24</v>
      </c>
      <c r="T2310" t="s">
        <v>24</v>
      </c>
      <c r="U2310" t="s">
        <v>24</v>
      </c>
      <c r="V2310" t="s">
        <v>24</v>
      </c>
      <c r="W2310" t="s">
        <v>24</v>
      </c>
      <c r="X2310" t="s">
        <v>24</v>
      </c>
      <c r="Y2310">
        <v>12</v>
      </c>
      <c r="Z2310">
        <v>24</v>
      </c>
      <c r="AA2310">
        <v>16</v>
      </c>
      <c r="AB2310">
        <v>19</v>
      </c>
      <c r="AC2310" t="s">
        <v>10134</v>
      </c>
      <c r="AD2310" t="s">
        <v>10118</v>
      </c>
    </row>
    <row r="2311" spans="1:30" x14ac:dyDescent="0.25">
      <c r="A2311">
        <v>2310</v>
      </c>
      <c r="B2311" t="s">
        <v>10135</v>
      </c>
      <c r="C2311" s="2">
        <v>-0.31454644757578099</v>
      </c>
      <c r="D2311" t="s">
        <v>35</v>
      </c>
      <c r="F2311">
        <v>65.484854764722002</v>
      </c>
      <c r="G2311" s="2">
        <v>0.36507925840074301</v>
      </c>
      <c r="H2311" s="12">
        <v>-0.861583999468157</v>
      </c>
      <c r="I2311" s="14">
        <v>0.38891647900999698</v>
      </c>
      <c r="J2311" s="14">
        <v>0.51727481285219201</v>
      </c>
      <c r="K2311" t="s">
        <v>24</v>
      </c>
      <c r="L2311" t="s">
        <v>24</v>
      </c>
      <c r="M2311" t="s">
        <v>24</v>
      </c>
      <c r="N2311" t="s">
        <v>24</v>
      </c>
      <c r="O2311" t="s">
        <v>24</v>
      </c>
      <c r="P2311" t="s">
        <v>24</v>
      </c>
      <c r="Q2311" t="s">
        <v>24</v>
      </c>
      <c r="R2311" t="s">
        <v>24</v>
      </c>
      <c r="S2311" t="s">
        <v>24</v>
      </c>
      <c r="T2311" t="s">
        <v>24</v>
      </c>
      <c r="U2311" t="s">
        <v>24</v>
      </c>
      <c r="V2311" t="s">
        <v>24</v>
      </c>
      <c r="W2311" t="s">
        <v>24</v>
      </c>
      <c r="X2311" t="s">
        <v>24</v>
      </c>
      <c r="Y2311">
        <v>85</v>
      </c>
      <c r="Z2311">
        <v>93</v>
      </c>
      <c r="AA2311">
        <v>43</v>
      </c>
      <c r="AB2311">
        <v>53</v>
      </c>
      <c r="AC2311" t="s">
        <v>10136</v>
      </c>
      <c r="AD2311" t="s">
        <v>10124</v>
      </c>
    </row>
    <row r="2312" spans="1:30" x14ac:dyDescent="0.25">
      <c r="A2312">
        <v>2311</v>
      </c>
      <c r="B2312" t="s">
        <v>10137</v>
      </c>
      <c r="C2312" s="2">
        <v>-0.31882957737972101</v>
      </c>
      <c r="D2312" t="s">
        <v>35</v>
      </c>
      <c r="F2312">
        <v>1174.6021088335999</v>
      </c>
      <c r="G2312" s="2">
        <v>0.16665118985043001</v>
      </c>
      <c r="H2312" s="12">
        <v>-1.9131551215798199</v>
      </c>
      <c r="I2312" s="14">
        <v>5.5728196873978599E-2</v>
      </c>
      <c r="J2312" s="14">
        <v>0.11322508261856699</v>
      </c>
      <c r="K2312" t="s">
        <v>10139</v>
      </c>
      <c r="L2312" t="s">
        <v>24</v>
      </c>
      <c r="M2312" t="s">
        <v>24</v>
      </c>
      <c r="N2312" t="s">
        <v>24</v>
      </c>
      <c r="O2312" t="s">
        <v>24</v>
      </c>
      <c r="P2312" t="s">
        <v>24</v>
      </c>
      <c r="Q2312" t="s">
        <v>24</v>
      </c>
      <c r="R2312" t="s">
        <v>24</v>
      </c>
      <c r="S2312" t="s">
        <v>24</v>
      </c>
      <c r="T2312" t="s">
        <v>24</v>
      </c>
      <c r="U2312" t="s">
        <v>24</v>
      </c>
      <c r="V2312" t="s">
        <v>24</v>
      </c>
      <c r="W2312" t="s">
        <v>24</v>
      </c>
      <c r="X2312" t="s">
        <v>24</v>
      </c>
      <c r="Y2312">
        <v>1478</v>
      </c>
      <c r="Z2312">
        <v>1711</v>
      </c>
      <c r="AA2312">
        <v>809</v>
      </c>
      <c r="AB2312">
        <v>909</v>
      </c>
      <c r="AC2312" t="s">
        <v>10138</v>
      </c>
      <c r="AD2312" t="s">
        <v>10140</v>
      </c>
    </row>
    <row r="2313" spans="1:30" x14ac:dyDescent="0.25">
      <c r="A2313">
        <v>2312</v>
      </c>
      <c r="B2313" t="s">
        <v>10141</v>
      </c>
      <c r="C2313" s="2">
        <v>7.12651620053534</v>
      </c>
      <c r="D2313" t="s">
        <v>35</v>
      </c>
      <c r="F2313">
        <v>692.80532905046596</v>
      </c>
      <c r="G2313" s="2">
        <v>0.44186889494520498</v>
      </c>
      <c r="H2313" s="12">
        <v>16.128123708320999</v>
      </c>
      <c r="I2313" s="14">
        <v>1.6186365146055501E-58</v>
      </c>
      <c r="J2313" s="14">
        <v>3.16038779476734E-56</v>
      </c>
      <c r="K2313" t="s">
        <v>10143</v>
      </c>
      <c r="L2313">
        <v>0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2021</v>
      </c>
      <c r="Z2313">
        <v>2172</v>
      </c>
      <c r="AA2313">
        <v>6</v>
      </c>
      <c r="AB2313">
        <v>7</v>
      </c>
      <c r="AC2313" t="s">
        <v>10142</v>
      </c>
      <c r="AD2313" t="s">
        <v>10144</v>
      </c>
    </row>
    <row r="2314" spans="1:30" x14ac:dyDescent="0.25">
      <c r="A2314">
        <v>2313</v>
      </c>
      <c r="B2314" t="s">
        <v>10145</v>
      </c>
      <c r="C2314" s="2">
        <v>1.1027766830753001</v>
      </c>
      <c r="D2314" t="s">
        <v>35</v>
      </c>
      <c r="F2314">
        <v>1000.77257135303</v>
      </c>
      <c r="G2314" s="2">
        <v>0.22856953267757399</v>
      </c>
      <c r="H2314" s="12">
        <v>4.8246880070009404</v>
      </c>
      <c r="I2314" s="14">
        <v>1.4022259263618399E-6</v>
      </c>
      <c r="J2314" s="14">
        <v>1.08860680764274E-5</v>
      </c>
      <c r="K2314" t="s">
        <v>10147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0</v>
      </c>
      <c r="Y2314">
        <v>2166</v>
      </c>
      <c r="Z2314">
        <v>1985</v>
      </c>
      <c r="AA2314">
        <v>440</v>
      </c>
      <c r="AB2314">
        <v>390</v>
      </c>
      <c r="AC2314" t="s">
        <v>10146</v>
      </c>
      <c r="AD2314" t="s">
        <v>10148</v>
      </c>
    </row>
    <row r="2315" spans="1:30" x14ac:dyDescent="0.25">
      <c r="A2315">
        <v>2314</v>
      </c>
      <c r="B2315" t="s">
        <v>10149</v>
      </c>
      <c r="C2315" s="2">
        <v>0.62009091660440496</v>
      </c>
      <c r="D2315" t="s">
        <v>10152</v>
      </c>
      <c r="E2315" t="s">
        <v>18282</v>
      </c>
      <c r="F2315">
        <v>1922.38156025545</v>
      </c>
      <c r="G2315" s="2">
        <v>0.20375219551165299</v>
      </c>
      <c r="H2315" s="12">
        <v>3.0433582079803401</v>
      </c>
      <c r="I2315" s="14">
        <v>2.3395366458873901E-3</v>
      </c>
      <c r="J2315" s="14">
        <v>7.7357244726420499E-3</v>
      </c>
      <c r="K2315" t="s">
        <v>10151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0</v>
      </c>
      <c r="Y2315">
        <v>3839</v>
      </c>
      <c r="Z2315">
        <v>3234</v>
      </c>
      <c r="AA2315">
        <v>972</v>
      </c>
      <c r="AB2315">
        <v>1019</v>
      </c>
      <c r="AC2315" t="s">
        <v>10150</v>
      </c>
      <c r="AD2315" t="s">
        <v>10153</v>
      </c>
    </row>
    <row r="2316" spans="1:30" x14ac:dyDescent="0.25">
      <c r="A2316">
        <v>2315</v>
      </c>
      <c r="B2316" t="s">
        <v>10154</v>
      </c>
      <c r="C2316" s="2">
        <v>0.56509536388219095</v>
      </c>
      <c r="D2316" t="s">
        <v>35</v>
      </c>
      <c r="F2316">
        <v>215.4114927178</v>
      </c>
      <c r="G2316" s="2">
        <v>0.26067658511325997</v>
      </c>
      <c r="H2316" s="12">
        <v>2.1678025421296101</v>
      </c>
      <c r="I2316" s="14">
        <v>3.0173713348054399E-2</v>
      </c>
      <c r="J2316" s="14">
        <v>6.8624548994847101E-2</v>
      </c>
      <c r="K2316" t="s">
        <v>24</v>
      </c>
      <c r="L2316" t="s">
        <v>24</v>
      </c>
      <c r="M2316" t="s">
        <v>24</v>
      </c>
      <c r="N2316" t="s">
        <v>24</v>
      </c>
      <c r="O2316" t="s">
        <v>24</v>
      </c>
      <c r="P2316" t="s">
        <v>24</v>
      </c>
      <c r="Q2316" t="s">
        <v>24</v>
      </c>
      <c r="R2316" t="s">
        <v>24</v>
      </c>
      <c r="S2316" t="s">
        <v>24</v>
      </c>
      <c r="T2316" t="s">
        <v>24</v>
      </c>
      <c r="U2316" t="s">
        <v>24</v>
      </c>
      <c r="V2316" t="s">
        <v>24</v>
      </c>
      <c r="W2316" t="s">
        <v>24</v>
      </c>
      <c r="X2316" t="s">
        <v>24</v>
      </c>
      <c r="Y2316">
        <v>410</v>
      </c>
      <c r="Z2316">
        <v>371</v>
      </c>
      <c r="AA2316">
        <v>114</v>
      </c>
      <c r="AB2316">
        <v>114</v>
      </c>
      <c r="AC2316" t="s">
        <v>10155</v>
      </c>
      <c r="AD2316" t="s">
        <v>10156</v>
      </c>
    </row>
    <row r="2317" spans="1:30" x14ac:dyDescent="0.25">
      <c r="A2317">
        <v>2316</v>
      </c>
      <c r="B2317" t="s">
        <v>10157</v>
      </c>
      <c r="C2317" s="2">
        <v>-0.41859384773751002</v>
      </c>
      <c r="D2317" t="s">
        <v>196</v>
      </c>
      <c r="E2317" t="s">
        <v>18282</v>
      </c>
      <c r="F2317">
        <v>78.225781790395899</v>
      </c>
      <c r="G2317" s="2">
        <v>0.37815454581444902</v>
      </c>
      <c r="H2317" s="12">
        <v>-1.10693855824466</v>
      </c>
      <c r="I2317" s="14">
        <v>0.26832049368244598</v>
      </c>
      <c r="J2317" s="14">
        <v>0.39243128383144199</v>
      </c>
      <c r="K2317" t="s">
        <v>10159</v>
      </c>
      <c r="L2317" t="s">
        <v>24</v>
      </c>
      <c r="M2317" t="s">
        <v>24</v>
      </c>
      <c r="N2317" t="s">
        <v>24</v>
      </c>
      <c r="O2317" t="s">
        <v>24</v>
      </c>
      <c r="P2317" t="s">
        <v>24</v>
      </c>
      <c r="Q2317" t="s">
        <v>24</v>
      </c>
      <c r="R2317" t="s">
        <v>24</v>
      </c>
      <c r="S2317" t="s">
        <v>24</v>
      </c>
      <c r="T2317" t="s">
        <v>24</v>
      </c>
      <c r="U2317" t="s">
        <v>24</v>
      </c>
      <c r="V2317" t="s">
        <v>24</v>
      </c>
      <c r="W2317" t="s">
        <v>24</v>
      </c>
      <c r="X2317" t="s">
        <v>24</v>
      </c>
      <c r="Y2317">
        <v>112</v>
      </c>
      <c r="Z2317">
        <v>91</v>
      </c>
      <c r="AA2317">
        <v>61</v>
      </c>
      <c r="AB2317">
        <v>56</v>
      </c>
      <c r="AC2317" t="s">
        <v>10158</v>
      </c>
      <c r="AD2317" t="s">
        <v>10160</v>
      </c>
    </row>
    <row r="2318" spans="1:30" x14ac:dyDescent="0.25">
      <c r="A2318">
        <v>2317</v>
      </c>
      <c r="B2318" t="s">
        <v>16540</v>
      </c>
      <c r="C2318" s="2">
        <v>-1.0242494086339</v>
      </c>
      <c r="D2318" t="s">
        <v>10163</v>
      </c>
      <c r="E2318" t="s">
        <v>18293</v>
      </c>
      <c r="F2318">
        <v>927.57136753332099</v>
      </c>
      <c r="G2318" s="2">
        <v>0.16917658848143699</v>
      </c>
      <c r="H2318" s="12">
        <v>-6.05432121446455</v>
      </c>
      <c r="I2318" s="14">
        <v>1.4101098689509301E-9</v>
      </c>
      <c r="J2318" s="14">
        <v>1.8540333462132599E-8</v>
      </c>
      <c r="K2318" t="s">
        <v>10162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</v>
      </c>
      <c r="W2318">
        <v>0</v>
      </c>
      <c r="X2318">
        <v>0</v>
      </c>
      <c r="Y2318">
        <v>880</v>
      </c>
      <c r="Z2318">
        <v>985</v>
      </c>
      <c r="AA2318">
        <v>725</v>
      </c>
      <c r="AB2318">
        <v>922</v>
      </c>
      <c r="AC2318" t="s">
        <v>10161</v>
      </c>
      <c r="AD2318" t="s">
        <v>10164</v>
      </c>
    </row>
    <row r="2319" spans="1:30" x14ac:dyDescent="0.25">
      <c r="A2319">
        <v>2318</v>
      </c>
      <c r="B2319" t="s">
        <v>10165</v>
      </c>
      <c r="C2319" s="2">
        <v>-1.31231214516647E-2</v>
      </c>
      <c r="D2319" t="s">
        <v>35</v>
      </c>
      <c r="F2319">
        <v>37.037728316458001</v>
      </c>
      <c r="G2319" s="2">
        <v>0.52041075804695403</v>
      </c>
      <c r="H2319" s="12">
        <v>-2.5216852743233799E-2</v>
      </c>
      <c r="I2319" s="14">
        <v>0.97988199468532799</v>
      </c>
      <c r="J2319" s="14">
        <v>0.98315498182071104</v>
      </c>
      <c r="K2319" t="s">
        <v>10167</v>
      </c>
      <c r="L2319" t="s">
        <v>24</v>
      </c>
      <c r="M2319" t="s">
        <v>24</v>
      </c>
      <c r="N2319" t="s">
        <v>24</v>
      </c>
      <c r="O2319" t="s">
        <v>24</v>
      </c>
      <c r="P2319" t="s">
        <v>24</v>
      </c>
      <c r="Q2319" t="s">
        <v>24</v>
      </c>
      <c r="R2319" t="s">
        <v>24</v>
      </c>
      <c r="S2319" t="s">
        <v>24</v>
      </c>
      <c r="T2319" t="s">
        <v>24</v>
      </c>
      <c r="U2319" t="s">
        <v>24</v>
      </c>
      <c r="V2319" t="s">
        <v>24</v>
      </c>
      <c r="W2319" t="s">
        <v>24</v>
      </c>
      <c r="X2319" t="s">
        <v>24</v>
      </c>
      <c r="Y2319">
        <v>49</v>
      </c>
      <c r="Z2319">
        <v>64</v>
      </c>
      <c r="AA2319">
        <v>17</v>
      </c>
      <c r="AB2319">
        <v>33</v>
      </c>
      <c r="AC2319" t="s">
        <v>10166</v>
      </c>
      <c r="AD2319" t="s">
        <v>10168</v>
      </c>
    </row>
    <row r="2320" spans="1:30" x14ac:dyDescent="0.25">
      <c r="A2320">
        <v>2319</v>
      </c>
      <c r="B2320" t="s">
        <v>10169</v>
      </c>
      <c r="C2320" s="2">
        <v>-0.36116288997535101</v>
      </c>
      <c r="D2320" t="s">
        <v>10172</v>
      </c>
      <c r="F2320">
        <v>223.46550602312601</v>
      </c>
      <c r="G2320" s="2">
        <v>0.30019860870842002</v>
      </c>
      <c r="H2320" s="12">
        <v>-1.2030798261498401</v>
      </c>
      <c r="I2320" s="14">
        <v>0.22894543133091</v>
      </c>
      <c r="J2320" s="14">
        <v>0.34827888950027402</v>
      </c>
      <c r="K2320" t="s">
        <v>10171</v>
      </c>
      <c r="L2320" t="s">
        <v>24</v>
      </c>
      <c r="M2320" t="s">
        <v>24</v>
      </c>
      <c r="N2320" t="s">
        <v>24</v>
      </c>
      <c r="O2320" t="s">
        <v>24</v>
      </c>
      <c r="P2320" t="s">
        <v>24</v>
      </c>
      <c r="Q2320" t="s">
        <v>24</v>
      </c>
      <c r="R2320" t="s">
        <v>24</v>
      </c>
      <c r="S2320" t="s">
        <v>24</v>
      </c>
      <c r="T2320" t="s">
        <v>24</v>
      </c>
      <c r="U2320" t="s">
        <v>24</v>
      </c>
      <c r="V2320" t="s">
        <v>24</v>
      </c>
      <c r="W2320" t="s">
        <v>24</v>
      </c>
      <c r="X2320" t="s">
        <v>24</v>
      </c>
      <c r="Y2320">
        <v>251</v>
      </c>
      <c r="Z2320">
        <v>348</v>
      </c>
      <c r="AA2320">
        <v>128</v>
      </c>
      <c r="AB2320">
        <v>208</v>
      </c>
      <c r="AC2320" t="s">
        <v>10170</v>
      </c>
      <c r="AD2320" t="s">
        <v>10173</v>
      </c>
    </row>
    <row r="2321" spans="1:30" x14ac:dyDescent="0.25">
      <c r="A2321">
        <v>2320</v>
      </c>
      <c r="B2321" t="s">
        <v>10174</v>
      </c>
      <c r="C2321" s="2">
        <v>-0.40878029036007701</v>
      </c>
      <c r="D2321" t="s">
        <v>35</v>
      </c>
      <c r="F2321">
        <v>30.838250092110901</v>
      </c>
      <c r="G2321" s="2">
        <v>0.66356425047491696</v>
      </c>
      <c r="H2321" s="12">
        <v>-0.61603724140881699</v>
      </c>
      <c r="I2321" s="14">
        <v>0.53786994084272199</v>
      </c>
      <c r="J2321" s="14">
        <v>0.65719090081064702</v>
      </c>
      <c r="K2321" t="s">
        <v>24</v>
      </c>
      <c r="L2321" t="s">
        <v>24</v>
      </c>
      <c r="M2321" t="s">
        <v>24</v>
      </c>
      <c r="N2321" t="s">
        <v>24</v>
      </c>
      <c r="O2321" t="s">
        <v>24</v>
      </c>
      <c r="P2321" t="s">
        <v>24</v>
      </c>
      <c r="Q2321" t="s">
        <v>24</v>
      </c>
      <c r="R2321" t="s">
        <v>24</v>
      </c>
      <c r="S2321" t="s">
        <v>24</v>
      </c>
      <c r="T2321" t="s">
        <v>24</v>
      </c>
      <c r="U2321" t="s">
        <v>24</v>
      </c>
      <c r="V2321" t="s">
        <v>24</v>
      </c>
      <c r="W2321" t="s">
        <v>24</v>
      </c>
      <c r="X2321" t="s">
        <v>24</v>
      </c>
      <c r="Y2321">
        <v>29</v>
      </c>
      <c r="Z2321">
        <v>52</v>
      </c>
      <c r="AA2321">
        <v>30</v>
      </c>
      <c r="AB2321">
        <v>15</v>
      </c>
      <c r="AC2321" t="s">
        <v>10175</v>
      </c>
      <c r="AD2321" t="s">
        <v>10176</v>
      </c>
    </row>
    <row r="2322" spans="1:30" x14ac:dyDescent="0.25">
      <c r="A2322">
        <v>2321</v>
      </c>
      <c r="B2322" t="s">
        <v>10177</v>
      </c>
      <c r="C2322" s="2">
        <v>-0.88871268113907498</v>
      </c>
      <c r="D2322" t="s">
        <v>10180</v>
      </c>
      <c r="E2322" t="s">
        <v>18283</v>
      </c>
      <c r="F2322">
        <v>231.795668177827</v>
      </c>
      <c r="G2322" s="2">
        <v>0.229571015713601</v>
      </c>
      <c r="H2322" s="12">
        <v>-3.8711885225431999</v>
      </c>
      <c r="I2322" s="14">
        <v>1.08305986752923E-4</v>
      </c>
      <c r="J2322" s="14">
        <v>5.3671938866772101E-4</v>
      </c>
      <c r="K2322" t="s">
        <v>10179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</v>
      </c>
      <c r="W2322">
        <v>0</v>
      </c>
      <c r="X2322">
        <v>0</v>
      </c>
      <c r="Y2322">
        <v>231</v>
      </c>
      <c r="Z2322">
        <v>265</v>
      </c>
      <c r="AA2322">
        <v>179</v>
      </c>
      <c r="AB2322">
        <v>219</v>
      </c>
      <c r="AC2322" t="s">
        <v>10178</v>
      </c>
      <c r="AD2322" t="s">
        <v>10181</v>
      </c>
    </row>
    <row r="2323" spans="1:30" x14ac:dyDescent="0.25">
      <c r="A2323">
        <v>2322</v>
      </c>
      <c r="B2323" t="s">
        <v>10182</v>
      </c>
      <c r="C2323" s="2">
        <v>-0.33941917259006998</v>
      </c>
      <c r="D2323" t="s">
        <v>35</v>
      </c>
      <c r="F2323">
        <v>45.869222995877003</v>
      </c>
      <c r="G2323" s="2">
        <v>0.45213931243643801</v>
      </c>
      <c r="H2323" s="12">
        <v>-0.75069599845464896</v>
      </c>
      <c r="I2323" s="14">
        <v>0.45283563180005598</v>
      </c>
      <c r="J2323" s="14">
        <v>0.57882917910940002</v>
      </c>
      <c r="K2323" t="s">
        <v>10184</v>
      </c>
      <c r="L2323" t="s">
        <v>24</v>
      </c>
      <c r="M2323" t="s">
        <v>24</v>
      </c>
      <c r="N2323" t="s">
        <v>24</v>
      </c>
      <c r="O2323" t="s">
        <v>24</v>
      </c>
      <c r="P2323" t="s">
        <v>24</v>
      </c>
      <c r="Q2323" t="s">
        <v>24</v>
      </c>
      <c r="R2323" t="s">
        <v>24</v>
      </c>
      <c r="S2323" t="s">
        <v>24</v>
      </c>
      <c r="T2323" t="s">
        <v>24</v>
      </c>
      <c r="U2323" t="s">
        <v>24</v>
      </c>
      <c r="V2323" t="s">
        <v>24</v>
      </c>
      <c r="W2323" t="s">
        <v>24</v>
      </c>
      <c r="X2323" t="s">
        <v>24</v>
      </c>
      <c r="Y2323">
        <v>51</v>
      </c>
      <c r="Z2323">
        <v>73</v>
      </c>
      <c r="AA2323">
        <v>29</v>
      </c>
      <c r="AB2323">
        <v>39</v>
      </c>
      <c r="AC2323" t="s">
        <v>10183</v>
      </c>
      <c r="AD2323" t="s">
        <v>10185</v>
      </c>
    </row>
    <row r="2324" spans="1:30" x14ac:dyDescent="0.25">
      <c r="A2324">
        <v>2323</v>
      </c>
      <c r="B2324" t="s">
        <v>10186</v>
      </c>
      <c r="C2324" s="2">
        <v>-0.38949942198318899</v>
      </c>
      <c r="D2324" t="s">
        <v>35</v>
      </c>
      <c r="F2324">
        <v>52.934068133298098</v>
      </c>
      <c r="G2324" s="2">
        <v>0.44518099456520799</v>
      </c>
      <c r="H2324" s="12">
        <v>-0.87492374278825302</v>
      </c>
      <c r="I2324" s="14">
        <v>0.38161539940053701</v>
      </c>
      <c r="J2324" s="14">
        <v>0.50947286655011803</v>
      </c>
      <c r="K2324" t="s">
        <v>10188</v>
      </c>
      <c r="L2324" t="s">
        <v>24</v>
      </c>
      <c r="M2324" t="s">
        <v>24</v>
      </c>
      <c r="N2324" t="s">
        <v>24</v>
      </c>
      <c r="O2324" t="s">
        <v>24</v>
      </c>
      <c r="P2324" t="s">
        <v>24</v>
      </c>
      <c r="Q2324" t="s">
        <v>24</v>
      </c>
      <c r="R2324" t="s">
        <v>24</v>
      </c>
      <c r="S2324" t="s">
        <v>24</v>
      </c>
      <c r="T2324" t="s">
        <v>24</v>
      </c>
      <c r="U2324" t="s">
        <v>24</v>
      </c>
      <c r="V2324" t="s">
        <v>24</v>
      </c>
      <c r="W2324" t="s">
        <v>24</v>
      </c>
      <c r="X2324" t="s">
        <v>24</v>
      </c>
      <c r="Y2324">
        <v>73</v>
      </c>
      <c r="Z2324">
        <v>66</v>
      </c>
      <c r="AA2324">
        <v>44</v>
      </c>
      <c r="AB2324">
        <v>34</v>
      </c>
      <c r="AC2324" t="s">
        <v>10187</v>
      </c>
      <c r="AD2324" t="s">
        <v>10189</v>
      </c>
    </row>
    <row r="2325" spans="1:30" x14ac:dyDescent="0.25">
      <c r="A2325">
        <v>2324</v>
      </c>
      <c r="B2325" t="s">
        <v>10190</v>
      </c>
      <c r="C2325" s="2">
        <v>-1.03153512475251</v>
      </c>
      <c r="D2325" t="s">
        <v>35</v>
      </c>
      <c r="F2325">
        <v>5.5058292571739997</v>
      </c>
      <c r="G2325" s="2">
        <v>1.20735559604527</v>
      </c>
      <c r="H2325" s="12">
        <v>-0.85437556932798397</v>
      </c>
      <c r="I2325" s="14">
        <v>0.392896927961222</v>
      </c>
      <c r="J2325" s="14" t="s">
        <v>24</v>
      </c>
      <c r="K2325" t="s">
        <v>10192</v>
      </c>
      <c r="L2325" t="s">
        <v>24</v>
      </c>
      <c r="M2325" t="s">
        <v>24</v>
      </c>
      <c r="N2325" t="s">
        <v>24</v>
      </c>
      <c r="O2325" t="s">
        <v>24</v>
      </c>
      <c r="P2325" t="s">
        <v>24</v>
      </c>
      <c r="Q2325" t="s">
        <v>24</v>
      </c>
      <c r="R2325" t="s">
        <v>24</v>
      </c>
      <c r="S2325" t="s">
        <v>24</v>
      </c>
      <c r="T2325" t="s">
        <v>24</v>
      </c>
      <c r="U2325" t="s">
        <v>24</v>
      </c>
      <c r="V2325" t="s">
        <v>24</v>
      </c>
      <c r="W2325" t="s">
        <v>24</v>
      </c>
      <c r="X2325" t="s">
        <v>24</v>
      </c>
      <c r="Y2325">
        <v>7</v>
      </c>
      <c r="Z2325">
        <v>4</v>
      </c>
      <c r="AA2325">
        <v>3</v>
      </c>
      <c r="AB2325">
        <v>7</v>
      </c>
      <c r="AC2325" t="s">
        <v>10191</v>
      </c>
      <c r="AD2325" t="s">
        <v>10193</v>
      </c>
    </row>
    <row r="2326" spans="1:30" x14ac:dyDescent="0.25">
      <c r="A2326">
        <v>2325</v>
      </c>
      <c r="B2326" t="s">
        <v>10194</v>
      </c>
      <c r="C2326" s="2">
        <v>0.190219912731146</v>
      </c>
      <c r="D2326" t="s">
        <v>10197</v>
      </c>
      <c r="E2326" t="s">
        <v>18281</v>
      </c>
      <c r="F2326">
        <v>164.39503447865201</v>
      </c>
      <c r="G2326" s="2">
        <v>0.26701981461486701</v>
      </c>
      <c r="H2326" s="12">
        <v>0.71238126281193004</v>
      </c>
      <c r="I2326" s="14">
        <v>0.47622871511961101</v>
      </c>
      <c r="J2326" s="14">
        <v>0.60144667934737395</v>
      </c>
      <c r="K2326" t="s">
        <v>10196</v>
      </c>
      <c r="L2326" t="s">
        <v>24</v>
      </c>
      <c r="M2326" t="s">
        <v>24</v>
      </c>
      <c r="N2326" t="s">
        <v>24</v>
      </c>
      <c r="O2326" t="s">
        <v>24</v>
      </c>
      <c r="P2326" t="s">
        <v>24</v>
      </c>
      <c r="Q2326" t="s">
        <v>24</v>
      </c>
      <c r="R2326" t="s">
        <v>24</v>
      </c>
      <c r="S2326" t="s">
        <v>24</v>
      </c>
      <c r="T2326" t="s">
        <v>24</v>
      </c>
      <c r="U2326" t="s">
        <v>24</v>
      </c>
      <c r="V2326" t="s">
        <v>24</v>
      </c>
      <c r="W2326" t="s">
        <v>24</v>
      </c>
      <c r="X2326" t="s">
        <v>24</v>
      </c>
      <c r="Y2326">
        <v>266</v>
      </c>
      <c r="Z2326">
        <v>268</v>
      </c>
      <c r="AA2326">
        <v>85</v>
      </c>
      <c r="AB2326">
        <v>119</v>
      </c>
      <c r="AC2326" t="s">
        <v>10195</v>
      </c>
      <c r="AD2326" t="s">
        <v>10198</v>
      </c>
    </row>
    <row r="2327" spans="1:30" x14ac:dyDescent="0.25">
      <c r="A2327">
        <v>2326</v>
      </c>
      <c r="B2327" t="s">
        <v>10199</v>
      </c>
      <c r="C2327" s="2">
        <v>-0.29203304288747001</v>
      </c>
      <c r="D2327" t="s">
        <v>10202</v>
      </c>
      <c r="F2327">
        <v>48.5513982387479</v>
      </c>
      <c r="G2327" s="2">
        <v>0.42894600403127497</v>
      </c>
      <c r="H2327" s="12">
        <v>-0.680815394345478</v>
      </c>
      <c r="I2327" s="14">
        <v>0.49598830793922799</v>
      </c>
      <c r="J2327" s="14">
        <v>0.61998538492403499</v>
      </c>
      <c r="K2327" t="s">
        <v>10201</v>
      </c>
      <c r="L2327" t="s">
        <v>24</v>
      </c>
      <c r="M2327" t="s">
        <v>24</v>
      </c>
      <c r="N2327" t="s">
        <v>24</v>
      </c>
      <c r="O2327" t="s">
        <v>24</v>
      </c>
      <c r="P2327" t="s">
        <v>24</v>
      </c>
      <c r="Q2327" t="s">
        <v>24</v>
      </c>
      <c r="R2327" t="s">
        <v>24</v>
      </c>
      <c r="S2327" t="s">
        <v>24</v>
      </c>
      <c r="T2327" t="s">
        <v>24</v>
      </c>
      <c r="U2327" t="s">
        <v>24</v>
      </c>
      <c r="V2327" t="s">
        <v>24</v>
      </c>
      <c r="W2327" t="s">
        <v>24</v>
      </c>
      <c r="X2327" t="s">
        <v>24</v>
      </c>
      <c r="Y2327">
        <v>61</v>
      </c>
      <c r="Z2327">
        <v>72</v>
      </c>
      <c r="AA2327">
        <v>36</v>
      </c>
      <c r="AB2327">
        <v>34</v>
      </c>
      <c r="AC2327" t="s">
        <v>10200</v>
      </c>
      <c r="AD2327" t="s">
        <v>10203</v>
      </c>
    </row>
    <row r="2328" spans="1:30" x14ac:dyDescent="0.25">
      <c r="A2328">
        <v>2327</v>
      </c>
      <c r="B2328" t="s">
        <v>16541</v>
      </c>
      <c r="C2328" s="2">
        <v>-0.36252723346478999</v>
      </c>
      <c r="D2328" t="s">
        <v>4520</v>
      </c>
      <c r="E2328" t="s">
        <v>18293</v>
      </c>
      <c r="F2328">
        <v>98.227028897931007</v>
      </c>
      <c r="G2328" s="2">
        <v>0.3578373735473</v>
      </c>
      <c r="H2328" s="12">
        <v>-1.0131061210040699</v>
      </c>
      <c r="I2328" s="14">
        <v>0.31100947489619801</v>
      </c>
      <c r="J2328" s="14">
        <v>0.43623994233823699</v>
      </c>
      <c r="K2328" t="s">
        <v>10205</v>
      </c>
      <c r="L2328" t="s">
        <v>24</v>
      </c>
      <c r="M2328" t="s">
        <v>24</v>
      </c>
      <c r="N2328" t="s">
        <v>24</v>
      </c>
      <c r="O2328" t="s">
        <v>24</v>
      </c>
      <c r="P2328" t="s">
        <v>24</v>
      </c>
      <c r="Q2328" t="s">
        <v>24</v>
      </c>
      <c r="R2328" t="s">
        <v>24</v>
      </c>
      <c r="S2328" t="s">
        <v>24</v>
      </c>
      <c r="T2328" t="s">
        <v>24</v>
      </c>
      <c r="U2328" t="s">
        <v>24</v>
      </c>
      <c r="V2328" t="s">
        <v>24</v>
      </c>
      <c r="W2328" t="s">
        <v>24</v>
      </c>
      <c r="X2328" t="s">
        <v>24</v>
      </c>
      <c r="Y2328">
        <v>148</v>
      </c>
      <c r="Z2328">
        <v>113</v>
      </c>
      <c r="AA2328">
        <v>60</v>
      </c>
      <c r="AB2328">
        <v>87</v>
      </c>
      <c r="AC2328" t="s">
        <v>10204</v>
      </c>
      <c r="AD2328" t="s">
        <v>10206</v>
      </c>
    </row>
    <row r="2329" spans="1:30" x14ac:dyDescent="0.25">
      <c r="A2329">
        <v>2328</v>
      </c>
      <c r="B2329" t="s">
        <v>10207</v>
      </c>
      <c r="C2329" s="2">
        <v>-0.927625205486169</v>
      </c>
      <c r="D2329" t="s">
        <v>35</v>
      </c>
      <c r="F2329">
        <v>39.143727412933799</v>
      </c>
      <c r="G2329" s="2">
        <v>0.62246330702623798</v>
      </c>
      <c r="H2329" s="12">
        <v>-1.4902488146936901</v>
      </c>
      <c r="I2329" s="14">
        <v>0.136158825505588</v>
      </c>
      <c r="J2329" s="14">
        <v>0.23279343852859999</v>
      </c>
      <c r="K2329" t="s">
        <v>10209</v>
      </c>
      <c r="L2329" t="s">
        <v>24</v>
      </c>
      <c r="M2329" t="s">
        <v>24</v>
      </c>
      <c r="N2329" t="s">
        <v>24</v>
      </c>
      <c r="O2329" t="s">
        <v>24</v>
      </c>
      <c r="P2329" t="s">
        <v>24</v>
      </c>
      <c r="Q2329" t="s">
        <v>24</v>
      </c>
      <c r="R2329" t="s">
        <v>24</v>
      </c>
      <c r="S2329" t="s">
        <v>24</v>
      </c>
      <c r="T2329" t="s">
        <v>24</v>
      </c>
      <c r="U2329" t="s">
        <v>24</v>
      </c>
      <c r="V2329" t="s">
        <v>24</v>
      </c>
      <c r="W2329" t="s">
        <v>24</v>
      </c>
      <c r="X2329" t="s">
        <v>24</v>
      </c>
      <c r="Y2329">
        <v>49</v>
      </c>
      <c r="Z2329">
        <v>33</v>
      </c>
      <c r="AA2329">
        <v>18</v>
      </c>
      <c r="AB2329">
        <v>52</v>
      </c>
      <c r="AC2329" t="s">
        <v>10208</v>
      </c>
      <c r="AD2329" t="s">
        <v>10210</v>
      </c>
    </row>
    <row r="2330" spans="1:30" x14ac:dyDescent="0.25">
      <c r="A2330">
        <v>2329</v>
      </c>
      <c r="B2330" t="s">
        <v>16542</v>
      </c>
      <c r="C2330" s="2">
        <v>-1.06392279359245</v>
      </c>
      <c r="D2330" t="s">
        <v>10212</v>
      </c>
      <c r="F2330">
        <v>11.1860860572448</v>
      </c>
      <c r="G2330" s="2">
        <v>0.82782051450373795</v>
      </c>
      <c r="H2330" s="12">
        <v>-1.28520950490126</v>
      </c>
      <c r="I2330" s="14">
        <v>0.19871908306035599</v>
      </c>
      <c r="J2330" s="14" t="s">
        <v>24</v>
      </c>
      <c r="K2330" t="s">
        <v>24</v>
      </c>
      <c r="L2330" t="s">
        <v>24</v>
      </c>
      <c r="M2330" t="s">
        <v>24</v>
      </c>
      <c r="N2330" t="s">
        <v>24</v>
      </c>
      <c r="O2330" t="s">
        <v>24</v>
      </c>
      <c r="P2330" t="s">
        <v>24</v>
      </c>
      <c r="Q2330" t="s">
        <v>24</v>
      </c>
      <c r="R2330" t="s">
        <v>24</v>
      </c>
      <c r="S2330" t="s">
        <v>24</v>
      </c>
      <c r="T2330" t="s">
        <v>24</v>
      </c>
      <c r="U2330" t="s">
        <v>24</v>
      </c>
      <c r="V2330" t="s">
        <v>24</v>
      </c>
      <c r="W2330" t="s">
        <v>24</v>
      </c>
      <c r="X2330" t="s">
        <v>24</v>
      </c>
      <c r="Y2330">
        <v>12</v>
      </c>
      <c r="Z2330">
        <v>10</v>
      </c>
      <c r="AA2330">
        <v>9</v>
      </c>
      <c r="AB2330">
        <v>11</v>
      </c>
      <c r="AC2330" t="s">
        <v>10211</v>
      </c>
      <c r="AD2330" t="s">
        <v>10213</v>
      </c>
    </row>
    <row r="2331" spans="1:30" x14ac:dyDescent="0.25">
      <c r="A2331">
        <v>2330</v>
      </c>
      <c r="B2331" t="s">
        <v>16543</v>
      </c>
      <c r="C2331" s="2">
        <v>-0.77266108806544997</v>
      </c>
      <c r="D2331" t="s">
        <v>1123</v>
      </c>
      <c r="E2331" t="s">
        <v>18282</v>
      </c>
      <c r="F2331">
        <v>1696.0103085851099</v>
      </c>
      <c r="G2331" s="2">
        <v>0.212026354120913</v>
      </c>
      <c r="H2331" s="12">
        <v>-3.64417475963777</v>
      </c>
      <c r="I2331" s="14">
        <v>2.6825111216016798E-4</v>
      </c>
      <c r="J2331" s="14">
        <v>1.21663251217823E-3</v>
      </c>
      <c r="K2331" t="s">
        <v>10215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</v>
      </c>
      <c r="W2331">
        <v>0</v>
      </c>
      <c r="X2331">
        <v>0</v>
      </c>
      <c r="Y2331">
        <v>1669</v>
      </c>
      <c r="Z2331">
        <v>2159</v>
      </c>
      <c r="AA2331">
        <v>1158</v>
      </c>
      <c r="AB2331">
        <v>1692</v>
      </c>
      <c r="AC2331" t="s">
        <v>10214</v>
      </c>
      <c r="AD2331" t="s">
        <v>10216</v>
      </c>
    </row>
    <row r="2332" spans="1:30" x14ac:dyDescent="0.25">
      <c r="A2332">
        <v>2331</v>
      </c>
      <c r="B2332" t="s">
        <v>16544</v>
      </c>
      <c r="C2332" s="2">
        <v>-0.30306839948030501</v>
      </c>
      <c r="D2332" t="s">
        <v>10219</v>
      </c>
      <c r="E2332" t="s">
        <v>18298</v>
      </c>
      <c r="F2332">
        <v>2221.4912617514701</v>
      </c>
      <c r="G2332" s="2">
        <v>0.170837717923431</v>
      </c>
      <c r="H2332" s="12">
        <v>-1.7740133921487899</v>
      </c>
      <c r="I2332" s="14">
        <v>7.6060935144647901E-2</v>
      </c>
      <c r="J2332" s="14">
        <v>0.14600812350383099</v>
      </c>
      <c r="K2332" t="s">
        <v>10218</v>
      </c>
      <c r="L2332" t="s">
        <v>24</v>
      </c>
      <c r="M2332" t="s">
        <v>24</v>
      </c>
      <c r="N2332" t="s">
        <v>24</v>
      </c>
      <c r="O2332" t="s">
        <v>24</v>
      </c>
      <c r="P2332" t="s">
        <v>24</v>
      </c>
      <c r="Q2332" t="s">
        <v>24</v>
      </c>
      <c r="R2332" t="s">
        <v>24</v>
      </c>
      <c r="S2332" t="s">
        <v>24</v>
      </c>
      <c r="T2332" t="s">
        <v>24</v>
      </c>
      <c r="U2332" t="s">
        <v>24</v>
      </c>
      <c r="V2332" t="s">
        <v>24</v>
      </c>
      <c r="W2332" t="s">
        <v>24</v>
      </c>
      <c r="X2332" t="s">
        <v>24</v>
      </c>
      <c r="Y2332">
        <v>2749</v>
      </c>
      <c r="Z2332">
        <v>3324</v>
      </c>
      <c r="AA2332">
        <v>1419</v>
      </c>
      <c r="AB2332">
        <v>1833</v>
      </c>
      <c r="AC2332" t="s">
        <v>10217</v>
      </c>
      <c r="AD2332" t="s">
        <v>10220</v>
      </c>
    </row>
    <row r="2333" spans="1:30" x14ac:dyDescent="0.25">
      <c r="A2333">
        <v>2332</v>
      </c>
      <c r="B2333" t="s">
        <v>16545</v>
      </c>
      <c r="C2333" s="2">
        <v>-3.28414192827928E-2</v>
      </c>
      <c r="D2333" t="s">
        <v>10223</v>
      </c>
      <c r="E2333" t="s">
        <v>18298</v>
      </c>
      <c r="F2333">
        <v>5085.3822130640601</v>
      </c>
      <c r="G2333" s="2">
        <v>0.15155438122759299</v>
      </c>
      <c r="H2333" s="12">
        <v>-0.21669726085631399</v>
      </c>
      <c r="I2333" s="14">
        <v>0.82844428280802695</v>
      </c>
      <c r="J2333" s="14">
        <v>0.88224511407281103</v>
      </c>
      <c r="K2333" t="s">
        <v>10222</v>
      </c>
      <c r="L2333" t="s">
        <v>24</v>
      </c>
      <c r="M2333" t="s">
        <v>24</v>
      </c>
      <c r="N2333" t="s">
        <v>24</v>
      </c>
      <c r="O2333" t="s">
        <v>24</v>
      </c>
      <c r="P2333" t="s">
        <v>24</v>
      </c>
      <c r="Q2333" t="s">
        <v>24</v>
      </c>
      <c r="R2333" t="s">
        <v>24</v>
      </c>
      <c r="S2333" t="s">
        <v>24</v>
      </c>
      <c r="T2333" t="s">
        <v>24</v>
      </c>
      <c r="U2333" t="s">
        <v>24</v>
      </c>
      <c r="V2333" t="s">
        <v>24</v>
      </c>
      <c r="W2333" t="s">
        <v>24</v>
      </c>
      <c r="X2333" t="s">
        <v>24</v>
      </c>
      <c r="Y2333">
        <v>7177</v>
      </c>
      <c r="Z2333">
        <v>8159</v>
      </c>
      <c r="AA2333">
        <v>2990</v>
      </c>
      <c r="AB2333">
        <v>3823</v>
      </c>
      <c r="AC2333" t="s">
        <v>10221</v>
      </c>
      <c r="AD2333" t="s">
        <v>10224</v>
      </c>
    </row>
    <row r="2334" spans="1:30" x14ac:dyDescent="0.25">
      <c r="A2334">
        <v>2333</v>
      </c>
      <c r="B2334" t="s">
        <v>16546</v>
      </c>
      <c r="C2334" s="2">
        <v>0.10130224317650099</v>
      </c>
      <c r="D2334" t="s">
        <v>24</v>
      </c>
      <c r="F2334">
        <v>21.7207256133124</v>
      </c>
      <c r="G2334" s="2">
        <v>0.67213272109088296</v>
      </c>
      <c r="H2334" s="12">
        <v>0.15071761870495701</v>
      </c>
      <c r="I2334" s="14">
        <v>0.88019847428599896</v>
      </c>
      <c r="J2334" s="14">
        <v>0.91731386231300405</v>
      </c>
      <c r="K2334" t="s">
        <v>24</v>
      </c>
      <c r="L2334" t="s">
        <v>24</v>
      </c>
      <c r="M2334" t="s">
        <v>24</v>
      </c>
      <c r="N2334" t="s">
        <v>24</v>
      </c>
      <c r="O2334" t="s">
        <v>24</v>
      </c>
      <c r="P2334" t="s">
        <v>24</v>
      </c>
      <c r="Q2334" t="s">
        <v>24</v>
      </c>
      <c r="R2334" t="s">
        <v>24</v>
      </c>
      <c r="S2334" t="s">
        <v>24</v>
      </c>
      <c r="T2334" t="s">
        <v>24</v>
      </c>
      <c r="U2334" t="s">
        <v>24</v>
      </c>
      <c r="V2334" t="s">
        <v>24</v>
      </c>
      <c r="W2334" t="s">
        <v>24</v>
      </c>
      <c r="X2334" t="s">
        <v>24</v>
      </c>
      <c r="Y2334">
        <v>37</v>
      </c>
      <c r="Z2334">
        <v>31</v>
      </c>
      <c r="AA2334">
        <v>17</v>
      </c>
      <c r="AB2334">
        <v>10</v>
      </c>
      <c r="AC2334" t="s">
        <v>24</v>
      </c>
      <c r="AD2334" t="s">
        <v>24</v>
      </c>
    </row>
    <row r="2335" spans="1:30" x14ac:dyDescent="0.25">
      <c r="A2335">
        <v>2334</v>
      </c>
      <c r="B2335" t="s">
        <v>16547</v>
      </c>
      <c r="C2335" s="2">
        <v>-0.26842541481701598</v>
      </c>
      <c r="D2335" t="s">
        <v>306</v>
      </c>
      <c r="F2335">
        <v>228.134458501751</v>
      </c>
      <c r="G2335" s="2">
        <v>0.25253923374055898</v>
      </c>
      <c r="H2335" s="12">
        <v>-1.06290579424493</v>
      </c>
      <c r="I2335" s="14">
        <v>0.28782467510944398</v>
      </c>
      <c r="J2335" s="14">
        <v>0.41276362699316099</v>
      </c>
      <c r="K2335" t="s">
        <v>10226</v>
      </c>
      <c r="L2335" t="s">
        <v>24</v>
      </c>
      <c r="M2335" t="s">
        <v>24</v>
      </c>
      <c r="N2335" t="s">
        <v>24</v>
      </c>
      <c r="O2335" t="s">
        <v>24</v>
      </c>
      <c r="P2335" t="s">
        <v>24</v>
      </c>
      <c r="Q2335" t="s">
        <v>24</v>
      </c>
      <c r="R2335" t="s">
        <v>24</v>
      </c>
      <c r="S2335" t="s">
        <v>24</v>
      </c>
      <c r="T2335" t="s">
        <v>24</v>
      </c>
      <c r="U2335" t="s">
        <v>24</v>
      </c>
      <c r="V2335" t="s">
        <v>24</v>
      </c>
      <c r="W2335" t="s">
        <v>24</v>
      </c>
      <c r="X2335" t="s">
        <v>24</v>
      </c>
      <c r="Y2335">
        <v>294</v>
      </c>
      <c r="Z2335">
        <v>338</v>
      </c>
      <c r="AA2335">
        <v>134</v>
      </c>
      <c r="AB2335">
        <v>198</v>
      </c>
      <c r="AC2335" t="s">
        <v>10225</v>
      </c>
      <c r="AD2335" t="s">
        <v>10227</v>
      </c>
    </row>
    <row r="2336" spans="1:30" x14ac:dyDescent="0.25">
      <c r="A2336">
        <v>2335</v>
      </c>
      <c r="B2336" t="s">
        <v>16548</v>
      </c>
      <c r="C2336" s="2">
        <v>0.119762378672022</v>
      </c>
      <c r="D2336" t="s">
        <v>10230</v>
      </c>
      <c r="E2336" t="s">
        <v>18296</v>
      </c>
      <c r="F2336">
        <v>401.09379568559598</v>
      </c>
      <c r="G2336" s="2">
        <v>0.21592522550266099</v>
      </c>
      <c r="H2336" s="12">
        <v>0.55464746369129503</v>
      </c>
      <c r="I2336" s="14">
        <v>0.57913581730100105</v>
      </c>
      <c r="J2336" s="14">
        <v>0.69159797142520096</v>
      </c>
      <c r="K2336" t="s">
        <v>10229</v>
      </c>
      <c r="L2336" t="s">
        <v>24</v>
      </c>
      <c r="M2336" t="s">
        <v>24</v>
      </c>
      <c r="N2336" t="s">
        <v>24</v>
      </c>
      <c r="O2336" t="s">
        <v>24</v>
      </c>
      <c r="P2336" t="s">
        <v>24</v>
      </c>
      <c r="Q2336" t="s">
        <v>24</v>
      </c>
      <c r="R2336" t="s">
        <v>24</v>
      </c>
      <c r="S2336" t="s">
        <v>24</v>
      </c>
      <c r="T2336" t="s">
        <v>24</v>
      </c>
      <c r="U2336" t="s">
        <v>24</v>
      </c>
      <c r="V2336" t="s">
        <v>24</v>
      </c>
      <c r="W2336" t="s">
        <v>24</v>
      </c>
      <c r="X2336" t="s">
        <v>24</v>
      </c>
      <c r="Y2336">
        <v>636</v>
      </c>
      <c r="Z2336">
        <v>635</v>
      </c>
      <c r="AA2336">
        <v>254</v>
      </c>
      <c r="AB2336">
        <v>250</v>
      </c>
      <c r="AC2336" t="s">
        <v>10228</v>
      </c>
      <c r="AD2336" t="s">
        <v>10231</v>
      </c>
    </row>
    <row r="2337" spans="1:30" x14ac:dyDescent="0.25">
      <c r="A2337">
        <v>2336</v>
      </c>
      <c r="B2337" t="s">
        <v>16549</v>
      </c>
      <c r="C2337" s="2">
        <v>-0.108986419889885</v>
      </c>
      <c r="D2337" t="s">
        <v>10233</v>
      </c>
      <c r="E2337" t="s">
        <v>18287</v>
      </c>
      <c r="F2337">
        <v>461.631141431701</v>
      </c>
      <c r="G2337" s="2">
        <v>0.31750233333749101</v>
      </c>
      <c r="H2337" s="12">
        <v>-0.34326179195047901</v>
      </c>
      <c r="I2337" s="14">
        <v>0.73140152207908704</v>
      </c>
      <c r="J2337" s="14">
        <v>0.81301535545654302</v>
      </c>
      <c r="K2337" t="s">
        <v>24</v>
      </c>
      <c r="L2337" t="s">
        <v>24</v>
      </c>
      <c r="M2337" t="s">
        <v>24</v>
      </c>
      <c r="N2337" t="s">
        <v>24</v>
      </c>
      <c r="O2337" t="s">
        <v>24</v>
      </c>
      <c r="P2337" t="s">
        <v>24</v>
      </c>
      <c r="Q2337" t="s">
        <v>24</v>
      </c>
      <c r="R2337" t="s">
        <v>24</v>
      </c>
      <c r="S2337" t="s">
        <v>24</v>
      </c>
      <c r="T2337" t="s">
        <v>24</v>
      </c>
      <c r="U2337" t="s">
        <v>24</v>
      </c>
      <c r="V2337" t="s">
        <v>24</v>
      </c>
      <c r="W2337" t="s">
        <v>24</v>
      </c>
      <c r="X2337" t="s">
        <v>24</v>
      </c>
      <c r="Y2337">
        <v>567</v>
      </c>
      <c r="Z2337">
        <v>791</v>
      </c>
      <c r="AA2337">
        <v>360</v>
      </c>
      <c r="AB2337">
        <v>260</v>
      </c>
      <c r="AC2337" t="s">
        <v>10232</v>
      </c>
      <c r="AD2337" t="s">
        <v>10234</v>
      </c>
    </row>
    <row r="2338" spans="1:30" x14ac:dyDescent="0.25">
      <c r="A2338">
        <v>2337</v>
      </c>
      <c r="B2338" t="s">
        <v>16550</v>
      </c>
      <c r="C2338" s="2">
        <v>-1.85135434879349</v>
      </c>
      <c r="D2338" t="s">
        <v>10237</v>
      </c>
      <c r="E2338" t="s">
        <v>18282</v>
      </c>
      <c r="F2338">
        <v>3337.6795020004101</v>
      </c>
      <c r="G2338" s="2">
        <v>0.147611618077926</v>
      </c>
      <c r="H2338" s="12">
        <v>-12.542063916785599</v>
      </c>
      <c r="I2338" s="14">
        <v>4.3940049400853897E-36</v>
      </c>
      <c r="J2338" s="14">
        <v>3.50175291653744E-34</v>
      </c>
      <c r="K2338" t="s">
        <v>10236</v>
      </c>
      <c r="L2338">
        <v>0</v>
      </c>
      <c r="M2338">
        <v>1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2170</v>
      </c>
      <c r="Z2338">
        <v>2242</v>
      </c>
      <c r="AA2338">
        <v>3255</v>
      </c>
      <c r="AB2338">
        <v>3629</v>
      </c>
      <c r="AC2338" t="s">
        <v>10235</v>
      </c>
      <c r="AD2338" t="s">
        <v>10238</v>
      </c>
    </row>
    <row r="2339" spans="1:30" x14ac:dyDescent="0.25">
      <c r="A2339">
        <v>2338</v>
      </c>
      <c r="B2339" t="s">
        <v>16551</v>
      </c>
      <c r="C2339" s="2">
        <v>-0.584890666381368</v>
      </c>
      <c r="D2339" t="s">
        <v>10241</v>
      </c>
      <c r="E2339" t="s">
        <v>18298</v>
      </c>
      <c r="F2339">
        <v>3300.93200786634</v>
      </c>
      <c r="G2339" s="2">
        <v>0.28040400155046602</v>
      </c>
      <c r="H2339" s="12">
        <v>-2.0858855906023899</v>
      </c>
      <c r="I2339" s="14">
        <v>3.6988987838608899E-2</v>
      </c>
      <c r="J2339" s="14">
        <v>8.1238468790645599E-2</v>
      </c>
      <c r="K2339" t="s">
        <v>10240</v>
      </c>
      <c r="L2339" t="s">
        <v>24</v>
      </c>
      <c r="M2339" t="s">
        <v>24</v>
      </c>
      <c r="N2339" t="s">
        <v>24</v>
      </c>
      <c r="O2339" t="s">
        <v>24</v>
      </c>
      <c r="P2339" t="s">
        <v>24</v>
      </c>
      <c r="Q2339" t="s">
        <v>24</v>
      </c>
      <c r="R2339" t="s">
        <v>24</v>
      </c>
      <c r="S2339" t="s">
        <v>24</v>
      </c>
      <c r="T2339" t="s">
        <v>24</v>
      </c>
      <c r="U2339" t="s">
        <v>24</v>
      </c>
      <c r="V2339" t="s">
        <v>24</v>
      </c>
      <c r="W2339" t="s">
        <v>24</v>
      </c>
      <c r="X2339" t="s">
        <v>24</v>
      </c>
      <c r="Y2339">
        <v>3495</v>
      </c>
      <c r="Z2339">
        <v>4578</v>
      </c>
      <c r="AA2339">
        <v>1837</v>
      </c>
      <c r="AB2339">
        <v>3496</v>
      </c>
      <c r="AC2339" t="s">
        <v>10239</v>
      </c>
      <c r="AD2339" t="s">
        <v>10242</v>
      </c>
    </row>
    <row r="2340" spans="1:30" x14ac:dyDescent="0.25">
      <c r="A2340">
        <v>2339</v>
      </c>
      <c r="B2340" t="s">
        <v>16552</v>
      </c>
      <c r="C2340" s="2">
        <v>-0.42568955277092702</v>
      </c>
      <c r="D2340" t="s">
        <v>10245</v>
      </c>
      <c r="E2340" t="s">
        <v>18298</v>
      </c>
      <c r="F2340">
        <v>2753.5645500914202</v>
      </c>
      <c r="G2340" s="2">
        <v>0.26407331276881701</v>
      </c>
      <c r="H2340" s="12">
        <v>-1.6120127714063901</v>
      </c>
      <c r="I2340" s="14">
        <v>0.106959160603547</v>
      </c>
      <c r="J2340" s="14">
        <v>0.19124337095093899</v>
      </c>
      <c r="K2340" t="s">
        <v>10244</v>
      </c>
      <c r="L2340" t="s">
        <v>24</v>
      </c>
      <c r="M2340" t="s">
        <v>24</v>
      </c>
      <c r="N2340" t="s">
        <v>24</v>
      </c>
      <c r="O2340" t="s">
        <v>24</v>
      </c>
      <c r="P2340" t="s">
        <v>24</v>
      </c>
      <c r="Q2340" t="s">
        <v>24</v>
      </c>
      <c r="R2340" t="s">
        <v>24</v>
      </c>
      <c r="S2340" t="s">
        <v>24</v>
      </c>
      <c r="T2340" t="s">
        <v>24</v>
      </c>
      <c r="U2340" t="s">
        <v>24</v>
      </c>
      <c r="V2340" t="s">
        <v>24</v>
      </c>
      <c r="W2340" t="s">
        <v>24</v>
      </c>
      <c r="X2340" t="s">
        <v>24</v>
      </c>
      <c r="Y2340">
        <v>3307</v>
      </c>
      <c r="Z2340">
        <v>3866</v>
      </c>
      <c r="AA2340">
        <v>1481</v>
      </c>
      <c r="AB2340">
        <v>2766</v>
      </c>
      <c r="AC2340" t="s">
        <v>10243</v>
      </c>
      <c r="AD2340" t="s">
        <v>10246</v>
      </c>
    </row>
    <row r="2341" spans="1:30" x14ac:dyDescent="0.25">
      <c r="A2341">
        <v>2340</v>
      </c>
      <c r="B2341" t="s">
        <v>16553</v>
      </c>
      <c r="C2341" s="2">
        <v>-0.72310601677850095</v>
      </c>
      <c r="D2341" t="s">
        <v>10249</v>
      </c>
      <c r="E2341" t="s">
        <v>18298</v>
      </c>
      <c r="F2341">
        <v>12040.716012282701</v>
      </c>
      <c r="G2341" s="2">
        <v>0.26407607011198903</v>
      </c>
      <c r="H2341" s="12">
        <v>-2.7382489313471199</v>
      </c>
      <c r="I2341" s="14">
        <v>6.1767302829575004E-3</v>
      </c>
      <c r="J2341" s="14">
        <v>1.7933428950488599E-2</v>
      </c>
      <c r="K2341" t="s">
        <v>10248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</v>
      </c>
      <c r="W2341">
        <v>0</v>
      </c>
      <c r="X2341">
        <v>0</v>
      </c>
      <c r="Y2341">
        <v>12123</v>
      </c>
      <c r="Z2341">
        <v>15641</v>
      </c>
      <c r="AA2341">
        <v>7128</v>
      </c>
      <c r="AB2341">
        <v>13032</v>
      </c>
      <c r="AC2341" t="s">
        <v>10247</v>
      </c>
      <c r="AD2341" t="s">
        <v>10250</v>
      </c>
    </row>
    <row r="2342" spans="1:30" x14ac:dyDescent="0.25">
      <c r="A2342">
        <v>2341</v>
      </c>
      <c r="B2342" t="s">
        <v>16554</v>
      </c>
      <c r="C2342" s="2">
        <v>-0.28074814316538799</v>
      </c>
      <c r="D2342" t="s">
        <v>10253</v>
      </c>
      <c r="E2342" t="s">
        <v>18287</v>
      </c>
      <c r="F2342">
        <v>133.37601415645301</v>
      </c>
      <c r="G2342" s="2">
        <v>0.51258425752074899</v>
      </c>
      <c r="H2342" s="12">
        <v>-0.54771120854023303</v>
      </c>
      <c r="I2342" s="14">
        <v>0.58389021464638602</v>
      </c>
      <c r="J2342" s="14">
        <v>0.69472616946804899</v>
      </c>
      <c r="K2342" t="s">
        <v>10252</v>
      </c>
      <c r="L2342" t="s">
        <v>24</v>
      </c>
      <c r="M2342" t="s">
        <v>24</v>
      </c>
      <c r="N2342" t="s">
        <v>24</v>
      </c>
      <c r="O2342" t="s">
        <v>24</v>
      </c>
      <c r="P2342" t="s">
        <v>24</v>
      </c>
      <c r="Q2342" t="s">
        <v>24</v>
      </c>
      <c r="R2342" t="s">
        <v>24</v>
      </c>
      <c r="S2342" t="s">
        <v>24</v>
      </c>
      <c r="T2342" t="s">
        <v>24</v>
      </c>
      <c r="U2342" t="s">
        <v>24</v>
      </c>
      <c r="V2342" t="s">
        <v>24</v>
      </c>
      <c r="W2342" t="s">
        <v>24</v>
      </c>
      <c r="X2342" t="s">
        <v>24</v>
      </c>
      <c r="Y2342">
        <v>222</v>
      </c>
      <c r="Z2342">
        <v>143</v>
      </c>
      <c r="AA2342">
        <v>50</v>
      </c>
      <c r="AB2342">
        <v>150</v>
      </c>
      <c r="AC2342" t="s">
        <v>10251</v>
      </c>
      <c r="AD2342" t="s">
        <v>10254</v>
      </c>
    </row>
    <row r="2343" spans="1:30" x14ac:dyDescent="0.25">
      <c r="A2343">
        <v>2342</v>
      </c>
      <c r="B2343" t="s">
        <v>16555</v>
      </c>
      <c r="C2343" s="2">
        <v>-1.1891719033521899</v>
      </c>
      <c r="D2343" t="s">
        <v>10257</v>
      </c>
      <c r="E2343" t="s">
        <v>18291</v>
      </c>
      <c r="F2343">
        <v>20741.4674655583</v>
      </c>
      <c r="G2343" s="2">
        <v>0.22598393653009999</v>
      </c>
      <c r="H2343" s="12">
        <v>-5.2621966039333996</v>
      </c>
      <c r="I2343" s="14">
        <v>1.4234443343734299E-7</v>
      </c>
      <c r="J2343" s="14">
        <v>1.35574393310445E-6</v>
      </c>
      <c r="K2343" t="s">
        <v>10256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17317</v>
      </c>
      <c r="Z2343">
        <v>21304</v>
      </c>
      <c r="AA2343">
        <v>14611</v>
      </c>
      <c r="AB2343">
        <v>23987</v>
      </c>
      <c r="AC2343" t="s">
        <v>10255</v>
      </c>
      <c r="AD2343" t="s">
        <v>10258</v>
      </c>
    </row>
    <row r="2344" spans="1:30" x14ac:dyDescent="0.25">
      <c r="A2344">
        <v>2343</v>
      </c>
      <c r="B2344" t="s">
        <v>16556</v>
      </c>
      <c r="C2344" s="2">
        <v>-0.401215375798748</v>
      </c>
      <c r="D2344" t="s">
        <v>10261</v>
      </c>
      <c r="E2344" t="s">
        <v>18296</v>
      </c>
      <c r="F2344">
        <v>523.04072468146001</v>
      </c>
      <c r="G2344" s="2">
        <v>0.19185525783388599</v>
      </c>
      <c r="H2344" s="12">
        <v>-2.0912399291456101</v>
      </c>
      <c r="I2344" s="14">
        <v>3.6506561657553199E-2</v>
      </c>
      <c r="J2344" s="14">
        <v>8.0429207911443201E-2</v>
      </c>
      <c r="K2344" t="s">
        <v>10260</v>
      </c>
      <c r="L2344" t="s">
        <v>24</v>
      </c>
      <c r="M2344" t="s">
        <v>24</v>
      </c>
      <c r="N2344" t="s">
        <v>24</v>
      </c>
      <c r="O2344" t="s">
        <v>24</v>
      </c>
      <c r="P2344" t="s">
        <v>24</v>
      </c>
      <c r="Q2344" t="s">
        <v>24</v>
      </c>
      <c r="R2344" t="s">
        <v>24</v>
      </c>
      <c r="S2344" t="s">
        <v>24</v>
      </c>
      <c r="T2344" t="s">
        <v>24</v>
      </c>
      <c r="U2344" t="s">
        <v>24</v>
      </c>
      <c r="V2344" t="s">
        <v>24</v>
      </c>
      <c r="W2344" t="s">
        <v>24</v>
      </c>
      <c r="X2344" t="s">
        <v>24</v>
      </c>
      <c r="Y2344">
        <v>670</v>
      </c>
      <c r="Z2344">
        <v>704</v>
      </c>
      <c r="AA2344">
        <v>337</v>
      </c>
      <c r="AB2344">
        <v>453</v>
      </c>
      <c r="AC2344" t="s">
        <v>10259</v>
      </c>
      <c r="AD2344" t="s">
        <v>10262</v>
      </c>
    </row>
    <row r="2345" spans="1:30" x14ac:dyDescent="0.25">
      <c r="A2345">
        <v>2344</v>
      </c>
      <c r="B2345" t="s">
        <v>16557</v>
      </c>
      <c r="C2345" s="2">
        <v>-0.37520636234523203</v>
      </c>
      <c r="D2345" t="s">
        <v>10265</v>
      </c>
      <c r="E2345" t="s">
        <v>18292</v>
      </c>
      <c r="F2345">
        <v>417.784254116071</v>
      </c>
      <c r="G2345" s="2">
        <v>0.21204064437017101</v>
      </c>
      <c r="H2345" s="12">
        <v>-1.76950208512955</v>
      </c>
      <c r="I2345" s="14">
        <v>7.6810123115408399E-2</v>
      </c>
      <c r="J2345" s="14">
        <v>0.14703114253219099</v>
      </c>
      <c r="K2345" t="s">
        <v>10264</v>
      </c>
      <c r="L2345" t="s">
        <v>24</v>
      </c>
      <c r="M2345" t="s">
        <v>24</v>
      </c>
      <c r="N2345" t="s">
        <v>24</v>
      </c>
      <c r="O2345" t="s">
        <v>24</v>
      </c>
      <c r="P2345" t="s">
        <v>24</v>
      </c>
      <c r="Q2345" t="s">
        <v>24</v>
      </c>
      <c r="R2345" t="s">
        <v>24</v>
      </c>
      <c r="S2345" t="s">
        <v>24</v>
      </c>
      <c r="T2345" t="s">
        <v>24</v>
      </c>
      <c r="U2345" t="s">
        <v>24</v>
      </c>
      <c r="V2345" t="s">
        <v>24</v>
      </c>
      <c r="W2345" t="s">
        <v>24</v>
      </c>
      <c r="X2345" t="s">
        <v>24</v>
      </c>
      <c r="Y2345">
        <v>502</v>
      </c>
      <c r="Z2345">
        <v>609</v>
      </c>
      <c r="AA2345">
        <v>268</v>
      </c>
      <c r="AB2345">
        <v>358</v>
      </c>
      <c r="AC2345" t="s">
        <v>10263</v>
      </c>
      <c r="AD2345" t="s">
        <v>10266</v>
      </c>
    </row>
    <row r="2346" spans="1:30" x14ac:dyDescent="0.25">
      <c r="A2346">
        <v>2345</v>
      </c>
      <c r="B2346" t="s">
        <v>16558</v>
      </c>
      <c r="C2346" s="2">
        <v>-0.32389056397801502</v>
      </c>
      <c r="D2346" t="s">
        <v>10269</v>
      </c>
      <c r="E2346" t="s">
        <v>18282</v>
      </c>
      <c r="F2346">
        <v>610.05384951799203</v>
      </c>
      <c r="G2346" s="2">
        <v>0.19176011865390699</v>
      </c>
      <c r="H2346" s="12">
        <v>-1.68904027725692</v>
      </c>
      <c r="I2346" s="14">
        <v>9.1211711600828804E-2</v>
      </c>
      <c r="J2346" s="14">
        <v>0.169419654583433</v>
      </c>
      <c r="K2346" t="s">
        <v>10268</v>
      </c>
      <c r="L2346" t="s">
        <v>24</v>
      </c>
      <c r="M2346" t="s">
        <v>24</v>
      </c>
      <c r="N2346" t="s">
        <v>24</v>
      </c>
      <c r="O2346" t="s">
        <v>24</v>
      </c>
      <c r="P2346" t="s">
        <v>24</v>
      </c>
      <c r="Q2346" t="s">
        <v>24</v>
      </c>
      <c r="R2346" t="s">
        <v>24</v>
      </c>
      <c r="S2346" t="s">
        <v>24</v>
      </c>
      <c r="T2346" t="s">
        <v>24</v>
      </c>
      <c r="U2346" t="s">
        <v>24</v>
      </c>
      <c r="V2346" t="s">
        <v>24</v>
      </c>
      <c r="W2346" t="s">
        <v>24</v>
      </c>
      <c r="X2346" t="s">
        <v>24</v>
      </c>
      <c r="Y2346">
        <v>846</v>
      </c>
      <c r="Z2346">
        <v>803</v>
      </c>
      <c r="AA2346">
        <v>390</v>
      </c>
      <c r="AB2346">
        <v>509</v>
      </c>
      <c r="AC2346" t="s">
        <v>10267</v>
      </c>
      <c r="AD2346" t="s">
        <v>10270</v>
      </c>
    </row>
    <row r="2347" spans="1:30" x14ac:dyDescent="0.25">
      <c r="A2347">
        <v>2346</v>
      </c>
      <c r="B2347" t="s">
        <v>16559</v>
      </c>
      <c r="C2347" s="2">
        <v>1.1400531606353399</v>
      </c>
      <c r="D2347" t="s">
        <v>24</v>
      </c>
      <c r="F2347">
        <v>426.07723268247003</v>
      </c>
      <c r="G2347" s="2">
        <v>0.27706388337043403</v>
      </c>
      <c r="H2347" s="12">
        <v>4.1147664097059202</v>
      </c>
      <c r="I2347" s="14">
        <v>3.8757169865037301E-5</v>
      </c>
      <c r="J2347" s="14">
        <v>2.1740024107295701E-4</v>
      </c>
      <c r="K2347" t="s">
        <v>24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0</v>
      </c>
      <c r="Y2347">
        <v>984</v>
      </c>
      <c r="Z2347">
        <v>794</v>
      </c>
      <c r="AA2347">
        <v>186</v>
      </c>
      <c r="AB2347">
        <v>161</v>
      </c>
      <c r="AC2347" t="s">
        <v>24</v>
      </c>
      <c r="AD2347" t="s">
        <v>24</v>
      </c>
    </row>
    <row r="2348" spans="1:30" x14ac:dyDescent="0.25">
      <c r="A2348">
        <v>2347</v>
      </c>
      <c r="B2348" t="s">
        <v>16560</v>
      </c>
      <c r="C2348" s="2">
        <v>0.20690286175195499</v>
      </c>
      <c r="D2348" t="s">
        <v>24</v>
      </c>
      <c r="F2348">
        <v>362.32409097959402</v>
      </c>
      <c r="G2348" s="2">
        <v>0.23613401600719</v>
      </c>
      <c r="H2348" s="12">
        <v>0.87620947312247899</v>
      </c>
      <c r="I2348" s="14">
        <v>0.38091616754858298</v>
      </c>
      <c r="J2348" s="14">
        <v>0.50888731928745001</v>
      </c>
      <c r="K2348" t="s">
        <v>24</v>
      </c>
      <c r="L2348" t="s">
        <v>24</v>
      </c>
      <c r="M2348" t="s">
        <v>24</v>
      </c>
      <c r="N2348" t="s">
        <v>24</v>
      </c>
      <c r="O2348" t="s">
        <v>24</v>
      </c>
      <c r="P2348" t="s">
        <v>24</v>
      </c>
      <c r="Q2348" t="s">
        <v>24</v>
      </c>
      <c r="R2348" t="s">
        <v>24</v>
      </c>
      <c r="S2348" t="s">
        <v>24</v>
      </c>
      <c r="T2348" t="s">
        <v>24</v>
      </c>
      <c r="U2348" t="s">
        <v>24</v>
      </c>
      <c r="V2348" t="s">
        <v>24</v>
      </c>
      <c r="W2348" t="s">
        <v>24</v>
      </c>
      <c r="X2348" t="s">
        <v>24</v>
      </c>
      <c r="Y2348">
        <v>643</v>
      </c>
      <c r="Z2348">
        <v>536</v>
      </c>
      <c r="AA2348">
        <v>204</v>
      </c>
      <c r="AB2348">
        <v>240</v>
      </c>
      <c r="AC2348" t="s">
        <v>24</v>
      </c>
      <c r="AD2348" t="s">
        <v>24</v>
      </c>
    </row>
    <row r="2349" spans="1:30" x14ac:dyDescent="0.25">
      <c r="A2349">
        <v>2348</v>
      </c>
      <c r="B2349" t="s">
        <v>16561</v>
      </c>
      <c r="C2349" s="2">
        <v>-1.16681325648253</v>
      </c>
      <c r="D2349" t="s">
        <v>10273</v>
      </c>
      <c r="E2349" t="s">
        <v>18294</v>
      </c>
      <c r="F2349">
        <v>12819.9809323838</v>
      </c>
      <c r="G2349" s="2">
        <v>0.15431476037342301</v>
      </c>
      <c r="H2349" s="12">
        <v>-7.5612550196688</v>
      </c>
      <c r="I2349" s="14">
        <v>3.99198698267783E-14</v>
      </c>
      <c r="J2349" s="14">
        <v>8.8071803205406397E-13</v>
      </c>
      <c r="K2349" t="s">
        <v>10272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1</v>
      </c>
      <c r="W2349">
        <v>0</v>
      </c>
      <c r="X2349">
        <v>0</v>
      </c>
      <c r="Y2349">
        <v>11113</v>
      </c>
      <c r="Z2349">
        <v>12997</v>
      </c>
      <c r="AA2349">
        <v>11139</v>
      </c>
      <c r="AB2349">
        <v>12207</v>
      </c>
      <c r="AC2349" t="s">
        <v>10271</v>
      </c>
      <c r="AD2349" t="s">
        <v>10274</v>
      </c>
    </row>
    <row r="2350" spans="1:30" x14ac:dyDescent="0.25">
      <c r="A2350">
        <v>2349</v>
      </c>
      <c r="B2350" t="s">
        <v>16562</v>
      </c>
      <c r="C2350" s="2">
        <v>0.628521384225732</v>
      </c>
      <c r="D2350" t="s">
        <v>4133</v>
      </c>
      <c r="E2350" t="s">
        <v>18298</v>
      </c>
      <c r="F2350">
        <v>274.07115040277102</v>
      </c>
      <c r="G2350" s="2">
        <v>0.24691598094818201</v>
      </c>
      <c r="H2350" s="12">
        <v>2.54548685675244</v>
      </c>
      <c r="I2350" s="14">
        <v>1.09125471837469E-2</v>
      </c>
      <c r="J2350" s="14">
        <v>2.8988773301041999E-2</v>
      </c>
      <c r="K2350" t="s">
        <v>10276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0</v>
      </c>
      <c r="Y2350">
        <v>539</v>
      </c>
      <c r="Z2350">
        <v>472</v>
      </c>
      <c r="AA2350">
        <v>138</v>
      </c>
      <c r="AB2350">
        <v>145</v>
      </c>
      <c r="AC2350" t="s">
        <v>10275</v>
      </c>
      <c r="AD2350" t="s">
        <v>10277</v>
      </c>
    </row>
    <row r="2351" spans="1:30" x14ac:dyDescent="0.25">
      <c r="A2351">
        <v>2350</v>
      </c>
      <c r="B2351" t="s">
        <v>16563</v>
      </c>
      <c r="C2351" s="2">
        <v>0.68825022574261396</v>
      </c>
      <c r="D2351" t="s">
        <v>10280</v>
      </c>
      <c r="E2351" t="s">
        <v>18298</v>
      </c>
      <c r="F2351">
        <v>235.48064231455001</v>
      </c>
      <c r="G2351" s="2">
        <v>0.265296990333862</v>
      </c>
      <c r="H2351" s="12">
        <v>2.5942632250614199</v>
      </c>
      <c r="I2351" s="14">
        <v>9.4793881192701303E-3</v>
      </c>
      <c r="J2351" s="14">
        <v>2.5777862538822999E-2</v>
      </c>
      <c r="K2351" t="s">
        <v>10279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0</v>
      </c>
      <c r="Y2351">
        <v>468</v>
      </c>
      <c r="Z2351">
        <v>416</v>
      </c>
      <c r="AA2351">
        <v>97</v>
      </c>
      <c r="AB2351">
        <v>143</v>
      </c>
      <c r="AC2351" t="s">
        <v>10278</v>
      </c>
      <c r="AD2351" t="s">
        <v>10281</v>
      </c>
    </row>
    <row r="2352" spans="1:30" x14ac:dyDescent="0.25">
      <c r="A2352">
        <v>2351</v>
      </c>
      <c r="B2352" t="s">
        <v>16564</v>
      </c>
      <c r="C2352" s="2">
        <v>-1.7017394648506701</v>
      </c>
      <c r="D2352" t="s">
        <v>10284</v>
      </c>
      <c r="E2352" t="s">
        <v>18285</v>
      </c>
      <c r="F2352">
        <v>29184.2334476547</v>
      </c>
      <c r="G2352" s="2">
        <v>0.20181127475386701</v>
      </c>
      <c r="H2352" s="12">
        <v>-8.4323309831234408</v>
      </c>
      <c r="I2352" s="14">
        <v>3.3884698586062698E-17</v>
      </c>
      <c r="J2352" s="14">
        <v>1.08458809818504E-15</v>
      </c>
      <c r="K2352" t="s">
        <v>10283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</v>
      </c>
      <c r="Y2352">
        <v>18949</v>
      </c>
      <c r="Z2352">
        <v>22954</v>
      </c>
      <c r="AA2352">
        <v>23614</v>
      </c>
      <c r="AB2352">
        <v>35959</v>
      </c>
      <c r="AC2352" t="s">
        <v>10282</v>
      </c>
      <c r="AD2352" t="s">
        <v>10285</v>
      </c>
    </row>
    <row r="2353" spans="1:30" x14ac:dyDescent="0.25">
      <c r="A2353">
        <v>2352</v>
      </c>
      <c r="B2353" t="s">
        <v>16565</v>
      </c>
      <c r="C2353" s="2">
        <v>2.17954415265049</v>
      </c>
      <c r="D2353" t="s">
        <v>35</v>
      </c>
      <c r="F2353">
        <v>516.99884414131998</v>
      </c>
      <c r="G2353" s="2">
        <v>0.23459329933860801</v>
      </c>
      <c r="H2353" s="12">
        <v>9.2907348965009309</v>
      </c>
      <c r="I2353" s="14">
        <v>1.5322666182242501E-20</v>
      </c>
      <c r="J2353" s="14">
        <v>6.1685578805832099E-19</v>
      </c>
      <c r="K2353" t="s">
        <v>10287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</v>
      </c>
      <c r="U2353">
        <v>0</v>
      </c>
      <c r="V2353">
        <v>0</v>
      </c>
      <c r="W2353">
        <v>0</v>
      </c>
      <c r="X2353">
        <v>0</v>
      </c>
      <c r="Y2353">
        <v>1326</v>
      </c>
      <c r="Z2353">
        <v>1252</v>
      </c>
      <c r="AA2353">
        <v>98</v>
      </c>
      <c r="AB2353">
        <v>151</v>
      </c>
      <c r="AC2353" t="s">
        <v>10286</v>
      </c>
      <c r="AD2353" t="s">
        <v>10288</v>
      </c>
    </row>
    <row r="2354" spans="1:30" x14ac:dyDescent="0.25">
      <c r="A2354">
        <v>2353</v>
      </c>
      <c r="B2354" t="s">
        <v>16566</v>
      </c>
      <c r="C2354" s="2">
        <v>-0.86791125319227402</v>
      </c>
      <c r="D2354" t="s">
        <v>10291</v>
      </c>
      <c r="E2354" t="s">
        <v>18290</v>
      </c>
      <c r="F2354">
        <v>12902.0182424212</v>
      </c>
      <c r="G2354" s="2">
        <v>0.205571063508344</v>
      </c>
      <c r="H2354" s="12">
        <v>-4.2219524400964401</v>
      </c>
      <c r="I2354" s="14">
        <v>2.4219522083853999E-5</v>
      </c>
      <c r="J2354" s="14">
        <v>1.4308204801429601E-4</v>
      </c>
      <c r="K2354" t="s">
        <v>10290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1</v>
      </c>
      <c r="W2354">
        <v>0</v>
      </c>
      <c r="X2354">
        <v>0</v>
      </c>
      <c r="Y2354">
        <v>12739</v>
      </c>
      <c r="Z2354">
        <v>15142</v>
      </c>
      <c r="AA2354">
        <v>8720</v>
      </c>
      <c r="AB2354">
        <v>13542</v>
      </c>
      <c r="AC2354" t="s">
        <v>10289</v>
      </c>
      <c r="AD2354" t="s">
        <v>10292</v>
      </c>
    </row>
    <row r="2355" spans="1:30" x14ac:dyDescent="0.25">
      <c r="A2355">
        <v>2354</v>
      </c>
      <c r="B2355" t="s">
        <v>16567</v>
      </c>
      <c r="C2355" s="2">
        <v>-0.23030321454213901</v>
      </c>
      <c r="D2355" t="s">
        <v>10295</v>
      </c>
      <c r="E2355" t="s">
        <v>18291</v>
      </c>
      <c r="F2355">
        <v>281.75399621032398</v>
      </c>
      <c r="G2355" s="2">
        <v>0.32227784098122803</v>
      </c>
      <c r="H2355" s="12">
        <v>-0.714610765173746</v>
      </c>
      <c r="I2355" s="14">
        <v>0.47484959090706103</v>
      </c>
      <c r="J2355" s="14">
        <v>0.60028735917516196</v>
      </c>
      <c r="K2355" t="s">
        <v>10294</v>
      </c>
      <c r="L2355" t="s">
        <v>24</v>
      </c>
      <c r="M2355" t="s">
        <v>24</v>
      </c>
      <c r="N2355" t="s">
        <v>24</v>
      </c>
      <c r="O2355" t="s">
        <v>24</v>
      </c>
      <c r="P2355" t="s">
        <v>24</v>
      </c>
      <c r="Q2355" t="s">
        <v>24</v>
      </c>
      <c r="R2355" t="s">
        <v>24</v>
      </c>
      <c r="S2355" t="s">
        <v>24</v>
      </c>
      <c r="T2355" t="s">
        <v>24</v>
      </c>
      <c r="U2355" t="s">
        <v>24</v>
      </c>
      <c r="V2355" t="s">
        <v>24</v>
      </c>
      <c r="W2355" t="s">
        <v>24</v>
      </c>
      <c r="X2355" t="s">
        <v>24</v>
      </c>
      <c r="Y2355">
        <v>434</v>
      </c>
      <c r="Z2355">
        <v>354</v>
      </c>
      <c r="AA2355">
        <v>142</v>
      </c>
      <c r="AB2355">
        <v>267</v>
      </c>
      <c r="AC2355" t="s">
        <v>10293</v>
      </c>
      <c r="AD2355" t="s">
        <v>10296</v>
      </c>
    </row>
    <row r="2356" spans="1:30" x14ac:dyDescent="0.25">
      <c r="A2356">
        <v>2355</v>
      </c>
      <c r="B2356" t="s">
        <v>16568</v>
      </c>
      <c r="C2356" s="2">
        <v>0.62298604796956403</v>
      </c>
      <c r="D2356" t="s">
        <v>35</v>
      </c>
      <c r="F2356">
        <v>160.74999009201201</v>
      </c>
      <c r="G2356" s="2">
        <v>0.27467834074081998</v>
      </c>
      <c r="H2356" s="12">
        <v>2.2680566887412499</v>
      </c>
      <c r="I2356" s="14">
        <v>2.3325751726476499E-2</v>
      </c>
      <c r="J2356" s="14">
        <v>5.5642675926628402E-2</v>
      </c>
      <c r="K2356" t="s">
        <v>24</v>
      </c>
      <c r="L2356" t="s">
        <v>24</v>
      </c>
      <c r="M2356" t="s">
        <v>24</v>
      </c>
      <c r="N2356" t="s">
        <v>24</v>
      </c>
      <c r="O2356" t="s">
        <v>24</v>
      </c>
      <c r="P2356" t="s">
        <v>24</v>
      </c>
      <c r="Q2356" t="s">
        <v>24</v>
      </c>
      <c r="R2356" t="s">
        <v>24</v>
      </c>
      <c r="S2356" t="s">
        <v>24</v>
      </c>
      <c r="T2356" t="s">
        <v>24</v>
      </c>
      <c r="U2356" t="s">
        <v>24</v>
      </c>
      <c r="V2356" t="s">
        <v>24</v>
      </c>
      <c r="W2356" t="s">
        <v>24</v>
      </c>
      <c r="X2356" t="s">
        <v>24</v>
      </c>
      <c r="Y2356">
        <v>295</v>
      </c>
      <c r="Z2356">
        <v>298</v>
      </c>
      <c r="AA2356">
        <v>84</v>
      </c>
      <c r="AB2356">
        <v>82</v>
      </c>
      <c r="AC2356" t="s">
        <v>10297</v>
      </c>
      <c r="AD2356" t="e">
        <f>-QTAYLRVQVLALYNVSDRVIRSYFGLNLNPIKPVLTLGISRCRQISNLCLYRSLAKRDTAFLLRRD</f>
        <v>#NAME?</v>
      </c>
    </row>
    <row r="2357" spans="1:30" x14ac:dyDescent="0.25">
      <c r="A2357">
        <v>2356</v>
      </c>
      <c r="B2357" t="s">
        <v>16569</v>
      </c>
      <c r="C2357" s="2">
        <v>-0.140571812633764</v>
      </c>
      <c r="D2357" t="s">
        <v>10300</v>
      </c>
      <c r="E2357" t="s">
        <v>18291</v>
      </c>
      <c r="F2357">
        <v>962.36674128371703</v>
      </c>
      <c r="G2357" s="2">
        <v>0.25707297531990603</v>
      </c>
      <c r="H2357" s="12">
        <v>-0.54681676461259299</v>
      </c>
      <c r="I2357" s="14">
        <v>0.58450462430603001</v>
      </c>
      <c r="J2357" s="14">
        <v>0.695245372499252</v>
      </c>
      <c r="K2357" t="s">
        <v>10299</v>
      </c>
      <c r="L2357" t="s">
        <v>24</v>
      </c>
      <c r="M2357" t="s">
        <v>24</v>
      </c>
      <c r="N2357" t="s">
        <v>24</v>
      </c>
      <c r="O2357" t="s">
        <v>24</v>
      </c>
      <c r="P2357" t="s">
        <v>24</v>
      </c>
      <c r="Q2357" t="s">
        <v>24</v>
      </c>
      <c r="R2357" t="s">
        <v>24</v>
      </c>
      <c r="S2357" t="s">
        <v>24</v>
      </c>
      <c r="T2357" t="s">
        <v>24</v>
      </c>
      <c r="U2357" t="s">
        <v>24</v>
      </c>
      <c r="V2357" t="s">
        <v>24</v>
      </c>
      <c r="W2357" t="s">
        <v>24</v>
      </c>
      <c r="X2357" t="s">
        <v>24</v>
      </c>
      <c r="Y2357">
        <v>1379</v>
      </c>
      <c r="Z2357">
        <v>1408</v>
      </c>
      <c r="AA2357">
        <v>735</v>
      </c>
      <c r="AB2357">
        <v>575</v>
      </c>
      <c r="AC2357" t="s">
        <v>10298</v>
      </c>
      <c r="AD2357" t="s">
        <v>10301</v>
      </c>
    </row>
    <row r="2358" spans="1:30" x14ac:dyDescent="0.25">
      <c r="A2358">
        <v>2357</v>
      </c>
      <c r="B2358" t="s">
        <v>16570</v>
      </c>
      <c r="C2358" s="2">
        <v>-0.84649661198213699</v>
      </c>
      <c r="D2358" t="s">
        <v>35</v>
      </c>
      <c r="F2358">
        <v>165.774577163874</v>
      </c>
      <c r="G2358" s="2">
        <v>0.336010188554551</v>
      </c>
      <c r="H2358" s="12">
        <v>-2.5192587630262002</v>
      </c>
      <c r="I2358" s="14">
        <v>1.17602195138815E-2</v>
      </c>
      <c r="J2358" s="14">
        <v>3.077993110034E-2</v>
      </c>
      <c r="K2358" t="s">
        <v>24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</v>
      </c>
      <c r="W2358">
        <v>0</v>
      </c>
      <c r="X2358">
        <v>0</v>
      </c>
      <c r="Y2358">
        <v>183</v>
      </c>
      <c r="Z2358">
        <v>177</v>
      </c>
      <c r="AA2358">
        <v>159</v>
      </c>
      <c r="AB2358">
        <v>117</v>
      </c>
      <c r="AC2358" t="s">
        <v>10302</v>
      </c>
      <c r="AD2358" t="s">
        <v>10303</v>
      </c>
    </row>
    <row r="2359" spans="1:30" x14ac:dyDescent="0.25">
      <c r="A2359">
        <v>2358</v>
      </c>
      <c r="B2359" t="s">
        <v>16571</v>
      </c>
      <c r="C2359" s="2">
        <v>0.227877409205482</v>
      </c>
      <c r="D2359" t="s">
        <v>35</v>
      </c>
      <c r="F2359">
        <v>336.72738986970802</v>
      </c>
      <c r="G2359" s="2">
        <v>0.20565202896281601</v>
      </c>
      <c r="H2359" s="12">
        <v>1.10807274965755</v>
      </c>
      <c r="I2359" s="14">
        <v>0.267830398541617</v>
      </c>
      <c r="J2359" s="14">
        <v>0.39186126126077703</v>
      </c>
      <c r="K2359" t="s">
        <v>10305</v>
      </c>
      <c r="L2359" t="s">
        <v>24</v>
      </c>
      <c r="M2359" t="s">
        <v>24</v>
      </c>
      <c r="N2359" t="s">
        <v>24</v>
      </c>
      <c r="O2359" t="s">
        <v>24</v>
      </c>
      <c r="P2359" t="s">
        <v>24</v>
      </c>
      <c r="Q2359" t="s">
        <v>24</v>
      </c>
      <c r="R2359" t="s">
        <v>24</v>
      </c>
      <c r="S2359" t="s">
        <v>24</v>
      </c>
      <c r="T2359" t="s">
        <v>24</v>
      </c>
      <c r="U2359" t="s">
        <v>24</v>
      </c>
      <c r="V2359" t="s">
        <v>24</v>
      </c>
      <c r="W2359" t="s">
        <v>24</v>
      </c>
      <c r="X2359" t="s">
        <v>24</v>
      </c>
      <c r="Y2359">
        <v>550</v>
      </c>
      <c r="Z2359">
        <v>556</v>
      </c>
      <c r="AA2359">
        <v>191</v>
      </c>
      <c r="AB2359">
        <v>218</v>
      </c>
      <c r="AC2359" t="s">
        <v>10304</v>
      </c>
      <c r="AD2359" t="s">
        <v>10306</v>
      </c>
    </row>
    <row r="2360" spans="1:30" x14ac:dyDescent="0.25">
      <c r="A2360">
        <v>2359</v>
      </c>
      <c r="B2360" t="s">
        <v>16572</v>
      </c>
      <c r="C2360" s="2">
        <v>0.64151153204316103</v>
      </c>
      <c r="D2360" t="s">
        <v>10309</v>
      </c>
      <c r="E2360" t="s">
        <v>18291</v>
      </c>
      <c r="F2360">
        <v>718.28845496123802</v>
      </c>
      <c r="G2360" s="2">
        <v>0.172832130903011</v>
      </c>
      <c r="H2360" s="12">
        <v>3.71176082069577</v>
      </c>
      <c r="I2360" s="14">
        <v>2.0582243232997801E-4</v>
      </c>
      <c r="J2360" s="14">
        <v>9.6025877926948896E-4</v>
      </c>
      <c r="K2360" t="s">
        <v>10308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0</v>
      </c>
      <c r="Y2360">
        <v>1320</v>
      </c>
      <c r="Z2360">
        <v>1346</v>
      </c>
      <c r="AA2360">
        <v>339</v>
      </c>
      <c r="AB2360">
        <v>402</v>
      </c>
      <c r="AC2360" t="s">
        <v>10307</v>
      </c>
      <c r="AD2360" t="s">
        <v>10310</v>
      </c>
    </row>
    <row r="2361" spans="1:30" x14ac:dyDescent="0.25">
      <c r="A2361">
        <v>2360</v>
      </c>
      <c r="B2361" t="s">
        <v>16573</v>
      </c>
      <c r="C2361" s="2">
        <v>0.15363624705818801</v>
      </c>
      <c r="D2361" t="s">
        <v>438</v>
      </c>
      <c r="E2361" t="s">
        <v>18294</v>
      </c>
      <c r="F2361">
        <v>1105.2780701562201</v>
      </c>
      <c r="G2361" s="2">
        <v>0.20649887006758799</v>
      </c>
      <c r="H2361" s="12">
        <v>0.74400526747629103</v>
      </c>
      <c r="I2361" s="14">
        <v>0.45687328839173402</v>
      </c>
      <c r="J2361" s="14">
        <v>0.58270364676161401</v>
      </c>
      <c r="K2361" t="s">
        <v>10312</v>
      </c>
      <c r="L2361" t="s">
        <v>24</v>
      </c>
      <c r="M2361" t="s">
        <v>24</v>
      </c>
      <c r="N2361" t="s">
        <v>24</v>
      </c>
      <c r="O2361" t="s">
        <v>24</v>
      </c>
      <c r="P2361" t="s">
        <v>24</v>
      </c>
      <c r="Q2361" t="s">
        <v>24</v>
      </c>
      <c r="R2361" t="s">
        <v>24</v>
      </c>
      <c r="S2361" t="s">
        <v>24</v>
      </c>
      <c r="T2361" t="s">
        <v>24</v>
      </c>
      <c r="U2361" t="s">
        <v>24</v>
      </c>
      <c r="V2361" t="s">
        <v>24</v>
      </c>
      <c r="W2361" t="s">
        <v>24</v>
      </c>
      <c r="X2361" t="s">
        <v>24</v>
      </c>
      <c r="Y2361">
        <v>1786</v>
      </c>
      <c r="Z2361">
        <v>1756</v>
      </c>
      <c r="AA2361">
        <v>710</v>
      </c>
      <c r="AB2361">
        <v>658</v>
      </c>
      <c r="AC2361" t="s">
        <v>10311</v>
      </c>
      <c r="AD2361" t="s">
        <v>10313</v>
      </c>
    </row>
    <row r="2362" spans="1:30" x14ac:dyDescent="0.25">
      <c r="A2362">
        <v>2361</v>
      </c>
      <c r="B2362" t="s">
        <v>16574</v>
      </c>
      <c r="C2362" s="2">
        <v>-0.14244487956208099</v>
      </c>
      <c r="D2362" t="s">
        <v>10316</v>
      </c>
      <c r="E2362" t="s">
        <v>18289</v>
      </c>
      <c r="F2362">
        <v>866.60360493676797</v>
      </c>
      <c r="G2362" s="2">
        <v>0.17856469755818899</v>
      </c>
      <c r="H2362" s="12">
        <v>-0.79772139459795699</v>
      </c>
      <c r="I2362" s="14">
        <v>0.42503218550109501</v>
      </c>
      <c r="J2362" s="14">
        <v>0.55251354340272196</v>
      </c>
      <c r="K2362" t="s">
        <v>10315</v>
      </c>
      <c r="L2362" t="s">
        <v>24</v>
      </c>
      <c r="M2362" t="s">
        <v>24</v>
      </c>
      <c r="N2362" t="s">
        <v>24</v>
      </c>
      <c r="O2362" t="s">
        <v>24</v>
      </c>
      <c r="P2362" t="s">
        <v>24</v>
      </c>
      <c r="Q2362" t="s">
        <v>24</v>
      </c>
      <c r="R2362" t="s">
        <v>24</v>
      </c>
      <c r="S2362" t="s">
        <v>24</v>
      </c>
      <c r="T2362" t="s">
        <v>24</v>
      </c>
      <c r="U2362" t="s">
        <v>24</v>
      </c>
      <c r="V2362" t="s">
        <v>24</v>
      </c>
      <c r="W2362" t="s">
        <v>24</v>
      </c>
      <c r="X2362" t="s">
        <v>24</v>
      </c>
      <c r="Y2362">
        <v>1146</v>
      </c>
      <c r="Z2362">
        <v>1369</v>
      </c>
      <c r="AA2362">
        <v>537</v>
      </c>
      <c r="AB2362">
        <v>666</v>
      </c>
      <c r="AC2362" t="s">
        <v>10314</v>
      </c>
      <c r="AD2362" t="s">
        <v>10317</v>
      </c>
    </row>
    <row r="2363" spans="1:30" x14ac:dyDescent="0.25">
      <c r="A2363">
        <v>2362</v>
      </c>
      <c r="B2363" t="s">
        <v>16575</v>
      </c>
      <c r="C2363" s="2">
        <v>-0.14103875421179399</v>
      </c>
      <c r="D2363" t="s">
        <v>10320</v>
      </c>
      <c r="E2363" t="s">
        <v>18289</v>
      </c>
      <c r="F2363">
        <v>1957.6790430373901</v>
      </c>
      <c r="G2363" s="2">
        <v>0.186772009927727</v>
      </c>
      <c r="H2363" s="12">
        <v>-0.75513860061992399</v>
      </c>
      <c r="I2363" s="14">
        <v>0.45016582438868902</v>
      </c>
      <c r="J2363" s="14">
        <v>0.57596884364087997</v>
      </c>
      <c r="K2363" t="s">
        <v>10319</v>
      </c>
      <c r="L2363" t="s">
        <v>24</v>
      </c>
      <c r="M2363" t="s">
        <v>24</v>
      </c>
      <c r="N2363" t="s">
        <v>24</v>
      </c>
      <c r="O2363" t="s">
        <v>24</v>
      </c>
      <c r="P2363" t="s">
        <v>24</v>
      </c>
      <c r="Q2363" t="s">
        <v>24</v>
      </c>
      <c r="R2363" t="s">
        <v>24</v>
      </c>
      <c r="S2363" t="s">
        <v>24</v>
      </c>
      <c r="T2363" t="s">
        <v>24</v>
      </c>
      <c r="U2363" t="s">
        <v>24</v>
      </c>
      <c r="V2363" t="s">
        <v>24</v>
      </c>
      <c r="W2363" t="s">
        <v>24</v>
      </c>
      <c r="X2363" t="s">
        <v>24</v>
      </c>
      <c r="Y2363">
        <v>2497</v>
      </c>
      <c r="Z2363">
        <v>3192</v>
      </c>
      <c r="AA2363">
        <v>1298</v>
      </c>
      <c r="AB2363">
        <v>1403</v>
      </c>
      <c r="AC2363" t="s">
        <v>10318</v>
      </c>
      <c r="AD2363" t="s">
        <v>10321</v>
      </c>
    </row>
    <row r="2364" spans="1:30" x14ac:dyDescent="0.25">
      <c r="A2364">
        <v>2363</v>
      </c>
      <c r="B2364" t="s">
        <v>16576</v>
      </c>
      <c r="C2364" s="2">
        <v>0.76522425555200202</v>
      </c>
      <c r="D2364" t="s">
        <v>306</v>
      </c>
      <c r="F2364">
        <v>220.82182579652201</v>
      </c>
      <c r="G2364" s="2">
        <v>0.26149364351659699</v>
      </c>
      <c r="H2364" s="12">
        <v>2.9263589174144999</v>
      </c>
      <c r="I2364" s="14">
        <v>3.42955018905324E-3</v>
      </c>
      <c r="J2364" s="14">
        <v>1.0817765337845699E-2</v>
      </c>
      <c r="K2364" t="s">
        <v>24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0</v>
      </c>
      <c r="Y2364">
        <v>417</v>
      </c>
      <c r="Z2364">
        <v>429</v>
      </c>
      <c r="AA2364">
        <v>112</v>
      </c>
      <c r="AB2364">
        <v>102</v>
      </c>
      <c r="AC2364" t="s">
        <v>10322</v>
      </c>
      <c r="AD2364" t="s">
        <v>10323</v>
      </c>
    </row>
    <row r="2365" spans="1:30" x14ac:dyDescent="0.25">
      <c r="A2365">
        <v>2364</v>
      </c>
      <c r="B2365" t="s">
        <v>16577</v>
      </c>
      <c r="C2365" s="2">
        <v>0.67801978474878399</v>
      </c>
      <c r="D2365" t="s">
        <v>35</v>
      </c>
      <c r="E2365" t="s">
        <v>18295</v>
      </c>
      <c r="F2365">
        <v>1078.3629165473801</v>
      </c>
      <c r="G2365" s="2">
        <v>0.183777960766284</v>
      </c>
      <c r="H2365" s="12">
        <v>3.6893421927292001</v>
      </c>
      <c r="I2365" s="14">
        <v>2.2483463901109801E-4</v>
      </c>
      <c r="J2365" s="14">
        <v>1.0390287163767301E-3</v>
      </c>
      <c r="K2365" t="s">
        <v>10325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0</v>
      </c>
      <c r="Y2365">
        <v>1995</v>
      </c>
      <c r="Z2365">
        <v>2046</v>
      </c>
      <c r="AA2365">
        <v>544</v>
      </c>
      <c r="AB2365">
        <v>544</v>
      </c>
      <c r="AC2365" t="s">
        <v>10324</v>
      </c>
      <c r="AD2365" t="s">
        <v>10326</v>
      </c>
    </row>
    <row r="2366" spans="1:30" x14ac:dyDescent="0.25">
      <c r="A2366">
        <v>2365</v>
      </c>
      <c r="B2366" t="s">
        <v>16578</v>
      </c>
      <c r="C2366" s="2">
        <v>0.56415033533011205</v>
      </c>
      <c r="D2366" t="s">
        <v>24</v>
      </c>
      <c r="F2366">
        <v>53.496958109259602</v>
      </c>
      <c r="G2366" s="2">
        <v>0.41773296061975401</v>
      </c>
      <c r="H2366" s="12">
        <v>1.35050472075062</v>
      </c>
      <c r="I2366" s="14">
        <v>0.17685414043874501</v>
      </c>
      <c r="J2366" s="14">
        <v>0.28608758012149899</v>
      </c>
      <c r="K2366" t="s">
        <v>24</v>
      </c>
      <c r="L2366" t="s">
        <v>24</v>
      </c>
      <c r="M2366" t="s">
        <v>24</v>
      </c>
      <c r="N2366" t="s">
        <v>24</v>
      </c>
      <c r="O2366" t="s">
        <v>24</v>
      </c>
      <c r="P2366" t="s">
        <v>24</v>
      </c>
      <c r="Q2366" t="s">
        <v>24</v>
      </c>
      <c r="R2366" t="s">
        <v>24</v>
      </c>
      <c r="S2366" t="s">
        <v>24</v>
      </c>
      <c r="T2366" t="s">
        <v>24</v>
      </c>
      <c r="U2366" t="s">
        <v>24</v>
      </c>
      <c r="V2366" t="s">
        <v>24</v>
      </c>
      <c r="W2366" t="s">
        <v>24</v>
      </c>
      <c r="X2366" t="s">
        <v>24</v>
      </c>
      <c r="Y2366">
        <v>103</v>
      </c>
      <c r="Z2366">
        <v>91</v>
      </c>
      <c r="AA2366">
        <v>26</v>
      </c>
      <c r="AB2366">
        <v>31</v>
      </c>
      <c r="AC2366" t="s">
        <v>24</v>
      </c>
      <c r="AD2366" t="s">
        <v>24</v>
      </c>
    </row>
    <row r="2367" spans="1:30" x14ac:dyDescent="0.25">
      <c r="A2367">
        <v>2366</v>
      </c>
      <c r="B2367" t="s">
        <v>16579</v>
      </c>
      <c r="C2367" s="2">
        <v>-5.7206080401463501E-2</v>
      </c>
      <c r="D2367" t="s">
        <v>24</v>
      </c>
      <c r="F2367">
        <v>269.65923021914301</v>
      </c>
      <c r="G2367" s="2">
        <v>0.31684543259162701</v>
      </c>
      <c r="H2367" s="12">
        <v>-0.18054885605750501</v>
      </c>
      <c r="I2367" s="14">
        <v>0.85672170293910899</v>
      </c>
      <c r="J2367" s="14">
        <v>0.90047187906745796</v>
      </c>
      <c r="K2367" t="s">
        <v>24</v>
      </c>
      <c r="L2367" t="s">
        <v>24</v>
      </c>
      <c r="M2367" t="s">
        <v>24</v>
      </c>
      <c r="N2367" t="s">
        <v>24</v>
      </c>
      <c r="O2367" t="s">
        <v>24</v>
      </c>
      <c r="P2367" t="s">
        <v>24</v>
      </c>
      <c r="Q2367" t="s">
        <v>24</v>
      </c>
      <c r="R2367" t="s">
        <v>24</v>
      </c>
      <c r="S2367" t="s">
        <v>24</v>
      </c>
      <c r="T2367" t="s">
        <v>24</v>
      </c>
      <c r="U2367" t="s">
        <v>24</v>
      </c>
      <c r="V2367" t="s">
        <v>24</v>
      </c>
      <c r="W2367" t="s">
        <v>24</v>
      </c>
      <c r="X2367" t="s">
        <v>24</v>
      </c>
      <c r="Y2367">
        <v>415</v>
      </c>
      <c r="Z2367">
        <v>388</v>
      </c>
      <c r="AA2367">
        <v>207</v>
      </c>
      <c r="AB2367">
        <v>149</v>
      </c>
      <c r="AC2367" t="s">
        <v>24</v>
      </c>
      <c r="AD2367" t="s">
        <v>24</v>
      </c>
    </row>
    <row r="2368" spans="1:30" x14ac:dyDescent="0.25">
      <c r="A2368">
        <v>2367</v>
      </c>
      <c r="B2368" t="s">
        <v>16580</v>
      </c>
      <c r="C2368" s="2">
        <v>-0.46859267273685501</v>
      </c>
      <c r="D2368" t="s">
        <v>10329</v>
      </c>
      <c r="E2368" t="s">
        <v>18284</v>
      </c>
      <c r="F2368">
        <v>3464.7105122223802</v>
      </c>
      <c r="G2368" s="2">
        <v>0.26717897301960702</v>
      </c>
      <c r="H2368" s="12">
        <v>-1.7538531099244401</v>
      </c>
      <c r="I2368" s="14">
        <v>7.94556799445571E-2</v>
      </c>
      <c r="J2368" s="14">
        <v>0.151649281614612</v>
      </c>
      <c r="K2368" t="s">
        <v>10328</v>
      </c>
      <c r="L2368" t="s">
        <v>24</v>
      </c>
      <c r="M2368" t="s">
        <v>24</v>
      </c>
      <c r="N2368" t="s">
        <v>24</v>
      </c>
      <c r="O2368" t="s">
        <v>24</v>
      </c>
      <c r="P2368" t="s">
        <v>24</v>
      </c>
      <c r="Q2368" t="s">
        <v>24</v>
      </c>
      <c r="R2368" t="s">
        <v>24</v>
      </c>
      <c r="S2368" t="s">
        <v>24</v>
      </c>
      <c r="T2368" t="s">
        <v>24</v>
      </c>
      <c r="U2368" t="s">
        <v>24</v>
      </c>
      <c r="V2368" t="s">
        <v>24</v>
      </c>
      <c r="W2368" t="s">
        <v>24</v>
      </c>
      <c r="X2368" t="s">
        <v>24</v>
      </c>
      <c r="Y2368">
        <v>4119</v>
      </c>
      <c r="Z2368">
        <v>4751</v>
      </c>
      <c r="AA2368">
        <v>1869</v>
      </c>
      <c r="AB2368">
        <v>3546</v>
      </c>
      <c r="AC2368" t="s">
        <v>10327</v>
      </c>
      <c r="AD2368" t="s">
        <v>10330</v>
      </c>
    </row>
    <row r="2369" spans="1:30" x14ac:dyDescent="0.25">
      <c r="A2369">
        <v>2368</v>
      </c>
      <c r="B2369" t="s">
        <v>16581</v>
      </c>
      <c r="C2369" s="2">
        <v>6.1065000889525302E-2</v>
      </c>
      <c r="D2369" t="s">
        <v>24</v>
      </c>
      <c r="F2369">
        <v>364.461738611893</v>
      </c>
      <c r="G2369" s="2">
        <v>0.308393170517756</v>
      </c>
      <c r="H2369" s="12">
        <v>0.19801022437366</v>
      </c>
      <c r="I2369" s="14">
        <v>0.84303706422215596</v>
      </c>
      <c r="J2369" s="14">
        <v>0.89175996896541099</v>
      </c>
      <c r="K2369" t="s">
        <v>24</v>
      </c>
      <c r="L2369" t="s">
        <v>24</v>
      </c>
      <c r="M2369" t="s">
        <v>24</v>
      </c>
      <c r="N2369" t="s">
        <v>24</v>
      </c>
      <c r="O2369" t="s">
        <v>24</v>
      </c>
      <c r="P2369" t="s">
        <v>24</v>
      </c>
      <c r="Q2369" t="s">
        <v>24</v>
      </c>
      <c r="R2369" t="s">
        <v>24</v>
      </c>
      <c r="S2369" t="s">
        <v>24</v>
      </c>
      <c r="T2369" t="s">
        <v>24</v>
      </c>
      <c r="U2369" t="s">
        <v>24</v>
      </c>
      <c r="V2369" t="s">
        <v>24</v>
      </c>
      <c r="W2369" t="s">
        <v>24</v>
      </c>
      <c r="X2369" t="s">
        <v>24</v>
      </c>
      <c r="Y2369">
        <v>601</v>
      </c>
      <c r="Z2369">
        <v>529</v>
      </c>
      <c r="AA2369">
        <v>267</v>
      </c>
      <c r="AB2369">
        <v>195</v>
      </c>
      <c r="AC2369" t="s">
        <v>24</v>
      </c>
      <c r="AD2369" t="s">
        <v>24</v>
      </c>
    </row>
    <row r="2370" spans="1:30" x14ac:dyDescent="0.25">
      <c r="A2370">
        <v>2369</v>
      </c>
      <c r="B2370" t="s">
        <v>16582</v>
      </c>
      <c r="C2370" s="2">
        <v>-0.76307718275394298</v>
      </c>
      <c r="D2370" t="s">
        <v>10333</v>
      </c>
      <c r="E2370" t="s">
        <v>18294</v>
      </c>
      <c r="F2370">
        <v>3870.78836153578</v>
      </c>
      <c r="G2370" s="2">
        <v>0.28457472967970099</v>
      </c>
      <c r="H2370" s="12">
        <v>-2.6814650183901199</v>
      </c>
      <c r="I2370" s="14">
        <v>7.3300577730254701E-3</v>
      </c>
      <c r="J2370" s="14">
        <v>2.0817364075392301E-2</v>
      </c>
      <c r="K2370" t="s">
        <v>10332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</v>
      </c>
      <c r="W2370">
        <v>0</v>
      </c>
      <c r="X2370">
        <v>0</v>
      </c>
      <c r="Y2370">
        <v>4103</v>
      </c>
      <c r="Z2370">
        <v>4653</v>
      </c>
      <c r="AA2370">
        <v>2181</v>
      </c>
      <c r="AB2370">
        <v>4392</v>
      </c>
      <c r="AC2370" t="s">
        <v>10331</v>
      </c>
      <c r="AD2370" t="s">
        <v>10334</v>
      </c>
    </row>
    <row r="2371" spans="1:30" x14ac:dyDescent="0.25">
      <c r="A2371">
        <v>2370</v>
      </c>
      <c r="B2371" t="s">
        <v>16583</v>
      </c>
      <c r="C2371" s="2">
        <v>-2.6534007011491898</v>
      </c>
      <c r="D2371" t="s">
        <v>1123</v>
      </c>
      <c r="E2371" t="s">
        <v>18282</v>
      </c>
      <c r="F2371">
        <v>2888.80798319311</v>
      </c>
      <c r="G2371" s="2">
        <v>0.78929190794679305</v>
      </c>
      <c r="H2371" s="12">
        <v>-3.3617482637717102</v>
      </c>
      <c r="I2371" s="14">
        <v>7.7450697600769101E-4</v>
      </c>
      <c r="J2371" s="14">
        <v>3.0580887171992202E-3</v>
      </c>
      <c r="K2371" t="s">
        <v>10336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1</v>
      </c>
      <c r="X2371">
        <v>0</v>
      </c>
      <c r="Y2371">
        <v>1231</v>
      </c>
      <c r="Z2371">
        <v>1180</v>
      </c>
      <c r="AA2371">
        <v>1369</v>
      </c>
      <c r="AB2371">
        <v>5518</v>
      </c>
      <c r="AC2371" t="s">
        <v>10335</v>
      </c>
      <c r="AD2371" t="s">
        <v>10337</v>
      </c>
    </row>
    <row r="2372" spans="1:30" x14ac:dyDescent="0.25">
      <c r="A2372">
        <v>2371</v>
      </c>
      <c r="B2372" t="s">
        <v>16584</v>
      </c>
      <c r="C2372" s="2">
        <v>-3.0145508892718298</v>
      </c>
      <c r="D2372" t="s">
        <v>4520</v>
      </c>
      <c r="E2372" t="s">
        <v>18293</v>
      </c>
      <c r="F2372">
        <v>1835.6728709291899</v>
      </c>
      <c r="G2372" s="2">
        <v>0.77939158909123196</v>
      </c>
      <c r="H2372" s="12">
        <v>-3.8678257906103299</v>
      </c>
      <c r="I2372" s="14">
        <v>1.09810066746639E-4</v>
      </c>
      <c r="J2372" s="14">
        <v>5.4279532993117298E-4</v>
      </c>
      <c r="K2372" t="s">
        <v>10339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1</v>
      </c>
      <c r="X2372">
        <v>0</v>
      </c>
      <c r="Y2372">
        <v>565</v>
      </c>
      <c r="Z2372">
        <v>669</v>
      </c>
      <c r="AA2372">
        <v>910</v>
      </c>
      <c r="AB2372">
        <v>3601</v>
      </c>
      <c r="AC2372" t="s">
        <v>10338</v>
      </c>
      <c r="AD2372" t="s">
        <v>10340</v>
      </c>
    </row>
    <row r="2373" spans="1:30" x14ac:dyDescent="0.25">
      <c r="A2373">
        <v>2372</v>
      </c>
      <c r="B2373" t="s">
        <v>16585</v>
      </c>
      <c r="C2373" s="2">
        <v>-0.57361116069802698</v>
      </c>
      <c r="D2373" t="s">
        <v>10343</v>
      </c>
      <c r="E2373" t="s">
        <v>18289</v>
      </c>
      <c r="F2373">
        <v>920.65888387990105</v>
      </c>
      <c r="G2373" s="2">
        <v>0.27368025757604397</v>
      </c>
      <c r="H2373" s="12">
        <v>-2.0959172056414999</v>
      </c>
      <c r="I2373" s="14">
        <v>3.60895361469575E-2</v>
      </c>
      <c r="J2373" s="14">
        <v>7.9666273970530693E-2</v>
      </c>
      <c r="K2373" t="s">
        <v>10342</v>
      </c>
      <c r="L2373" t="s">
        <v>24</v>
      </c>
      <c r="M2373" t="s">
        <v>24</v>
      </c>
      <c r="N2373" t="s">
        <v>24</v>
      </c>
      <c r="O2373" t="s">
        <v>24</v>
      </c>
      <c r="P2373" t="s">
        <v>24</v>
      </c>
      <c r="Q2373" t="s">
        <v>24</v>
      </c>
      <c r="R2373" t="s">
        <v>24</v>
      </c>
      <c r="S2373" t="s">
        <v>24</v>
      </c>
      <c r="T2373" t="s">
        <v>24</v>
      </c>
      <c r="U2373" t="s">
        <v>24</v>
      </c>
      <c r="V2373" t="s">
        <v>24</v>
      </c>
      <c r="W2373" t="s">
        <v>24</v>
      </c>
      <c r="X2373" t="s">
        <v>24</v>
      </c>
      <c r="Y2373">
        <v>1077</v>
      </c>
      <c r="Z2373">
        <v>1180</v>
      </c>
      <c r="AA2373">
        <v>513</v>
      </c>
      <c r="AB2373">
        <v>969</v>
      </c>
      <c r="AC2373" t="s">
        <v>10341</v>
      </c>
      <c r="AD2373" t="s">
        <v>10344</v>
      </c>
    </row>
    <row r="2374" spans="1:30" x14ac:dyDescent="0.25">
      <c r="A2374">
        <v>2373</v>
      </c>
      <c r="B2374" t="s">
        <v>16586</v>
      </c>
      <c r="C2374" s="2">
        <v>-0.211189328420373</v>
      </c>
      <c r="D2374" t="s">
        <v>35</v>
      </c>
      <c r="E2374" t="s">
        <v>18295</v>
      </c>
      <c r="F2374">
        <v>317.813481262339</v>
      </c>
      <c r="G2374" s="2">
        <v>0.20604974271664001</v>
      </c>
      <c r="H2374" s="12">
        <v>-1.0249434220881399</v>
      </c>
      <c r="I2374" s="14">
        <v>0.30538988446873999</v>
      </c>
      <c r="J2374" s="14">
        <v>0.43052256276188899</v>
      </c>
      <c r="K2374" t="s">
        <v>10346</v>
      </c>
      <c r="L2374" t="s">
        <v>24</v>
      </c>
      <c r="M2374" t="s">
        <v>24</v>
      </c>
      <c r="N2374" t="s">
        <v>24</v>
      </c>
      <c r="O2374" t="s">
        <v>24</v>
      </c>
      <c r="P2374" t="s">
        <v>24</v>
      </c>
      <c r="Q2374" t="s">
        <v>24</v>
      </c>
      <c r="R2374" t="s">
        <v>24</v>
      </c>
      <c r="S2374" t="s">
        <v>24</v>
      </c>
      <c r="T2374" t="s">
        <v>24</v>
      </c>
      <c r="U2374" t="s">
        <v>24</v>
      </c>
      <c r="V2374" t="s">
        <v>24</v>
      </c>
      <c r="W2374" t="s">
        <v>24</v>
      </c>
      <c r="X2374" t="s">
        <v>24</v>
      </c>
      <c r="Y2374">
        <v>433</v>
      </c>
      <c r="Z2374">
        <v>465</v>
      </c>
      <c r="AA2374">
        <v>202</v>
      </c>
      <c r="AB2374">
        <v>249</v>
      </c>
      <c r="AC2374" t="s">
        <v>10345</v>
      </c>
      <c r="AD2374" t="s">
        <v>10347</v>
      </c>
    </row>
    <row r="2375" spans="1:30" x14ac:dyDescent="0.25">
      <c r="A2375">
        <v>2374</v>
      </c>
      <c r="B2375" t="s">
        <v>16587</v>
      </c>
      <c r="C2375" s="2">
        <v>1.2916508127672699</v>
      </c>
      <c r="D2375" t="s">
        <v>2679</v>
      </c>
      <c r="E2375" t="s">
        <v>18282</v>
      </c>
      <c r="F2375">
        <v>406.59673433099198</v>
      </c>
      <c r="G2375" s="2">
        <v>0.41378842189621101</v>
      </c>
      <c r="H2375" s="12">
        <v>3.1215247803411201</v>
      </c>
      <c r="I2375" s="14">
        <v>1.79917105403995E-3</v>
      </c>
      <c r="J2375" s="14">
        <v>6.1955581710987501E-3</v>
      </c>
      <c r="K2375" t="s">
        <v>10349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1</v>
      </c>
      <c r="U2375">
        <v>0</v>
      </c>
      <c r="V2375">
        <v>0</v>
      </c>
      <c r="W2375">
        <v>0</v>
      </c>
      <c r="X2375">
        <v>0</v>
      </c>
      <c r="Y2375">
        <v>1165</v>
      </c>
      <c r="Z2375">
        <v>576</v>
      </c>
      <c r="AA2375">
        <v>116</v>
      </c>
      <c r="AB2375">
        <v>200</v>
      </c>
      <c r="AC2375" t="s">
        <v>10348</v>
      </c>
      <c r="AD2375" t="s">
        <v>10350</v>
      </c>
    </row>
    <row r="2376" spans="1:30" x14ac:dyDescent="0.25">
      <c r="A2376">
        <v>2375</v>
      </c>
      <c r="B2376" t="s">
        <v>16588</v>
      </c>
      <c r="C2376" s="2">
        <v>1.2377821855161899</v>
      </c>
      <c r="D2376" t="s">
        <v>10353</v>
      </c>
      <c r="E2376" t="s">
        <v>18293</v>
      </c>
      <c r="F2376">
        <v>14021.006384214001</v>
      </c>
      <c r="G2376" s="2">
        <v>0.31584954951661698</v>
      </c>
      <c r="H2376" s="12">
        <v>3.9188980557690001</v>
      </c>
      <c r="I2376" s="14">
        <v>8.8954726125251997E-5</v>
      </c>
      <c r="J2376" s="14">
        <v>4.4821703937949499E-4</v>
      </c>
      <c r="K2376" t="s">
        <v>10352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37570</v>
      </c>
      <c r="Z2376">
        <v>21920</v>
      </c>
      <c r="AA2376">
        <v>4464</v>
      </c>
      <c r="AB2376">
        <v>6669</v>
      </c>
      <c r="AC2376" t="s">
        <v>10351</v>
      </c>
      <c r="AD2376" t="s">
        <v>10354</v>
      </c>
    </row>
    <row r="2377" spans="1:30" x14ac:dyDescent="0.25">
      <c r="A2377">
        <v>2376</v>
      </c>
      <c r="B2377" t="s">
        <v>16589</v>
      </c>
      <c r="C2377" s="2">
        <v>-1.48284824583146</v>
      </c>
      <c r="D2377" t="s">
        <v>24</v>
      </c>
      <c r="F2377">
        <v>5.0180071196936904</v>
      </c>
      <c r="G2377" s="2">
        <v>1.32602777938126</v>
      </c>
      <c r="H2377" s="12">
        <v>-1.1182633342141399</v>
      </c>
      <c r="I2377" s="14">
        <v>0.26345454170669103</v>
      </c>
      <c r="J2377" s="14" t="s">
        <v>24</v>
      </c>
      <c r="K2377" t="s">
        <v>24</v>
      </c>
      <c r="L2377" t="s">
        <v>24</v>
      </c>
      <c r="M2377" t="s">
        <v>24</v>
      </c>
      <c r="N2377" t="s">
        <v>24</v>
      </c>
      <c r="O2377" t="s">
        <v>24</v>
      </c>
      <c r="P2377" t="s">
        <v>24</v>
      </c>
      <c r="Q2377" t="s">
        <v>24</v>
      </c>
      <c r="R2377" t="s">
        <v>24</v>
      </c>
      <c r="S2377" t="s">
        <v>24</v>
      </c>
      <c r="T2377" t="s">
        <v>24</v>
      </c>
      <c r="U2377" t="s">
        <v>24</v>
      </c>
      <c r="V2377" t="s">
        <v>24</v>
      </c>
      <c r="W2377" t="s">
        <v>24</v>
      </c>
      <c r="X2377" t="s">
        <v>24</v>
      </c>
      <c r="Y2377">
        <v>6</v>
      </c>
      <c r="Z2377">
        <v>2</v>
      </c>
      <c r="AA2377">
        <v>3</v>
      </c>
      <c r="AB2377">
        <v>7</v>
      </c>
      <c r="AC2377" t="s">
        <v>24</v>
      </c>
      <c r="AD2377" t="s">
        <v>24</v>
      </c>
    </row>
    <row r="2378" spans="1:30" x14ac:dyDescent="0.25">
      <c r="A2378">
        <v>2377</v>
      </c>
      <c r="B2378" t="s">
        <v>16590</v>
      </c>
      <c r="C2378" s="2">
        <v>2.3397657303383199</v>
      </c>
      <c r="D2378" t="s">
        <v>10357</v>
      </c>
      <c r="E2378" t="s">
        <v>18293</v>
      </c>
      <c r="F2378">
        <v>3268.7885183768099</v>
      </c>
      <c r="G2378" s="2">
        <v>0.81966411040466902</v>
      </c>
      <c r="H2378" s="12">
        <v>2.8545421235817798</v>
      </c>
      <c r="I2378" s="14">
        <v>4.3098915781437999E-3</v>
      </c>
      <c r="J2378" s="14">
        <v>1.3107805433782999E-2</v>
      </c>
      <c r="K2378" t="s">
        <v>10356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1</v>
      </c>
      <c r="U2378">
        <v>0</v>
      </c>
      <c r="V2378">
        <v>0</v>
      </c>
      <c r="W2378">
        <v>0</v>
      </c>
      <c r="X2378">
        <v>0</v>
      </c>
      <c r="Y2378">
        <v>12497</v>
      </c>
      <c r="Z2378">
        <v>3868</v>
      </c>
      <c r="AA2378">
        <v>554</v>
      </c>
      <c r="AB2378">
        <v>888</v>
      </c>
      <c r="AC2378" t="s">
        <v>10355</v>
      </c>
      <c r="AD2378" t="s">
        <v>10358</v>
      </c>
    </row>
    <row r="2379" spans="1:30" x14ac:dyDescent="0.25">
      <c r="A2379">
        <v>2378</v>
      </c>
      <c r="B2379" t="s">
        <v>16591</v>
      </c>
      <c r="C2379" s="2">
        <v>2.12469793090892</v>
      </c>
      <c r="D2379" t="s">
        <v>10361</v>
      </c>
      <c r="E2379" t="s">
        <v>18293</v>
      </c>
      <c r="F2379">
        <v>2232.9927049981702</v>
      </c>
      <c r="G2379" s="2">
        <v>0.38247018772881203</v>
      </c>
      <c r="H2379" s="12">
        <v>5.5551988078491101</v>
      </c>
      <c r="I2379" s="14">
        <v>2.7729597056073401E-8</v>
      </c>
      <c r="J2379" s="14">
        <v>3.0331674090746898E-7</v>
      </c>
      <c r="K2379" t="s">
        <v>10360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1</v>
      </c>
      <c r="U2379">
        <v>0</v>
      </c>
      <c r="V2379">
        <v>0</v>
      </c>
      <c r="W2379">
        <v>0</v>
      </c>
      <c r="X2379">
        <v>0</v>
      </c>
      <c r="Y2379">
        <v>7493</v>
      </c>
      <c r="Z2379">
        <v>3448</v>
      </c>
      <c r="AA2379">
        <v>481</v>
      </c>
      <c r="AB2379">
        <v>623</v>
      </c>
      <c r="AC2379" t="s">
        <v>10359</v>
      </c>
      <c r="AD2379" t="s">
        <v>10362</v>
      </c>
    </row>
    <row r="2380" spans="1:30" x14ac:dyDescent="0.25">
      <c r="A2380">
        <v>2379</v>
      </c>
      <c r="B2380" t="s">
        <v>16592</v>
      </c>
      <c r="C2380" s="2">
        <v>5.1346315996231698E-2</v>
      </c>
      <c r="D2380" t="s">
        <v>10365</v>
      </c>
      <c r="E2380" t="s">
        <v>18285</v>
      </c>
      <c r="F2380">
        <v>741.56838416231403</v>
      </c>
      <c r="G2380" s="2">
        <v>0.192409276698811</v>
      </c>
      <c r="H2380" s="12">
        <v>0.26685987742995798</v>
      </c>
      <c r="I2380" s="14">
        <v>0.78957704981734</v>
      </c>
      <c r="J2380" s="14">
        <v>0.85221071850102603</v>
      </c>
      <c r="K2380" t="s">
        <v>10364</v>
      </c>
      <c r="L2380" t="s">
        <v>24</v>
      </c>
      <c r="M2380" t="s">
        <v>24</v>
      </c>
      <c r="N2380" t="s">
        <v>24</v>
      </c>
      <c r="O2380" t="s">
        <v>24</v>
      </c>
      <c r="P2380" t="s">
        <v>24</v>
      </c>
      <c r="Q2380" t="s">
        <v>24</v>
      </c>
      <c r="R2380" t="s">
        <v>24</v>
      </c>
      <c r="S2380" t="s">
        <v>24</v>
      </c>
      <c r="T2380" t="s">
        <v>24</v>
      </c>
      <c r="U2380" t="s">
        <v>24</v>
      </c>
      <c r="V2380" t="s">
        <v>24</v>
      </c>
      <c r="W2380" t="s">
        <v>24</v>
      </c>
      <c r="X2380" t="s">
        <v>24</v>
      </c>
      <c r="Y2380">
        <v>1204</v>
      </c>
      <c r="Z2380">
        <v>1091</v>
      </c>
      <c r="AA2380">
        <v>427</v>
      </c>
      <c r="AB2380">
        <v>537</v>
      </c>
      <c r="AC2380" t="s">
        <v>10363</v>
      </c>
      <c r="AD2380" t="s">
        <v>10366</v>
      </c>
    </row>
    <row r="2381" spans="1:30" x14ac:dyDescent="0.25">
      <c r="A2381">
        <v>2380</v>
      </c>
      <c r="B2381" t="s">
        <v>16593</v>
      </c>
      <c r="C2381" s="2">
        <v>0.431664931181165</v>
      </c>
      <c r="D2381" t="s">
        <v>10369</v>
      </c>
      <c r="E2381" t="s">
        <v>18296</v>
      </c>
      <c r="F2381">
        <v>7464.0160583016695</v>
      </c>
      <c r="G2381" s="2">
        <v>0.18726073275083099</v>
      </c>
      <c r="H2381" s="12">
        <v>2.3051545555764599</v>
      </c>
      <c r="I2381" s="14">
        <v>2.1157918981071701E-2</v>
      </c>
      <c r="J2381" s="14">
        <v>5.1222364303214502E-2</v>
      </c>
      <c r="K2381" t="s">
        <v>10368</v>
      </c>
      <c r="L2381" t="s">
        <v>24</v>
      </c>
      <c r="M2381" t="s">
        <v>24</v>
      </c>
      <c r="N2381" t="s">
        <v>24</v>
      </c>
      <c r="O2381" t="s">
        <v>24</v>
      </c>
      <c r="P2381" t="s">
        <v>24</v>
      </c>
      <c r="Q2381" t="s">
        <v>24</v>
      </c>
      <c r="R2381" t="s">
        <v>24</v>
      </c>
      <c r="S2381" t="s">
        <v>24</v>
      </c>
      <c r="T2381" t="s">
        <v>24</v>
      </c>
      <c r="U2381" t="s">
        <v>24</v>
      </c>
      <c r="V2381" t="s">
        <v>24</v>
      </c>
      <c r="W2381" t="s">
        <v>24</v>
      </c>
      <c r="X2381" t="s">
        <v>24</v>
      </c>
      <c r="Y2381">
        <v>11861</v>
      </c>
      <c r="Z2381">
        <v>14309</v>
      </c>
      <c r="AA2381">
        <v>4213</v>
      </c>
      <c r="AB2381">
        <v>4111</v>
      </c>
      <c r="AC2381" t="s">
        <v>10367</v>
      </c>
      <c r="AD2381" t="s">
        <v>10370</v>
      </c>
    </row>
    <row r="2382" spans="1:30" x14ac:dyDescent="0.25">
      <c r="A2382">
        <v>2381</v>
      </c>
      <c r="B2382" t="s">
        <v>16594</v>
      </c>
      <c r="C2382" s="2" t="s">
        <v>24</v>
      </c>
      <c r="D2382" t="s">
        <v>24</v>
      </c>
      <c r="F2382">
        <v>0</v>
      </c>
      <c r="G2382" s="2" t="s">
        <v>24</v>
      </c>
      <c r="H2382" s="12" t="s">
        <v>24</v>
      </c>
      <c r="I2382" s="14" t="s">
        <v>24</v>
      </c>
      <c r="J2382" s="14" t="s">
        <v>24</v>
      </c>
      <c r="K2382" t="s">
        <v>24</v>
      </c>
      <c r="L2382" t="s">
        <v>24</v>
      </c>
      <c r="M2382" t="s">
        <v>24</v>
      </c>
      <c r="N2382" t="s">
        <v>24</v>
      </c>
      <c r="O2382" t="s">
        <v>24</v>
      </c>
      <c r="P2382" t="s">
        <v>24</v>
      </c>
      <c r="Q2382" t="s">
        <v>24</v>
      </c>
      <c r="R2382" t="s">
        <v>24</v>
      </c>
      <c r="S2382" t="s">
        <v>24</v>
      </c>
      <c r="T2382" t="s">
        <v>24</v>
      </c>
      <c r="U2382" t="s">
        <v>24</v>
      </c>
      <c r="V2382" t="s">
        <v>24</v>
      </c>
      <c r="W2382" t="s">
        <v>24</v>
      </c>
      <c r="X2382" t="s">
        <v>24</v>
      </c>
      <c r="Y2382">
        <v>0</v>
      </c>
      <c r="Z2382">
        <v>0</v>
      </c>
      <c r="AA2382">
        <v>0</v>
      </c>
      <c r="AB2382">
        <v>0</v>
      </c>
      <c r="AC2382" t="s">
        <v>24</v>
      </c>
      <c r="AD2382" t="s">
        <v>24</v>
      </c>
    </row>
    <row r="2383" spans="1:30" x14ac:dyDescent="0.25">
      <c r="A2383">
        <v>2382</v>
      </c>
      <c r="B2383" t="s">
        <v>16595</v>
      </c>
      <c r="C2383" s="2">
        <v>-0.56418775680663702</v>
      </c>
      <c r="D2383" t="s">
        <v>24</v>
      </c>
      <c r="F2383">
        <v>17298.932289498902</v>
      </c>
      <c r="G2383" s="2">
        <v>0.35542595853507403</v>
      </c>
      <c r="H2383" s="12">
        <v>-1.5873566442136</v>
      </c>
      <c r="I2383" s="14">
        <v>0.112431892859448</v>
      </c>
      <c r="J2383" s="14">
        <v>0.19938535041605099</v>
      </c>
      <c r="K2383" t="s">
        <v>24</v>
      </c>
      <c r="L2383" t="s">
        <v>24</v>
      </c>
      <c r="M2383" t="s">
        <v>24</v>
      </c>
      <c r="N2383" t="s">
        <v>24</v>
      </c>
      <c r="O2383" t="s">
        <v>24</v>
      </c>
      <c r="P2383" t="s">
        <v>24</v>
      </c>
      <c r="Q2383" t="s">
        <v>24</v>
      </c>
      <c r="R2383" t="s">
        <v>24</v>
      </c>
      <c r="S2383" t="s">
        <v>24</v>
      </c>
      <c r="T2383" t="s">
        <v>24</v>
      </c>
      <c r="U2383" t="s">
        <v>24</v>
      </c>
      <c r="V2383" t="s">
        <v>24</v>
      </c>
      <c r="W2383" t="s">
        <v>24</v>
      </c>
      <c r="X2383" t="s">
        <v>24</v>
      </c>
      <c r="Y2383">
        <v>13011</v>
      </c>
      <c r="Z2383">
        <v>29990</v>
      </c>
      <c r="AA2383">
        <v>12417</v>
      </c>
      <c r="AB2383">
        <v>14846</v>
      </c>
      <c r="AC2383" t="s">
        <v>24</v>
      </c>
      <c r="AD2383" t="s">
        <v>24</v>
      </c>
    </row>
    <row r="2384" spans="1:30" x14ac:dyDescent="0.25">
      <c r="A2384">
        <v>2383</v>
      </c>
      <c r="B2384" t="s">
        <v>16596</v>
      </c>
      <c r="C2384" s="2">
        <v>-0.443770825766855</v>
      </c>
      <c r="D2384" t="s">
        <v>10373</v>
      </c>
      <c r="E2384" t="s">
        <v>18300</v>
      </c>
      <c r="F2384">
        <v>112.14990661493999</v>
      </c>
      <c r="G2384" s="2">
        <v>0.30586119286603097</v>
      </c>
      <c r="H2384" s="12">
        <v>-1.4508896065190899</v>
      </c>
      <c r="I2384" s="14">
        <v>0.14681060250218</v>
      </c>
      <c r="J2384" s="14">
        <v>0.24732329714021301</v>
      </c>
      <c r="K2384" t="s">
        <v>10372</v>
      </c>
      <c r="L2384" t="s">
        <v>24</v>
      </c>
      <c r="M2384" t="s">
        <v>24</v>
      </c>
      <c r="N2384" t="s">
        <v>24</v>
      </c>
      <c r="O2384" t="s">
        <v>24</v>
      </c>
      <c r="P2384" t="s">
        <v>24</v>
      </c>
      <c r="Q2384" t="s">
        <v>24</v>
      </c>
      <c r="R2384" t="s">
        <v>24</v>
      </c>
      <c r="S2384" t="s">
        <v>24</v>
      </c>
      <c r="T2384" t="s">
        <v>24</v>
      </c>
      <c r="U2384" t="s">
        <v>24</v>
      </c>
      <c r="V2384" t="s">
        <v>24</v>
      </c>
      <c r="W2384" t="s">
        <v>24</v>
      </c>
      <c r="X2384" t="s">
        <v>24</v>
      </c>
      <c r="Y2384">
        <v>153</v>
      </c>
      <c r="Z2384">
        <v>136</v>
      </c>
      <c r="AA2384">
        <v>76</v>
      </c>
      <c r="AB2384">
        <v>95</v>
      </c>
      <c r="AC2384" t="s">
        <v>10371</v>
      </c>
      <c r="AD2384" t="s">
        <v>10374</v>
      </c>
    </row>
    <row r="2385" spans="1:30" x14ac:dyDescent="0.25">
      <c r="A2385">
        <v>2384</v>
      </c>
      <c r="B2385" t="s">
        <v>16597</v>
      </c>
      <c r="C2385" s="2">
        <v>-0.15423085086097099</v>
      </c>
      <c r="D2385" t="s">
        <v>24</v>
      </c>
      <c r="F2385">
        <v>103.304868240655</v>
      </c>
      <c r="G2385" s="2">
        <v>0.37896809495744099</v>
      </c>
      <c r="H2385" s="12">
        <v>-0.40697581910765201</v>
      </c>
      <c r="I2385" s="14">
        <v>0.68402574824929196</v>
      </c>
      <c r="J2385" s="14">
        <v>0.77410687557272295</v>
      </c>
      <c r="K2385" t="s">
        <v>24</v>
      </c>
      <c r="L2385" t="s">
        <v>24</v>
      </c>
      <c r="M2385" t="s">
        <v>24</v>
      </c>
      <c r="N2385" t="s">
        <v>24</v>
      </c>
      <c r="O2385" t="s">
        <v>24</v>
      </c>
      <c r="P2385" t="s">
        <v>24</v>
      </c>
      <c r="Q2385" t="s">
        <v>24</v>
      </c>
      <c r="R2385" t="s">
        <v>24</v>
      </c>
      <c r="S2385" t="s">
        <v>24</v>
      </c>
      <c r="T2385" t="s">
        <v>24</v>
      </c>
      <c r="U2385" t="s">
        <v>24</v>
      </c>
      <c r="V2385" t="s">
        <v>24</v>
      </c>
      <c r="W2385" t="s">
        <v>24</v>
      </c>
      <c r="X2385" t="s">
        <v>24</v>
      </c>
      <c r="Y2385">
        <v>133</v>
      </c>
      <c r="Z2385">
        <v>165</v>
      </c>
      <c r="AA2385">
        <v>82</v>
      </c>
      <c r="AB2385">
        <v>59</v>
      </c>
      <c r="AC2385" t="s">
        <v>24</v>
      </c>
      <c r="AD2385" t="s">
        <v>24</v>
      </c>
    </row>
    <row r="2386" spans="1:30" x14ac:dyDescent="0.25">
      <c r="A2386">
        <v>2385</v>
      </c>
      <c r="B2386" t="s">
        <v>16598</v>
      </c>
      <c r="C2386" s="2">
        <v>-0.84956461593790999</v>
      </c>
      <c r="D2386" t="s">
        <v>24</v>
      </c>
      <c r="F2386">
        <v>12046.348338269099</v>
      </c>
      <c r="G2386" s="2">
        <v>0.32993880203329601</v>
      </c>
      <c r="H2386" s="12">
        <v>-2.5749157440784298</v>
      </c>
      <c r="I2386" s="14">
        <v>1.00264507761123E-2</v>
      </c>
      <c r="J2386" s="14">
        <v>2.7076964232861999E-2</v>
      </c>
      <c r="K2386" t="s">
        <v>24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</v>
      </c>
      <c r="W2386">
        <v>0</v>
      </c>
      <c r="X2386">
        <v>0</v>
      </c>
      <c r="Y2386">
        <v>10166</v>
      </c>
      <c r="Z2386">
        <v>16190</v>
      </c>
      <c r="AA2386">
        <v>11889</v>
      </c>
      <c r="AB2386">
        <v>8103</v>
      </c>
      <c r="AC2386" t="s">
        <v>24</v>
      </c>
      <c r="AD2386" t="s">
        <v>24</v>
      </c>
    </row>
    <row r="2387" spans="1:30" x14ac:dyDescent="0.25">
      <c r="A2387">
        <v>2386</v>
      </c>
      <c r="B2387" t="s">
        <v>16599</v>
      </c>
      <c r="C2387" s="2">
        <v>-0.32457156758511702</v>
      </c>
      <c r="D2387" t="s">
        <v>10377</v>
      </c>
      <c r="E2387" t="s">
        <v>18282</v>
      </c>
      <c r="F2387">
        <v>269.97756882311</v>
      </c>
      <c r="G2387" s="2">
        <v>0.23595545607138599</v>
      </c>
      <c r="H2387" s="12">
        <v>-1.37556288372887</v>
      </c>
      <c r="I2387" s="14">
        <v>0.16895700446192</v>
      </c>
      <c r="J2387" s="14">
        <v>0.27559611630066799</v>
      </c>
      <c r="K2387" t="s">
        <v>10376</v>
      </c>
      <c r="L2387" t="s">
        <v>24</v>
      </c>
      <c r="M2387" t="s">
        <v>24</v>
      </c>
      <c r="N2387" t="s">
        <v>24</v>
      </c>
      <c r="O2387" t="s">
        <v>24</v>
      </c>
      <c r="P2387" t="s">
        <v>24</v>
      </c>
      <c r="Q2387" t="s">
        <v>24</v>
      </c>
      <c r="R2387" t="s">
        <v>24</v>
      </c>
      <c r="S2387" t="s">
        <v>24</v>
      </c>
      <c r="T2387" t="s">
        <v>24</v>
      </c>
      <c r="U2387" t="s">
        <v>24</v>
      </c>
      <c r="V2387" t="s">
        <v>24</v>
      </c>
      <c r="W2387" t="s">
        <v>24</v>
      </c>
      <c r="X2387" t="s">
        <v>24</v>
      </c>
      <c r="Y2387">
        <v>373</v>
      </c>
      <c r="Z2387">
        <v>357</v>
      </c>
      <c r="AA2387">
        <v>166</v>
      </c>
      <c r="AB2387">
        <v>233</v>
      </c>
      <c r="AC2387" t="s">
        <v>10375</v>
      </c>
      <c r="AD2387" t="s">
        <v>10378</v>
      </c>
    </row>
    <row r="2388" spans="1:30" x14ac:dyDescent="0.25">
      <c r="A2388">
        <v>2387</v>
      </c>
      <c r="B2388" t="s">
        <v>16600</v>
      </c>
      <c r="C2388" s="2">
        <v>-1.12327092121951E-2</v>
      </c>
      <c r="D2388" t="s">
        <v>10381</v>
      </c>
      <c r="E2388" t="s">
        <v>18286</v>
      </c>
      <c r="F2388">
        <v>1139.7113874581601</v>
      </c>
      <c r="G2388" s="2">
        <v>0.16674818485353299</v>
      </c>
      <c r="H2388" s="12">
        <v>-6.7363307265152703E-2</v>
      </c>
      <c r="I2388" s="14">
        <v>0.94629247937050398</v>
      </c>
      <c r="J2388" s="14">
        <v>0.96318685495233503</v>
      </c>
      <c r="K2388" t="s">
        <v>10380</v>
      </c>
      <c r="L2388" t="s">
        <v>24</v>
      </c>
      <c r="M2388" t="s">
        <v>24</v>
      </c>
      <c r="N2388" t="s">
        <v>24</v>
      </c>
      <c r="O2388" t="s">
        <v>24</v>
      </c>
      <c r="P2388" t="s">
        <v>24</v>
      </c>
      <c r="Q2388" t="s">
        <v>24</v>
      </c>
      <c r="R2388" t="s">
        <v>24</v>
      </c>
      <c r="S2388" t="s">
        <v>24</v>
      </c>
      <c r="T2388" t="s">
        <v>24</v>
      </c>
      <c r="U2388" t="s">
        <v>24</v>
      </c>
      <c r="V2388" t="s">
        <v>24</v>
      </c>
      <c r="W2388" t="s">
        <v>24</v>
      </c>
      <c r="X2388" t="s">
        <v>24</v>
      </c>
      <c r="Y2388">
        <v>1681</v>
      </c>
      <c r="Z2388">
        <v>1779</v>
      </c>
      <c r="AA2388">
        <v>656</v>
      </c>
      <c r="AB2388">
        <v>861</v>
      </c>
      <c r="AC2388" t="s">
        <v>10379</v>
      </c>
      <c r="AD2388" t="s">
        <v>10382</v>
      </c>
    </row>
    <row r="2389" spans="1:30" x14ac:dyDescent="0.25">
      <c r="A2389">
        <v>2388</v>
      </c>
      <c r="B2389" t="s">
        <v>16601</v>
      </c>
      <c r="C2389" s="2">
        <v>0.248280041876595</v>
      </c>
      <c r="D2389" t="s">
        <v>10385</v>
      </c>
      <c r="E2389" t="s">
        <v>18285</v>
      </c>
      <c r="F2389">
        <v>227.78610736725599</v>
      </c>
      <c r="G2389" s="2">
        <v>0.31353171285950898</v>
      </c>
      <c r="H2389" s="12">
        <v>0.79188175132972205</v>
      </c>
      <c r="I2389" s="14">
        <v>0.42842962841537202</v>
      </c>
      <c r="J2389" s="14">
        <v>0.55563523711790996</v>
      </c>
      <c r="K2389" t="s">
        <v>10384</v>
      </c>
      <c r="L2389" t="s">
        <v>24</v>
      </c>
      <c r="M2389" t="s">
        <v>24</v>
      </c>
      <c r="N2389" t="s">
        <v>24</v>
      </c>
      <c r="O2389" t="s">
        <v>24</v>
      </c>
      <c r="P2389" t="s">
        <v>24</v>
      </c>
      <c r="Q2389" t="s">
        <v>24</v>
      </c>
      <c r="R2389" t="s">
        <v>24</v>
      </c>
      <c r="S2389" t="s">
        <v>24</v>
      </c>
      <c r="T2389" t="s">
        <v>24</v>
      </c>
      <c r="U2389" t="s">
        <v>24</v>
      </c>
      <c r="V2389" t="s">
        <v>24</v>
      </c>
      <c r="W2389" t="s">
        <v>24</v>
      </c>
      <c r="X2389" t="s">
        <v>24</v>
      </c>
      <c r="Y2389">
        <v>378</v>
      </c>
      <c r="Z2389">
        <v>376</v>
      </c>
      <c r="AA2389">
        <v>96</v>
      </c>
      <c r="AB2389">
        <v>184</v>
      </c>
      <c r="AC2389" t="s">
        <v>10383</v>
      </c>
      <c r="AD2389" t="s">
        <v>10386</v>
      </c>
    </row>
    <row r="2390" spans="1:30" x14ac:dyDescent="0.25">
      <c r="A2390">
        <v>2389</v>
      </c>
      <c r="B2390" t="s">
        <v>16602</v>
      </c>
      <c r="C2390" s="2">
        <v>0.44440912903893798</v>
      </c>
      <c r="D2390" t="s">
        <v>35</v>
      </c>
      <c r="E2390" t="s">
        <v>18294</v>
      </c>
      <c r="F2390">
        <v>103.09173396344499</v>
      </c>
      <c r="G2390" s="2">
        <v>0.309161330584939</v>
      </c>
      <c r="H2390" s="12">
        <v>1.4374667368590599</v>
      </c>
      <c r="I2390" s="14">
        <v>0.15058541776661299</v>
      </c>
      <c r="J2390" s="14">
        <v>0.25226772045415002</v>
      </c>
      <c r="K2390" t="s">
        <v>10388</v>
      </c>
      <c r="L2390" t="s">
        <v>24</v>
      </c>
      <c r="M2390" t="s">
        <v>24</v>
      </c>
      <c r="N2390" t="s">
        <v>24</v>
      </c>
      <c r="O2390" t="s">
        <v>24</v>
      </c>
      <c r="P2390" t="s">
        <v>24</v>
      </c>
      <c r="Q2390" t="s">
        <v>24</v>
      </c>
      <c r="R2390" t="s">
        <v>24</v>
      </c>
      <c r="S2390" t="s">
        <v>24</v>
      </c>
      <c r="T2390" t="s">
        <v>24</v>
      </c>
      <c r="U2390" t="s">
        <v>24</v>
      </c>
      <c r="V2390" t="s">
        <v>24</v>
      </c>
      <c r="W2390" t="s">
        <v>24</v>
      </c>
      <c r="X2390" t="s">
        <v>24</v>
      </c>
      <c r="Y2390">
        <v>175</v>
      </c>
      <c r="Z2390">
        <v>187</v>
      </c>
      <c r="AA2390">
        <v>55</v>
      </c>
      <c r="AB2390">
        <v>60</v>
      </c>
      <c r="AC2390" t="s">
        <v>10387</v>
      </c>
      <c r="AD2390" t="s">
        <v>10389</v>
      </c>
    </row>
    <row r="2391" spans="1:30" x14ac:dyDescent="0.25">
      <c r="A2391">
        <v>2390</v>
      </c>
      <c r="B2391" t="s">
        <v>16603</v>
      </c>
      <c r="C2391" s="2">
        <v>0.32394514451837197</v>
      </c>
      <c r="D2391" t="s">
        <v>4520</v>
      </c>
      <c r="E2391" t="s">
        <v>18293</v>
      </c>
      <c r="F2391">
        <v>357.45808080241102</v>
      </c>
      <c r="G2391" s="2">
        <v>0.242898700369789</v>
      </c>
      <c r="H2391" s="12">
        <v>1.3336635561458201</v>
      </c>
      <c r="I2391" s="14">
        <v>0.18231414356036399</v>
      </c>
      <c r="J2391" s="14">
        <v>0.29261682310037801</v>
      </c>
      <c r="K2391" t="s">
        <v>10391</v>
      </c>
      <c r="L2391" t="s">
        <v>24</v>
      </c>
      <c r="M2391" t="s">
        <v>24</v>
      </c>
      <c r="N2391" t="s">
        <v>24</v>
      </c>
      <c r="O2391" t="s">
        <v>24</v>
      </c>
      <c r="P2391" t="s">
        <v>24</v>
      </c>
      <c r="Q2391" t="s">
        <v>24</v>
      </c>
      <c r="R2391" t="s">
        <v>24</v>
      </c>
      <c r="S2391" t="s">
        <v>24</v>
      </c>
      <c r="T2391" t="s">
        <v>24</v>
      </c>
      <c r="U2391" t="s">
        <v>24</v>
      </c>
      <c r="V2391" t="s">
        <v>24</v>
      </c>
      <c r="W2391" t="s">
        <v>24</v>
      </c>
      <c r="X2391" t="s">
        <v>24</v>
      </c>
      <c r="Y2391">
        <v>622</v>
      </c>
      <c r="Z2391">
        <v>586</v>
      </c>
      <c r="AA2391">
        <v>217</v>
      </c>
      <c r="AB2391">
        <v>198</v>
      </c>
      <c r="AC2391" t="s">
        <v>10390</v>
      </c>
      <c r="AD2391" t="s">
        <v>10392</v>
      </c>
    </row>
    <row r="2392" spans="1:30" x14ac:dyDescent="0.25">
      <c r="A2392">
        <v>2391</v>
      </c>
      <c r="B2392" t="s">
        <v>16604</v>
      </c>
      <c r="C2392" s="2">
        <v>-0.55121665273999698</v>
      </c>
      <c r="D2392" t="s">
        <v>35</v>
      </c>
      <c r="E2392" t="s">
        <v>18295</v>
      </c>
      <c r="F2392">
        <v>212.83311354371401</v>
      </c>
      <c r="G2392" s="2">
        <v>0.24881101303351699</v>
      </c>
      <c r="H2392" s="12">
        <v>-2.2154029519012601</v>
      </c>
      <c r="I2392" s="14">
        <v>2.6732418907859299E-2</v>
      </c>
      <c r="J2392" s="14">
        <v>6.2434267844013402E-2</v>
      </c>
      <c r="K2392" t="s">
        <v>10394</v>
      </c>
      <c r="L2392" t="s">
        <v>24</v>
      </c>
      <c r="M2392" t="s">
        <v>24</v>
      </c>
      <c r="N2392" t="s">
        <v>24</v>
      </c>
      <c r="O2392" t="s">
        <v>24</v>
      </c>
      <c r="P2392" t="s">
        <v>24</v>
      </c>
      <c r="Q2392" t="s">
        <v>24</v>
      </c>
      <c r="R2392" t="s">
        <v>24</v>
      </c>
      <c r="S2392" t="s">
        <v>24</v>
      </c>
      <c r="T2392" t="s">
        <v>24</v>
      </c>
      <c r="U2392" t="s">
        <v>24</v>
      </c>
      <c r="V2392" t="s">
        <v>24</v>
      </c>
      <c r="W2392" t="s">
        <v>24</v>
      </c>
      <c r="X2392" t="s">
        <v>24</v>
      </c>
      <c r="Y2392">
        <v>268</v>
      </c>
      <c r="Z2392">
        <v>257</v>
      </c>
      <c r="AA2392">
        <v>165</v>
      </c>
      <c r="AB2392">
        <v>167</v>
      </c>
      <c r="AC2392" t="s">
        <v>10393</v>
      </c>
      <c r="AD2392" t="s">
        <v>10395</v>
      </c>
    </row>
    <row r="2393" spans="1:30" x14ac:dyDescent="0.25">
      <c r="A2393">
        <v>2392</v>
      </c>
      <c r="B2393" t="s">
        <v>16605</v>
      </c>
      <c r="C2393" s="2">
        <v>0.48038159641059203</v>
      </c>
      <c r="D2393" t="s">
        <v>24</v>
      </c>
      <c r="F2393">
        <v>356.252291217113</v>
      </c>
      <c r="G2393" s="2">
        <v>0.21183993282604399</v>
      </c>
      <c r="H2393" s="12">
        <v>2.2676630888335199</v>
      </c>
      <c r="I2393" s="14">
        <v>2.3349749219493399E-2</v>
      </c>
      <c r="J2393" s="14">
        <v>5.5665916179561403E-2</v>
      </c>
      <c r="K2393" t="s">
        <v>24</v>
      </c>
      <c r="L2393" t="s">
        <v>24</v>
      </c>
      <c r="M2393" t="s">
        <v>24</v>
      </c>
      <c r="N2393" t="s">
        <v>24</v>
      </c>
      <c r="O2393" t="s">
        <v>24</v>
      </c>
      <c r="P2393" t="s">
        <v>24</v>
      </c>
      <c r="Q2393" t="s">
        <v>24</v>
      </c>
      <c r="R2393" t="s">
        <v>24</v>
      </c>
      <c r="S2393" t="s">
        <v>24</v>
      </c>
      <c r="T2393" t="s">
        <v>24</v>
      </c>
      <c r="U2393" t="s">
        <v>24</v>
      </c>
      <c r="V2393" t="s">
        <v>24</v>
      </c>
      <c r="W2393" t="s">
        <v>24</v>
      </c>
      <c r="X2393" t="s">
        <v>24</v>
      </c>
      <c r="Y2393">
        <v>631</v>
      </c>
      <c r="Z2393">
        <v>632</v>
      </c>
      <c r="AA2393">
        <v>191</v>
      </c>
      <c r="AB2393">
        <v>200</v>
      </c>
      <c r="AC2393" t="s">
        <v>24</v>
      </c>
      <c r="AD2393" t="s">
        <v>24</v>
      </c>
    </row>
    <row r="2394" spans="1:30" x14ac:dyDescent="0.25">
      <c r="A2394">
        <v>2393</v>
      </c>
      <c r="B2394" t="s">
        <v>16606</v>
      </c>
      <c r="C2394" s="2">
        <v>0.62128879013689897</v>
      </c>
      <c r="D2394" t="s">
        <v>24</v>
      </c>
      <c r="F2394">
        <v>315.57640446387597</v>
      </c>
      <c r="G2394" s="2">
        <v>0.24793024207203199</v>
      </c>
      <c r="H2394" s="12">
        <v>2.5059015993554898</v>
      </c>
      <c r="I2394" s="14">
        <v>1.22139605745849E-2</v>
      </c>
      <c r="J2394" s="14">
        <v>3.17630831677298E-2</v>
      </c>
      <c r="K2394" t="s">
        <v>24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0</v>
      </c>
      <c r="Y2394">
        <v>540</v>
      </c>
      <c r="Z2394">
        <v>626</v>
      </c>
      <c r="AA2394">
        <v>171</v>
      </c>
      <c r="AB2394">
        <v>154</v>
      </c>
      <c r="AC2394" t="s">
        <v>24</v>
      </c>
      <c r="AD2394" t="s">
        <v>24</v>
      </c>
    </row>
    <row r="2395" spans="1:30" x14ac:dyDescent="0.25">
      <c r="A2395">
        <v>2394</v>
      </c>
      <c r="B2395" t="s">
        <v>16607</v>
      </c>
      <c r="C2395" s="2">
        <v>-0.92008629979356304</v>
      </c>
      <c r="D2395" t="s">
        <v>9875</v>
      </c>
      <c r="E2395" t="s">
        <v>18293</v>
      </c>
      <c r="F2395">
        <v>229.49447890805601</v>
      </c>
      <c r="G2395" s="2">
        <v>0.23984103339249799</v>
      </c>
      <c r="H2395" s="12">
        <v>-3.83623388700068</v>
      </c>
      <c r="I2395" s="14">
        <v>1.24935433130619E-4</v>
      </c>
      <c r="J2395" s="14">
        <v>6.0633486261510796E-4</v>
      </c>
      <c r="K2395" t="s">
        <v>10397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1</v>
      </c>
      <c r="W2395">
        <v>0</v>
      </c>
      <c r="X2395">
        <v>0</v>
      </c>
      <c r="Y2395">
        <v>238</v>
      </c>
      <c r="Z2395">
        <v>245</v>
      </c>
      <c r="AA2395">
        <v>196</v>
      </c>
      <c r="AB2395">
        <v>198</v>
      </c>
      <c r="AC2395" t="s">
        <v>10396</v>
      </c>
      <c r="AD2395" t="s">
        <v>10398</v>
      </c>
    </row>
    <row r="2396" spans="1:30" x14ac:dyDescent="0.25">
      <c r="A2396">
        <v>2395</v>
      </c>
      <c r="B2396" t="s">
        <v>16608</v>
      </c>
      <c r="C2396" s="2">
        <v>1.03114705806322</v>
      </c>
      <c r="D2396" t="s">
        <v>24</v>
      </c>
      <c r="F2396">
        <v>843.45133087452598</v>
      </c>
      <c r="G2396" s="2">
        <v>0.29184114929955401</v>
      </c>
      <c r="H2396" s="12">
        <v>3.53324766071565</v>
      </c>
      <c r="I2396" s="14">
        <v>4.1048774167751201E-4</v>
      </c>
      <c r="J2396" s="14">
        <v>1.7653685366196901E-3</v>
      </c>
      <c r="K2396" t="s">
        <v>24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0</v>
      </c>
      <c r="Y2396">
        <v>1787</v>
      </c>
      <c r="Z2396">
        <v>1656</v>
      </c>
      <c r="AA2396">
        <v>419</v>
      </c>
      <c r="AB2396">
        <v>298</v>
      </c>
      <c r="AC2396" t="s">
        <v>24</v>
      </c>
      <c r="AD2396" t="s">
        <v>24</v>
      </c>
    </row>
    <row r="2397" spans="1:30" x14ac:dyDescent="0.25">
      <c r="A2397">
        <v>2396</v>
      </c>
      <c r="B2397" t="s">
        <v>16609</v>
      </c>
      <c r="C2397" s="2">
        <v>0.99617268229625</v>
      </c>
      <c r="D2397" t="s">
        <v>24</v>
      </c>
      <c r="F2397">
        <v>529.55565170554701</v>
      </c>
      <c r="G2397" s="2">
        <v>0.26447348783951502</v>
      </c>
      <c r="H2397" s="12">
        <v>3.7666258740487999</v>
      </c>
      <c r="I2397" s="14">
        <v>1.65468675695787E-4</v>
      </c>
      <c r="J2397" s="14">
        <v>7.8799412023420495E-4</v>
      </c>
      <c r="K2397" t="s">
        <v>24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0</v>
      </c>
      <c r="Y2397">
        <v>1112</v>
      </c>
      <c r="Z2397">
        <v>1032</v>
      </c>
      <c r="AA2397">
        <v>255</v>
      </c>
      <c r="AB2397">
        <v>205</v>
      </c>
      <c r="AC2397" t="s">
        <v>24</v>
      </c>
      <c r="AD2397" t="s">
        <v>24</v>
      </c>
    </row>
    <row r="2398" spans="1:30" x14ac:dyDescent="0.25">
      <c r="A2398">
        <v>2397</v>
      </c>
      <c r="B2398" t="s">
        <v>16610</v>
      </c>
      <c r="C2398" s="2">
        <v>0.81116310186965201</v>
      </c>
      <c r="D2398" t="s">
        <v>306</v>
      </c>
      <c r="F2398">
        <v>315.07286884304</v>
      </c>
      <c r="G2398" s="2">
        <v>0.21517081022829901</v>
      </c>
      <c r="H2398" s="12">
        <v>3.7698566130275601</v>
      </c>
      <c r="I2398" s="14">
        <v>1.6334136301872701E-4</v>
      </c>
      <c r="J2398" s="14">
        <v>7.7976530878744502E-4</v>
      </c>
      <c r="K2398" t="s">
        <v>10400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0</v>
      </c>
      <c r="Y2398">
        <v>603</v>
      </c>
      <c r="Z2398">
        <v>620</v>
      </c>
      <c r="AA2398">
        <v>132</v>
      </c>
      <c r="AB2398">
        <v>171</v>
      </c>
      <c r="AC2398" t="s">
        <v>10399</v>
      </c>
      <c r="AD2398" t="s">
        <v>10401</v>
      </c>
    </row>
    <row r="2399" spans="1:30" x14ac:dyDescent="0.25">
      <c r="A2399">
        <v>2398</v>
      </c>
      <c r="B2399" t="s">
        <v>16611</v>
      </c>
      <c r="C2399" s="2" t="s">
        <v>24</v>
      </c>
      <c r="D2399" t="s">
        <v>24</v>
      </c>
      <c r="F2399">
        <v>0</v>
      </c>
      <c r="G2399" s="2" t="s">
        <v>24</v>
      </c>
      <c r="H2399" s="12" t="s">
        <v>24</v>
      </c>
      <c r="I2399" s="14" t="s">
        <v>24</v>
      </c>
      <c r="J2399" s="14" t="s">
        <v>24</v>
      </c>
      <c r="K2399" t="s">
        <v>24</v>
      </c>
      <c r="L2399" t="s">
        <v>24</v>
      </c>
      <c r="M2399" t="s">
        <v>24</v>
      </c>
      <c r="N2399" t="s">
        <v>24</v>
      </c>
      <c r="O2399" t="s">
        <v>24</v>
      </c>
      <c r="P2399" t="s">
        <v>24</v>
      </c>
      <c r="Q2399" t="s">
        <v>24</v>
      </c>
      <c r="R2399" t="s">
        <v>24</v>
      </c>
      <c r="S2399" t="s">
        <v>24</v>
      </c>
      <c r="T2399" t="s">
        <v>24</v>
      </c>
      <c r="U2399" t="s">
        <v>24</v>
      </c>
      <c r="V2399" t="s">
        <v>24</v>
      </c>
      <c r="W2399" t="s">
        <v>24</v>
      </c>
      <c r="X2399" t="s">
        <v>24</v>
      </c>
      <c r="Y2399">
        <v>0</v>
      </c>
      <c r="Z2399">
        <v>0</v>
      </c>
      <c r="AA2399">
        <v>0</v>
      </c>
      <c r="AB2399">
        <v>0</v>
      </c>
      <c r="AC2399" t="s">
        <v>24</v>
      </c>
      <c r="AD2399" t="s">
        <v>24</v>
      </c>
    </row>
    <row r="2400" spans="1:30" x14ac:dyDescent="0.25">
      <c r="A2400">
        <v>2399</v>
      </c>
      <c r="B2400" t="s">
        <v>16612</v>
      </c>
      <c r="C2400" s="2">
        <v>-4.4518625035940597E-2</v>
      </c>
      <c r="D2400" t="s">
        <v>10404</v>
      </c>
      <c r="E2400" t="s">
        <v>18287</v>
      </c>
      <c r="F2400">
        <v>6799.1314302215596</v>
      </c>
      <c r="G2400" s="2">
        <v>0.14927021603450899</v>
      </c>
      <c r="H2400" s="12">
        <v>-0.29824184769484402</v>
      </c>
      <c r="I2400" s="14">
        <v>0.76551858439924103</v>
      </c>
      <c r="J2400" s="14">
        <v>0.83571430586498097</v>
      </c>
      <c r="K2400" t="s">
        <v>10403</v>
      </c>
      <c r="L2400" t="s">
        <v>24</v>
      </c>
      <c r="M2400" t="s">
        <v>24</v>
      </c>
      <c r="N2400" t="s">
        <v>24</v>
      </c>
      <c r="O2400" t="s">
        <v>24</v>
      </c>
      <c r="P2400" t="s">
        <v>24</v>
      </c>
      <c r="Q2400" t="s">
        <v>24</v>
      </c>
      <c r="R2400" t="s">
        <v>24</v>
      </c>
      <c r="S2400" t="s">
        <v>24</v>
      </c>
      <c r="T2400" t="s">
        <v>24</v>
      </c>
      <c r="U2400" t="s">
        <v>24</v>
      </c>
      <c r="V2400" t="s">
        <v>24</v>
      </c>
      <c r="W2400" t="s">
        <v>24</v>
      </c>
      <c r="X2400" t="s">
        <v>24</v>
      </c>
      <c r="Y2400">
        <v>9778</v>
      </c>
      <c r="Z2400">
        <v>10627</v>
      </c>
      <c r="AA2400">
        <v>4371</v>
      </c>
      <c r="AB2400">
        <v>4709</v>
      </c>
      <c r="AC2400" t="s">
        <v>10402</v>
      </c>
      <c r="AD2400" t="s">
        <v>10405</v>
      </c>
    </row>
    <row r="2401" spans="1:30" x14ac:dyDescent="0.25">
      <c r="A2401">
        <v>2400</v>
      </c>
      <c r="B2401" t="s">
        <v>16613</v>
      </c>
      <c r="C2401" s="2">
        <v>-0.90612881895854203</v>
      </c>
      <c r="D2401" t="s">
        <v>24</v>
      </c>
      <c r="F2401">
        <v>151020.55484113001</v>
      </c>
      <c r="G2401" s="2">
        <v>0.277647544003646</v>
      </c>
      <c r="H2401" s="12">
        <v>-3.2635938567734701</v>
      </c>
      <c r="I2401" s="14">
        <v>1.10008740135768E-3</v>
      </c>
      <c r="J2401" s="14">
        <v>4.1385754357434797E-3</v>
      </c>
      <c r="K2401" t="s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</v>
      </c>
      <c r="W2401">
        <v>0</v>
      </c>
      <c r="X2401">
        <v>0</v>
      </c>
      <c r="Y2401">
        <v>115937</v>
      </c>
      <c r="Z2401">
        <v>206713</v>
      </c>
      <c r="AA2401">
        <v>122621</v>
      </c>
      <c r="AB2401">
        <v>136770</v>
      </c>
      <c r="AC2401" t="s">
        <v>24</v>
      </c>
      <c r="AD2401" t="s">
        <v>24</v>
      </c>
    </row>
    <row r="2402" spans="1:30" x14ac:dyDescent="0.25">
      <c r="A2402">
        <v>2401</v>
      </c>
      <c r="B2402" t="s">
        <v>16614</v>
      </c>
      <c r="C2402" s="2">
        <v>0.26191475566222799</v>
      </c>
      <c r="D2402" t="s">
        <v>24</v>
      </c>
      <c r="F2402">
        <v>35.656269493847098</v>
      </c>
      <c r="G2402" s="2">
        <v>0.53005109671920003</v>
      </c>
      <c r="H2402" s="12">
        <v>0.494131145626099</v>
      </c>
      <c r="I2402" s="14">
        <v>0.62121356305053199</v>
      </c>
      <c r="J2402" s="14">
        <v>0.72219081980122901</v>
      </c>
      <c r="K2402" t="s">
        <v>24</v>
      </c>
      <c r="L2402" t="s">
        <v>24</v>
      </c>
      <c r="M2402" t="s">
        <v>24</v>
      </c>
      <c r="N2402" t="s">
        <v>24</v>
      </c>
      <c r="O2402" t="s">
        <v>24</v>
      </c>
      <c r="P2402" t="s">
        <v>24</v>
      </c>
      <c r="Q2402" t="s">
        <v>24</v>
      </c>
      <c r="R2402" t="s">
        <v>24</v>
      </c>
      <c r="S2402" t="s">
        <v>24</v>
      </c>
      <c r="T2402" t="s">
        <v>24</v>
      </c>
      <c r="U2402" t="s">
        <v>24</v>
      </c>
      <c r="V2402" t="s">
        <v>24</v>
      </c>
      <c r="W2402" t="s">
        <v>24</v>
      </c>
      <c r="X2402" t="s">
        <v>24</v>
      </c>
      <c r="Y2402">
        <v>59</v>
      </c>
      <c r="Z2402">
        <v>59</v>
      </c>
      <c r="AA2402">
        <v>25</v>
      </c>
      <c r="AB2402">
        <v>17</v>
      </c>
      <c r="AC2402" t="s">
        <v>24</v>
      </c>
      <c r="AD2402" t="s">
        <v>24</v>
      </c>
    </row>
    <row r="2403" spans="1:30" x14ac:dyDescent="0.25">
      <c r="A2403">
        <v>2402</v>
      </c>
      <c r="B2403" t="s">
        <v>16615</v>
      </c>
      <c r="C2403" s="2">
        <v>-0.45331699148098198</v>
      </c>
      <c r="D2403" t="s">
        <v>10408</v>
      </c>
      <c r="E2403" t="s">
        <v>18299</v>
      </c>
      <c r="F2403">
        <v>3742.2766248709399</v>
      </c>
      <c r="G2403" s="2">
        <v>0.17271870806287101</v>
      </c>
      <c r="H2403" s="12">
        <v>-2.6245969331589198</v>
      </c>
      <c r="I2403" s="14">
        <v>8.6751595454434508E-3</v>
      </c>
      <c r="J2403" s="14">
        <v>2.3957919395301699E-2</v>
      </c>
      <c r="K2403" t="s">
        <v>10407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</v>
      </c>
      <c r="W2403">
        <v>0</v>
      </c>
      <c r="X2403">
        <v>0</v>
      </c>
      <c r="Y2403">
        <v>4342</v>
      </c>
      <c r="Z2403">
        <v>5305</v>
      </c>
      <c r="AA2403">
        <v>2475</v>
      </c>
      <c r="AB2403">
        <v>3262</v>
      </c>
      <c r="AC2403" t="s">
        <v>10406</v>
      </c>
      <c r="AD2403" t="s">
        <v>10409</v>
      </c>
    </row>
    <row r="2404" spans="1:30" x14ac:dyDescent="0.25">
      <c r="A2404">
        <v>2403</v>
      </c>
      <c r="B2404" t="s">
        <v>16616</v>
      </c>
      <c r="C2404" s="2">
        <v>-1.5660125057178</v>
      </c>
      <c r="D2404" t="s">
        <v>24</v>
      </c>
      <c r="F2404">
        <v>3220.15109740555</v>
      </c>
      <c r="G2404" s="2">
        <v>0.32221489240377599</v>
      </c>
      <c r="H2404" s="12">
        <v>-4.8601493681284698</v>
      </c>
      <c r="I2404" s="14">
        <v>1.17297219032614E-6</v>
      </c>
      <c r="J2404" s="14">
        <v>9.2721789538938604E-6</v>
      </c>
      <c r="K2404" t="s">
        <v>24</v>
      </c>
      <c r="L2404">
        <v>0</v>
      </c>
      <c r="M2404">
        <v>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2339</v>
      </c>
      <c r="Z2404">
        <v>2619</v>
      </c>
      <c r="AA2404">
        <v>3824</v>
      </c>
      <c r="AB2404">
        <v>2364</v>
      </c>
      <c r="AC2404" t="s">
        <v>24</v>
      </c>
      <c r="AD2404" t="s">
        <v>24</v>
      </c>
    </row>
    <row r="2405" spans="1:30" x14ac:dyDescent="0.25">
      <c r="A2405">
        <v>2404</v>
      </c>
      <c r="B2405" t="s">
        <v>16617</v>
      </c>
      <c r="C2405" s="2">
        <v>0.59776573715355297</v>
      </c>
      <c r="D2405" t="s">
        <v>10412</v>
      </c>
      <c r="E2405" t="s">
        <v>18286</v>
      </c>
      <c r="F2405">
        <v>899.27742669058</v>
      </c>
      <c r="G2405" s="2">
        <v>0.17021116139737999</v>
      </c>
      <c r="H2405" s="12">
        <v>3.5119068117865102</v>
      </c>
      <c r="I2405" s="14">
        <v>4.4490397106768402E-4</v>
      </c>
      <c r="J2405" s="14">
        <v>1.90082057660755E-3</v>
      </c>
      <c r="K2405" t="s">
        <v>10411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0</v>
      </c>
      <c r="Y2405">
        <v>1596</v>
      </c>
      <c r="Z2405">
        <v>1705</v>
      </c>
      <c r="AA2405">
        <v>414</v>
      </c>
      <c r="AB2405">
        <v>534</v>
      </c>
      <c r="AC2405" t="s">
        <v>10410</v>
      </c>
      <c r="AD2405" t="s">
        <v>10413</v>
      </c>
    </row>
    <row r="2406" spans="1:30" x14ac:dyDescent="0.25">
      <c r="A2406">
        <v>2405</v>
      </c>
      <c r="B2406" t="s">
        <v>16618</v>
      </c>
      <c r="C2406" s="2">
        <v>-0.17019387833072799</v>
      </c>
      <c r="D2406" t="s">
        <v>10416</v>
      </c>
      <c r="E2406" t="s">
        <v>18286</v>
      </c>
      <c r="F2406">
        <v>2305.5738615025998</v>
      </c>
      <c r="G2406" s="2">
        <v>0.15769900892236299</v>
      </c>
      <c r="H2406" s="12">
        <v>-1.0792323901954</v>
      </c>
      <c r="I2406" s="14">
        <v>0.28048414388885301</v>
      </c>
      <c r="J2406" s="14">
        <v>0.40536290965431898</v>
      </c>
      <c r="K2406" t="s">
        <v>10415</v>
      </c>
      <c r="L2406" t="s">
        <v>24</v>
      </c>
      <c r="M2406" t="s">
        <v>24</v>
      </c>
      <c r="N2406" t="s">
        <v>24</v>
      </c>
      <c r="O2406" t="s">
        <v>24</v>
      </c>
      <c r="P2406" t="s">
        <v>24</v>
      </c>
      <c r="Q2406" t="s">
        <v>24</v>
      </c>
      <c r="R2406" t="s">
        <v>24</v>
      </c>
      <c r="S2406" t="s">
        <v>24</v>
      </c>
      <c r="T2406" t="s">
        <v>24</v>
      </c>
      <c r="U2406" t="s">
        <v>24</v>
      </c>
      <c r="V2406" t="s">
        <v>24</v>
      </c>
      <c r="W2406" t="s">
        <v>24</v>
      </c>
      <c r="X2406" t="s">
        <v>24</v>
      </c>
      <c r="Y2406">
        <v>3148</v>
      </c>
      <c r="Z2406">
        <v>3468</v>
      </c>
      <c r="AA2406">
        <v>1402</v>
      </c>
      <c r="AB2406">
        <v>1835</v>
      </c>
      <c r="AC2406" t="s">
        <v>10414</v>
      </c>
      <c r="AD2406" t="s">
        <v>10417</v>
      </c>
    </row>
    <row r="2407" spans="1:30" x14ac:dyDescent="0.25">
      <c r="A2407">
        <v>2406</v>
      </c>
      <c r="B2407" t="s">
        <v>16619</v>
      </c>
      <c r="C2407" s="2">
        <v>2.84548752061001E-2</v>
      </c>
      <c r="D2407" t="s">
        <v>10420</v>
      </c>
      <c r="E2407" t="s">
        <v>18285</v>
      </c>
      <c r="F2407">
        <v>2666.3062702084198</v>
      </c>
      <c r="G2407" s="2">
        <v>0.14939874961316499</v>
      </c>
      <c r="H2407" s="12">
        <v>0.190462606144815</v>
      </c>
      <c r="I2407" s="14">
        <v>0.84894664277434395</v>
      </c>
      <c r="J2407" s="14">
        <v>0.89670993779654196</v>
      </c>
      <c r="K2407" t="s">
        <v>10419</v>
      </c>
      <c r="L2407" t="s">
        <v>24</v>
      </c>
      <c r="M2407" t="s">
        <v>24</v>
      </c>
      <c r="N2407" t="s">
        <v>24</v>
      </c>
      <c r="O2407" t="s">
        <v>24</v>
      </c>
      <c r="P2407" t="s">
        <v>24</v>
      </c>
      <c r="Q2407" t="s">
        <v>24</v>
      </c>
      <c r="R2407" t="s">
        <v>24</v>
      </c>
      <c r="S2407" t="s">
        <v>24</v>
      </c>
      <c r="T2407" t="s">
        <v>24</v>
      </c>
      <c r="U2407" t="s">
        <v>24</v>
      </c>
      <c r="V2407" t="s">
        <v>24</v>
      </c>
      <c r="W2407" t="s">
        <v>24</v>
      </c>
      <c r="X2407" t="s">
        <v>24</v>
      </c>
      <c r="Y2407">
        <v>3968</v>
      </c>
      <c r="Z2407">
        <v>4237</v>
      </c>
      <c r="AA2407">
        <v>1651</v>
      </c>
      <c r="AB2407">
        <v>1825</v>
      </c>
      <c r="AC2407" t="s">
        <v>10418</v>
      </c>
      <c r="AD2407" t="s">
        <v>10421</v>
      </c>
    </row>
    <row r="2408" spans="1:30" x14ac:dyDescent="0.25">
      <c r="A2408">
        <v>2407</v>
      </c>
      <c r="B2408" t="s">
        <v>16620</v>
      </c>
      <c r="C2408" s="2">
        <v>0.51182804889913602</v>
      </c>
      <c r="D2408" t="s">
        <v>10424</v>
      </c>
      <c r="E2408" t="s">
        <v>18296</v>
      </c>
      <c r="F2408">
        <v>3024.4205838318098</v>
      </c>
      <c r="G2408" s="2">
        <v>0.37073748264877099</v>
      </c>
      <c r="H2408" s="12">
        <v>1.3805673093595201</v>
      </c>
      <c r="I2408" s="14">
        <v>0.16741204058807699</v>
      </c>
      <c r="J2408" s="14">
        <v>0.27410650670710301</v>
      </c>
      <c r="K2408" t="s">
        <v>10423</v>
      </c>
      <c r="L2408" t="s">
        <v>24</v>
      </c>
      <c r="M2408" t="s">
        <v>24</v>
      </c>
      <c r="N2408" t="s">
        <v>24</v>
      </c>
      <c r="O2408" t="s">
        <v>24</v>
      </c>
      <c r="P2408" t="s">
        <v>24</v>
      </c>
      <c r="Q2408" t="s">
        <v>24</v>
      </c>
      <c r="R2408" t="s">
        <v>24</v>
      </c>
      <c r="S2408" t="s">
        <v>24</v>
      </c>
      <c r="T2408" t="s">
        <v>24</v>
      </c>
      <c r="U2408" t="s">
        <v>24</v>
      </c>
      <c r="V2408" t="s">
        <v>24</v>
      </c>
      <c r="W2408" t="s">
        <v>24</v>
      </c>
      <c r="X2408" t="s">
        <v>24</v>
      </c>
      <c r="Y2408">
        <v>5182</v>
      </c>
      <c r="Z2408">
        <v>5655</v>
      </c>
      <c r="AA2408">
        <v>2091</v>
      </c>
      <c r="AB2408">
        <v>1094</v>
      </c>
      <c r="AC2408" t="s">
        <v>10422</v>
      </c>
      <c r="AD2408" t="s">
        <v>10425</v>
      </c>
    </row>
    <row r="2409" spans="1:30" x14ac:dyDescent="0.25">
      <c r="A2409">
        <v>2408</v>
      </c>
      <c r="B2409" t="s">
        <v>16621</v>
      </c>
      <c r="C2409" s="2">
        <v>-6.2363757176899702E-2</v>
      </c>
      <c r="D2409" t="s">
        <v>10428</v>
      </c>
      <c r="E2409" t="s">
        <v>18294</v>
      </c>
      <c r="F2409">
        <v>1266.5517925352699</v>
      </c>
      <c r="G2409" s="2">
        <v>0.188705307280218</v>
      </c>
      <c r="H2409" s="12">
        <v>-0.330482263990025</v>
      </c>
      <c r="I2409" s="14">
        <v>0.74103559180443301</v>
      </c>
      <c r="J2409" s="14">
        <v>0.81975750311510298</v>
      </c>
      <c r="K2409" t="s">
        <v>10427</v>
      </c>
      <c r="L2409" t="s">
        <v>24</v>
      </c>
      <c r="M2409" t="s">
        <v>24</v>
      </c>
      <c r="N2409" t="s">
        <v>24</v>
      </c>
      <c r="O2409" t="s">
        <v>24</v>
      </c>
      <c r="P2409" t="s">
        <v>24</v>
      </c>
      <c r="Q2409" t="s">
        <v>24</v>
      </c>
      <c r="R2409" t="s">
        <v>24</v>
      </c>
      <c r="S2409" t="s">
        <v>24</v>
      </c>
      <c r="T2409" t="s">
        <v>24</v>
      </c>
      <c r="U2409" t="s">
        <v>24</v>
      </c>
      <c r="V2409" t="s">
        <v>24</v>
      </c>
      <c r="W2409" t="s">
        <v>24</v>
      </c>
      <c r="X2409" t="s">
        <v>24</v>
      </c>
      <c r="Y2409">
        <v>1916</v>
      </c>
      <c r="Z2409">
        <v>1856</v>
      </c>
      <c r="AA2409">
        <v>712</v>
      </c>
      <c r="AB2409">
        <v>1009</v>
      </c>
      <c r="AC2409" t="s">
        <v>10426</v>
      </c>
      <c r="AD2409" t="s">
        <v>10429</v>
      </c>
    </row>
    <row r="2410" spans="1:30" x14ac:dyDescent="0.25">
      <c r="A2410">
        <v>2409</v>
      </c>
      <c r="B2410" t="s">
        <v>16622</v>
      </c>
      <c r="C2410" s="2">
        <v>-0.13622386046075199</v>
      </c>
      <c r="D2410" t="s">
        <v>10432</v>
      </c>
      <c r="E2410" t="s">
        <v>18285</v>
      </c>
      <c r="F2410">
        <v>3795.3437534034902</v>
      </c>
      <c r="G2410" s="2">
        <v>0.179321365929795</v>
      </c>
      <c r="H2410" s="12">
        <v>-0.75966329920821596</v>
      </c>
      <c r="I2410" s="14">
        <v>0.44745587177554602</v>
      </c>
      <c r="J2410" s="14">
        <v>0.57383092915714495</v>
      </c>
      <c r="K2410" t="s">
        <v>10431</v>
      </c>
      <c r="L2410" t="s">
        <v>24</v>
      </c>
      <c r="M2410" t="s">
        <v>24</v>
      </c>
      <c r="N2410" t="s">
        <v>24</v>
      </c>
      <c r="O2410" t="s">
        <v>24</v>
      </c>
      <c r="P2410" t="s">
        <v>24</v>
      </c>
      <c r="Q2410" t="s">
        <v>24</v>
      </c>
      <c r="R2410" t="s">
        <v>24</v>
      </c>
      <c r="S2410" t="s">
        <v>24</v>
      </c>
      <c r="T2410" t="s">
        <v>24</v>
      </c>
      <c r="U2410" t="s">
        <v>24</v>
      </c>
      <c r="V2410" t="s">
        <v>24</v>
      </c>
      <c r="W2410" t="s">
        <v>24</v>
      </c>
      <c r="X2410" t="s">
        <v>24</v>
      </c>
      <c r="Y2410">
        <v>5127</v>
      </c>
      <c r="Z2410">
        <v>5907</v>
      </c>
      <c r="AA2410">
        <v>2183</v>
      </c>
      <c r="AB2410">
        <v>3105</v>
      </c>
      <c r="AC2410" t="s">
        <v>10430</v>
      </c>
      <c r="AD2410" t="s">
        <v>10433</v>
      </c>
    </row>
    <row r="2411" spans="1:30" x14ac:dyDescent="0.25">
      <c r="A2411">
        <v>2410</v>
      </c>
      <c r="B2411" t="s">
        <v>16623</v>
      </c>
      <c r="C2411" s="2">
        <v>5.8891394626912202E-2</v>
      </c>
      <c r="D2411" t="s">
        <v>10432</v>
      </c>
      <c r="E2411" t="s">
        <v>18285</v>
      </c>
      <c r="F2411">
        <v>2849.2639762950998</v>
      </c>
      <c r="G2411" s="2">
        <v>0.17230762855176601</v>
      </c>
      <c r="H2411" s="12">
        <v>0.341780541708398</v>
      </c>
      <c r="I2411" s="14">
        <v>0.732516054185268</v>
      </c>
      <c r="J2411" s="14">
        <v>0.81353971804780101</v>
      </c>
      <c r="K2411" t="s">
        <v>10435</v>
      </c>
      <c r="L2411" t="s">
        <v>24</v>
      </c>
      <c r="M2411" t="s">
        <v>24</v>
      </c>
      <c r="N2411" t="s">
        <v>24</v>
      </c>
      <c r="O2411" t="s">
        <v>24</v>
      </c>
      <c r="P2411" t="s">
        <v>24</v>
      </c>
      <c r="Q2411" t="s">
        <v>24</v>
      </c>
      <c r="R2411" t="s">
        <v>24</v>
      </c>
      <c r="S2411" t="s">
        <v>24</v>
      </c>
      <c r="T2411" t="s">
        <v>24</v>
      </c>
      <c r="U2411" t="s">
        <v>24</v>
      </c>
      <c r="V2411" t="s">
        <v>24</v>
      </c>
      <c r="W2411" t="s">
        <v>24</v>
      </c>
      <c r="X2411" t="s">
        <v>24</v>
      </c>
      <c r="Y2411">
        <v>4074</v>
      </c>
      <c r="Z2411">
        <v>4800</v>
      </c>
      <c r="AA2411">
        <v>1574</v>
      </c>
      <c r="AB2411">
        <v>2132</v>
      </c>
      <c r="AC2411" t="s">
        <v>10434</v>
      </c>
      <c r="AD2411" t="s">
        <v>10436</v>
      </c>
    </row>
    <row r="2412" spans="1:30" x14ac:dyDescent="0.25">
      <c r="A2412">
        <v>2411</v>
      </c>
      <c r="B2412" t="s">
        <v>16624</v>
      </c>
      <c r="C2412" s="2">
        <v>-0.20516078765680201</v>
      </c>
      <c r="D2412" t="s">
        <v>10439</v>
      </c>
      <c r="E2412" t="s">
        <v>18293</v>
      </c>
      <c r="F2412">
        <v>13520.327272839801</v>
      </c>
      <c r="G2412" s="2">
        <v>0.17096510573431101</v>
      </c>
      <c r="H2412" s="12">
        <v>-1.20001556326723</v>
      </c>
      <c r="I2412" s="14">
        <v>0.23013329616092501</v>
      </c>
      <c r="J2412" s="14">
        <v>0.34967724572311698</v>
      </c>
      <c r="K2412" t="s">
        <v>10438</v>
      </c>
      <c r="L2412" t="s">
        <v>24</v>
      </c>
      <c r="M2412" t="s">
        <v>24</v>
      </c>
      <c r="N2412" t="s">
        <v>24</v>
      </c>
      <c r="O2412" t="s">
        <v>24</v>
      </c>
      <c r="P2412" t="s">
        <v>24</v>
      </c>
      <c r="Q2412" t="s">
        <v>24</v>
      </c>
      <c r="R2412" t="s">
        <v>24</v>
      </c>
      <c r="S2412" t="s">
        <v>24</v>
      </c>
      <c r="T2412" t="s">
        <v>24</v>
      </c>
      <c r="U2412" t="s">
        <v>24</v>
      </c>
      <c r="V2412" t="s">
        <v>24</v>
      </c>
      <c r="W2412" t="s">
        <v>24</v>
      </c>
      <c r="X2412" t="s">
        <v>24</v>
      </c>
      <c r="Y2412">
        <v>16903</v>
      </c>
      <c r="Z2412">
        <v>21473</v>
      </c>
      <c r="AA2412">
        <v>8898</v>
      </c>
      <c r="AB2412">
        <v>10195</v>
      </c>
      <c r="AC2412" t="s">
        <v>10437</v>
      </c>
      <c r="AD2412" t="s">
        <v>10440</v>
      </c>
    </row>
    <row r="2413" spans="1:30" x14ac:dyDescent="0.25">
      <c r="A2413">
        <v>2412</v>
      </c>
      <c r="B2413" t="s">
        <v>16625</v>
      </c>
      <c r="C2413" s="2">
        <v>1.04102963476129</v>
      </c>
      <c r="D2413" t="s">
        <v>10443</v>
      </c>
      <c r="E2413" t="s">
        <v>18298</v>
      </c>
      <c r="F2413">
        <v>1461.69718846914</v>
      </c>
      <c r="G2413" s="2">
        <v>0.179236944832285</v>
      </c>
      <c r="H2413" s="12">
        <v>5.8081197251794103</v>
      </c>
      <c r="I2413" s="14">
        <v>6.3178333542390704E-9</v>
      </c>
      <c r="J2413" s="14">
        <v>7.6145491507109803E-8</v>
      </c>
      <c r="K2413" t="s">
        <v>10442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0</v>
      </c>
      <c r="Y2413">
        <v>2865</v>
      </c>
      <c r="Z2413">
        <v>3131</v>
      </c>
      <c r="AA2413">
        <v>627</v>
      </c>
      <c r="AB2413">
        <v>627</v>
      </c>
      <c r="AC2413" t="s">
        <v>10441</v>
      </c>
      <c r="AD2413" t="e">
        <f>-LTEQQINQLDWKKVDNMMPAIVQHAVSGEVLMMGYMNREALAATEKSGKVTFYSRTKQRLWTKGESSGHFLNVVNIYPDCDNDTLLILVNPIGPTCHLGNNSCFSPAASDWGFLYQLEQLLAERKNADPESSYTASLYASGTKRIAQKVGEEGVETALAATVNDREELTNEASDLIYHLLVLLQDQNLDLSKVIGRLRERHEK</f>
        <v>#NAME?</v>
      </c>
    </row>
    <row r="2414" spans="1:30" x14ac:dyDescent="0.25">
      <c r="A2414">
        <v>2413</v>
      </c>
      <c r="B2414" t="s">
        <v>16626</v>
      </c>
      <c r="C2414" s="2">
        <v>0.50937585436277</v>
      </c>
      <c r="D2414" t="s">
        <v>10446</v>
      </c>
      <c r="E2414" t="s">
        <v>18298</v>
      </c>
      <c r="F2414">
        <v>1868.69118642643</v>
      </c>
      <c r="G2414" s="2">
        <v>0.23447300972459301</v>
      </c>
      <c r="H2414" s="12">
        <v>2.1724285236969201</v>
      </c>
      <c r="I2414" s="14">
        <v>2.9823355484311798E-2</v>
      </c>
      <c r="J2414" s="14">
        <v>6.8065577537251704E-2</v>
      </c>
      <c r="K2414" t="s">
        <v>10445</v>
      </c>
      <c r="L2414" t="s">
        <v>24</v>
      </c>
      <c r="M2414" t="s">
        <v>24</v>
      </c>
      <c r="N2414" t="s">
        <v>24</v>
      </c>
      <c r="O2414" t="s">
        <v>24</v>
      </c>
      <c r="P2414" t="s">
        <v>24</v>
      </c>
      <c r="Q2414" t="s">
        <v>24</v>
      </c>
      <c r="R2414" t="s">
        <v>24</v>
      </c>
      <c r="S2414" t="s">
        <v>24</v>
      </c>
      <c r="T2414" t="s">
        <v>24</v>
      </c>
      <c r="U2414" t="s">
        <v>24</v>
      </c>
      <c r="V2414" t="s">
        <v>24</v>
      </c>
      <c r="W2414" t="s">
        <v>24</v>
      </c>
      <c r="X2414" t="s">
        <v>24</v>
      </c>
      <c r="Y2414">
        <v>3173</v>
      </c>
      <c r="Z2414">
        <v>3519</v>
      </c>
      <c r="AA2414">
        <v>1100</v>
      </c>
      <c r="AB2414">
        <v>906</v>
      </c>
      <c r="AC2414" t="s">
        <v>10444</v>
      </c>
      <c r="AD2414" t="s">
        <v>10447</v>
      </c>
    </row>
    <row r="2415" spans="1:30" x14ac:dyDescent="0.25">
      <c r="A2415">
        <v>2414</v>
      </c>
      <c r="B2415" t="s">
        <v>16627</v>
      </c>
      <c r="C2415" s="2">
        <v>0.74695687145933598</v>
      </c>
      <c r="D2415" t="s">
        <v>10450</v>
      </c>
      <c r="E2415" t="s">
        <v>18298</v>
      </c>
      <c r="F2415">
        <v>1541.4669370495301</v>
      </c>
      <c r="G2415" s="2">
        <v>0.156087857967526</v>
      </c>
      <c r="H2415" s="12">
        <v>4.7854899233400898</v>
      </c>
      <c r="I2415" s="14">
        <v>1.70570744406329E-6</v>
      </c>
      <c r="J2415" s="14">
        <v>1.2958730679119E-5</v>
      </c>
      <c r="K2415" t="s">
        <v>10449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0</v>
      </c>
      <c r="Y2415">
        <v>2809</v>
      </c>
      <c r="Z2415">
        <v>3080</v>
      </c>
      <c r="AA2415">
        <v>713</v>
      </c>
      <c r="AB2415">
        <v>804</v>
      </c>
      <c r="AC2415" t="s">
        <v>10448</v>
      </c>
      <c r="AD2415" t="s">
        <v>10451</v>
      </c>
    </row>
    <row r="2416" spans="1:30" x14ac:dyDescent="0.25">
      <c r="A2416">
        <v>2415</v>
      </c>
      <c r="B2416" t="s">
        <v>16628</v>
      </c>
      <c r="C2416" s="2">
        <v>-0.39676833172556297</v>
      </c>
      <c r="D2416" t="s">
        <v>10454</v>
      </c>
      <c r="E2416" t="s">
        <v>18298</v>
      </c>
      <c r="F2416">
        <v>8.7628856244913997</v>
      </c>
      <c r="G2416" s="2">
        <v>0.92610583352258202</v>
      </c>
      <c r="H2416" s="12">
        <v>-0.428426554896426</v>
      </c>
      <c r="I2416" s="14">
        <v>0.668340594769253</v>
      </c>
      <c r="J2416" s="14" t="s">
        <v>24</v>
      </c>
      <c r="K2416" t="s">
        <v>10453</v>
      </c>
      <c r="L2416" t="s">
        <v>24</v>
      </c>
      <c r="M2416" t="s">
        <v>24</v>
      </c>
      <c r="N2416" t="s">
        <v>24</v>
      </c>
      <c r="O2416" t="s">
        <v>24</v>
      </c>
      <c r="P2416" t="s">
        <v>24</v>
      </c>
      <c r="Q2416" t="s">
        <v>24</v>
      </c>
      <c r="R2416" t="s">
        <v>24</v>
      </c>
      <c r="S2416" t="s">
        <v>24</v>
      </c>
      <c r="T2416" t="s">
        <v>24</v>
      </c>
      <c r="U2416" t="s">
        <v>24</v>
      </c>
      <c r="V2416" t="s">
        <v>24</v>
      </c>
      <c r="W2416" t="s">
        <v>24</v>
      </c>
      <c r="X2416" t="s">
        <v>24</v>
      </c>
      <c r="Y2416">
        <v>11</v>
      </c>
      <c r="Z2416">
        <v>12</v>
      </c>
      <c r="AA2416">
        <v>7</v>
      </c>
      <c r="AB2416">
        <v>6</v>
      </c>
      <c r="AC2416" t="s">
        <v>10452</v>
      </c>
      <c r="AD2416" t="s">
        <v>10455</v>
      </c>
    </row>
    <row r="2417" spans="1:30" x14ac:dyDescent="0.25">
      <c r="A2417">
        <v>2416</v>
      </c>
      <c r="B2417" t="s">
        <v>16629</v>
      </c>
      <c r="C2417" s="2">
        <v>8.40932430921187E-2</v>
      </c>
      <c r="D2417" t="s">
        <v>10458</v>
      </c>
      <c r="E2417" t="s">
        <v>18298</v>
      </c>
      <c r="F2417">
        <v>3509.4279451092102</v>
      </c>
      <c r="G2417" s="2">
        <v>0.15694914274727201</v>
      </c>
      <c r="H2417" s="12">
        <v>0.53579931447940499</v>
      </c>
      <c r="I2417" s="14">
        <v>0.59209725602533203</v>
      </c>
      <c r="J2417" s="14">
        <v>0.70107331254667105</v>
      </c>
      <c r="K2417" t="s">
        <v>10457</v>
      </c>
      <c r="L2417" t="s">
        <v>24</v>
      </c>
      <c r="M2417" t="s">
        <v>24</v>
      </c>
      <c r="N2417" t="s">
        <v>24</v>
      </c>
      <c r="O2417" t="s">
        <v>24</v>
      </c>
      <c r="P2417" t="s">
        <v>24</v>
      </c>
      <c r="Q2417" t="s">
        <v>24</v>
      </c>
      <c r="R2417" t="s">
        <v>24</v>
      </c>
      <c r="S2417" t="s">
        <v>24</v>
      </c>
      <c r="T2417" t="s">
        <v>24</v>
      </c>
      <c r="U2417" t="s">
        <v>24</v>
      </c>
      <c r="V2417" t="s">
        <v>24</v>
      </c>
      <c r="W2417" t="s">
        <v>24</v>
      </c>
      <c r="X2417" t="s">
        <v>24</v>
      </c>
      <c r="Y2417">
        <v>5430</v>
      </c>
      <c r="Z2417">
        <v>5571</v>
      </c>
      <c r="AA2417">
        <v>1943</v>
      </c>
      <c r="AB2417">
        <v>2577</v>
      </c>
      <c r="AC2417" t="s">
        <v>10456</v>
      </c>
      <c r="AD2417" t="s">
        <v>10459</v>
      </c>
    </row>
    <row r="2418" spans="1:30" x14ac:dyDescent="0.25">
      <c r="A2418">
        <v>2417</v>
      </c>
      <c r="B2418" t="s">
        <v>16630</v>
      </c>
      <c r="C2418" s="2">
        <v>-3.9934083604561799E-2</v>
      </c>
      <c r="D2418" t="s">
        <v>10462</v>
      </c>
      <c r="E2418" t="s">
        <v>18298</v>
      </c>
      <c r="F2418">
        <v>1904.6936070209599</v>
      </c>
      <c r="G2418" s="2">
        <v>0.17035866769567601</v>
      </c>
      <c r="H2418" s="12">
        <v>-0.234411809770072</v>
      </c>
      <c r="I2418" s="14">
        <v>0.81466529116278297</v>
      </c>
      <c r="J2418" s="14">
        <v>0.87158026355908702</v>
      </c>
      <c r="K2418" t="s">
        <v>10461</v>
      </c>
      <c r="L2418" t="s">
        <v>24</v>
      </c>
      <c r="M2418" t="s">
        <v>24</v>
      </c>
      <c r="N2418" t="s">
        <v>24</v>
      </c>
      <c r="O2418" t="s">
        <v>24</v>
      </c>
      <c r="P2418" t="s">
        <v>24</v>
      </c>
      <c r="Q2418" t="s">
        <v>24</v>
      </c>
      <c r="R2418" t="s">
        <v>24</v>
      </c>
      <c r="S2418" t="s">
        <v>24</v>
      </c>
      <c r="T2418" t="s">
        <v>24</v>
      </c>
      <c r="U2418" t="s">
        <v>24</v>
      </c>
      <c r="V2418" t="s">
        <v>24</v>
      </c>
      <c r="W2418" t="s">
        <v>24</v>
      </c>
      <c r="X2418" t="s">
        <v>24</v>
      </c>
      <c r="Y2418">
        <v>2870</v>
      </c>
      <c r="Z2418">
        <v>2849</v>
      </c>
      <c r="AA2418">
        <v>1088</v>
      </c>
      <c r="AB2418">
        <v>1476</v>
      </c>
      <c r="AC2418" t="s">
        <v>10460</v>
      </c>
      <c r="AD2418" t="s">
        <v>10463</v>
      </c>
    </row>
    <row r="2419" spans="1:30" x14ac:dyDescent="0.25">
      <c r="A2419">
        <v>2418</v>
      </c>
      <c r="B2419" t="s">
        <v>16631</v>
      </c>
      <c r="C2419" s="2">
        <v>-0.53726305358081305</v>
      </c>
      <c r="D2419" t="s">
        <v>10466</v>
      </c>
      <c r="E2419" t="s">
        <v>18298</v>
      </c>
      <c r="F2419">
        <v>1243.07493782457</v>
      </c>
      <c r="G2419" s="2">
        <v>0.212745992044724</v>
      </c>
      <c r="H2419" s="12">
        <v>-2.5253733262710201</v>
      </c>
      <c r="I2419" s="14">
        <v>1.1557543946979399E-2</v>
      </c>
      <c r="J2419" s="14">
        <v>3.0330785694189798E-2</v>
      </c>
      <c r="K2419" t="s">
        <v>10465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1</v>
      </c>
      <c r="W2419">
        <v>0</v>
      </c>
      <c r="X2419">
        <v>0</v>
      </c>
      <c r="Y2419">
        <v>1409</v>
      </c>
      <c r="Z2419">
        <v>1688</v>
      </c>
      <c r="AA2419">
        <v>777</v>
      </c>
      <c r="AB2419">
        <v>1187</v>
      </c>
      <c r="AC2419" t="s">
        <v>10464</v>
      </c>
      <c r="AD2419" t="s">
        <v>10467</v>
      </c>
    </row>
    <row r="2420" spans="1:30" x14ac:dyDescent="0.25">
      <c r="A2420">
        <v>2419</v>
      </c>
      <c r="B2420" t="s">
        <v>16632</v>
      </c>
      <c r="C2420" s="2">
        <v>-0.968772118777252</v>
      </c>
      <c r="D2420" t="s">
        <v>10470</v>
      </c>
      <c r="E2420" t="s">
        <v>18298</v>
      </c>
      <c r="F2420">
        <v>1162.7474116953199</v>
      </c>
      <c r="G2420" s="2">
        <v>0.24791220208134901</v>
      </c>
      <c r="H2420" s="12">
        <v>-3.9077226156837699</v>
      </c>
      <c r="I2420" s="14">
        <v>9.3170183263145196E-5</v>
      </c>
      <c r="J2420" s="14">
        <v>4.6644816108023401E-4</v>
      </c>
      <c r="K2420" t="s">
        <v>10469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</v>
      </c>
      <c r="W2420">
        <v>0</v>
      </c>
      <c r="X2420">
        <v>0</v>
      </c>
      <c r="Y2420">
        <v>1064</v>
      </c>
      <c r="Z2420">
        <v>1339</v>
      </c>
      <c r="AA2420">
        <v>768</v>
      </c>
      <c r="AB2420">
        <v>1294</v>
      </c>
      <c r="AC2420" t="s">
        <v>10468</v>
      </c>
      <c r="AD2420" t="s">
        <v>10471</v>
      </c>
    </row>
    <row r="2421" spans="1:30" x14ac:dyDescent="0.25">
      <c r="A2421">
        <v>2420</v>
      </c>
      <c r="B2421" t="s">
        <v>16633</v>
      </c>
      <c r="C2421" s="2">
        <v>0.992257945925477</v>
      </c>
      <c r="D2421" t="s">
        <v>35</v>
      </c>
      <c r="F2421">
        <v>186.01365917994599</v>
      </c>
      <c r="G2421" s="2">
        <v>0.37583649040303801</v>
      </c>
      <c r="H2421" s="12">
        <v>2.6401320022475798</v>
      </c>
      <c r="I2421" s="14">
        <v>8.2873741067382208E-3</v>
      </c>
      <c r="J2421" s="14">
        <v>2.3066426148832999E-2</v>
      </c>
      <c r="K2421" t="s">
        <v>24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0</v>
      </c>
      <c r="Y2421">
        <v>471</v>
      </c>
      <c r="Z2421">
        <v>277</v>
      </c>
      <c r="AA2421">
        <v>77</v>
      </c>
      <c r="AB2421">
        <v>87</v>
      </c>
      <c r="AC2421" t="s">
        <v>10472</v>
      </c>
      <c r="AD2421" t="s">
        <v>10473</v>
      </c>
    </row>
    <row r="2422" spans="1:30" x14ac:dyDescent="0.25">
      <c r="A2422">
        <v>2421</v>
      </c>
      <c r="B2422" t="s">
        <v>16634</v>
      </c>
      <c r="C2422" s="2">
        <v>-0.27690831398904803</v>
      </c>
      <c r="D2422" t="s">
        <v>10476</v>
      </c>
      <c r="E2422" t="s">
        <v>18285</v>
      </c>
      <c r="F2422">
        <v>3098.6642986311899</v>
      </c>
      <c r="G2422" s="2">
        <v>0.16400622180253799</v>
      </c>
      <c r="H2422" s="12">
        <v>-1.6884012749372601</v>
      </c>
      <c r="I2422" s="14">
        <v>9.1334225910102998E-2</v>
      </c>
      <c r="J2422" s="14">
        <v>0.16944424016017101</v>
      </c>
      <c r="K2422" t="s">
        <v>10475</v>
      </c>
      <c r="L2422" t="s">
        <v>24</v>
      </c>
      <c r="M2422" t="s">
        <v>24</v>
      </c>
      <c r="N2422" t="s">
        <v>24</v>
      </c>
      <c r="O2422" t="s">
        <v>24</v>
      </c>
      <c r="P2422" t="s">
        <v>24</v>
      </c>
      <c r="Q2422" t="s">
        <v>24</v>
      </c>
      <c r="R2422" t="s">
        <v>24</v>
      </c>
      <c r="S2422" t="s">
        <v>24</v>
      </c>
      <c r="T2422" t="s">
        <v>24</v>
      </c>
      <c r="U2422" t="s">
        <v>24</v>
      </c>
      <c r="V2422" t="s">
        <v>24</v>
      </c>
      <c r="W2422" t="s">
        <v>24</v>
      </c>
      <c r="X2422" t="s">
        <v>24</v>
      </c>
      <c r="Y2422">
        <v>4040</v>
      </c>
      <c r="Z2422">
        <v>4506</v>
      </c>
      <c r="AA2422">
        <v>1915</v>
      </c>
      <c r="AB2422">
        <v>2593</v>
      </c>
      <c r="AC2422" t="s">
        <v>10474</v>
      </c>
      <c r="AD2422" t="s">
        <v>10477</v>
      </c>
    </row>
    <row r="2423" spans="1:30" x14ac:dyDescent="0.25">
      <c r="A2423">
        <v>2422</v>
      </c>
      <c r="B2423" t="s">
        <v>16635</v>
      </c>
      <c r="C2423" s="2">
        <v>0.18158695832219199</v>
      </c>
      <c r="D2423" t="s">
        <v>1646</v>
      </c>
      <c r="E2423" t="s">
        <v>18297</v>
      </c>
      <c r="F2423">
        <v>769.63065189077304</v>
      </c>
      <c r="G2423" s="2">
        <v>0.16877934925954699</v>
      </c>
      <c r="H2423" s="12">
        <v>1.07588374477585</v>
      </c>
      <c r="I2423" s="14">
        <v>0.28197925262877599</v>
      </c>
      <c r="J2423" s="14">
        <v>0.40646305538358901</v>
      </c>
      <c r="K2423" t="s">
        <v>10479</v>
      </c>
      <c r="L2423" t="s">
        <v>24</v>
      </c>
      <c r="M2423" t="s">
        <v>24</v>
      </c>
      <c r="N2423" t="s">
        <v>24</v>
      </c>
      <c r="O2423" t="s">
        <v>24</v>
      </c>
      <c r="P2423" t="s">
        <v>24</v>
      </c>
      <c r="Q2423" t="s">
        <v>24</v>
      </c>
      <c r="R2423" t="s">
        <v>24</v>
      </c>
      <c r="S2423" t="s">
        <v>24</v>
      </c>
      <c r="T2423" t="s">
        <v>24</v>
      </c>
      <c r="U2423" t="s">
        <v>24</v>
      </c>
      <c r="V2423" t="s">
        <v>24</v>
      </c>
      <c r="W2423" t="s">
        <v>24</v>
      </c>
      <c r="X2423" t="s">
        <v>24</v>
      </c>
      <c r="Y2423">
        <v>1215</v>
      </c>
      <c r="Z2423">
        <v>1277</v>
      </c>
      <c r="AA2423">
        <v>444</v>
      </c>
      <c r="AB2423">
        <v>507</v>
      </c>
      <c r="AC2423" t="s">
        <v>10478</v>
      </c>
      <c r="AD2423" t="s">
        <v>10480</v>
      </c>
    </row>
    <row r="2424" spans="1:30" x14ac:dyDescent="0.25">
      <c r="A2424">
        <v>2423</v>
      </c>
      <c r="B2424" t="s">
        <v>16636</v>
      </c>
      <c r="C2424" s="2">
        <v>-0.35230421544247398</v>
      </c>
      <c r="D2424" t="s">
        <v>2289</v>
      </c>
      <c r="E2424" t="s">
        <v>18298</v>
      </c>
      <c r="F2424">
        <v>302.47659476489298</v>
      </c>
      <c r="G2424" s="2">
        <v>0.264707542445209</v>
      </c>
      <c r="H2424" s="12">
        <v>-1.33091868931312</v>
      </c>
      <c r="I2424" s="14">
        <v>0.18321576695733499</v>
      </c>
      <c r="J2424" s="14">
        <v>0.29370179391149198</v>
      </c>
      <c r="K2424" t="s">
        <v>10482</v>
      </c>
      <c r="L2424" t="s">
        <v>24</v>
      </c>
      <c r="M2424" t="s">
        <v>24</v>
      </c>
      <c r="N2424" t="s">
        <v>24</v>
      </c>
      <c r="O2424" t="s">
        <v>24</v>
      </c>
      <c r="P2424" t="s">
        <v>24</v>
      </c>
      <c r="Q2424" t="s">
        <v>24</v>
      </c>
      <c r="R2424" t="s">
        <v>24</v>
      </c>
      <c r="S2424" t="s">
        <v>24</v>
      </c>
      <c r="T2424" t="s">
        <v>24</v>
      </c>
      <c r="U2424" t="s">
        <v>24</v>
      </c>
      <c r="V2424" t="s">
        <v>24</v>
      </c>
      <c r="W2424" t="s">
        <v>24</v>
      </c>
      <c r="X2424" t="s">
        <v>24</v>
      </c>
      <c r="Y2424">
        <v>403</v>
      </c>
      <c r="Z2424">
        <v>407</v>
      </c>
      <c r="AA2424">
        <v>170</v>
      </c>
      <c r="AB2424">
        <v>284</v>
      </c>
      <c r="AC2424" t="s">
        <v>10481</v>
      </c>
      <c r="AD2424" t="s">
        <v>10483</v>
      </c>
    </row>
    <row r="2425" spans="1:30" x14ac:dyDescent="0.25">
      <c r="A2425">
        <v>2424</v>
      </c>
      <c r="B2425" t="s">
        <v>16637</v>
      </c>
      <c r="C2425" s="2">
        <v>-1.90525763072747</v>
      </c>
      <c r="D2425" t="s">
        <v>35</v>
      </c>
      <c r="F2425">
        <v>35.1463029082378</v>
      </c>
      <c r="G2425" s="2">
        <v>0.83508887218304195</v>
      </c>
      <c r="H2425" s="12">
        <v>-2.2815028366344499</v>
      </c>
      <c r="I2425" s="14">
        <v>2.25187090472719E-2</v>
      </c>
      <c r="J2425" s="14">
        <v>5.4014471025550799E-2</v>
      </c>
      <c r="K2425" t="s">
        <v>24</v>
      </c>
      <c r="L2425" t="s">
        <v>24</v>
      </c>
      <c r="M2425" t="s">
        <v>24</v>
      </c>
      <c r="N2425" t="s">
        <v>24</v>
      </c>
      <c r="O2425" t="s">
        <v>24</v>
      </c>
      <c r="P2425" t="s">
        <v>24</v>
      </c>
      <c r="Q2425" t="s">
        <v>24</v>
      </c>
      <c r="R2425" t="s">
        <v>24</v>
      </c>
      <c r="S2425" t="s">
        <v>24</v>
      </c>
      <c r="T2425" t="s">
        <v>24</v>
      </c>
      <c r="U2425" t="s">
        <v>24</v>
      </c>
      <c r="V2425" t="s">
        <v>24</v>
      </c>
      <c r="W2425" t="s">
        <v>24</v>
      </c>
      <c r="X2425" t="s">
        <v>24</v>
      </c>
      <c r="Y2425">
        <v>21</v>
      </c>
      <c r="Z2425">
        <v>24</v>
      </c>
      <c r="AA2425">
        <v>57</v>
      </c>
      <c r="AB2425">
        <v>12</v>
      </c>
      <c r="AC2425" t="s">
        <v>10484</v>
      </c>
      <c r="AD2425" t="s">
        <v>10485</v>
      </c>
    </row>
    <row r="2426" spans="1:30" x14ac:dyDescent="0.25">
      <c r="A2426">
        <v>2425</v>
      </c>
      <c r="B2426" t="s">
        <v>16638</v>
      </c>
      <c r="C2426" s="2">
        <v>0.36386724082251398</v>
      </c>
      <c r="D2426" t="s">
        <v>24</v>
      </c>
      <c r="F2426">
        <v>35.118005851291102</v>
      </c>
      <c r="G2426" s="2">
        <v>0.699897060976164</v>
      </c>
      <c r="H2426" s="12">
        <v>0.51988679637405399</v>
      </c>
      <c r="I2426" s="14">
        <v>0.60314247864822301</v>
      </c>
      <c r="J2426" s="14">
        <v>0.71070349400160304</v>
      </c>
      <c r="K2426" t="s">
        <v>24</v>
      </c>
      <c r="L2426" t="s">
        <v>24</v>
      </c>
      <c r="M2426" t="s">
        <v>24</v>
      </c>
      <c r="N2426" t="s">
        <v>24</v>
      </c>
      <c r="O2426" t="s">
        <v>24</v>
      </c>
      <c r="P2426" t="s">
        <v>24</v>
      </c>
      <c r="Q2426" t="s">
        <v>24</v>
      </c>
      <c r="R2426" t="s">
        <v>24</v>
      </c>
      <c r="S2426" t="s">
        <v>24</v>
      </c>
      <c r="T2426" t="s">
        <v>24</v>
      </c>
      <c r="U2426" t="s">
        <v>24</v>
      </c>
      <c r="V2426" t="s">
        <v>24</v>
      </c>
      <c r="W2426" t="s">
        <v>24</v>
      </c>
      <c r="X2426" t="s">
        <v>24</v>
      </c>
      <c r="Y2426">
        <v>75</v>
      </c>
      <c r="Z2426">
        <v>44</v>
      </c>
      <c r="AA2426">
        <v>28</v>
      </c>
      <c r="AB2426">
        <v>11</v>
      </c>
      <c r="AC2426" t="s">
        <v>24</v>
      </c>
      <c r="AD2426" t="s">
        <v>24</v>
      </c>
    </row>
    <row r="2427" spans="1:30" x14ac:dyDescent="0.25">
      <c r="A2427">
        <v>2426</v>
      </c>
      <c r="B2427" t="s">
        <v>16639</v>
      </c>
      <c r="C2427" s="2">
        <v>0.98293983929080597</v>
      </c>
      <c r="D2427" t="s">
        <v>24</v>
      </c>
      <c r="F2427">
        <v>227.700420797475</v>
      </c>
      <c r="G2427" s="2">
        <v>0.41135675476087102</v>
      </c>
      <c r="H2427" s="12">
        <v>2.38950698612499</v>
      </c>
      <c r="I2427" s="14">
        <v>1.6871002994991498E-2</v>
      </c>
      <c r="J2427" s="14">
        <v>4.2204527031032703E-2</v>
      </c>
      <c r="K2427" t="s">
        <v>24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0</v>
      </c>
      <c r="Y2427">
        <v>574</v>
      </c>
      <c r="Z2427">
        <v>339</v>
      </c>
      <c r="AA2427">
        <v>116</v>
      </c>
      <c r="AB2427">
        <v>82</v>
      </c>
      <c r="AC2427" t="s">
        <v>24</v>
      </c>
      <c r="AD2427" t="s">
        <v>24</v>
      </c>
    </row>
    <row r="2428" spans="1:30" x14ac:dyDescent="0.25">
      <c r="A2428">
        <v>2427</v>
      </c>
      <c r="B2428" t="s">
        <v>16640</v>
      </c>
      <c r="C2428" s="2">
        <v>-1.9530900587286</v>
      </c>
      <c r="D2428" t="s">
        <v>10488</v>
      </c>
      <c r="E2428" t="s">
        <v>18300</v>
      </c>
      <c r="F2428">
        <v>211.341437300737</v>
      </c>
      <c r="G2428" s="2">
        <v>0.55167263595218197</v>
      </c>
      <c r="H2428" s="12">
        <v>-3.5403062096012601</v>
      </c>
      <c r="I2428" s="14">
        <v>3.9966302864814898E-4</v>
      </c>
      <c r="J2428" s="14">
        <v>1.7321688422541901E-3</v>
      </c>
      <c r="K2428" t="s">
        <v>10487</v>
      </c>
      <c r="L2428">
        <v>0</v>
      </c>
      <c r="M2428">
        <v>1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112</v>
      </c>
      <c r="Z2428">
        <v>153</v>
      </c>
      <c r="AA2428">
        <v>315</v>
      </c>
      <c r="AB2428">
        <v>108</v>
      </c>
      <c r="AC2428" t="s">
        <v>10486</v>
      </c>
      <c r="AD2428" t="s">
        <v>10489</v>
      </c>
    </row>
    <row r="2429" spans="1:30" x14ac:dyDescent="0.25">
      <c r="A2429">
        <v>2428</v>
      </c>
      <c r="B2429" t="s">
        <v>16641</v>
      </c>
      <c r="C2429" s="2">
        <v>0.579616078374944</v>
      </c>
      <c r="D2429" t="s">
        <v>24</v>
      </c>
      <c r="F2429">
        <v>410.42898530084199</v>
      </c>
      <c r="G2429" s="2">
        <v>0.33877587129771602</v>
      </c>
      <c r="H2429" s="12">
        <v>1.7109131065169001</v>
      </c>
      <c r="I2429" s="14">
        <v>8.7097154750693004E-2</v>
      </c>
      <c r="J2429" s="14">
        <v>0.16375271511865999</v>
      </c>
      <c r="K2429" t="s">
        <v>24</v>
      </c>
      <c r="L2429" t="s">
        <v>24</v>
      </c>
      <c r="M2429" t="s">
        <v>24</v>
      </c>
      <c r="N2429" t="s">
        <v>24</v>
      </c>
      <c r="O2429" t="s">
        <v>24</v>
      </c>
      <c r="P2429" t="s">
        <v>24</v>
      </c>
      <c r="Q2429" t="s">
        <v>24</v>
      </c>
      <c r="R2429" t="s">
        <v>24</v>
      </c>
      <c r="S2429" t="s">
        <v>24</v>
      </c>
      <c r="T2429" t="s">
        <v>24</v>
      </c>
      <c r="U2429" t="s">
        <v>24</v>
      </c>
      <c r="V2429" t="s">
        <v>24</v>
      </c>
      <c r="W2429" t="s">
        <v>24</v>
      </c>
      <c r="X2429" t="s">
        <v>24</v>
      </c>
      <c r="Y2429">
        <v>833</v>
      </c>
      <c r="Z2429">
        <v>658</v>
      </c>
      <c r="AA2429">
        <v>253</v>
      </c>
      <c r="AB2429">
        <v>172</v>
      </c>
      <c r="AC2429" t="s">
        <v>24</v>
      </c>
      <c r="AD2429" t="s">
        <v>24</v>
      </c>
    </row>
    <row r="2430" spans="1:30" x14ac:dyDescent="0.25">
      <c r="A2430">
        <v>2429</v>
      </c>
      <c r="B2430" t="s">
        <v>16642</v>
      </c>
      <c r="C2430" s="2">
        <v>0.69850409721669204</v>
      </c>
      <c r="D2430" t="s">
        <v>24</v>
      </c>
      <c r="F2430">
        <v>251.38767049722901</v>
      </c>
      <c r="G2430" s="2">
        <v>0.345793167814897</v>
      </c>
      <c r="H2430" s="12">
        <v>2.02000548949712</v>
      </c>
      <c r="I2430" s="14">
        <v>4.3382818128540501E-2</v>
      </c>
      <c r="J2430" s="14">
        <v>9.2472655454121505E-2</v>
      </c>
      <c r="K2430" t="s">
        <v>24</v>
      </c>
      <c r="L2430" t="s">
        <v>24</v>
      </c>
      <c r="M2430" t="s">
        <v>24</v>
      </c>
      <c r="N2430" t="s">
        <v>24</v>
      </c>
      <c r="O2430" t="s">
        <v>24</v>
      </c>
      <c r="P2430" t="s">
        <v>24</v>
      </c>
      <c r="Q2430" t="s">
        <v>24</v>
      </c>
      <c r="R2430" t="s">
        <v>24</v>
      </c>
      <c r="S2430" t="s">
        <v>24</v>
      </c>
      <c r="T2430" t="s">
        <v>24</v>
      </c>
      <c r="U2430" t="s">
        <v>24</v>
      </c>
      <c r="V2430" t="s">
        <v>24</v>
      </c>
      <c r="W2430" t="s">
        <v>24</v>
      </c>
      <c r="X2430" t="s">
        <v>24</v>
      </c>
      <c r="Y2430">
        <v>524</v>
      </c>
      <c r="Z2430">
        <v>419</v>
      </c>
      <c r="AA2430">
        <v>146</v>
      </c>
      <c r="AB2430">
        <v>102</v>
      </c>
      <c r="AC2430" t="s">
        <v>24</v>
      </c>
      <c r="AD2430" t="s">
        <v>24</v>
      </c>
    </row>
    <row r="2431" spans="1:30" x14ac:dyDescent="0.25">
      <c r="A2431">
        <v>2430</v>
      </c>
      <c r="B2431" t="s">
        <v>16643</v>
      </c>
      <c r="C2431" s="2">
        <v>-1.3345895568344299</v>
      </c>
      <c r="D2431" t="s">
        <v>446</v>
      </c>
      <c r="E2431" t="s">
        <v>18291</v>
      </c>
      <c r="F2431">
        <v>180.62336532243901</v>
      </c>
      <c r="G2431" s="2">
        <v>0.385411225315899</v>
      </c>
      <c r="H2431" s="12">
        <v>-3.4627677378637398</v>
      </c>
      <c r="I2431" s="14">
        <v>5.3464969521019095E-4</v>
      </c>
      <c r="J2431" s="14">
        <v>2.2401363302530001E-3</v>
      </c>
      <c r="K2431" t="s">
        <v>10491</v>
      </c>
      <c r="L2431">
        <v>0</v>
      </c>
      <c r="M2431">
        <v>1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135</v>
      </c>
      <c r="Z2431">
        <v>178</v>
      </c>
      <c r="AA2431">
        <v>204</v>
      </c>
      <c r="AB2431">
        <v>129</v>
      </c>
      <c r="AC2431" t="s">
        <v>10490</v>
      </c>
      <c r="AD2431" t="s">
        <v>10492</v>
      </c>
    </row>
    <row r="2432" spans="1:30" x14ac:dyDescent="0.25">
      <c r="A2432">
        <v>2431</v>
      </c>
      <c r="B2432" t="s">
        <v>16644</v>
      </c>
      <c r="C2432" s="2">
        <v>-1.1480701824142701</v>
      </c>
      <c r="D2432" t="s">
        <v>10495</v>
      </c>
      <c r="E2432" t="s">
        <v>18298</v>
      </c>
      <c r="F2432">
        <v>160.52733190085499</v>
      </c>
      <c r="G2432" s="2">
        <v>0.27159543915579698</v>
      </c>
      <c r="H2432" s="12">
        <v>-4.2271335114567101</v>
      </c>
      <c r="I2432" s="14">
        <v>2.3668724030805499E-5</v>
      </c>
      <c r="J2432" s="14">
        <v>1.4025245423413601E-4</v>
      </c>
      <c r="K2432" t="s">
        <v>10494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</v>
      </c>
      <c r="W2432">
        <v>0</v>
      </c>
      <c r="X2432">
        <v>0</v>
      </c>
      <c r="Y2432">
        <v>145</v>
      </c>
      <c r="Z2432">
        <v>159</v>
      </c>
      <c r="AA2432">
        <v>146</v>
      </c>
      <c r="AB2432">
        <v>144</v>
      </c>
      <c r="AC2432" t="s">
        <v>10493</v>
      </c>
      <c r="AD2432" t="s">
        <v>10496</v>
      </c>
    </row>
    <row r="2433" spans="1:30" x14ac:dyDescent="0.25">
      <c r="A2433">
        <v>2432</v>
      </c>
      <c r="B2433" t="s">
        <v>16645</v>
      </c>
      <c r="C2433" s="2">
        <v>0.61390781619453105</v>
      </c>
      <c r="D2433" t="s">
        <v>10499</v>
      </c>
      <c r="E2433" t="s">
        <v>18298</v>
      </c>
      <c r="F2433">
        <v>765.32712284336503</v>
      </c>
      <c r="G2433" s="2">
        <v>0.29054722766574698</v>
      </c>
      <c r="H2433" s="12">
        <v>2.1129364101205099</v>
      </c>
      <c r="I2433" s="14">
        <v>3.4606210964252503E-2</v>
      </c>
      <c r="J2433" s="14">
        <v>7.6957433835652497E-2</v>
      </c>
      <c r="K2433" t="s">
        <v>10498</v>
      </c>
      <c r="L2433" t="s">
        <v>24</v>
      </c>
      <c r="M2433" t="s">
        <v>24</v>
      </c>
      <c r="N2433" t="s">
        <v>24</v>
      </c>
      <c r="O2433" t="s">
        <v>24</v>
      </c>
      <c r="P2433" t="s">
        <v>24</v>
      </c>
      <c r="Q2433" t="s">
        <v>24</v>
      </c>
      <c r="R2433" t="s">
        <v>24</v>
      </c>
      <c r="S2433" t="s">
        <v>24</v>
      </c>
      <c r="T2433" t="s">
        <v>24</v>
      </c>
      <c r="U2433" t="s">
        <v>24</v>
      </c>
      <c r="V2433" t="s">
        <v>24</v>
      </c>
      <c r="W2433" t="s">
        <v>24</v>
      </c>
      <c r="X2433" t="s">
        <v>24</v>
      </c>
      <c r="Y2433">
        <v>1476</v>
      </c>
      <c r="Z2433">
        <v>1337</v>
      </c>
      <c r="AA2433">
        <v>454</v>
      </c>
      <c r="AB2433">
        <v>329</v>
      </c>
      <c r="AC2433" t="s">
        <v>10497</v>
      </c>
      <c r="AD2433" t="s">
        <v>10500</v>
      </c>
    </row>
    <row r="2434" spans="1:30" x14ac:dyDescent="0.25">
      <c r="A2434">
        <v>2433</v>
      </c>
      <c r="B2434" t="s">
        <v>16646</v>
      </c>
      <c r="C2434" s="2">
        <v>0.99481136536499704</v>
      </c>
      <c r="D2434" t="s">
        <v>35</v>
      </c>
      <c r="F2434">
        <v>46.5127948962053</v>
      </c>
      <c r="G2434" s="2">
        <v>0.46500379978192602</v>
      </c>
      <c r="H2434" s="12">
        <v>2.1393617984015099</v>
      </c>
      <c r="I2434" s="14">
        <v>3.2406378308099698E-2</v>
      </c>
      <c r="J2434" s="14">
        <v>7.2853717497483803E-2</v>
      </c>
      <c r="K2434" t="s">
        <v>10502</v>
      </c>
      <c r="L2434" t="s">
        <v>24</v>
      </c>
      <c r="M2434" t="s">
        <v>24</v>
      </c>
      <c r="N2434" t="s">
        <v>24</v>
      </c>
      <c r="O2434" t="s">
        <v>24</v>
      </c>
      <c r="P2434" t="s">
        <v>24</v>
      </c>
      <c r="Q2434" t="s">
        <v>24</v>
      </c>
      <c r="R2434" t="s">
        <v>24</v>
      </c>
      <c r="S2434" t="s">
        <v>24</v>
      </c>
      <c r="T2434" t="s">
        <v>24</v>
      </c>
      <c r="U2434" t="s">
        <v>24</v>
      </c>
      <c r="V2434" t="s">
        <v>24</v>
      </c>
      <c r="W2434" t="s">
        <v>24</v>
      </c>
      <c r="X2434" t="s">
        <v>24</v>
      </c>
      <c r="Y2434">
        <v>104</v>
      </c>
      <c r="Z2434">
        <v>84</v>
      </c>
      <c r="AA2434">
        <v>19</v>
      </c>
      <c r="AB2434">
        <v>22</v>
      </c>
      <c r="AC2434" t="s">
        <v>10501</v>
      </c>
      <c r="AD2434" t="s">
        <v>10503</v>
      </c>
    </row>
    <row r="2435" spans="1:30" x14ac:dyDescent="0.25">
      <c r="A2435">
        <v>2434</v>
      </c>
      <c r="B2435" t="s">
        <v>16647</v>
      </c>
      <c r="C2435" s="2">
        <v>-0.16448707661202699</v>
      </c>
      <c r="D2435" t="s">
        <v>3100</v>
      </c>
      <c r="E2435" t="s">
        <v>18282</v>
      </c>
      <c r="F2435">
        <v>1579.1273937220401</v>
      </c>
      <c r="G2435" s="2">
        <v>0.16613183923953501</v>
      </c>
      <c r="H2435" s="12">
        <v>-0.99009965437668701</v>
      </c>
      <c r="I2435" s="14">
        <v>0.32212541228825597</v>
      </c>
      <c r="J2435" s="14">
        <v>0.44796999109175301</v>
      </c>
      <c r="K2435" t="s">
        <v>10505</v>
      </c>
      <c r="L2435" t="s">
        <v>24</v>
      </c>
      <c r="M2435" t="s">
        <v>24</v>
      </c>
      <c r="N2435" t="s">
        <v>24</v>
      </c>
      <c r="O2435" t="s">
        <v>24</v>
      </c>
      <c r="P2435" t="s">
        <v>24</v>
      </c>
      <c r="Q2435" t="s">
        <v>24</v>
      </c>
      <c r="R2435" t="s">
        <v>24</v>
      </c>
      <c r="S2435" t="s">
        <v>24</v>
      </c>
      <c r="T2435" t="s">
        <v>24</v>
      </c>
      <c r="U2435" t="s">
        <v>24</v>
      </c>
      <c r="V2435" t="s">
        <v>24</v>
      </c>
      <c r="W2435" t="s">
        <v>24</v>
      </c>
      <c r="X2435" t="s">
        <v>24</v>
      </c>
      <c r="Y2435">
        <v>2294</v>
      </c>
      <c r="Z2435">
        <v>2239</v>
      </c>
      <c r="AA2435">
        <v>963</v>
      </c>
      <c r="AB2435">
        <v>1249</v>
      </c>
      <c r="AC2435" t="s">
        <v>10504</v>
      </c>
      <c r="AD2435" t="s">
        <v>10506</v>
      </c>
    </row>
    <row r="2436" spans="1:30" x14ac:dyDescent="0.25">
      <c r="A2436">
        <v>2435</v>
      </c>
      <c r="B2436" t="s">
        <v>16648</v>
      </c>
      <c r="C2436" s="2">
        <v>-2.0849981445812702</v>
      </c>
      <c r="D2436" t="s">
        <v>10509</v>
      </c>
      <c r="E2436" t="s">
        <v>18298</v>
      </c>
      <c r="F2436">
        <v>616.27888351887702</v>
      </c>
      <c r="G2436" s="2">
        <v>1.1431195262221701</v>
      </c>
      <c r="H2436" s="12">
        <v>-1.8239546230759101</v>
      </c>
      <c r="I2436" s="14">
        <v>6.8158932638879996E-2</v>
      </c>
      <c r="J2436" s="14">
        <v>0.133344887503483</v>
      </c>
      <c r="K2436" t="s">
        <v>10508</v>
      </c>
      <c r="L2436" t="s">
        <v>24</v>
      </c>
      <c r="M2436" t="s">
        <v>24</v>
      </c>
      <c r="N2436" t="s">
        <v>24</v>
      </c>
      <c r="O2436" t="s">
        <v>24</v>
      </c>
      <c r="P2436" t="s">
        <v>24</v>
      </c>
      <c r="Q2436" t="s">
        <v>24</v>
      </c>
      <c r="R2436" t="s">
        <v>24</v>
      </c>
      <c r="S2436" t="s">
        <v>24</v>
      </c>
      <c r="T2436" t="s">
        <v>24</v>
      </c>
      <c r="U2436" t="s">
        <v>24</v>
      </c>
      <c r="V2436" t="s">
        <v>24</v>
      </c>
      <c r="W2436" t="s">
        <v>24</v>
      </c>
      <c r="X2436" t="s">
        <v>24</v>
      </c>
      <c r="Y2436">
        <v>336</v>
      </c>
      <c r="Z2436">
        <v>381</v>
      </c>
      <c r="AA2436">
        <v>1041</v>
      </c>
      <c r="AB2436">
        <v>195</v>
      </c>
      <c r="AC2436" t="s">
        <v>10507</v>
      </c>
      <c r="AD2436" t="s">
        <v>10510</v>
      </c>
    </row>
    <row r="2437" spans="1:30" x14ac:dyDescent="0.25">
      <c r="A2437">
        <v>2436</v>
      </c>
      <c r="B2437" t="s">
        <v>16649</v>
      </c>
      <c r="C2437" s="2">
        <v>-2.8077300449447198</v>
      </c>
      <c r="D2437" t="s">
        <v>10513</v>
      </c>
      <c r="E2437" t="s">
        <v>18282</v>
      </c>
      <c r="F2437">
        <v>196.366828786029</v>
      </c>
      <c r="G2437" s="2">
        <v>1.31615621722895</v>
      </c>
      <c r="H2437" s="12">
        <v>-2.13328023542384</v>
      </c>
      <c r="I2437" s="14">
        <v>3.29017445672471E-2</v>
      </c>
      <c r="J2437" s="14">
        <v>7.3797422478518004E-2</v>
      </c>
      <c r="K2437" t="s">
        <v>10512</v>
      </c>
      <c r="L2437" t="s">
        <v>24</v>
      </c>
      <c r="M2437" t="s">
        <v>24</v>
      </c>
      <c r="N2437" t="s">
        <v>24</v>
      </c>
      <c r="O2437" t="s">
        <v>24</v>
      </c>
      <c r="P2437" t="s">
        <v>24</v>
      </c>
      <c r="Q2437" t="s">
        <v>24</v>
      </c>
      <c r="R2437" t="s">
        <v>24</v>
      </c>
      <c r="S2437" t="s">
        <v>24</v>
      </c>
      <c r="T2437" t="s">
        <v>24</v>
      </c>
      <c r="U2437" t="s">
        <v>24</v>
      </c>
      <c r="V2437" t="s">
        <v>24</v>
      </c>
      <c r="W2437" t="s">
        <v>24</v>
      </c>
      <c r="X2437" t="s">
        <v>24</v>
      </c>
      <c r="Y2437">
        <v>81</v>
      </c>
      <c r="Z2437">
        <v>68</v>
      </c>
      <c r="AA2437">
        <v>374</v>
      </c>
      <c r="AB2437">
        <v>49</v>
      </c>
      <c r="AC2437" t="s">
        <v>10511</v>
      </c>
      <c r="AD2437" t="s">
        <v>10514</v>
      </c>
    </row>
    <row r="2438" spans="1:30" x14ac:dyDescent="0.25">
      <c r="A2438">
        <v>2437</v>
      </c>
      <c r="B2438" t="s">
        <v>16650</v>
      </c>
      <c r="C2438" s="2">
        <v>-0.36390095332553402</v>
      </c>
      <c r="D2438" t="s">
        <v>1877</v>
      </c>
      <c r="E2438" t="s">
        <v>18285</v>
      </c>
      <c r="F2438">
        <v>7403.7605989685699</v>
      </c>
      <c r="G2438" s="2">
        <v>0.15079112104126999</v>
      </c>
      <c r="H2438" s="12">
        <v>-2.4132783867687899</v>
      </c>
      <c r="I2438" s="14">
        <v>1.5809738984849699E-2</v>
      </c>
      <c r="J2438" s="14">
        <v>3.9881802800928901E-2</v>
      </c>
      <c r="K2438" t="s">
        <v>10516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</v>
      </c>
      <c r="W2438">
        <v>0</v>
      </c>
      <c r="X2438">
        <v>0</v>
      </c>
      <c r="Y2438">
        <v>9069</v>
      </c>
      <c r="Z2438">
        <v>10692</v>
      </c>
      <c r="AA2438">
        <v>5029</v>
      </c>
      <c r="AB2438">
        <v>5975</v>
      </c>
      <c r="AC2438" t="s">
        <v>10515</v>
      </c>
      <c r="AD2438" t="s">
        <v>10517</v>
      </c>
    </row>
    <row r="2439" spans="1:30" x14ac:dyDescent="0.25">
      <c r="A2439">
        <v>2438</v>
      </c>
      <c r="B2439" t="s">
        <v>16651</v>
      </c>
      <c r="C2439" s="2">
        <v>-0.90525837109334395</v>
      </c>
      <c r="D2439" t="s">
        <v>24</v>
      </c>
      <c r="F2439">
        <v>39.985819700707701</v>
      </c>
      <c r="G2439" s="2">
        <v>0.58297034805861103</v>
      </c>
      <c r="H2439" s="12">
        <v>-1.5528377628605099</v>
      </c>
      <c r="I2439" s="14">
        <v>0.12046189850259</v>
      </c>
      <c r="J2439" s="14">
        <v>0.21122753194998301</v>
      </c>
      <c r="K2439" t="s">
        <v>24</v>
      </c>
      <c r="L2439" t="s">
        <v>24</v>
      </c>
      <c r="M2439" t="s">
        <v>24</v>
      </c>
      <c r="N2439" t="s">
        <v>24</v>
      </c>
      <c r="O2439" t="s">
        <v>24</v>
      </c>
      <c r="P2439" t="s">
        <v>24</v>
      </c>
      <c r="Q2439" t="s">
        <v>24</v>
      </c>
      <c r="R2439" t="s">
        <v>24</v>
      </c>
      <c r="S2439" t="s">
        <v>24</v>
      </c>
      <c r="T2439" t="s">
        <v>24</v>
      </c>
      <c r="U2439" t="s">
        <v>24</v>
      </c>
      <c r="V2439" t="s">
        <v>24</v>
      </c>
      <c r="W2439" t="s">
        <v>24</v>
      </c>
      <c r="X2439" t="s">
        <v>24</v>
      </c>
      <c r="Y2439">
        <v>51</v>
      </c>
      <c r="Z2439">
        <v>33</v>
      </c>
      <c r="AA2439">
        <v>42</v>
      </c>
      <c r="AB2439">
        <v>25</v>
      </c>
      <c r="AC2439" t="s">
        <v>24</v>
      </c>
      <c r="AD2439" t="s">
        <v>24</v>
      </c>
    </row>
    <row r="2440" spans="1:30" x14ac:dyDescent="0.25">
      <c r="A2440">
        <v>2439</v>
      </c>
      <c r="B2440" t="s">
        <v>16652</v>
      </c>
      <c r="C2440" s="2">
        <v>-1.3848670953494999</v>
      </c>
      <c r="D2440" t="s">
        <v>24</v>
      </c>
      <c r="F2440">
        <v>113.518022382162</v>
      </c>
      <c r="G2440" s="2">
        <v>0.41547954410568599</v>
      </c>
      <c r="H2440" s="12">
        <v>-3.3331775655295099</v>
      </c>
      <c r="I2440" s="14">
        <v>8.5860126597511396E-4</v>
      </c>
      <c r="J2440" s="14">
        <v>3.3422487702744999E-3</v>
      </c>
      <c r="K2440" t="s">
        <v>24</v>
      </c>
      <c r="L2440">
        <v>0</v>
      </c>
      <c r="M2440">
        <v>1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116</v>
      </c>
      <c r="Z2440">
        <v>74</v>
      </c>
      <c r="AA2440">
        <v>120</v>
      </c>
      <c r="AB2440">
        <v>93</v>
      </c>
      <c r="AC2440" t="s">
        <v>24</v>
      </c>
      <c r="AD2440" t="s">
        <v>24</v>
      </c>
    </row>
    <row r="2441" spans="1:30" x14ac:dyDescent="0.25">
      <c r="A2441">
        <v>2440</v>
      </c>
      <c r="B2441" t="s">
        <v>16653</v>
      </c>
      <c r="C2441" s="2">
        <v>2.2930923636129799</v>
      </c>
      <c r="D2441" t="s">
        <v>9521</v>
      </c>
      <c r="E2441" t="s">
        <v>18298</v>
      </c>
      <c r="F2441">
        <v>3328.3548990097001</v>
      </c>
      <c r="G2441" s="2">
        <v>0.30216919755194599</v>
      </c>
      <c r="H2441" s="12">
        <v>7.5887694119410396</v>
      </c>
      <c r="I2441" s="14">
        <v>3.2295789559788597E-14</v>
      </c>
      <c r="J2441" s="14">
        <v>7.2065747560556804E-13</v>
      </c>
      <c r="K2441" t="s">
        <v>10519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</v>
      </c>
      <c r="Y2441">
        <v>8382</v>
      </c>
      <c r="Z2441">
        <v>8450</v>
      </c>
      <c r="AA2441">
        <v>879</v>
      </c>
      <c r="AB2441">
        <v>575</v>
      </c>
      <c r="AC2441" t="s">
        <v>10518</v>
      </c>
      <c r="AD2441" t="s">
        <v>10520</v>
      </c>
    </row>
    <row r="2442" spans="1:30" x14ac:dyDescent="0.25">
      <c r="A2442">
        <v>2441</v>
      </c>
      <c r="B2442" t="s">
        <v>16654</v>
      </c>
      <c r="C2442" s="2">
        <v>0.219211890718538</v>
      </c>
      <c r="D2442" t="s">
        <v>24</v>
      </c>
      <c r="F2442">
        <v>0.159363130052112</v>
      </c>
      <c r="G2442" s="2">
        <v>4.9953167936847898</v>
      </c>
      <c r="H2442" s="12">
        <v>4.3883481222986999E-2</v>
      </c>
      <c r="I2442" s="14">
        <v>0.96499728269000196</v>
      </c>
      <c r="J2442" s="14" t="s">
        <v>24</v>
      </c>
      <c r="K2442" t="s">
        <v>24</v>
      </c>
      <c r="L2442" t="s">
        <v>24</v>
      </c>
      <c r="M2442" t="s">
        <v>24</v>
      </c>
      <c r="N2442" t="s">
        <v>24</v>
      </c>
      <c r="O2442" t="s">
        <v>24</v>
      </c>
      <c r="P2442" t="s">
        <v>24</v>
      </c>
      <c r="Q2442" t="s">
        <v>24</v>
      </c>
      <c r="R2442" t="s">
        <v>24</v>
      </c>
      <c r="S2442" t="s">
        <v>24</v>
      </c>
      <c r="T2442" t="s">
        <v>24</v>
      </c>
      <c r="U2442" t="s">
        <v>24</v>
      </c>
      <c r="V2442" t="s">
        <v>24</v>
      </c>
      <c r="W2442" t="s">
        <v>24</v>
      </c>
      <c r="X2442" t="s">
        <v>24</v>
      </c>
      <c r="Y2442">
        <v>0</v>
      </c>
      <c r="Z2442">
        <v>1</v>
      </c>
      <c r="AA2442">
        <v>0</v>
      </c>
      <c r="AB2442">
        <v>0</v>
      </c>
      <c r="AC2442" t="s">
        <v>24</v>
      </c>
      <c r="AD2442" t="s">
        <v>24</v>
      </c>
    </row>
    <row r="2443" spans="1:30" x14ac:dyDescent="0.25">
      <c r="A2443">
        <v>2442</v>
      </c>
      <c r="B2443" t="s">
        <v>16655</v>
      </c>
      <c r="C2443" s="2">
        <v>-0.71396181104820999</v>
      </c>
      <c r="D2443" t="s">
        <v>24</v>
      </c>
      <c r="F2443">
        <v>15799.2003991369</v>
      </c>
      <c r="G2443" s="2">
        <v>0.35954522529204502</v>
      </c>
      <c r="H2443" s="12">
        <v>-1.9857357595787499</v>
      </c>
      <c r="I2443" s="14">
        <v>4.7062672147207003E-2</v>
      </c>
      <c r="J2443" s="14">
        <v>9.8647200609148306E-2</v>
      </c>
      <c r="K2443" t="s">
        <v>24</v>
      </c>
      <c r="L2443" t="s">
        <v>24</v>
      </c>
      <c r="M2443" t="s">
        <v>24</v>
      </c>
      <c r="N2443" t="s">
        <v>24</v>
      </c>
      <c r="O2443" t="s">
        <v>24</v>
      </c>
      <c r="P2443" t="s">
        <v>24</v>
      </c>
      <c r="Q2443" t="s">
        <v>24</v>
      </c>
      <c r="R2443" t="s">
        <v>24</v>
      </c>
      <c r="S2443" t="s">
        <v>24</v>
      </c>
      <c r="T2443" t="s">
        <v>24</v>
      </c>
      <c r="U2443" t="s">
        <v>24</v>
      </c>
      <c r="V2443" t="s">
        <v>24</v>
      </c>
      <c r="W2443" t="s">
        <v>24</v>
      </c>
      <c r="X2443" t="s">
        <v>24</v>
      </c>
      <c r="Y2443">
        <v>11105</v>
      </c>
      <c r="Z2443">
        <v>25765</v>
      </c>
      <c r="AA2443">
        <v>12481</v>
      </c>
      <c r="AB2443">
        <v>13326</v>
      </c>
      <c r="AC2443" t="s">
        <v>24</v>
      </c>
      <c r="AD2443" t="s">
        <v>24</v>
      </c>
    </row>
    <row r="2444" spans="1:30" x14ac:dyDescent="0.25">
      <c r="A2444">
        <v>2443</v>
      </c>
      <c r="B2444" t="s">
        <v>16656</v>
      </c>
      <c r="C2444" s="2">
        <v>-0.52109727214373303</v>
      </c>
      <c r="D2444" t="s">
        <v>24</v>
      </c>
      <c r="F2444">
        <v>107.565104741878</v>
      </c>
      <c r="G2444" s="2">
        <v>0.34324709309016599</v>
      </c>
      <c r="H2444" s="12">
        <v>-1.51814037943462</v>
      </c>
      <c r="I2444" s="14">
        <v>0.12897901362603501</v>
      </c>
      <c r="J2444" s="14">
        <v>0.222958410008706</v>
      </c>
      <c r="K2444" t="s">
        <v>24</v>
      </c>
      <c r="L2444" t="s">
        <v>24</v>
      </c>
      <c r="M2444" t="s">
        <v>24</v>
      </c>
      <c r="N2444" t="s">
        <v>24</v>
      </c>
      <c r="O2444" t="s">
        <v>24</v>
      </c>
      <c r="P2444" t="s">
        <v>24</v>
      </c>
      <c r="Q2444" t="s">
        <v>24</v>
      </c>
      <c r="R2444" t="s">
        <v>24</v>
      </c>
      <c r="S2444" t="s">
        <v>24</v>
      </c>
      <c r="T2444" t="s">
        <v>24</v>
      </c>
      <c r="U2444" t="s">
        <v>24</v>
      </c>
      <c r="V2444" t="s">
        <v>24</v>
      </c>
      <c r="W2444" t="s">
        <v>24</v>
      </c>
      <c r="X2444" t="s">
        <v>24</v>
      </c>
      <c r="Y2444">
        <v>125</v>
      </c>
      <c r="Z2444">
        <v>144</v>
      </c>
      <c r="AA2444">
        <v>91</v>
      </c>
      <c r="AB2444">
        <v>74</v>
      </c>
      <c r="AC2444" t="s">
        <v>24</v>
      </c>
      <c r="AD2444" t="s">
        <v>24</v>
      </c>
    </row>
    <row r="2445" spans="1:30" x14ac:dyDescent="0.25">
      <c r="A2445">
        <v>2444</v>
      </c>
      <c r="B2445" t="s">
        <v>16657</v>
      </c>
      <c r="C2445" s="2">
        <v>1.9720751121003399</v>
      </c>
      <c r="D2445" t="s">
        <v>10523</v>
      </c>
      <c r="E2445" t="s">
        <v>18298</v>
      </c>
      <c r="F2445">
        <v>9165.6156967898205</v>
      </c>
      <c r="G2445" s="2">
        <v>0.42124316195724099</v>
      </c>
      <c r="H2445" s="12">
        <v>4.6815599401955801</v>
      </c>
      <c r="I2445" s="14">
        <v>2.84700124612721E-6</v>
      </c>
      <c r="J2445" s="14">
        <v>2.08193630451812E-5</v>
      </c>
      <c r="K2445" t="s">
        <v>10522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1</v>
      </c>
      <c r="U2445">
        <v>0</v>
      </c>
      <c r="V2445">
        <v>0</v>
      </c>
      <c r="W2445">
        <v>0</v>
      </c>
      <c r="X2445">
        <v>0</v>
      </c>
      <c r="Y2445">
        <v>21242</v>
      </c>
      <c r="Z2445">
        <v>23291</v>
      </c>
      <c r="AA2445">
        <v>3294</v>
      </c>
      <c r="AB2445">
        <v>1430</v>
      </c>
      <c r="AC2445" t="s">
        <v>10521</v>
      </c>
      <c r="AD2445" t="s">
        <v>10524</v>
      </c>
    </row>
    <row r="2446" spans="1:30" x14ac:dyDescent="0.25">
      <c r="A2446">
        <v>2445</v>
      </c>
      <c r="B2446" t="s">
        <v>16658</v>
      </c>
      <c r="C2446" s="2">
        <v>3.1229265312023999</v>
      </c>
      <c r="D2446" t="s">
        <v>35</v>
      </c>
      <c r="F2446">
        <v>191.325894505549</v>
      </c>
      <c r="G2446" s="2">
        <v>0.39064272897822</v>
      </c>
      <c r="H2446" s="12">
        <v>7.9943290877852498</v>
      </c>
      <c r="I2446" s="14">
        <v>1.3028134678693799E-15</v>
      </c>
      <c r="J2446" s="14">
        <v>3.6081465191701698E-14</v>
      </c>
      <c r="K2446" t="s">
        <v>24</v>
      </c>
      <c r="L2446">
        <v>0</v>
      </c>
      <c r="M2446">
        <v>0</v>
      </c>
      <c r="N2446">
        <v>1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548</v>
      </c>
      <c r="Z2446">
        <v>494</v>
      </c>
      <c r="AA2446">
        <v>33</v>
      </c>
      <c r="AB2446">
        <v>18</v>
      </c>
      <c r="AC2446" t="s">
        <v>10525</v>
      </c>
      <c r="AD2446" t="s">
        <v>10526</v>
      </c>
    </row>
    <row r="2447" spans="1:30" x14ac:dyDescent="0.25">
      <c r="A2447">
        <v>2446</v>
      </c>
      <c r="B2447" t="s">
        <v>16659</v>
      </c>
      <c r="C2447" s="2">
        <v>-1.0677434955409599</v>
      </c>
      <c r="D2447" t="s">
        <v>24</v>
      </c>
      <c r="F2447">
        <v>473.20759999482698</v>
      </c>
      <c r="G2447" s="2">
        <v>0.21753781733275099</v>
      </c>
      <c r="H2447" s="12">
        <v>-4.9083120748045204</v>
      </c>
      <c r="I2447" s="14">
        <v>9.1863595619228396E-7</v>
      </c>
      <c r="J2447" s="14">
        <v>7.4734862686059803E-6</v>
      </c>
      <c r="K2447" t="s">
        <v>24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</v>
      </c>
      <c r="W2447">
        <v>0</v>
      </c>
      <c r="X2447">
        <v>0</v>
      </c>
      <c r="Y2447">
        <v>432</v>
      </c>
      <c r="Z2447">
        <v>500</v>
      </c>
      <c r="AA2447">
        <v>427</v>
      </c>
      <c r="AB2447">
        <v>412</v>
      </c>
      <c r="AC2447" t="s">
        <v>24</v>
      </c>
      <c r="AD2447" t="s">
        <v>24</v>
      </c>
    </row>
    <row r="2448" spans="1:30" x14ac:dyDescent="0.25">
      <c r="A2448">
        <v>2447</v>
      </c>
      <c r="B2448" t="s">
        <v>16660</v>
      </c>
      <c r="C2448" s="2">
        <v>-0.92320476166549004</v>
      </c>
      <c r="D2448" t="s">
        <v>24</v>
      </c>
      <c r="F2448">
        <v>30701.195421248402</v>
      </c>
      <c r="G2448" s="2">
        <v>0.333345355190795</v>
      </c>
      <c r="H2448" s="12">
        <v>-2.7695144008743702</v>
      </c>
      <c r="I2448" s="14">
        <v>5.6139922443128104E-3</v>
      </c>
      <c r="J2448" s="14">
        <v>1.6487432834909901E-2</v>
      </c>
      <c r="K2448" t="s">
        <v>24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</v>
      </c>
      <c r="W2448">
        <v>0</v>
      </c>
      <c r="X2448">
        <v>0</v>
      </c>
      <c r="Y2448">
        <v>22880</v>
      </c>
      <c r="Z2448">
        <v>42237</v>
      </c>
      <c r="AA2448">
        <v>29411</v>
      </c>
      <c r="AB2448">
        <v>22727</v>
      </c>
      <c r="AC2448" t="s">
        <v>24</v>
      </c>
      <c r="AD2448" t="s">
        <v>24</v>
      </c>
    </row>
    <row r="2449" spans="1:30" x14ac:dyDescent="0.25">
      <c r="A2449">
        <v>2448</v>
      </c>
      <c r="B2449" t="s">
        <v>16661</v>
      </c>
      <c r="C2449" s="2">
        <v>0.69844102920781304</v>
      </c>
      <c r="D2449" t="s">
        <v>10529</v>
      </c>
      <c r="E2449" t="s">
        <v>18282</v>
      </c>
      <c r="F2449">
        <v>565.69258726828502</v>
      </c>
      <c r="G2449" s="2">
        <v>0.21488928720051501</v>
      </c>
      <c r="H2449" s="12">
        <v>3.2502366139643399</v>
      </c>
      <c r="I2449" s="14">
        <v>1.1530902516820401E-3</v>
      </c>
      <c r="J2449" s="14">
        <v>4.2965815198648402E-3</v>
      </c>
      <c r="K2449" t="s">
        <v>10528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0</v>
      </c>
      <c r="Y2449">
        <v>1142</v>
      </c>
      <c r="Z2449">
        <v>985</v>
      </c>
      <c r="AA2449">
        <v>252</v>
      </c>
      <c r="AB2449">
        <v>319</v>
      </c>
      <c r="AC2449" t="s">
        <v>10527</v>
      </c>
      <c r="AD2449" t="s">
        <v>10530</v>
      </c>
    </row>
    <row r="2450" spans="1:30" x14ac:dyDescent="0.25">
      <c r="A2450">
        <v>2449</v>
      </c>
      <c r="B2450" t="s">
        <v>16662</v>
      </c>
      <c r="C2450" s="2">
        <v>-0.161358527267385</v>
      </c>
      <c r="D2450" t="s">
        <v>10533</v>
      </c>
      <c r="E2450" t="s">
        <v>18286</v>
      </c>
      <c r="F2450">
        <v>1515.80975385427</v>
      </c>
      <c r="G2450" s="2">
        <v>0.166158920900801</v>
      </c>
      <c r="H2450" s="12">
        <v>-0.97110962440420401</v>
      </c>
      <c r="I2450" s="14">
        <v>0.33149369162255499</v>
      </c>
      <c r="J2450" s="14">
        <v>0.45651093727949099</v>
      </c>
      <c r="K2450" t="s">
        <v>10532</v>
      </c>
      <c r="L2450" t="s">
        <v>24</v>
      </c>
      <c r="M2450" t="s">
        <v>24</v>
      </c>
      <c r="N2450" t="s">
        <v>24</v>
      </c>
      <c r="O2450" t="s">
        <v>24</v>
      </c>
      <c r="P2450" t="s">
        <v>24</v>
      </c>
      <c r="Q2450" t="s">
        <v>24</v>
      </c>
      <c r="R2450" t="s">
        <v>24</v>
      </c>
      <c r="S2450" t="s">
        <v>24</v>
      </c>
      <c r="T2450" t="s">
        <v>24</v>
      </c>
      <c r="U2450" t="s">
        <v>24</v>
      </c>
      <c r="V2450" t="s">
        <v>24</v>
      </c>
      <c r="W2450" t="s">
        <v>24</v>
      </c>
      <c r="X2450" t="s">
        <v>24</v>
      </c>
      <c r="Y2450">
        <v>2043</v>
      </c>
      <c r="Z2450">
        <v>2323</v>
      </c>
      <c r="AA2450">
        <v>919</v>
      </c>
      <c r="AB2450">
        <v>1203</v>
      </c>
      <c r="AC2450" t="s">
        <v>10531</v>
      </c>
      <c r="AD2450" t="s">
        <v>10534</v>
      </c>
    </row>
    <row r="2451" spans="1:30" x14ac:dyDescent="0.25">
      <c r="A2451">
        <v>2450</v>
      </c>
      <c r="B2451" t="s">
        <v>16663</v>
      </c>
      <c r="C2451" s="2">
        <v>0.26302208220444001</v>
      </c>
      <c r="D2451" t="s">
        <v>10537</v>
      </c>
      <c r="E2451" t="s">
        <v>18290</v>
      </c>
      <c r="F2451">
        <v>794.05470548238497</v>
      </c>
      <c r="G2451" s="2">
        <v>0.20995755770291499</v>
      </c>
      <c r="H2451" s="12">
        <v>1.2527392920840199</v>
      </c>
      <c r="I2451" s="14">
        <v>0.210300601425466</v>
      </c>
      <c r="J2451" s="14">
        <v>0.32542396407096802</v>
      </c>
      <c r="K2451" t="s">
        <v>10536</v>
      </c>
      <c r="L2451" t="s">
        <v>24</v>
      </c>
      <c r="M2451" t="s">
        <v>24</v>
      </c>
      <c r="N2451" t="s">
        <v>24</v>
      </c>
      <c r="O2451" t="s">
        <v>24</v>
      </c>
      <c r="P2451" t="s">
        <v>24</v>
      </c>
      <c r="Q2451" t="s">
        <v>24</v>
      </c>
      <c r="R2451" t="s">
        <v>24</v>
      </c>
      <c r="S2451" t="s">
        <v>24</v>
      </c>
      <c r="T2451" t="s">
        <v>24</v>
      </c>
      <c r="U2451" t="s">
        <v>24</v>
      </c>
      <c r="V2451" t="s">
        <v>24</v>
      </c>
      <c r="W2451" t="s">
        <v>24</v>
      </c>
      <c r="X2451" t="s">
        <v>24</v>
      </c>
      <c r="Y2451">
        <v>1237</v>
      </c>
      <c r="Z2451">
        <v>1404</v>
      </c>
      <c r="AA2451">
        <v>489</v>
      </c>
      <c r="AB2451">
        <v>455</v>
      </c>
      <c r="AC2451" t="s">
        <v>10535</v>
      </c>
      <c r="AD2451" t="s">
        <v>10538</v>
      </c>
    </row>
    <row r="2452" spans="1:30" x14ac:dyDescent="0.25">
      <c r="A2452">
        <v>2451</v>
      </c>
      <c r="B2452" t="s">
        <v>16664</v>
      </c>
      <c r="C2452" s="2">
        <v>9.9621686865395999E-3</v>
      </c>
      <c r="D2452" t="s">
        <v>306</v>
      </c>
      <c r="E2452" t="s">
        <v>18294</v>
      </c>
      <c r="F2452">
        <v>1444.7231928035601</v>
      </c>
      <c r="G2452" s="2">
        <v>0.170824101633404</v>
      </c>
      <c r="H2452" s="12">
        <v>5.8318285249459999E-2</v>
      </c>
      <c r="I2452" s="14">
        <v>0.95349510277933303</v>
      </c>
      <c r="J2452" s="14">
        <v>0.96661432407925596</v>
      </c>
      <c r="K2452" t="s">
        <v>10540</v>
      </c>
      <c r="L2452" t="s">
        <v>24</v>
      </c>
      <c r="M2452" t="s">
        <v>24</v>
      </c>
      <c r="N2452" t="s">
        <v>24</v>
      </c>
      <c r="O2452" t="s">
        <v>24</v>
      </c>
      <c r="P2452" t="s">
        <v>24</v>
      </c>
      <c r="Q2452" t="s">
        <v>24</v>
      </c>
      <c r="R2452" t="s">
        <v>24</v>
      </c>
      <c r="S2452" t="s">
        <v>24</v>
      </c>
      <c r="T2452" t="s">
        <v>24</v>
      </c>
      <c r="U2452" t="s">
        <v>24</v>
      </c>
      <c r="V2452" t="s">
        <v>24</v>
      </c>
      <c r="W2452" t="s">
        <v>24</v>
      </c>
      <c r="X2452" t="s">
        <v>24</v>
      </c>
      <c r="Y2452">
        <v>2222</v>
      </c>
      <c r="Z2452">
        <v>2190</v>
      </c>
      <c r="AA2452">
        <v>921</v>
      </c>
      <c r="AB2452">
        <v>971</v>
      </c>
      <c r="AC2452" t="s">
        <v>10539</v>
      </c>
      <c r="AD2452" t="e">
        <f>-KNSENTPSSLNQGSTGVIIRTNPLYSLPLSFYLWQVFGLTISGLVFLWLSRNEQLDLLISGYWFDPKTQSFPWEHNYWLDLFNHRLLKITIISAAVCSLFWGVYRRNFRLVVTTMLIGVGPLVIGILKSTSAHSCPWDLVEYGGKAASYILMDTAPAGAGPGHCFPGGHASSGFALMAVFFLFYPERPRLATLCWIVGVCLGMIMGFGQVMRGAHFLTHNLWAGWWVWLSQLALFWLISGYDHRH</f>
        <v>#NAME?</v>
      </c>
    </row>
    <row r="2453" spans="1:30" x14ac:dyDescent="0.25">
      <c r="A2453">
        <v>2452</v>
      </c>
      <c r="B2453" t="s">
        <v>16665</v>
      </c>
      <c r="C2453" s="2">
        <v>-0.120862862810106</v>
      </c>
      <c r="D2453" t="s">
        <v>35</v>
      </c>
      <c r="F2453">
        <v>353.88484642212302</v>
      </c>
      <c r="G2453" s="2">
        <v>0.22528579039329599</v>
      </c>
      <c r="H2453" s="12">
        <v>-0.53648684455023998</v>
      </c>
      <c r="I2453" s="14">
        <v>0.59162212552661297</v>
      </c>
      <c r="J2453" s="14">
        <v>0.70072320296676505</v>
      </c>
      <c r="K2453" t="s">
        <v>10542</v>
      </c>
      <c r="L2453" t="s">
        <v>24</v>
      </c>
      <c r="M2453" t="s">
        <v>24</v>
      </c>
      <c r="N2453" t="s">
        <v>24</v>
      </c>
      <c r="O2453" t="s">
        <v>24</v>
      </c>
      <c r="P2453" t="s">
        <v>24</v>
      </c>
      <c r="Q2453" t="s">
        <v>24</v>
      </c>
      <c r="R2453" t="s">
        <v>24</v>
      </c>
      <c r="S2453" t="s">
        <v>24</v>
      </c>
      <c r="T2453" t="s">
        <v>24</v>
      </c>
      <c r="U2453" t="s">
        <v>24</v>
      </c>
      <c r="V2453" t="s">
        <v>24</v>
      </c>
      <c r="W2453" t="s">
        <v>24</v>
      </c>
      <c r="X2453" t="s">
        <v>24</v>
      </c>
      <c r="Y2453">
        <v>533</v>
      </c>
      <c r="Z2453">
        <v>499</v>
      </c>
      <c r="AA2453">
        <v>204</v>
      </c>
      <c r="AB2453">
        <v>286</v>
      </c>
      <c r="AC2453" t="s">
        <v>10541</v>
      </c>
      <c r="AD2453" t="s">
        <v>10543</v>
      </c>
    </row>
    <row r="2454" spans="1:30" x14ac:dyDescent="0.25">
      <c r="A2454">
        <v>2453</v>
      </c>
      <c r="B2454" t="s">
        <v>16666</v>
      </c>
      <c r="C2454" s="2">
        <v>0.527281314134047</v>
      </c>
      <c r="D2454" t="s">
        <v>10546</v>
      </c>
      <c r="E2454" t="s">
        <v>18294</v>
      </c>
      <c r="F2454">
        <v>1717.4591793305401</v>
      </c>
      <c r="G2454" s="2">
        <v>0.18465420131980001</v>
      </c>
      <c r="H2454" s="12">
        <v>2.8555067275228501</v>
      </c>
      <c r="I2454" s="14">
        <v>4.2968212545913603E-3</v>
      </c>
      <c r="J2454" s="14">
        <v>1.30882113878153E-2</v>
      </c>
      <c r="K2454" t="s">
        <v>10545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0</v>
      </c>
      <c r="Y2454">
        <v>3148</v>
      </c>
      <c r="Z2454">
        <v>3021</v>
      </c>
      <c r="AA2454">
        <v>923</v>
      </c>
      <c r="AB2454">
        <v>922</v>
      </c>
      <c r="AC2454" t="s">
        <v>10544</v>
      </c>
      <c r="AD2454" t="s">
        <v>10547</v>
      </c>
    </row>
    <row r="2455" spans="1:30" x14ac:dyDescent="0.25">
      <c r="A2455">
        <v>2454</v>
      </c>
      <c r="B2455" t="s">
        <v>16667</v>
      </c>
      <c r="C2455" s="2">
        <v>0.65570597504274097</v>
      </c>
      <c r="D2455" t="s">
        <v>10550</v>
      </c>
      <c r="E2455" t="s">
        <v>18297</v>
      </c>
      <c r="F2455">
        <v>3662.7029483281399</v>
      </c>
      <c r="G2455" s="2">
        <v>0.19550429540377801</v>
      </c>
      <c r="H2455" s="12">
        <v>3.3539210669949799</v>
      </c>
      <c r="I2455" s="14">
        <v>7.9675087504798995E-4</v>
      </c>
      <c r="J2455" s="14">
        <v>3.1395682815967699E-3</v>
      </c>
      <c r="K2455" t="s">
        <v>10549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0</v>
      </c>
      <c r="Y2455">
        <v>6414</v>
      </c>
      <c r="Z2455">
        <v>7255</v>
      </c>
      <c r="AA2455">
        <v>1509</v>
      </c>
      <c r="AB2455">
        <v>2285</v>
      </c>
      <c r="AC2455" t="s">
        <v>10548</v>
      </c>
      <c r="AD2455" t="s">
        <v>10551</v>
      </c>
    </row>
    <row r="2456" spans="1:30" x14ac:dyDescent="0.25">
      <c r="A2456">
        <v>2455</v>
      </c>
      <c r="B2456" t="s">
        <v>16668</v>
      </c>
      <c r="C2456" s="2">
        <v>-0.136916309515273</v>
      </c>
      <c r="D2456" t="s">
        <v>35</v>
      </c>
      <c r="F2456">
        <v>374.38003883908499</v>
      </c>
      <c r="G2456" s="2">
        <v>0.27212400240226498</v>
      </c>
      <c r="H2456" s="12">
        <v>-0.50313940816171698</v>
      </c>
      <c r="I2456" s="14">
        <v>0.61486626160826097</v>
      </c>
      <c r="J2456" s="14">
        <v>0.71775950675942202</v>
      </c>
      <c r="K2456" t="s">
        <v>10553</v>
      </c>
      <c r="L2456" t="s">
        <v>24</v>
      </c>
      <c r="M2456" t="s">
        <v>24</v>
      </c>
      <c r="N2456" t="s">
        <v>24</v>
      </c>
      <c r="O2456" t="s">
        <v>24</v>
      </c>
      <c r="P2456" t="s">
        <v>24</v>
      </c>
      <c r="Q2456" t="s">
        <v>24</v>
      </c>
      <c r="R2456" t="s">
        <v>24</v>
      </c>
      <c r="S2456" t="s">
        <v>24</v>
      </c>
      <c r="T2456" t="s">
        <v>24</v>
      </c>
      <c r="U2456" t="s">
        <v>24</v>
      </c>
      <c r="V2456" t="s">
        <v>24</v>
      </c>
      <c r="W2456" t="s">
        <v>24</v>
      </c>
      <c r="X2456" t="s">
        <v>24</v>
      </c>
      <c r="Y2456">
        <v>540</v>
      </c>
      <c r="Z2456">
        <v>547</v>
      </c>
      <c r="AA2456">
        <v>190</v>
      </c>
      <c r="AB2456">
        <v>336</v>
      </c>
      <c r="AC2456" t="s">
        <v>10552</v>
      </c>
      <c r="AD2456" t="s">
        <v>10554</v>
      </c>
    </row>
    <row r="2457" spans="1:30" x14ac:dyDescent="0.25">
      <c r="A2457">
        <v>2456</v>
      </c>
      <c r="B2457" t="s">
        <v>16669</v>
      </c>
      <c r="C2457" s="2">
        <v>6.8095581069783695E-2</v>
      </c>
      <c r="D2457" t="s">
        <v>10557</v>
      </c>
      <c r="F2457">
        <v>564.45101378111997</v>
      </c>
      <c r="G2457" s="2">
        <v>0.205890156117157</v>
      </c>
      <c r="H2457" s="12">
        <v>0.33073742987030302</v>
      </c>
      <c r="I2457" s="14">
        <v>0.74084282695409098</v>
      </c>
      <c r="J2457" s="14">
        <v>0.81975750311510298</v>
      </c>
      <c r="K2457" t="s">
        <v>10556</v>
      </c>
      <c r="L2457" t="s">
        <v>24</v>
      </c>
      <c r="M2457" t="s">
        <v>24</v>
      </c>
      <c r="N2457" t="s">
        <v>24</v>
      </c>
      <c r="O2457" t="s">
        <v>24</v>
      </c>
      <c r="P2457" t="s">
        <v>24</v>
      </c>
      <c r="Q2457" t="s">
        <v>24</v>
      </c>
      <c r="R2457" t="s">
        <v>24</v>
      </c>
      <c r="S2457" t="s">
        <v>24</v>
      </c>
      <c r="T2457" t="s">
        <v>24</v>
      </c>
      <c r="U2457" t="s">
        <v>24</v>
      </c>
      <c r="V2457" t="s">
        <v>24</v>
      </c>
      <c r="W2457" t="s">
        <v>24</v>
      </c>
      <c r="X2457" t="s">
        <v>24</v>
      </c>
      <c r="Y2457">
        <v>910</v>
      </c>
      <c r="Z2457">
        <v>848</v>
      </c>
      <c r="AA2457">
        <v>308</v>
      </c>
      <c r="AB2457">
        <v>424</v>
      </c>
      <c r="AC2457" t="s">
        <v>10555</v>
      </c>
      <c r="AD2457" t="s">
        <v>10558</v>
      </c>
    </row>
    <row r="2458" spans="1:30" x14ac:dyDescent="0.25">
      <c r="A2458">
        <v>2457</v>
      </c>
      <c r="B2458" t="s">
        <v>16670</v>
      </c>
      <c r="C2458" s="2">
        <v>-0.51490034272309404</v>
      </c>
      <c r="D2458" t="s">
        <v>10561</v>
      </c>
      <c r="E2458" t="s">
        <v>18298</v>
      </c>
      <c r="F2458">
        <v>377.171389022943</v>
      </c>
      <c r="G2458" s="2">
        <v>0.24392991676164999</v>
      </c>
      <c r="H2458" s="12">
        <v>-2.1108535990942698</v>
      </c>
      <c r="I2458" s="14">
        <v>3.4784897439068999E-2</v>
      </c>
      <c r="J2458" s="14">
        <v>7.7279629392278296E-2</v>
      </c>
      <c r="K2458" t="s">
        <v>10560</v>
      </c>
      <c r="L2458" t="s">
        <v>24</v>
      </c>
      <c r="M2458" t="s">
        <v>24</v>
      </c>
      <c r="N2458" t="s">
        <v>24</v>
      </c>
      <c r="O2458" t="s">
        <v>24</v>
      </c>
      <c r="P2458" t="s">
        <v>24</v>
      </c>
      <c r="Q2458" t="s">
        <v>24</v>
      </c>
      <c r="R2458" t="s">
        <v>24</v>
      </c>
      <c r="S2458" t="s">
        <v>24</v>
      </c>
      <c r="T2458" t="s">
        <v>24</v>
      </c>
      <c r="U2458" t="s">
        <v>24</v>
      </c>
      <c r="V2458" t="s">
        <v>24</v>
      </c>
      <c r="W2458" t="s">
        <v>24</v>
      </c>
      <c r="X2458" t="s">
        <v>24</v>
      </c>
      <c r="Y2458">
        <v>451</v>
      </c>
      <c r="Z2458">
        <v>495</v>
      </c>
      <c r="AA2458">
        <v>308</v>
      </c>
      <c r="AB2458">
        <v>271</v>
      </c>
      <c r="AC2458" t="s">
        <v>10559</v>
      </c>
      <c r="AD2458" t="s">
        <v>10562</v>
      </c>
    </row>
    <row r="2459" spans="1:30" x14ac:dyDescent="0.25">
      <c r="A2459">
        <v>2458</v>
      </c>
      <c r="B2459" t="s">
        <v>16671</v>
      </c>
      <c r="C2459" s="2">
        <v>-0.85119043097608704</v>
      </c>
      <c r="D2459" t="s">
        <v>35</v>
      </c>
      <c r="F2459">
        <v>16.685200725210301</v>
      </c>
      <c r="G2459" s="2">
        <v>0.71277146783497003</v>
      </c>
      <c r="H2459" s="12">
        <v>-1.19419823798722</v>
      </c>
      <c r="I2459" s="14">
        <v>0.23240043219165599</v>
      </c>
      <c r="J2459" s="14">
        <v>0.35216285902538402</v>
      </c>
      <c r="K2459" t="s">
        <v>24</v>
      </c>
      <c r="L2459" t="s">
        <v>24</v>
      </c>
      <c r="M2459" t="s">
        <v>24</v>
      </c>
      <c r="N2459" t="s">
        <v>24</v>
      </c>
      <c r="O2459" t="s">
        <v>24</v>
      </c>
      <c r="P2459" t="s">
        <v>24</v>
      </c>
      <c r="Q2459" t="s">
        <v>24</v>
      </c>
      <c r="R2459" t="s">
        <v>24</v>
      </c>
      <c r="S2459" t="s">
        <v>24</v>
      </c>
      <c r="T2459" t="s">
        <v>24</v>
      </c>
      <c r="U2459" t="s">
        <v>24</v>
      </c>
      <c r="V2459" t="s">
        <v>24</v>
      </c>
      <c r="W2459" t="s">
        <v>24</v>
      </c>
      <c r="X2459" t="s">
        <v>24</v>
      </c>
      <c r="Y2459">
        <v>21</v>
      </c>
      <c r="Z2459">
        <v>15</v>
      </c>
      <c r="AA2459">
        <v>15</v>
      </c>
      <c r="AB2459">
        <v>13</v>
      </c>
      <c r="AC2459" t="s">
        <v>10563</v>
      </c>
      <c r="AD2459" t="s">
        <v>10564</v>
      </c>
    </row>
    <row r="2460" spans="1:30" x14ac:dyDescent="0.25">
      <c r="A2460">
        <v>2459</v>
      </c>
      <c r="B2460" t="s">
        <v>16672</v>
      </c>
      <c r="C2460" s="2">
        <v>-0.60352480350398996</v>
      </c>
      <c r="D2460" t="s">
        <v>10567</v>
      </c>
      <c r="E2460" t="s">
        <v>18298</v>
      </c>
      <c r="F2460">
        <v>215.79545064760401</v>
      </c>
      <c r="G2460" s="2">
        <v>0.29488479625782099</v>
      </c>
      <c r="H2460" s="12">
        <v>-2.0466460501284098</v>
      </c>
      <c r="I2460" s="14">
        <v>4.0692849910558403E-2</v>
      </c>
      <c r="J2460" s="14">
        <v>8.7793137514215899E-2</v>
      </c>
      <c r="K2460" t="s">
        <v>10566</v>
      </c>
      <c r="L2460" t="s">
        <v>24</v>
      </c>
      <c r="M2460" t="s">
        <v>24</v>
      </c>
      <c r="N2460" t="s">
        <v>24</v>
      </c>
      <c r="O2460" t="s">
        <v>24</v>
      </c>
      <c r="P2460" t="s">
        <v>24</v>
      </c>
      <c r="Q2460" t="s">
        <v>24</v>
      </c>
      <c r="R2460" t="s">
        <v>24</v>
      </c>
      <c r="S2460" t="s">
        <v>24</v>
      </c>
      <c r="T2460" t="s">
        <v>24</v>
      </c>
      <c r="U2460" t="s">
        <v>24</v>
      </c>
      <c r="V2460" t="s">
        <v>24</v>
      </c>
      <c r="W2460" t="s">
        <v>24</v>
      </c>
      <c r="X2460" t="s">
        <v>24</v>
      </c>
      <c r="Y2460">
        <v>277</v>
      </c>
      <c r="Z2460">
        <v>243</v>
      </c>
      <c r="AA2460">
        <v>184</v>
      </c>
      <c r="AB2460">
        <v>155</v>
      </c>
      <c r="AC2460" t="s">
        <v>10565</v>
      </c>
      <c r="AD2460" t="s">
        <v>10568</v>
      </c>
    </row>
    <row r="2461" spans="1:30" x14ac:dyDescent="0.25">
      <c r="A2461">
        <v>2460</v>
      </c>
      <c r="B2461" t="s">
        <v>16673</v>
      </c>
      <c r="C2461" s="2">
        <v>-0.39468310586063199</v>
      </c>
      <c r="D2461" t="s">
        <v>10571</v>
      </c>
      <c r="E2461" t="s">
        <v>18298</v>
      </c>
      <c r="F2461">
        <v>125.84864976915701</v>
      </c>
      <c r="G2461" s="2">
        <v>0.312150775424611</v>
      </c>
      <c r="H2461" s="12">
        <v>-1.2643989281261701</v>
      </c>
      <c r="I2461" s="14">
        <v>0.206086877417791</v>
      </c>
      <c r="J2461" s="14">
        <v>0.32099509978423901</v>
      </c>
      <c r="K2461" t="s">
        <v>10570</v>
      </c>
      <c r="L2461" t="s">
        <v>24</v>
      </c>
      <c r="M2461" t="s">
        <v>24</v>
      </c>
      <c r="N2461" t="s">
        <v>24</v>
      </c>
      <c r="O2461" t="s">
        <v>24</v>
      </c>
      <c r="P2461" t="s">
        <v>24</v>
      </c>
      <c r="Q2461" t="s">
        <v>24</v>
      </c>
      <c r="R2461" t="s">
        <v>24</v>
      </c>
      <c r="S2461" t="s">
        <v>24</v>
      </c>
      <c r="T2461" t="s">
        <v>24</v>
      </c>
      <c r="U2461" t="s">
        <v>24</v>
      </c>
      <c r="V2461" t="s">
        <v>24</v>
      </c>
      <c r="W2461" t="s">
        <v>24</v>
      </c>
      <c r="X2461" t="s">
        <v>24</v>
      </c>
      <c r="Y2461">
        <v>159</v>
      </c>
      <c r="Z2461">
        <v>173</v>
      </c>
      <c r="AA2461">
        <v>73</v>
      </c>
      <c r="AB2461">
        <v>118</v>
      </c>
      <c r="AC2461" t="s">
        <v>10569</v>
      </c>
      <c r="AD2461" t="s">
        <v>10572</v>
      </c>
    </row>
    <row r="2462" spans="1:30" x14ac:dyDescent="0.25">
      <c r="A2462">
        <v>2461</v>
      </c>
      <c r="B2462" t="s">
        <v>16674</v>
      </c>
      <c r="C2462" s="2">
        <v>-0.51733805760176499</v>
      </c>
      <c r="D2462" t="s">
        <v>10575</v>
      </c>
      <c r="E2462" t="s">
        <v>18298</v>
      </c>
      <c r="F2462">
        <v>109.581307732524</v>
      </c>
      <c r="G2462" s="2">
        <v>0.30608745536134602</v>
      </c>
      <c r="H2462" s="12">
        <v>-1.6901641950371</v>
      </c>
      <c r="I2462" s="14">
        <v>9.0996546258802199E-2</v>
      </c>
      <c r="J2462" s="14">
        <v>0.16929085904746199</v>
      </c>
      <c r="K2462" t="s">
        <v>10574</v>
      </c>
      <c r="L2462" t="s">
        <v>24</v>
      </c>
      <c r="M2462" t="s">
        <v>24</v>
      </c>
      <c r="N2462" t="s">
        <v>24</v>
      </c>
      <c r="O2462" t="s">
        <v>24</v>
      </c>
      <c r="P2462" t="s">
        <v>24</v>
      </c>
      <c r="Q2462" t="s">
        <v>24</v>
      </c>
      <c r="R2462" t="s">
        <v>24</v>
      </c>
      <c r="S2462" t="s">
        <v>24</v>
      </c>
      <c r="T2462" t="s">
        <v>24</v>
      </c>
      <c r="U2462" t="s">
        <v>24</v>
      </c>
      <c r="V2462" t="s">
        <v>24</v>
      </c>
      <c r="W2462" t="s">
        <v>24</v>
      </c>
      <c r="X2462" t="s">
        <v>24</v>
      </c>
      <c r="Y2462">
        <v>144</v>
      </c>
      <c r="Z2462">
        <v>130</v>
      </c>
      <c r="AA2462">
        <v>80</v>
      </c>
      <c r="AB2462">
        <v>90</v>
      </c>
      <c r="AC2462" t="s">
        <v>10573</v>
      </c>
      <c r="AD2462" t="s">
        <v>10576</v>
      </c>
    </row>
    <row r="2463" spans="1:30" x14ac:dyDescent="0.25">
      <c r="A2463">
        <v>2462</v>
      </c>
      <c r="B2463" t="s">
        <v>16675</v>
      </c>
      <c r="C2463" s="2">
        <v>8.6779152385719302E-2</v>
      </c>
      <c r="D2463" t="s">
        <v>35</v>
      </c>
      <c r="F2463">
        <v>318.73137682168402</v>
      </c>
      <c r="G2463" s="2">
        <v>0.27797491988085499</v>
      </c>
      <c r="H2463" s="12">
        <v>0.31218338842552501</v>
      </c>
      <c r="I2463" s="14">
        <v>0.754901155812567</v>
      </c>
      <c r="J2463" s="14">
        <v>0.82969012480947801</v>
      </c>
      <c r="K2463" t="s">
        <v>10578</v>
      </c>
      <c r="L2463" t="s">
        <v>24</v>
      </c>
      <c r="M2463" t="s">
        <v>24</v>
      </c>
      <c r="N2463" t="s">
        <v>24</v>
      </c>
      <c r="O2463" t="s">
        <v>24</v>
      </c>
      <c r="P2463" t="s">
        <v>24</v>
      </c>
      <c r="Q2463" t="s">
        <v>24</v>
      </c>
      <c r="R2463" t="s">
        <v>24</v>
      </c>
      <c r="S2463" t="s">
        <v>24</v>
      </c>
      <c r="T2463" t="s">
        <v>24</v>
      </c>
      <c r="U2463" t="s">
        <v>24</v>
      </c>
      <c r="V2463" t="s">
        <v>24</v>
      </c>
      <c r="W2463" t="s">
        <v>24</v>
      </c>
      <c r="X2463" t="s">
        <v>24</v>
      </c>
      <c r="Y2463">
        <v>526</v>
      </c>
      <c r="Z2463">
        <v>473</v>
      </c>
      <c r="AA2463">
        <v>153</v>
      </c>
      <c r="AB2463">
        <v>261</v>
      </c>
      <c r="AC2463" t="s">
        <v>10577</v>
      </c>
      <c r="AD2463" t="s">
        <v>10579</v>
      </c>
    </row>
    <row r="2464" spans="1:30" x14ac:dyDescent="0.25">
      <c r="A2464">
        <v>2463</v>
      </c>
      <c r="B2464" t="s">
        <v>16676</v>
      </c>
      <c r="C2464" s="2">
        <v>-8.2063752675134702E-2</v>
      </c>
      <c r="D2464" t="s">
        <v>10582</v>
      </c>
      <c r="E2464" t="s">
        <v>18287</v>
      </c>
      <c r="F2464">
        <v>234.52895405693999</v>
      </c>
      <c r="G2464" s="2">
        <v>0.23990133005433101</v>
      </c>
      <c r="H2464" s="12">
        <v>-0.34207293747204098</v>
      </c>
      <c r="I2464" s="14">
        <v>0.73229600305357601</v>
      </c>
      <c r="J2464" s="14">
        <v>0.81353971804780101</v>
      </c>
      <c r="K2464" t="s">
        <v>10581</v>
      </c>
      <c r="L2464" t="s">
        <v>24</v>
      </c>
      <c r="M2464" t="s">
        <v>24</v>
      </c>
      <c r="N2464" t="s">
        <v>24</v>
      </c>
      <c r="O2464" t="s">
        <v>24</v>
      </c>
      <c r="P2464" t="s">
        <v>24</v>
      </c>
      <c r="Q2464" t="s">
        <v>24</v>
      </c>
      <c r="R2464" t="s">
        <v>24</v>
      </c>
      <c r="S2464" t="s">
        <v>24</v>
      </c>
      <c r="T2464" t="s">
        <v>24</v>
      </c>
      <c r="U2464" t="s">
        <v>24</v>
      </c>
      <c r="V2464" t="s">
        <v>24</v>
      </c>
      <c r="W2464" t="s">
        <v>24</v>
      </c>
      <c r="X2464" t="s">
        <v>24</v>
      </c>
      <c r="Y2464">
        <v>318</v>
      </c>
      <c r="Z2464">
        <v>377</v>
      </c>
      <c r="AA2464">
        <v>155</v>
      </c>
      <c r="AB2464">
        <v>162</v>
      </c>
      <c r="AC2464" t="s">
        <v>10580</v>
      </c>
      <c r="AD2464" t="s">
        <v>10583</v>
      </c>
    </row>
    <row r="2465" spans="1:30" x14ac:dyDescent="0.25">
      <c r="A2465">
        <v>2464</v>
      </c>
      <c r="B2465" t="s">
        <v>16677</v>
      </c>
      <c r="C2465" s="2">
        <v>-0.75737352002435399</v>
      </c>
      <c r="D2465" t="s">
        <v>10586</v>
      </c>
      <c r="E2465" t="s">
        <v>18298</v>
      </c>
      <c r="F2465">
        <v>743.82491522324597</v>
      </c>
      <c r="G2465" s="2">
        <v>0.23546013138406199</v>
      </c>
      <c r="H2465" s="12">
        <v>-3.2165679836005499</v>
      </c>
      <c r="I2465" s="14">
        <v>1.2973379253019899E-3</v>
      </c>
      <c r="J2465" s="14">
        <v>4.7082756489816796E-3</v>
      </c>
      <c r="K2465" t="s">
        <v>10585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1</v>
      </c>
      <c r="W2465">
        <v>0</v>
      </c>
      <c r="X2465">
        <v>0</v>
      </c>
      <c r="Y2465">
        <v>815</v>
      </c>
      <c r="Z2465">
        <v>871</v>
      </c>
      <c r="AA2465">
        <v>472</v>
      </c>
      <c r="AB2465">
        <v>779</v>
      </c>
      <c r="AC2465" t="s">
        <v>10584</v>
      </c>
      <c r="AD2465" t="s">
        <v>10587</v>
      </c>
    </row>
    <row r="2466" spans="1:30" x14ac:dyDescent="0.25">
      <c r="A2466">
        <v>2465</v>
      </c>
      <c r="B2466" t="s">
        <v>16678</v>
      </c>
      <c r="C2466" s="2">
        <v>-1.2381635501743</v>
      </c>
      <c r="D2466" t="s">
        <v>10590</v>
      </c>
      <c r="E2466" t="s">
        <v>18298</v>
      </c>
      <c r="F2466">
        <v>7.7680297455351699</v>
      </c>
      <c r="G2466" s="2">
        <v>1.0300250629991901</v>
      </c>
      <c r="H2466" s="12">
        <v>-1.2020712841385299</v>
      </c>
      <c r="I2466" s="14">
        <v>0.229335910919159</v>
      </c>
      <c r="J2466" s="14" t="s">
        <v>24</v>
      </c>
      <c r="K2466" t="s">
        <v>10589</v>
      </c>
      <c r="L2466" t="s">
        <v>24</v>
      </c>
      <c r="M2466" t="s">
        <v>24</v>
      </c>
      <c r="N2466" t="s">
        <v>24</v>
      </c>
      <c r="O2466" t="s">
        <v>24</v>
      </c>
      <c r="P2466" t="s">
        <v>24</v>
      </c>
      <c r="Q2466" t="s">
        <v>24</v>
      </c>
      <c r="R2466" t="s">
        <v>24</v>
      </c>
      <c r="S2466" t="s">
        <v>24</v>
      </c>
      <c r="T2466" t="s">
        <v>24</v>
      </c>
      <c r="U2466" t="s">
        <v>24</v>
      </c>
      <c r="V2466" t="s">
        <v>24</v>
      </c>
      <c r="W2466" t="s">
        <v>24</v>
      </c>
      <c r="X2466" t="s">
        <v>24</v>
      </c>
      <c r="Y2466">
        <v>7</v>
      </c>
      <c r="Z2466">
        <v>7</v>
      </c>
      <c r="AA2466">
        <v>9</v>
      </c>
      <c r="AB2466">
        <v>5</v>
      </c>
      <c r="AC2466" t="s">
        <v>10588</v>
      </c>
      <c r="AD2466" t="s">
        <v>10591</v>
      </c>
    </row>
    <row r="2467" spans="1:30" x14ac:dyDescent="0.25">
      <c r="A2467">
        <v>2466</v>
      </c>
      <c r="B2467" t="s">
        <v>16679</v>
      </c>
      <c r="C2467" s="2">
        <v>-7.3863472905682003E-3</v>
      </c>
      <c r="D2467" t="s">
        <v>10594</v>
      </c>
      <c r="E2467" t="s">
        <v>18298</v>
      </c>
      <c r="F2467">
        <v>571.14290978155395</v>
      </c>
      <c r="G2467" s="2">
        <v>0.23176235015046301</v>
      </c>
      <c r="H2467" s="12">
        <v>-3.1870350321235898E-2</v>
      </c>
      <c r="I2467" s="14">
        <v>0.97457544363928295</v>
      </c>
      <c r="J2467" s="14">
        <v>0.97959256304025699</v>
      </c>
      <c r="K2467" t="s">
        <v>10593</v>
      </c>
      <c r="L2467" t="s">
        <v>24</v>
      </c>
      <c r="M2467" t="s">
        <v>24</v>
      </c>
      <c r="N2467" t="s">
        <v>24</v>
      </c>
      <c r="O2467" t="s">
        <v>24</v>
      </c>
      <c r="P2467" t="s">
        <v>24</v>
      </c>
      <c r="Q2467" t="s">
        <v>24</v>
      </c>
      <c r="R2467" t="s">
        <v>24</v>
      </c>
      <c r="S2467" t="s">
        <v>24</v>
      </c>
      <c r="T2467" t="s">
        <v>24</v>
      </c>
      <c r="U2467" t="s">
        <v>24</v>
      </c>
      <c r="V2467" t="s">
        <v>24</v>
      </c>
      <c r="W2467" t="s">
        <v>24</v>
      </c>
      <c r="X2467" t="s">
        <v>24</v>
      </c>
      <c r="Y2467">
        <v>950</v>
      </c>
      <c r="Z2467">
        <v>779</v>
      </c>
      <c r="AA2467">
        <v>369</v>
      </c>
      <c r="AB2467">
        <v>383</v>
      </c>
      <c r="AC2467" t="s">
        <v>10592</v>
      </c>
      <c r="AD2467" t="s">
        <v>10595</v>
      </c>
    </row>
    <row r="2468" spans="1:30" x14ac:dyDescent="0.25">
      <c r="A2468">
        <v>2467</v>
      </c>
      <c r="B2468" t="s">
        <v>16680</v>
      </c>
      <c r="C2468" s="2">
        <v>-0.59148183227544304</v>
      </c>
      <c r="D2468" t="s">
        <v>10586</v>
      </c>
      <c r="E2468" t="s">
        <v>18298</v>
      </c>
      <c r="F2468">
        <v>1372.3177931187099</v>
      </c>
      <c r="G2468" s="2">
        <v>0.189457613528037</v>
      </c>
      <c r="H2468" s="12">
        <v>-3.1219744683837201</v>
      </c>
      <c r="I2468" s="14">
        <v>1.79642517167941E-3</v>
      </c>
      <c r="J2468" s="14">
        <v>6.1915624849144604E-3</v>
      </c>
      <c r="K2468" t="s">
        <v>10597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</v>
      </c>
      <c r="W2468">
        <v>0</v>
      </c>
      <c r="X2468">
        <v>0</v>
      </c>
      <c r="Y2468">
        <v>1496</v>
      </c>
      <c r="Z2468">
        <v>1847</v>
      </c>
      <c r="AA2468">
        <v>1066</v>
      </c>
      <c r="AB2468">
        <v>1100</v>
      </c>
      <c r="AC2468" t="s">
        <v>10596</v>
      </c>
      <c r="AD2468" t="s">
        <v>10598</v>
      </c>
    </row>
    <row r="2469" spans="1:30" x14ac:dyDescent="0.25">
      <c r="A2469">
        <v>2468</v>
      </c>
      <c r="B2469" t="s">
        <v>16681</v>
      </c>
      <c r="C2469" s="2">
        <v>-9.8618178633826797E-2</v>
      </c>
      <c r="D2469" t="s">
        <v>10601</v>
      </c>
      <c r="E2469" t="s">
        <v>18298</v>
      </c>
      <c r="F2469">
        <v>1022.53414644459</v>
      </c>
      <c r="G2469" s="2">
        <v>0.21784924941300399</v>
      </c>
      <c r="H2469" s="12">
        <v>-0.45269000879991</v>
      </c>
      <c r="I2469" s="14">
        <v>0.65077197500796102</v>
      </c>
      <c r="J2469" s="14">
        <v>0.74897275638257799</v>
      </c>
      <c r="K2469" t="s">
        <v>10600</v>
      </c>
      <c r="L2469" t="s">
        <v>24</v>
      </c>
      <c r="M2469" t="s">
        <v>24</v>
      </c>
      <c r="N2469" t="s">
        <v>24</v>
      </c>
      <c r="O2469" t="s">
        <v>24</v>
      </c>
      <c r="P2469" t="s">
        <v>24</v>
      </c>
      <c r="Q2469" t="s">
        <v>24</v>
      </c>
      <c r="R2469" t="s">
        <v>24</v>
      </c>
      <c r="S2469" t="s">
        <v>24</v>
      </c>
      <c r="T2469" t="s">
        <v>24</v>
      </c>
      <c r="U2469" t="s">
        <v>24</v>
      </c>
      <c r="V2469" t="s">
        <v>24</v>
      </c>
      <c r="W2469" t="s">
        <v>24</v>
      </c>
      <c r="X2469" t="s">
        <v>24</v>
      </c>
      <c r="Y2469">
        <v>1454</v>
      </c>
      <c r="Z2469">
        <v>1557</v>
      </c>
      <c r="AA2469">
        <v>546</v>
      </c>
      <c r="AB2469">
        <v>867</v>
      </c>
      <c r="AC2469" t="s">
        <v>10599</v>
      </c>
      <c r="AD2469" t="s">
        <v>10602</v>
      </c>
    </row>
    <row r="2470" spans="1:30" x14ac:dyDescent="0.25">
      <c r="A2470">
        <v>2469</v>
      </c>
      <c r="B2470" t="s">
        <v>16682</v>
      </c>
      <c r="C2470" s="2">
        <v>-0.59386953338548698</v>
      </c>
      <c r="D2470" t="s">
        <v>10605</v>
      </c>
      <c r="F2470">
        <v>3086.5301288923501</v>
      </c>
      <c r="G2470" s="2">
        <v>0.151570856613685</v>
      </c>
      <c r="H2470" s="12">
        <v>-3.91809841715882</v>
      </c>
      <c r="I2470" s="14">
        <v>8.9250267836744294E-5</v>
      </c>
      <c r="J2470" s="14">
        <v>4.4912666997743101E-4</v>
      </c>
      <c r="K2470" t="s">
        <v>10604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1</v>
      </c>
      <c r="W2470">
        <v>0</v>
      </c>
      <c r="X2470">
        <v>0</v>
      </c>
      <c r="Y2470">
        <v>3478</v>
      </c>
      <c r="Z2470">
        <v>4028</v>
      </c>
      <c r="AA2470">
        <v>2232</v>
      </c>
      <c r="AB2470">
        <v>2673</v>
      </c>
      <c r="AC2470" t="s">
        <v>10603</v>
      </c>
      <c r="AD2470" t="s">
        <v>10606</v>
      </c>
    </row>
    <row r="2471" spans="1:30" x14ac:dyDescent="0.25">
      <c r="A2471">
        <v>2470</v>
      </c>
      <c r="B2471" t="s">
        <v>16683</v>
      </c>
      <c r="C2471" s="2">
        <v>0.61107675876212897</v>
      </c>
      <c r="D2471" t="s">
        <v>35</v>
      </c>
      <c r="E2471" t="s">
        <v>18295</v>
      </c>
      <c r="F2471">
        <v>1607.4392774875701</v>
      </c>
      <c r="G2471" s="2">
        <v>0.17668060523272999</v>
      </c>
      <c r="H2471" s="12">
        <v>3.4586521704359998</v>
      </c>
      <c r="I2471" s="14">
        <v>5.4288550502296605E-4</v>
      </c>
      <c r="J2471" s="14">
        <v>2.27113759523452E-3</v>
      </c>
      <c r="K2471" t="s">
        <v>10608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0</v>
      </c>
      <c r="Y2471">
        <v>2956</v>
      </c>
      <c r="Z2471">
        <v>2958</v>
      </c>
      <c r="AA2471">
        <v>829</v>
      </c>
      <c r="AB2471">
        <v>840</v>
      </c>
      <c r="AC2471" t="s">
        <v>10607</v>
      </c>
      <c r="AD2471" t="s">
        <v>10609</v>
      </c>
    </row>
    <row r="2472" spans="1:30" x14ac:dyDescent="0.25">
      <c r="A2472">
        <v>2471</v>
      </c>
      <c r="B2472" t="s">
        <v>16684</v>
      </c>
      <c r="C2472" s="2">
        <v>0.61432779586568398</v>
      </c>
      <c r="D2472" t="s">
        <v>9856</v>
      </c>
      <c r="E2472" t="s">
        <v>18285</v>
      </c>
      <c r="F2472">
        <v>1538.88578716847</v>
      </c>
      <c r="G2472" s="2">
        <v>0.18974007843659299</v>
      </c>
      <c r="H2472" s="12">
        <v>3.2377334347470499</v>
      </c>
      <c r="I2472" s="14">
        <v>1.2048332688136701E-3</v>
      </c>
      <c r="J2472" s="14">
        <v>4.4472750147416E-3</v>
      </c>
      <c r="K2472" t="s">
        <v>10611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0</v>
      </c>
      <c r="Y2472">
        <v>2792</v>
      </c>
      <c r="Z2472">
        <v>2877</v>
      </c>
      <c r="AA2472">
        <v>813</v>
      </c>
      <c r="AB2472">
        <v>779</v>
      </c>
      <c r="AC2472" t="s">
        <v>10610</v>
      </c>
      <c r="AD2472" t="s">
        <v>10612</v>
      </c>
    </row>
    <row r="2473" spans="1:30" x14ac:dyDescent="0.25">
      <c r="A2473">
        <v>2472</v>
      </c>
      <c r="B2473" t="s">
        <v>16685</v>
      </c>
      <c r="C2473" s="2" t="s">
        <v>24</v>
      </c>
      <c r="D2473" t="s">
        <v>24</v>
      </c>
      <c r="F2473">
        <v>0</v>
      </c>
      <c r="G2473" s="2" t="s">
        <v>24</v>
      </c>
      <c r="H2473" s="12" t="s">
        <v>24</v>
      </c>
      <c r="I2473" s="14" t="s">
        <v>24</v>
      </c>
      <c r="J2473" s="14" t="s">
        <v>24</v>
      </c>
      <c r="K2473" t="s">
        <v>24</v>
      </c>
      <c r="L2473" t="s">
        <v>24</v>
      </c>
      <c r="M2473" t="s">
        <v>24</v>
      </c>
      <c r="N2473" t="s">
        <v>24</v>
      </c>
      <c r="O2473" t="s">
        <v>24</v>
      </c>
      <c r="P2473" t="s">
        <v>24</v>
      </c>
      <c r="Q2473" t="s">
        <v>24</v>
      </c>
      <c r="R2473" t="s">
        <v>24</v>
      </c>
      <c r="S2473" t="s">
        <v>24</v>
      </c>
      <c r="T2473" t="s">
        <v>24</v>
      </c>
      <c r="U2473" t="s">
        <v>24</v>
      </c>
      <c r="V2473" t="s">
        <v>24</v>
      </c>
      <c r="W2473" t="s">
        <v>24</v>
      </c>
      <c r="X2473" t="s">
        <v>24</v>
      </c>
      <c r="Y2473">
        <v>0</v>
      </c>
      <c r="Z2473">
        <v>0</v>
      </c>
      <c r="AA2473">
        <v>0</v>
      </c>
      <c r="AB2473">
        <v>0</v>
      </c>
      <c r="AC2473" t="s">
        <v>24</v>
      </c>
      <c r="AD2473" t="s">
        <v>24</v>
      </c>
    </row>
    <row r="2474" spans="1:30" x14ac:dyDescent="0.25">
      <c r="A2474">
        <v>2473</v>
      </c>
      <c r="B2474" t="s">
        <v>16686</v>
      </c>
      <c r="C2474" s="2">
        <v>-0.91705304922262898</v>
      </c>
      <c r="D2474" t="s">
        <v>24</v>
      </c>
      <c r="F2474">
        <v>158008.11096030299</v>
      </c>
      <c r="G2474" s="2">
        <v>0.27605911499158398</v>
      </c>
      <c r="H2474" s="12">
        <v>-3.3219444655924102</v>
      </c>
      <c r="I2474" s="14">
        <v>8.9392483781996395E-4</v>
      </c>
      <c r="J2474" s="14">
        <v>3.44938388506617E-3</v>
      </c>
      <c r="K2474" t="s">
        <v>24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</v>
      </c>
      <c r="W2474">
        <v>0</v>
      </c>
      <c r="X2474">
        <v>0</v>
      </c>
      <c r="Y2474">
        <v>121077</v>
      </c>
      <c r="Z2474">
        <v>214814</v>
      </c>
      <c r="AA2474">
        <v>128540</v>
      </c>
      <c r="AB2474">
        <v>143584</v>
      </c>
      <c r="AC2474" t="s">
        <v>24</v>
      </c>
      <c r="AD2474" t="s">
        <v>24</v>
      </c>
    </row>
    <row r="2475" spans="1:30" x14ac:dyDescent="0.25">
      <c r="A2475">
        <v>2474</v>
      </c>
      <c r="B2475" t="s">
        <v>16687</v>
      </c>
      <c r="C2475" s="2">
        <v>0.277360903417736</v>
      </c>
      <c r="D2475" t="s">
        <v>10615</v>
      </c>
      <c r="E2475" t="s">
        <v>18285</v>
      </c>
      <c r="F2475">
        <v>1579.14496509679</v>
      </c>
      <c r="G2475" s="2">
        <v>0.153034496572443</v>
      </c>
      <c r="H2475" s="12">
        <v>1.81240772263684</v>
      </c>
      <c r="I2475" s="14">
        <v>6.9923220461323099E-2</v>
      </c>
      <c r="J2475" s="14">
        <v>0.13604891674213601</v>
      </c>
      <c r="K2475" t="s">
        <v>10614</v>
      </c>
      <c r="L2475" t="s">
        <v>24</v>
      </c>
      <c r="M2475" t="s">
        <v>24</v>
      </c>
      <c r="N2475" t="s">
        <v>24</v>
      </c>
      <c r="O2475" t="s">
        <v>24</v>
      </c>
      <c r="P2475" t="s">
        <v>24</v>
      </c>
      <c r="Q2475" t="s">
        <v>24</v>
      </c>
      <c r="R2475" t="s">
        <v>24</v>
      </c>
      <c r="S2475" t="s">
        <v>24</v>
      </c>
      <c r="T2475" t="s">
        <v>24</v>
      </c>
      <c r="U2475" t="s">
        <v>24</v>
      </c>
      <c r="V2475" t="s">
        <v>24</v>
      </c>
      <c r="W2475" t="s">
        <v>24</v>
      </c>
      <c r="X2475" t="s">
        <v>24</v>
      </c>
      <c r="Y2475">
        <v>2553</v>
      </c>
      <c r="Z2475">
        <v>2720</v>
      </c>
      <c r="AA2475">
        <v>882</v>
      </c>
      <c r="AB2475">
        <v>1000</v>
      </c>
      <c r="AC2475" t="s">
        <v>10613</v>
      </c>
      <c r="AD2475" t="s">
        <v>10616</v>
      </c>
    </row>
    <row r="2476" spans="1:30" x14ac:dyDescent="0.25">
      <c r="A2476">
        <v>2475</v>
      </c>
      <c r="B2476" t="s">
        <v>16688</v>
      </c>
      <c r="C2476" s="2">
        <v>0.199760400624721</v>
      </c>
      <c r="D2476" t="s">
        <v>24</v>
      </c>
      <c r="F2476">
        <v>100.356719301269</v>
      </c>
      <c r="G2476" s="2">
        <v>0.378751690399177</v>
      </c>
      <c r="H2476" s="12">
        <v>0.52741784575057105</v>
      </c>
      <c r="I2476" s="14">
        <v>0.59790345346635099</v>
      </c>
      <c r="J2476" s="14">
        <v>0.70644870976886498</v>
      </c>
      <c r="K2476" t="s">
        <v>24</v>
      </c>
      <c r="L2476" t="s">
        <v>24</v>
      </c>
      <c r="M2476" t="s">
        <v>24</v>
      </c>
      <c r="N2476" t="s">
        <v>24</v>
      </c>
      <c r="O2476" t="s">
        <v>24</v>
      </c>
      <c r="P2476" t="s">
        <v>24</v>
      </c>
      <c r="Q2476" t="s">
        <v>24</v>
      </c>
      <c r="R2476" t="s">
        <v>24</v>
      </c>
      <c r="S2476" t="s">
        <v>24</v>
      </c>
      <c r="T2476" t="s">
        <v>24</v>
      </c>
      <c r="U2476" t="s">
        <v>24</v>
      </c>
      <c r="V2476" t="s">
        <v>24</v>
      </c>
      <c r="W2476" t="s">
        <v>24</v>
      </c>
      <c r="X2476" t="s">
        <v>24</v>
      </c>
      <c r="Y2476">
        <v>162</v>
      </c>
      <c r="Z2476">
        <v>164</v>
      </c>
      <c r="AA2476">
        <v>71</v>
      </c>
      <c r="AB2476">
        <v>50</v>
      </c>
      <c r="AC2476" t="s">
        <v>24</v>
      </c>
      <c r="AD2476" t="s">
        <v>24</v>
      </c>
    </row>
    <row r="2477" spans="1:30" x14ac:dyDescent="0.25">
      <c r="A2477">
        <v>2476</v>
      </c>
      <c r="B2477" t="s">
        <v>16689</v>
      </c>
      <c r="C2477" s="2">
        <v>-0.94944099164747298</v>
      </c>
      <c r="D2477" t="s">
        <v>24</v>
      </c>
      <c r="F2477">
        <v>10952.8345720651</v>
      </c>
      <c r="G2477" s="2">
        <v>0.33032235885654698</v>
      </c>
      <c r="H2477" s="12">
        <v>-2.8742861819408301</v>
      </c>
      <c r="I2477" s="14">
        <v>4.0494185458879598E-3</v>
      </c>
      <c r="J2477" s="14">
        <v>1.24315875956702E-2</v>
      </c>
      <c r="K2477" t="s">
        <v>24</v>
      </c>
      <c r="L2477">
        <v>0</v>
      </c>
      <c r="M2477">
        <v>1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8761</v>
      </c>
      <c r="Z2477">
        <v>14151</v>
      </c>
      <c r="AA2477">
        <v>11035</v>
      </c>
      <c r="AB2477">
        <v>7594</v>
      </c>
      <c r="AC2477" t="s">
        <v>24</v>
      </c>
      <c r="AD2477" t="s">
        <v>24</v>
      </c>
    </row>
    <row r="2478" spans="1:30" x14ac:dyDescent="0.25">
      <c r="A2478">
        <v>2477</v>
      </c>
      <c r="B2478" t="s">
        <v>16690</v>
      </c>
      <c r="C2478" s="2">
        <v>2.6336382689229099E-2</v>
      </c>
      <c r="D2478" t="s">
        <v>10615</v>
      </c>
      <c r="E2478" t="s">
        <v>18294</v>
      </c>
      <c r="F2478">
        <v>936.42485889762099</v>
      </c>
      <c r="G2478" s="2">
        <v>0.184857901790657</v>
      </c>
      <c r="H2478" s="12">
        <v>0.14246825499000701</v>
      </c>
      <c r="I2478" s="14">
        <v>0.88671015241514695</v>
      </c>
      <c r="J2478" s="14">
        <v>0.92188582140073205</v>
      </c>
      <c r="K2478" t="s">
        <v>10618</v>
      </c>
      <c r="L2478" t="s">
        <v>24</v>
      </c>
      <c r="M2478" t="s">
        <v>24</v>
      </c>
      <c r="N2478" t="s">
        <v>24</v>
      </c>
      <c r="O2478" t="s">
        <v>24</v>
      </c>
      <c r="P2478" t="s">
        <v>24</v>
      </c>
      <c r="Q2478" t="s">
        <v>24</v>
      </c>
      <c r="R2478" t="s">
        <v>24</v>
      </c>
      <c r="S2478" t="s">
        <v>24</v>
      </c>
      <c r="T2478" t="s">
        <v>24</v>
      </c>
      <c r="U2478" t="s">
        <v>24</v>
      </c>
      <c r="V2478" t="s">
        <v>24</v>
      </c>
      <c r="W2478" t="s">
        <v>24</v>
      </c>
      <c r="X2478" t="s">
        <v>24</v>
      </c>
      <c r="Y2478">
        <v>1317</v>
      </c>
      <c r="Z2478">
        <v>1568</v>
      </c>
      <c r="AA2478">
        <v>528</v>
      </c>
      <c r="AB2478">
        <v>703</v>
      </c>
      <c r="AC2478" t="s">
        <v>10617</v>
      </c>
      <c r="AD2478" t="s">
        <v>10619</v>
      </c>
    </row>
    <row r="2479" spans="1:30" x14ac:dyDescent="0.25">
      <c r="A2479">
        <v>2478</v>
      </c>
      <c r="B2479" t="s">
        <v>16691</v>
      </c>
      <c r="C2479" s="2">
        <v>4.7250412134668497E-2</v>
      </c>
      <c r="D2479" t="s">
        <v>10622</v>
      </c>
      <c r="E2479" t="s">
        <v>18298</v>
      </c>
      <c r="F2479">
        <v>868.14032722086995</v>
      </c>
      <c r="G2479" s="2">
        <v>0.16627377649457001</v>
      </c>
      <c r="H2479" s="12">
        <v>0.284172363981951</v>
      </c>
      <c r="I2479" s="14">
        <v>0.77627829314265495</v>
      </c>
      <c r="J2479" s="14">
        <v>0.84298230475205804</v>
      </c>
      <c r="K2479" t="s">
        <v>10621</v>
      </c>
      <c r="L2479" t="s">
        <v>24</v>
      </c>
      <c r="M2479" t="s">
        <v>24</v>
      </c>
      <c r="N2479" t="s">
        <v>24</v>
      </c>
      <c r="O2479" t="s">
        <v>24</v>
      </c>
      <c r="P2479" t="s">
        <v>24</v>
      </c>
      <c r="Q2479" t="s">
        <v>24</v>
      </c>
      <c r="R2479" t="s">
        <v>24</v>
      </c>
      <c r="S2479" t="s">
        <v>24</v>
      </c>
      <c r="T2479" t="s">
        <v>24</v>
      </c>
      <c r="U2479" t="s">
        <v>24</v>
      </c>
      <c r="V2479" t="s">
        <v>24</v>
      </c>
      <c r="W2479" t="s">
        <v>24</v>
      </c>
      <c r="X2479" t="s">
        <v>24</v>
      </c>
      <c r="Y2479">
        <v>1329</v>
      </c>
      <c r="Z2479">
        <v>1358</v>
      </c>
      <c r="AA2479">
        <v>525</v>
      </c>
      <c r="AB2479">
        <v>601</v>
      </c>
      <c r="AC2479" t="s">
        <v>10620</v>
      </c>
      <c r="AD2479" t="s">
        <v>10623</v>
      </c>
    </row>
    <row r="2480" spans="1:30" x14ac:dyDescent="0.25">
      <c r="A2480">
        <v>2479</v>
      </c>
      <c r="B2480" t="s">
        <v>16692</v>
      </c>
      <c r="C2480" s="2">
        <v>-1.5264938828154599</v>
      </c>
      <c r="D2480" t="s">
        <v>10626</v>
      </c>
      <c r="E2480" t="s">
        <v>18298</v>
      </c>
      <c r="F2480">
        <v>1692.00157113617</v>
      </c>
      <c r="G2480" s="2">
        <v>0.161939323540813</v>
      </c>
      <c r="H2480" s="12">
        <v>-9.4263323412657005</v>
      </c>
      <c r="I2480" s="14">
        <v>4.2467923654645803E-21</v>
      </c>
      <c r="J2480" s="14">
        <v>1.7642259773552299E-19</v>
      </c>
      <c r="K2480" t="s">
        <v>10625</v>
      </c>
      <c r="L2480">
        <v>0</v>
      </c>
      <c r="M2480">
        <v>1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1250</v>
      </c>
      <c r="Z2480">
        <v>1409</v>
      </c>
      <c r="AA2480">
        <v>1584</v>
      </c>
      <c r="AB2480">
        <v>1721</v>
      </c>
      <c r="AC2480" t="s">
        <v>10624</v>
      </c>
      <c r="AD2480" t="s">
        <v>10627</v>
      </c>
    </row>
    <row r="2481" spans="1:30" x14ac:dyDescent="0.25">
      <c r="A2481">
        <v>2480</v>
      </c>
      <c r="B2481" t="s">
        <v>16693</v>
      </c>
      <c r="C2481" s="2">
        <v>-1.04759735208716</v>
      </c>
      <c r="D2481" t="s">
        <v>10630</v>
      </c>
      <c r="E2481" t="s">
        <v>18296</v>
      </c>
      <c r="F2481">
        <v>336.32094550226202</v>
      </c>
      <c r="G2481" s="2">
        <v>0.22699243042624101</v>
      </c>
      <c r="H2481" s="12">
        <v>-4.6151202051980702</v>
      </c>
      <c r="I2481" s="14">
        <v>3.9286786310008397E-6</v>
      </c>
      <c r="J2481" s="14">
        <v>2.7842994653463301E-5</v>
      </c>
      <c r="K2481" t="s">
        <v>10629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</v>
      </c>
      <c r="W2481">
        <v>0</v>
      </c>
      <c r="X2481">
        <v>0</v>
      </c>
      <c r="Y2481">
        <v>300</v>
      </c>
      <c r="Z2481">
        <v>370</v>
      </c>
      <c r="AA2481">
        <v>255</v>
      </c>
      <c r="AB2481">
        <v>347</v>
      </c>
      <c r="AC2481" t="s">
        <v>10628</v>
      </c>
      <c r="AD2481" t="s">
        <v>10631</v>
      </c>
    </row>
    <row r="2482" spans="1:30" x14ac:dyDescent="0.25">
      <c r="A2482">
        <v>2481</v>
      </c>
      <c r="B2482" t="s">
        <v>16694</v>
      </c>
      <c r="C2482" s="2">
        <v>-0.83497574710701705</v>
      </c>
      <c r="D2482" t="s">
        <v>10634</v>
      </c>
      <c r="E2482" t="s">
        <v>18291</v>
      </c>
      <c r="F2482">
        <v>524.054121788423</v>
      </c>
      <c r="G2482" s="2">
        <v>0.182031673922355</v>
      </c>
      <c r="H2482" s="12">
        <v>-4.5869805463810298</v>
      </c>
      <c r="I2482" s="14">
        <v>4.49702566155331E-6</v>
      </c>
      <c r="J2482" s="14">
        <v>3.1358723586367297E-5</v>
      </c>
      <c r="K2482" t="s">
        <v>10633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</v>
      </c>
      <c r="W2482">
        <v>0</v>
      </c>
      <c r="X2482">
        <v>0</v>
      </c>
      <c r="Y2482">
        <v>544</v>
      </c>
      <c r="Z2482">
        <v>604</v>
      </c>
      <c r="AA2482">
        <v>405</v>
      </c>
      <c r="AB2482">
        <v>482</v>
      </c>
      <c r="AC2482" t="s">
        <v>10632</v>
      </c>
      <c r="AD2482" t="s">
        <v>10635</v>
      </c>
    </row>
    <row r="2483" spans="1:30" x14ac:dyDescent="0.25">
      <c r="A2483">
        <v>2482</v>
      </c>
      <c r="B2483" t="s">
        <v>16695</v>
      </c>
      <c r="C2483" s="2">
        <v>0.21805911161344901</v>
      </c>
      <c r="D2483" t="s">
        <v>306</v>
      </c>
      <c r="E2483" t="s">
        <v>18295</v>
      </c>
      <c r="F2483">
        <v>267.45629973901799</v>
      </c>
      <c r="G2483" s="2">
        <v>0.23771361186586301</v>
      </c>
      <c r="H2483" s="12">
        <v>0.91731857465736899</v>
      </c>
      <c r="I2483" s="14">
        <v>0.35897572675498901</v>
      </c>
      <c r="J2483" s="14">
        <v>0.48710025071355401</v>
      </c>
      <c r="K2483" t="s">
        <v>10637</v>
      </c>
      <c r="L2483" t="s">
        <v>24</v>
      </c>
      <c r="M2483" t="s">
        <v>24</v>
      </c>
      <c r="N2483" t="s">
        <v>24</v>
      </c>
      <c r="O2483" t="s">
        <v>24</v>
      </c>
      <c r="P2483" t="s">
        <v>24</v>
      </c>
      <c r="Q2483" t="s">
        <v>24</v>
      </c>
      <c r="R2483" t="s">
        <v>24</v>
      </c>
      <c r="S2483" t="s">
        <v>24</v>
      </c>
      <c r="T2483" t="s">
        <v>24</v>
      </c>
      <c r="U2483" t="s">
        <v>24</v>
      </c>
      <c r="V2483" t="s">
        <v>24</v>
      </c>
      <c r="W2483" t="s">
        <v>24</v>
      </c>
      <c r="X2483" t="s">
        <v>24</v>
      </c>
      <c r="Y2483">
        <v>420</v>
      </c>
      <c r="Z2483">
        <v>456</v>
      </c>
      <c r="AA2483">
        <v>165</v>
      </c>
      <c r="AB2483">
        <v>159</v>
      </c>
      <c r="AC2483" t="s">
        <v>10636</v>
      </c>
      <c r="AD2483" t="s">
        <v>10638</v>
      </c>
    </row>
    <row r="2484" spans="1:30" x14ac:dyDescent="0.25">
      <c r="A2484">
        <v>2483</v>
      </c>
      <c r="B2484" t="s">
        <v>16696</v>
      </c>
      <c r="C2484" s="2">
        <v>-0.45924370907559398</v>
      </c>
      <c r="D2484" t="s">
        <v>35</v>
      </c>
      <c r="E2484" t="s">
        <v>18283</v>
      </c>
      <c r="F2484">
        <v>5143.84875679779</v>
      </c>
      <c r="G2484" s="2">
        <v>0.17310370180951101</v>
      </c>
      <c r="H2484" s="12">
        <v>-2.6529976209345301</v>
      </c>
      <c r="I2484" s="14">
        <v>7.9780433171838493E-3</v>
      </c>
      <c r="J2484" s="14">
        <v>2.23970231154586E-2</v>
      </c>
      <c r="K2484" t="s">
        <v>10640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1</v>
      </c>
      <c r="W2484">
        <v>0</v>
      </c>
      <c r="X2484">
        <v>0</v>
      </c>
      <c r="Y2484">
        <v>6264</v>
      </c>
      <c r="Z2484">
        <v>6946</v>
      </c>
      <c r="AA2484">
        <v>3279</v>
      </c>
      <c r="AB2484">
        <v>4644</v>
      </c>
      <c r="AC2484" t="s">
        <v>10639</v>
      </c>
      <c r="AD2484" t="s">
        <v>10641</v>
      </c>
    </row>
    <row r="2485" spans="1:30" x14ac:dyDescent="0.25">
      <c r="A2485">
        <v>2484</v>
      </c>
      <c r="B2485" t="s">
        <v>16697</v>
      </c>
      <c r="C2485" s="2">
        <v>0.168757584839032</v>
      </c>
      <c r="D2485" t="s">
        <v>10644</v>
      </c>
      <c r="E2485" t="s">
        <v>18295</v>
      </c>
      <c r="F2485">
        <v>4498.6446283679797</v>
      </c>
      <c r="G2485" s="2">
        <v>0.21310682776104201</v>
      </c>
      <c r="H2485" s="12">
        <v>0.79189196616572399</v>
      </c>
      <c r="I2485" s="14">
        <v>0.42842367177025698</v>
      </c>
      <c r="J2485" s="14">
        <v>0.55563523711790996</v>
      </c>
      <c r="K2485" t="s">
        <v>10643</v>
      </c>
      <c r="L2485" t="s">
        <v>24</v>
      </c>
      <c r="M2485" t="s">
        <v>24</v>
      </c>
      <c r="N2485" t="s">
        <v>24</v>
      </c>
      <c r="O2485" t="s">
        <v>24</v>
      </c>
      <c r="P2485" t="s">
        <v>24</v>
      </c>
      <c r="Q2485" t="s">
        <v>24</v>
      </c>
      <c r="R2485" t="s">
        <v>24</v>
      </c>
      <c r="S2485" t="s">
        <v>24</v>
      </c>
      <c r="T2485" t="s">
        <v>24</v>
      </c>
      <c r="U2485" t="s">
        <v>24</v>
      </c>
      <c r="V2485" t="s">
        <v>24</v>
      </c>
      <c r="W2485" t="s">
        <v>24</v>
      </c>
      <c r="X2485" t="s">
        <v>24</v>
      </c>
      <c r="Y2485">
        <v>6836</v>
      </c>
      <c r="Z2485">
        <v>7684</v>
      </c>
      <c r="AA2485">
        <v>2948</v>
      </c>
      <c r="AB2485">
        <v>2574</v>
      </c>
      <c r="AC2485" t="s">
        <v>10642</v>
      </c>
      <c r="AD2485" t="s">
        <v>10645</v>
      </c>
    </row>
    <row r="2486" spans="1:30" x14ac:dyDescent="0.25">
      <c r="A2486">
        <v>2485</v>
      </c>
      <c r="B2486" t="s">
        <v>16698</v>
      </c>
      <c r="C2486" s="2">
        <v>-0.60395492945652496</v>
      </c>
      <c r="D2486" t="s">
        <v>10648</v>
      </c>
      <c r="E2486" t="s">
        <v>18285</v>
      </c>
      <c r="F2486">
        <v>18.179924996376101</v>
      </c>
      <c r="G2486" s="2">
        <v>0.65035785017662395</v>
      </c>
      <c r="H2486" s="12">
        <v>-0.928650172043749</v>
      </c>
      <c r="I2486" s="14">
        <v>0.35307041153159602</v>
      </c>
      <c r="J2486" s="14">
        <v>0.48080454614581197</v>
      </c>
      <c r="K2486" t="s">
        <v>10647</v>
      </c>
      <c r="L2486" t="s">
        <v>24</v>
      </c>
      <c r="M2486" t="s">
        <v>24</v>
      </c>
      <c r="N2486" t="s">
        <v>24</v>
      </c>
      <c r="O2486" t="s">
        <v>24</v>
      </c>
      <c r="P2486" t="s">
        <v>24</v>
      </c>
      <c r="Q2486" t="s">
        <v>24</v>
      </c>
      <c r="R2486" t="s">
        <v>24</v>
      </c>
      <c r="S2486" t="s">
        <v>24</v>
      </c>
      <c r="T2486" t="s">
        <v>24</v>
      </c>
      <c r="U2486" t="s">
        <v>24</v>
      </c>
      <c r="V2486" t="s">
        <v>24</v>
      </c>
      <c r="W2486" t="s">
        <v>24</v>
      </c>
      <c r="X2486" t="s">
        <v>24</v>
      </c>
      <c r="Y2486">
        <v>21</v>
      </c>
      <c r="Z2486">
        <v>23</v>
      </c>
      <c r="AA2486">
        <v>13</v>
      </c>
      <c r="AB2486">
        <v>16</v>
      </c>
      <c r="AC2486" t="s">
        <v>10646</v>
      </c>
      <c r="AD2486" t="s">
        <v>10649</v>
      </c>
    </row>
    <row r="2487" spans="1:30" x14ac:dyDescent="0.25">
      <c r="A2487">
        <v>2486</v>
      </c>
      <c r="B2487" t="s">
        <v>16699</v>
      </c>
      <c r="C2487" s="2">
        <v>-6.4680849021792094E-2</v>
      </c>
      <c r="D2487" t="s">
        <v>10652</v>
      </c>
      <c r="E2487" t="s">
        <v>18285</v>
      </c>
      <c r="F2487">
        <v>5173.9035625949</v>
      </c>
      <c r="G2487" s="2">
        <v>0.14839507461919199</v>
      </c>
      <c r="H2487" s="12">
        <v>-0.43586924423047602</v>
      </c>
      <c r="I2487" s="14">
        <v>0.66293160078920899</v>
      </c>
      <c r="J2487" s="14">
        <v>0.75983208132722602</v>
      </c>
      <c r="K2487" t="s">
        <v>10651</v>
      </c>
      <c r="L2487" t="s">
        <v>24</v>
      </c>
      <c r="M2487" t="s">
        <v>24</v>
      </c>
      <c r="N2487" t="s">
        <v>24</v>
      </c>
      <c r="O2487" t="s">
        <v>24</v>
      </c>
      <c r="P2487" t="s">
        <v>24</v>
      </c>
      <c r="Q2487" t="s">
        <v>24</v>
      </c>
      <c r="R2487" t="s">
        <v>24</v>
      </c>
      <c r="S2487" t="s">
        <v>24</v>
      </c>
      <c r="T2487" t="s">
        <v>24</v>
      </c>
      <c r="U2487" t="s">
        <v>24</v>
      </c>
      <c r="V2487" t="s">
        <v>24</v>
      </c>
      <c r="W2487" t="s">
        <v>24</v>
      </c>
      <c r="X2487" t="s">
        <v>24</v>
      </c>
      <c r="Y2487">
        <v>7606</v>
      </c>
      <c r="Z2487">
        <v>7798</v>
      </c>
      <c r="AA2487">
        <v>3328</v>
      </c>
      <c r="AB2487">
        <v>3633</v>
      </c>
      <c r="AC2487" t="s">
        <v>10650</v>
      </c>
      <c r="AD2487" t="s">
        <v>10653</v>
      </c>
    </row>
    <row r="2488" spans="1:30" x14ac:dyDescent="0.25">
      <c r="A2488">
        <v>2487</v>
      </c>
      <c r="B2488" t="s">
        <v>16700</v>
      </c>
      <c r="C2488" s="2">
        <v>-8.62694770999658E-3</v>
      </c>
      <c r="D2488" t="s">
        <v>8295</v>
      </c>
      <c r="E2488" t="s">
        <v>18282</v>
      </c>
      <c r="F2488">
        <v>16472.462133534202</v>
      </c>
      <c r="G2488" s="2">
        <v>0.17982795983344099</v>
      </c>
      <c r="H2488" s="12">
        <v>-4.7973339173657897E-2</v>
      </c>
      <c r="I2488" s="14">
        <v>0.96173749039225098</v>
      </c>
      <c r="J2488" s="14">
        <v>0.97294945595381899</v>
      </c>
      <c r="K2488" t="s">
        <v>10655</v>
      </c>
      <c r="L2488" t="s">
        <v>24</v>
      </c>
      <c r="M2488" t="s">
        <v>24</v>
      </c>
      <c r="N2488" t="s">
        <v>24</v>
      </c>
      <c r="O2488" t="s">
        <v>24</v>
      </c>
      <c r="P2488" t="s">
        <v>24</v>
      </c>
      <c r="Q2488" t="s">
        <v>24</v>
      </c>
      <c r="R2488" t="s">
        <v>24</v>
      </c>
      <c r="S2488" t="s">
        <v>24</v>
      </c>
      <c r="T2488" t="s">
        <v>24</v>
      </c>
      <c r="U2488" t="s">
        <v>24</v>
      </c>
      <c r="V2488" t="s">
        <v>24</v>
      </c>
      <c r="W2488" t="s">
        <v>24</v>
      </c>
      <c r="X2488" t="s">
        <v>24</v>
      </c>
      <c r="Y2488">
        <v>21955</v>
      </c>
      <c r="Z2488">
        <v>28231</v>
      </c>
      <c r="AA2488">
        <v>10440</v>
      </c>
      <c r="AB2488">
        <v>11292</v>
      </c>
      <c r="AC2488" t="s">
        <v>10654</v>
      </c>
      <c r="AD2488" t="s">
        <v>10656</v>
      </c>
    </row>
    <row r="2489" spans="1:30" x14ac:dyDescent="0.25">
      <c r="A2489">
        <v>2488</v>
      </c>
      <c r="B2489" t="s">
        <v>16701</v>
      </c>
      <c r="C2489" s="2">
        <v>-0.65794850238336</v>
      </c>
      <c r="D2489" t="s">
        <v>10659</v>
      </c>
      <c r="E2489" t="s">
        <v>18297</v>
      </c>
      <c r="F2489">
        <v>4336.8451534693004</v>
      </c>
      <c r="G2489" s="2">
        <v>0.16731698231456399</v>
      </c>
      <c r="H2489" s="12">
        <v>-3.9323474119703201</v>
      </c>
      <c r="I2489" s="14">
        <v>8.4120375330783205E-5</v>
      </c>
      <c r="J2489" s="14">
        <v>4.2716523493720198E-4</v>
      </c>
      <c r="K2489" t="s">
        <v>10658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</v>
      </c>
      <c r="W2489">
        <v>0</v>
      </c>
      <c r="X2489">
        <v>0</v>
      </c>
      <c r="Y2489">
        <v>5104</v>
      </c>
      <c r="Z2489">
        <v>5142</v>
      </c>
      <c r="AA2489">
        <v>2964</v>
      </c>
      <c r="AB2489">
        <v>4091</v>
      </c>
      <c r="AC2489" t="s">
        <v>10657</v>
      </c>
      <c r="AD2489" t="s">
        <v>10660</v>
      </c>
    </row>
    <row r="2490" spans="1:30" x14ac:dyDescent="0.25">
      <c r="A2490">
        <v>2489</v>
      </c>
      <c r="B2490" t="s">
        <v>16702</v>
      </c>
      <c r="C2490" s="2">
        <v>-0.88684914063780795</v>
      </c>
      <c r="D2490" t="s">
        <v>10663</v>
      </c>
      <c r="E2490" t="s">
        <v>18297</v>
      </c>
      <c r="F2490">
        <v>36789.760384475201</v>
      </c>
      <c r="G2490" s="2">
        <v>0.19857903416377801</v>
      </c>
      <c r="H2490" s="12">
        <v>-4.46597569764781</v>
      </c>
      <c r="I2490" s="14">
        <v>7.9704657945786992E-6</v>
      </c>
      <c r="J2490" s="14">
        <v>5.2229777818032399E-5</v>
      </c>
      <c r="K2490" t="s">
        <v>10662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1</v>
      </c>
      <c r="W2490">
        <v>0</v>
      </c>
      <c r="X2490">
        <v>0</v>
      </c>
      <c r="Y2490">
        <v>38059</v>
      </c>
      <c r="Z2490">
        <v>40644</v>
      </c>
      <c r="AA2490">
        <v>24929</v>
      </c>
      <c r="AB2490">
        <v>38855</v>
      </c>
      <c r="AC2490" t="s">
        <v>10661</v>
      </c>
      <c r="AD2490" t="s">
        <v>10664</v>
      </c>
    </row>
    <row r="2491" spans="1:30" x14ac:dyDescent="0.25">
      <c r="A2491">
        <v>2490</v>
      </c>
      <c r="B2491" t="s">
        <v>16703</v>
      </c>
      <c r="C2491" s="2">
        <v>-0.25024343766658902</v>
      </c>
      <c r="D2491" t="s">
        <v>10667</v>
      </c>
      <c r="E2491" t="s">
        <v>18287</v>
      </c>
      <c r="F2491">
        <v>1211.26095505579</v>
      </c>
      <c r="G2491" s="2">
        <v>0.211238787951154</v>
      </c>
      <c r="H2491" s="12">
        <v>-1.18464719521329</v>
      </c>
      <c r="I2491" s="14">
        <v>0.23615696859606</v>
      </c>
      <c r="J2491" s="14">
        <v>0.35686675359917602</v>
      </c>
      <c r="K2491" t="s">
        <v>10666</v>
      </c>
      <c r="L2491" t="s">
        <v>24</v>
      </c>
      <c r="M2491" t="s">
        <v>24</v>
      </c>
      <c r="N2491" t="s">
        <v>24</v>
      </c>
      <c r="O2491" t="s">
        <v>24</v>
      </c>
      <c r="P2491" t="s">
        <v>24</v>
      </c>
      <c r="Q2491" t="s">
        <v>24</v>
      </c>
      <c r="R2491" t="s">
        <v>24</v>
      </c>
      <c r="S2491" t="s">
        <v>24</v>
      </c>
      <c r="T2491" t="s">
        <v>24</v>
      </c>
      <c r="U2491" t="s">
        <v>24</v>
      </c>
      <c r="V2491" t="s">
        <v>24</v>
      </c>
      <c r="W2491" t="s">
        <v>24</v>
      </c>
      <c r="X2491" t="s">
        <v>24</v>
      </c>
      <c r="Y2491">
        <v>1627</v>
      </c>
      <c r="Z2491">
        <v>1744</v>
      </c>
      <c r="AA2491">
        <v>905</v>
      </c>
      <c r="AB2491">
        <v>813</v>
      </c>
      <c r="AC2491" t="s">
        <v>10665</v>
      </c>
      <c r="AD2491" t="s">
        <v>10668</v>
      </c>
    </row>
    <row r="2492" spans="1:30" x14ac:dyDescent="0.25">
      <c r="A2492">
        <v>2491</v>
      </c>
      <c r="B2492" t="s">
        <v>16704</v>
      </c>
      <c r="C2492" s="2">
        <v>7.3457795769778594E-2</v>
      </c>
      <c r="D2492" t="s">
        <v>10671</v>
      </c>
      <c r="E2492" t="s">
        <v>18297</v>
      </c>
      <c r="F2492">
        <v>476.28239467480103</v>
      </c>
      <c r="G2492" s="2">
        <v>0.24288361088728699</v>
      </c>
      <c r="H2492" s="12">
        <v>0.30244031493696599</v>
      </c>
      <c r="I2492" s="14">
        <v>0.76231642590164495</v>
      </c>
      <c r="J2492" s="14">
        <v>0.83385032020894301</v>
      </c>
      <c r="K2492" t="s">
        <v>10670</v>
      </c>
      <c r="L2492" t="s">
        <v>24</v>
      </c>
      <c r="M2492" t="s">
        <v>24</v>
      </c>
      <c r="N2492" t="s">
        <v>24</v>
      </c>
      <c r="O2492" t="s">
        <v>24</v>
      </c>
      <c r="P2492" t="s">
        <v>24</v>
      </c>
      <c r="Q2492" t="s">
        <v>24</v>
      </c>
      <c r="R2492" t="s">
        <v>24</v>
      </c>
      <c r="S2492" t="s">
        <v>24</v>
      </c>
      <c r="T2492" t="s">
        <v>24</v>
      </c>
      <c r="U2492" t="s">
        <v>24</v>
      </c>
      <c r="V2492" t="s">
        <v>24</v>
      </c>
      <c r="W2492" t="s">
        <v>24</v>
      </c>
      <c r="X2492" t="s">
        <v>24</v>
      </c>
      <c r="Y2492">
        <v>777</v>
      </c>
      <c r="Z2492">
        <v>707</v>
      </c>
      <c r="AA2492">
        <v>320</v>
      </c>
      <c r="AB2492">
        <v>286</v>
      </c>
      <c r="AC2492" t="s">
        <v>10669</v>
      </c>
      <c r="AD2492" t="s">
        <v>10672</v>
      </c>
    </row>
    <row r="2493" spans="1:30" x14ac:dyDescent="0.25">
      <c r="A2493">
        <v>2492</v>
      </c>
      <c r="B2493" t="s">
        <v>16705</v>
      </c>
      <c r="C2493" s="2">
        <v>0.31173207586296597</v>
      </c>
      <c r="D2493" t="s">
        <v>10675</v>
      </c>
      <c r="E2493" t="s">
        <v>18296</v>
      </c>
      <c r="F2493">
        <v>964.490160358514</v>
      </c>
      <c r="G2493" s="2">
        <v>0.21259383992556199</v>
      </c>
      <c r="H2493" s="12">
        <v>1.46632694518391</v>
      </c>
      <c r="I2493" s="14">
        <v>0.14255923814997101</v>
      </c>
      <c r="J2493" s="14">
        <v>0.24122211970694599</v>
      </c>
      <c r="K2493" t="s">
        <v>10674</v>
      </c>
      <c r="L2493" t="s">
        <v>24</v>
      </c>
      <c r="M2493" t="s">
        <v>24</v>
      </c>
      <c r="N2493" t="s">
        <v>24</v>
      </c>
      <c r="O2493" t="s">
        <v>24</v>
      </c>
      <c r="P2493" t="s">
        <v>24</v>
      </c>
      <c r="Q2493" t="s">
        <v>24</v>
      </c>
      <c r="R2493" t="s">
        <v>24</v>
      </c>
      <c r="S2493" t="s">
        <v>24</v>
      </c>
      <c r="T2493" t="s">
        <v>24</v>
      </c>
      <c r="U2493" t="s">
        <v>24</v>
      </c>
      <c r="V2493" t="s">
        <v>24</v>
      </c>
      <c r="W2493" t="s">
        <v>24</v>
      </c>
      <c r="X2493" t="s">
        <v>24</v>
      </c>
      <c r="Y2493">
        <v>1578</v>
      </c>
      <c r="Z2493">
        <v>1676</v>
      </c>
      <c r="AA2493">
        <v>591</v>
      </c>
      <c r="AB2493">
        <v>533</v>
      </c>
      <c r="AC2493" t="s">
        <v>10673</v>
      </c>
      <c r="AD2493" t="s">
        <v>10676</v>
      </c>
    </row>
    <row r="2494" spans="1:30" x14ac:dyDescent="0.25">
      <c r="A2494">
        <v>2493</v>
      </c>
      <c r="B2494" t="s">
        <v>16706</v>
      </c>
      <c r="C2494" s="2">
        <v>0.53198185881038396</v>
      </c>
      <c r="D2494" t="s">
        <v>10679</v>
      </c>
      <c r="E2494" t="s">
        <v>18296</v>
      </c>
      <c r="F2494">
        <v>966.901704644142</v>
      </c>
      <c r="G2494" s="2">
        <v>0.17446922999845599</v>
      </c>
      <c r="H2494" s="12">
        <v>3.0491443036407699</v>
      </c>
      <c r="I2494" s="14">
        <v>2.2949421759564902E-3</v>
      </c>
      <c r="J2494" s="14">
        <v>7.60759694151961E-3</v>
      </c>
      <c r="K2494" t="s">
        <v>10678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0</v>
      </c>
      <c r="Y2494">
        <v>1699</v>
      </c>
      <c r="Z2494">
        <v>1783</v>
      </c>
      <c r="AA2494">
        <v>507</v>
      </c>
      <c r="AB2494">
        <v>532</v>
      </c>
      <c r="AC2494" t="s">
        <v>10677</v>
      </c>
      <c r="AD2494" t="s">
        <v>10680</v>
      </c>
    </row>
    <row r="2495" spans="1:30" x14ac:dyDescent="0.25">
      <c r="A2495">
        <v>2494</v>
      </c>
      <c r="B2495" t="s">
        <v>16707</v>
      </c>
      <c r="C2495" s="2">
        <v>-0.46920692226340499</v>
      </c>
      <c r="D2495" t="s">
        <v>10683</v>
      </c>
      <c r="E2495" t="s">
        <v>18297</v>
      </c>
      <c r="F2495">
        <v>4643.4799902506602</v>
      </c>
      <c r="G2495" s="2">
        <v>0.17141406330565001</v>
      </c>
      <c r="H2495" s="12">
        <v>-2.73727203716511</v>
      </c>
      <c r="I2495" s="14">
        <v>6.1951039960734299E-3</v>
      </c>
      <c r="J2495" s="14">
        <v>1.79464993358062E-2</v>
      </c>
      <c r="K2495" t="s">
        <v>10682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</v>
      </c>
      <c r="W2495">
        <v>0</v>
      </c>
      <c r="X2495">
        <v>0</v>
      </c>
      <c r="Y2495">
        <v>5352</v>
      </c>
      <c r="Z2495">
        <v>6542</v>
      </c>
      <c r="AA2495">
        <v>3089</v>
      </c>
      <c r="AB2495">
        <v>4062</v>
      </c>
      <c r="AC2495" t="s">
        <v>10681</v>
      </c>
      <c r="AD2495" t="s">
        <v>10684</v>
      </c>
    </row>
    <row r="2496" spans="1:30" x14ac:dyDescent="0.25">
      <c r="A2496">
        <v>2495</v>
      </c>
      <c r="B2496" t="s">
        <v>16708</v>
      </c>
      <c r="C2496" s="2">
        <v>-0.53822483599599802</v>
      </c>
      <c r="D2496" t="s">
        <v>10687</v>
      </c>
      <c r="E2496" t="s">
        <v>18282</v>
      </c>
      <c r="F2496">
        <v>10024.621290810601</v>
      </c>
      <c r="G2496" s="2">
        <v>0.18838627970998401</v>
      </c>
      <c r="H2496" s="12">
        <v>-2.8570277879290402</v>
      </c>
      <c r="I2496" s="14">
        <v>4.2762839900209303E-3</v>
      </c>
      <c r="J2496" s="14">
        <v>1.30460070164311E-2</v>
      </c>
      <c r="K2496" t="s">
        <v>10686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</v>
      </c>
      <c r="W2496">
        <v>0</v>
      </c>
      <c r="X2496">
        <v>0</v>
      </c>
      <c r="Y2496">
        <v>11433</v>
      </c>
      <c r="Z2496">
        <v>13522</v>
      </c>
      <c r="AA2496">
        <v>6416</v>
      </c>
      <c r="AB2496">
        <v>9402</v>
      </c>
      <c r="AC2496" t="s">
        <v>10685</v>
      </c>
      <c r="AD2496" t="s">
        <v>10688</v>
      </c>
    </row>
    <row r="2497" spans="1:30" x14ac:dyDescent="0.25">
      <c r="A2497">
        <v>2496</v>
      </c>
      <c r="B2497" t="s">
        <v>16709</v>
      </c>
      <c r="C2497" s="2">
        <v>-0.323027577690364</v>
      </c>
      <c r="D2497" t="s">
        <v>10691</v>
      </c>
      <c r="E2497" t="s">
        <v>18285</v>
      </c>
      <c r="F2497">
        <v>10704.023994716301</v>
      </c>
      <c r="G2497" s="2">
        <v>0.163512634971996</v>
      </c>
      <c r="H2497" s="12">
        <v>-1.97555117221178</v>
      </c>
      <c r="I2497" s="14">
        <v>4.8205633469559001E-2</v>
      </c>
      <c r="J2497" s="14">
        <v>0.10044983922018599</v>
      </c>
      <c r="K2497" t="s">
        <v>10690</v>
      </c>
      <c r="L2497" t="s">
        <v>24</v>
      </c>
      <c r="M2497" t="s">
        <v>24</v>
      </c>
      <c r="N2497" t="s">
        <v>24</v>
      </c>
      <c r="O2497" t="s">
        <v>24</v>
      </c>
      <c r="P2497" t="s">
        <v>24</v>
      </c>
      <c r="Q2497" t="s">
        <v>24</v>
      </c>
      <c r="R2497" t="s">
        <v>24</v>
      </c>
      <c r="S2497" t="s">
        <v>24</v>
      </c>
      <c r="T2497" t="s">
        <v>24</v>
      </c>
      <c r="U2497" t="s">
        <v>24</v>
      </c>
      <c r="V2497" t="s">
        <v>24</v>
      </c>
      <c r="W2497" t="s">
        <v>24</v>
      </c>
      <c r="X2497" t="s">
        <v>24</v>
      </c>
      <c r="Y2497">
        <v>13912</v>
      </c>
      <c r="Z2497">
        <v>15079</v>
      </c>
      <c r="AA2497">
        <v>6630</v>
      </c>
      <c r="AB2497">
        <v>9183</v>
      </c>
      <c r="AC2497" t="s">
        <v>10689</v>
      </c>
      <c r="AD2497" t="s">
        <v>10692</v>
      </c>
    </row>
    <row r="2498" spans="1:30" x14ac:dyDescent="0.25">
      <c r="A2498">
        <v>2497</v>
      </c>
      <c r="B2498" t="s">
        <v>16710</v>
      </c>
      <c r="C2498" s="2">
        <v>-8.0744438219831696E-2</v>
      </c>
      <c r="D2498" t="s">
        <v>10695</v>
      </c>
      <c r="E2498" t="s">
        <v>18285</v>
      </c>
      <c r="F2498">
        <v>1160.4717590035</v>
      </c>
      <c r="G2498" s="2">
        <v>0.160549190205586</v>
      </c>
      <c r="H2498" s="12">
        <v>-0.50292647453678796</v>
      </c>
      <c r="I2498" s="14">
        <v>0.61501596681515203</v>
      </c>
      <c r="J2498" s="14">
        <v>0.71775950675942202</v>
      </c>
      <c r="K2498" t="s">
        <v>10694</v>
      </c>
      <c r="L2498" t="s">
        <v>24</v>
      </c>
      <c r="M2498" t="s">
        <v>24</v>
      </c>
      <c r="N2498" t="s">
        <v>24</v>
      </c>
      <c r="O2498" t="s">
        <v>24</v>
      </c>
      <c r="P2498" t="s">
        <v>24</v>
      </c>
      <c r="Q2498" t="s">
        <v>24</v>
      </c>
      <c r="R2498" t="s">
        <v>24</v>
      </c>
      <c r="S2498" t="s">
        <v>24</v>
      </c>
      <c r="T2498" t="s">
        <v>24</v>
      </c>
      <c r="U2498" t="s">
        <v>24</v>
      </c>
      <c r="V2498" t="s">
        <v>24</v>
      </c>
      <c r="W2498" t="s">
        <v>24</v>
      </c>
      <c r="X2498" t="s">
        <v>24</v>
      </c>
      <c r="Y2498">
        <v>1619</v>
      </c>
      <c r="Z2498">
        <v>1821</v>
      </c>
      <c r="AA2498">
        <v>728</v>
      </c>
      <c r="AB2498">
        <v>846</v>
      </c>
      <c r="AC2498" t="s">
        <v>10693</v>
      </c>
      <c r="AD2498" t="s">
        <v>10696</v>
      </c>
    </row>
    <row r="2499" spans="1:30" x14ac:dyDescent="0.25">
      <c r="A2499">
        <v>2498</v>
      </c>
      <c r="B2499" t="s">
        <v>16711</v>
      </c>
      <c r="C2499" s="2">
        <v>-0.20089764286395101</v>
      </c>
      <c r="D2499" t="s">
        <v>24</v>
      </c>
      <c r="F2499">
        <v>9.2152749914286893</v>
      </c>
      <c r="G2499" s="2">
        <v>0.91372395707707499</v>
      </c>
      <c r="H2499" s="12">
        <v>-0.219866887923794</v>
      </c>
      <c r="I2499" s="14">
        <v>0.82597482490687202</v>
      </c>
      <c r="J2499" s="14" t="s">
        <v>24</v>
      </c>
      <c r="K2499" t="s">
        <v>24</v>
      </c>
      <c r="L2499" t="s">
        <v>24</v>
      </c>
      <c r="M2499" t="s">
        <v>24</v>
      </c>
      <c r="N2499" t="s">
        <v>24</v>
      </c>
      <c r="O2499" t="s">
        <v>24</v>
      </c>
      <c r="P2499" t="s">
        <v>24</v>
      </c>
      <c r="Q2499" t="s">
        <v>24</v>
      </c>
      <c r="R2499" t="s">
        <v>24</v>
      </c>
      <c r="S2499" t="s">
        <v>24</v>
      </c>
      <c r="T2499" t="s">
        <v>24</v>
      </c>
      <c r="U2499" t="s">
        <v>24</v>
      </c>
      <c r="V2499" t="s">
        <v>24</v>
      </c>
      <c r="W2499" t="s">
        <v>24</v>
      </c>
      <c r="X2499" t="s">
        <v>24</v>
      </c>
      <c r="Y2499">
        <v>15</v>
      </c>
      <c r="Z2499">
        <v>11</v>
      </c>
      <c r="AA2499">
        <v>6</v>
      </c>
      <c r="AB2499">
        <v>7</v>
      </c>
      <c r="AC2499" t="s">
        <v>24</v>
      </c>
      <c r="AD2499" t="s">
        <v>24</v>
      </c>
    </row>
    <row r="2500" spans="1:30" x14ac:dyDescent="0.25">
      <c r="A2500">
        <v>2499</v>
      </c>
      <c r="B2500" t="s">
        <v>16712</v>
      </c>
      <c r="C2500" s="2">
        <v>-6.5273229443642E-2</v>
      </c>
      <c r="D2500" t="s">
        <v>10699</v>
      </c>
      <c r="E2500" t="s">
        <v>18283</v>
      </c>
      <c r="F2500">
        <v>1800.4692540682599</v>
      </c>
      <c r="G2500" s="2">
        <v>0.156536969867037</v>
      </c>
      <c r="H2500" s="12">
        <v>-0.41698283478391801</v>
      </c>
      <c r="I2500" s="14">
        <v>0.676690963138466</v>
      </c>
      <c r="J2500" s="14">
        <v>0.76816227065572995</v>
      </c>
      <c r="K2500" t="s">
        <v>10698</v>
      </c>
      <c r="L2500" t="s">
        <v>24</v>
      </c>
      <c r="M2500" t="s">
        <v>24</v>
      </c>
      <c r="N2500" t="s">
        <v>24</v>
      </c>
      <c r="O2500" t="s">
        <v>24</v>
      </c>
      <c r="P2500" t="s">
        <v>24</v>
      </c>
      <c r="Q2500" t="s">
        <v>24</v>
      </c>
      <c r="R2500" t="s">
        <v>24</v>
      </c>
      <c r="S2500" t="s">
        <v>24</v>
      </c>
      <c r="T2500" t="s">
        <v>24</v>
      </c>
      <c r="U2500" t="s">
        <v>24</v>
      </c>
      <c r="V2500" t="s">
        <v>24</v>
      </c>
      <c r="W2500" t="s">
        <v>24</v>
      </c>
      <c r="X2500" t="s">
        <v>24</v>
      </c>
      <c r="Y2500">
        <v>2516</v>
      </c>
      <c r="Z2500">
        <v>2851</v>
      </c>
      <c r="AA2500">
        <v>1142</v>
      </c>
      <c r="AB2500">
        <v>1284</v>
      </c>
      <c r="AC2500" t="s">
        <v>10697</v>
      </c>
      <c r="AD2500" t="s">
        <v>10700</v>
      </c>
    </row>
    <row r="2501" spans="1:30" x14ac:dyDescent="0.25">
      <c r="A2501">
        <v>2500</v>
      </c>
      <c r="B2501" t="s">
        <v>16713</v>
      </c>
      <c r="C2501" s="2">
        <v>6.5990737503511601E-2</v>
      </c>
      <c r="D2501" t="s">
        <v>10703</v>
      </c>
      <c r="E2501" t="s">
        <v>18287</v>
      </c>
      <c r="F2501">
        <v>11121.4366140813</v>
      </c>
      <c r="G2501" s="2">
        <v>0.15919274234550401</v>
      </c>
      <c r="H2501" s="12">
        <v>0.41453358068478202</v>
      </c>
      <c r="I2501" s="14">
        <v>0.67848337930939295</v>
      </c>
      <c r="J2501" s="14">
        <v>0.76945296183088296</v>
      </c>
      <c r="K2501" t="s">
        <v>10702</v>
      </c>
      <c r="L2501" t="s">
        <v>24</v>
      </c>
      <c r="M2501" t="s">
        <v>24</v>
      </c>
      <c r="N2501" t="s">
        <v>24</v>
      </c>
      <c r="O2501" t="s">
        <v>24</v>
      </c>
      <c r="P2501" t="s">
        <v>24</v>
      </c>
      <c r="Q2501" t="s">
        <v>24</v>
      </c>
      <c r="R2501" t="s">
        <v>24</v>
      </c>
      <c r="S2501" t="s">
        <v>24</v>
      </c>
      <c r="T2501" t="s">
        <v>24</v>
      </c>
      <c r="U2501" t="s">
        <v>24</v>
      </c>
      <c r="V2501" t="s">
        <v>24</v>
      </c>
      <c r="W2501" t="s">
        <v>24</v>
      </c>
      <c r="X2501" t="s">
        <v>24</v>
      </c>
      <c r="Y2501">
        <v>15889</v>
      </c>
      <c r="Z2501">
        <v>18831</v>
      </c>
      <c r="AA2501">
        <v>6858</v>
      </c>
      <c r="AB2501">
        <v>7438</v>
      </c>
      <c r="AC2501" t="s">
        <v>10701</v>
      </c>
      <c r="AD2501" t="s">
        <v>10704</v>
      </c>
    </row>
    <row r="2502" spans="1:30" x14ac:dyDescent="0.25">
      <c r="A2502">
        <v>2501</v>
      </c>
      <c r="B2502" t="s">
        <v>16714</v>
      </c>
      <c r="C2502" s="2">
        <v>-0.37650180652377802</v>
      </c>
      <c r="D2502" t="s">
        <v>4520</v>
      </c>
      <c r="E2502" t="s">
        <v>18293</v>
      </c>
      <c r="F2502">
        <v>216.459703931332</v>
      </c>
      <c r="G2502" s="2">
        <v>0.240551152762567</v>
      </c>
      <c r="H2502" s="12">
        <v>-1.56516317714511</v>
      </c>
      <c r="I2502" s="14">
        <v>0.11754465314033399</v>
      </c>
      <c r="J2502" s="14">
        <v>0.206948543964385</v>
      </c>
      <c r="K2502" t="s">
        <v>10706</v>
      </c>
      <c r="L2502" t="s">
        <v>24</v>
      </c>
      <c r="M2502" t="s">
        <v>24</v>
      </c>
      <c r="N2502" t="s">
        <v>24</v>
      </c>
      <c r="O2502" t="s">
        <v>24</v>
      </c>
      <c r="P2502" t="s">
        <v>24</v>
      </c>
      <c r="Q2502" t="s">
        <v>24</v>
      </c>
      <c r="R2502" t="s">
        <v>24</v>
      </c>
      <c r="S2502" t="s">
        <v>24</v>
      </c>
      <c r="T2502" t="s">
        <v>24</v>
      </c>
      <c r="U2502" t="s">
        <v>24</v>
      </c>
      <c r="V2502" t="s">
        <v>24</v>
      </c>
      <c r="W2502" t="s">
        <v>24</v>
      </c>
      <c r="X2502" t="s">
        <v>24</v>
      </c>
      <c r="Y2502">
        <v>297</v>
      </c>
      <c r="Z2502">
        <v>276</v>
      </c>
      <c r="AA2502">
        <v>147</v>
      </c>
      <c r="AB2502">
        <v>176</v>
      </c>
      <c r="AC2502" t="s">
        <v>10705</v>
      </c>
      <c r="AD2502" t="s">
        <v>10707</v>
      </c>
    </row>
    <row r="2503" spans="1:30" x14ac:dyDescent="0.25">
      <c r="A2503">
        <v>2502</v>
      </c>
      <c r="B2503" t="s">
        <v>16715</v>
      </c>
      <c r="C2503" s="2">
        <v>4.72260349140015E-2</v>
      </c>
      <c r="D2503" t="s">
        <v>10710</v>
      </c>
      <c r="E2503" t="s">
        <v>18297</v>
      </c>
      <c r="F2503">
        <v>1041.29949099337</v>
      </c>
      <c r="G2503" s="2">
        <v>0.168908901397435</v>
      </c>
      <c r="H2503" s="12">
        <v>0.27959470769915701</v>
      </c>
      <c r="I2503" s="14">
        <v>0.77978846787741496</v>
      </c>
      <c r="J2503" s="14">
        <v>0.84421235571425202</v>
      </c>
      <c r="K2503" t="s">
        <v>10709</v>
      </c>
      <c r="L2503" t="s">
        <v>24</v>
      </c>
      <c r="M2503" t="s">
        <v>24</v>
      </c>
      <c r="N2503" t="s">
        <v>24</v>
      </c>
      <c r="O2503" t="s">
        <v>24</v>
      </c>
      <c r="P2503" t="s">
        <v>24</v>
      </c>
      <c r="Q2503" t="s">
        <v>24</v>
      </c>
      <c r="R2503" t="s">
        <v>24</v>
      </c>
      <c r="S2503" t="s">
        <v>24</v>
      </c>
      <c r="T2503" t="s">
        <v>24</v>
      </c>
      <c r="U2503" t="s">
        <v>24</v>
      </c>
      <c r="V2503" t="s">
        <v>24</v>
      </c>
      <c r="W2503" t="s">
        <v>24</v>
      </c>
      <c r="X2503" t="s">
        <v>24</v>
      </c>
      <c r="Y2503">
        <v>1505</v>
      </c>
      <c r="Z2503">
        <v>1724</v>
      </c>
      <c r="AA2503">
        <v>599</v>
      </c>
      <c r="AB2503">
        <v>757</v>
      </c>
      <c r="AC2503" t="s">
        <v>10708</v>
      </c>
      <c r="AD2503" t="s">
        <v>10711</v>
      </c>
    </row>
    <row r="2504" spans="1:30" x14ac:dyDescent="0.25">
      <c r="A2504">
        <v>2503</v>
      </c>
      <c r="B2504" t="s">
        <v>16716</v>
      </c>
      <c r="C2504" s="2">
        <v>0.55449674197621501</v>
      </c>
      <c r="D2504" t="s">
        <v>35</v>
      </c>
      <c r="F2504">
        <v>124.26051491899899</v>
      </c>
      <c r="G2504" s="2">
        <v>0.40707270579382698</v>
      </c>
      <c r="H2504" s="12">
        <v>1.3621565240904501</v>
      </c>
      <c r="I2504" s="14">
        <v>0.173148493041903</v>
      </c>
      <c r="J2504" s="14">
        <v>0.28125826344784999</v>
      </c>
      <c r="K2504" t="s">
        <v>10713</v>
      </c>
      <c r="L2504" t="s">
        <v>24</v>
      </c>
      <c r="M2504" t="s">
        <v>24</v>
      </c>
      <c r="N2504" t="s">
        <v>24</v>
      </c>
      <c r="O2504" t="s">
        <v>24</v>
      </c>
      <c r="P2504" t="s">
        <v>24</v>
      </c>
      <c r="Q2504" t="s">
        <v>24</v>
      </c>
      <c r="R2504" t="s">
        <v>24</v>
      </c>
      <c r="S2504" t="s">
        <v>24</v>
      </c>
      <c r="T2504" t="s">
        <v>24</v>
      </c>
      <c r="U2504" t="s">
        <v>24</v>
      </c>
      <c r="V2504" t="s">
        <v>24</v>
      </c>
      <c r="W2504" t="s">
        <v>24</v>
      </c>
      <c r="X2504" t="s">
        <v>24</v>
      </c>
      <c r="Y2504">
        <v>271</v>
      </c>
      <c r="Z2504">
        <v>177</v>
      </c>
      <c r="AA2504">
        <v>48</v>
      </c>
      <c r="AB2504">
        <v>87</v>
      </c>
      <c r="AC2504" t="s">
        <v>10712</v>
      </c>
      <c r="AD2504" t="s">
        <v>10714</v>
      </c>
    </row>
    <row r="2505" spans="1:30" x14ac:dyDescent="0.25">
      <c r="A2505">
        <v>2504</v>
      </c>
      <c r="B2505" t="s">
        <v>16717</v>
      </c>
      <c r="C2505" s="2">
        <v>-0.23045462860749999</v>
      </c>
      <c r="D2505" t="s">
        <v>10717</v>
      </c>
      <c r="E2505" t="s">
        <v>18296</v>
      </c>
      <c r="F2505">
        <v>66302.353261591707</v>
      </c>
      <c r="G2505" s="2">
        <v>0.16251410719644399</v>
      </c>
      <c r="H2505" s="12">
        <v>-1.41805922318443</v>
      </c>
      <c r="I2505" s="14">
        <v>0.156173474954138</v>
      </c>
      <c r="J2505" s="14">
        <v>0.25936832305724</v>
      </c>
      <c r="K2505" t="s">
        <v>10716</v>
      </c>
      <c r="L2505" t="s">
        <v>24</v>
      </c>
      <c r="M2505" t="s">
        <v>24</v>
      </c>
      <c r="N2505" t="s">
        <v>24</v>
      </c>
      <c r="O2505" t="s">
        <v>24</v>
      </c>
      <c r="P2505" t="s">
        <v>24</v>
      </c>
      <c r="Q2505" t="s">
        <v>24</v>
      </c>
      <c r="R2505" t="s">
        <v>24</v>
      </c>
      <c r="S2505" t="s">
        <v>24</v>
      </c>
      <c r="T2505" t="s">
        <v>24</v>
      </c>
      <c r="U2505" t="s">
        <v>24</v>
      </c>
      <c r="V2505" t="s">
        <v>24</v>
      </c>
      <c r="W2505" t="s">
        <v>24</v>
      </c>
      <c r="X2505" t="s">
        <v>24</v>
      </c>
      <c r="Y2505">
        <v>83797</v>
      </c>
      <c r="Z2505">
        <v>102528</v>
      </c>
      <c r="AA2505">
        <v>44787</v>
      </c>
      <c r="AB2505">
        <v>49457</v>
      </c>
      <c r="AC2505" t="s">
        <v>10715</v>
      </c>
      <c r="AD2505" t="s">
        <v>10718</v>
      </c>
    </row>
    <row r="2506" spans="1:30" x14ac:dyDescent="0.25">
      <c r="A2506">
        <v>2505</v>
      </c>
      <c r="B2506" t="s">
        <v>16718</v>
      </c>
      <c r="C2506" s="2">
        <v>-0.82945368382858098</v>
      </c>
      <c r="D2506" t="s">
        <v>24</v>
      </c>
      <c r="F2506">
        <v>5.8599882878212401</v>
      </c>
      <c r="G2506" s="2">
        <v>1.15905382445767</v>
      </c>
      <c r="H2506" s="12">
        <v>-0.71562999605880295</v>
      </c>
      <c r="I2506" s="14">
        <v>0.47421984675162998</v>
      </c>
      <c r="J2506" s="14" t="s">
        <v>24</v>
      </c>
      <c r="K2506" t="s">
        <v>24</v>
      </c>
      <c r="L2506" t="s">
        <v>24</v>
      </c>
      <c r="M2506" t="s">
        <v>24</v>
      </c>
      <c r="N2506" t="s">
        <v>24</v>
      </c>
      <c r="O2506" t="s">
        <v>24</v>
      </c>
      <c r="P2506" t="s">
        <v>24</v>
      </c>
      <c r="Q2506" t="s">
        <v>24</v>
      </c>
      <c r="R2506" t="s">
        <v>24</v>
      </c>
      <c r="S2506" t="s">
        <v>24</v>
      </c>
      <c r="T2506" t="s">
        <v>24</v>
      </c>
      <c r="U2506" t="s">
        <v>24</v>
      </c>
      <c r="V2506" t="s">
        <v>24</v>
      </c>
      <c r="W2506" t="s">
        <v>24</v>
      </c>
      <c r="X2506" t="s">
        <v>24</v>
      </c>
      <c r="Y2506">
        <v>4</v>
      </c>
      <c r="Z2506">
        <v>9</v>
      </c>
      <c r="AA2506">
        <v>4</v>
      </c>
      <c r="AB2506">
        <v>6</v>
      </c>
      <c r="AC2506" t="s">
        <v>24</v>
      </c>
      <c r="AD2506" t="s">
        <v>24</v>
      </c>
    </row>
    <row r="2507" spans="1:30" x14ac:dyDescent="0.25">
      <c r="A2507">
        <v>2506</v>
      </c>
      <c r="B2507" t="s">
        <v>16719</v>
      </c>
      <c r="C2507" s="2">
        <v>-0.23595620565002701</v>
      </c>
      <c r="D2507" t="s">
        <v>10721</v>
      </c>
      <c r="E2507" t="s">
        <v>18291</v>
      </c>
      <c r="F2507">
        <v>7614.8219412132903</v>
      </c>
      <c r="G2507" s="2">
        <v>0.149731209466196</v>
      </c>
      <c r="H2507" s="12">
        <v>-1.57586522202839</v>
      </c>
      <c r="I2507" s="14">
        <v>0.115056867399611</v>
      </c>
      <c r="J2507" s="14">
        <v>0.203416027460463</v>
      </c>
      <c r="K2507" t="s">
        <v>10720</v>
      </c>
      <c r="L2507" t="s">
        <v>24</v>
      </c>
      <c r="M2507" t="s">
        <v>24</v>
      </c>
      <c r="N2507" t="s">
        <v>24</v>
      </c>
      <c r="O2507" t="s">
        <v>24</v>
      </c>
      <c r="P2507" t="s">
        <v>24</v>
      </c>
      <c r="Q2507" t="s">
        <v>24</v>
      </c>
      <c r="R2507" t="s">
        <v>24</v>
      </c>
      <c r="S2507" t="s">
        <v>24</v>
      </c>
      <c r="T2507" t="s">
        <v>24</v>
      </c>
      <c r="U2507" t="s">
        <v>24</v>
      </c>
      <c r="V2507" t="s">
        <v>24</v>
      </c>
      <c r="W2507" t="s">
        <v>24</v>
      </c>
      <c r="X2507" t="s">
        <v>24</v>
      </c>
      <c r="Y2507">
        <v>10820</v>
      </c>
      <c r="Z2507">
        <v>10461</v>
      </c>
      <c r="AA2507">
        <v>5077</v>
      </c>
      <c r="AB2507">
        <v>5780</v>
      </c>
      <c r="AC2507" t="s">
        <v>10719</v>
      </c>
      <c r="AD2507" t="s">
        <v>10722</v>
      </c>
    </row>
    <row r="2508" spans="1:30" x14ac:dyDescent="0.25">
      <c r="A2508">
        <v>2507</v>
      </c>
      <c r="B2508" t="s">
        <v>16720</v>
      </c>
      <c r="C2508" s="2">
        <v>0.58130696839378004</v>
      </c>
      <c r="D2508" t="s">
        <v>10725</v>
      </c>
      <c r="E2508" t="s">
        <v>18287</v>
      </c>
      <c r="F2508">
        <v>4591.4702869204903</v>
      </c>
      <c r="G2508" s="2">
        <v>0.188422235981694</v>
      </c>
      <c r="H2508" s="12">
        <v>3.0851293392477102</v>
      </c>
      <c r="I2508" s="14">
        <v>2.0346365289000599E-3</v>
      </c>
      <c r="J2508" s="14">
        <v>6.8552680287788798E-3</v>
      </c>
      <c r="K2508" t="s">
        <v>10724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0</v>
      </c>
      <c r="Y2508">
        <v>7838</v>
      </c>
      <c r="Z2508">
        <v>8951</v>
      </c>
      <c r="AA2508">
        <v>2468</v>
      </c>
      <c r="AB2508">
        <v>2345</v>
      </c>
      <c r="AC2508" t="s">
        <v>10723</v>
      </c>
      <c r="AD2508" t="s">
        <v>10726</v>
      </c>
    </row>
    <row r="2509" spans="1:30" x14ac:dyDescent="0.25">
      <c r="A2509">
        <v>2508</v>
      </c>
      <c r="B2509" t="s">
        <v>16721</v>
      </c>
      <c r="C2509" s="2">
        <v>0.79258688122323795</v>
      </c>
      <c r="D2509" t="s">
        <v>10729</v>
      </c>
      <c r="E2509" t="s">
        <v>18287</v>
      </c>
      <c r="F2509">
        <v>22613.254797228201</v>
      </c>
      <c r="G2509" s="2">
        <v>0.22177137516079201</v>
      </c>
      <c r="H2509" s="12">
        <v>3.5738917191120101</v>
      </c>
      <c r="I2509" s="14">
        <v>3.5171442381397099E-4</v>
      </c>
      <c r="J2509" s="14">
        <v>1.5484158117176499E-3</v>
      </c>
      <c r="K2509" t="s">
        <v>10728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0</v>
      </c>
      <c r="Y2509">
        <v>40134</v>
      </c>
      <c r="Z2509">
        <v>47375</v>
      </c>
      <c r="AA2509">
        <v>11632</v>
      </c>
      <c r="AB2509">
        <v>9925</v>
      </c>
      <c r="AC2509" t="s">
        <v>10727</v>
      </c>
      <c r="AD2509" t="s">
        <v>10730</v>
      </c>
    </row>
    <row r="2510" spans="1:30" x14ac:dyDescent="0.25">
      <c r="A2510">
        <v>2509</v>
      </c>
      <c r="B2510" t="s">
        <v>16722</v>
      </c>
      <c r="C2510" s="2">
        <v>-0.112276723889379</v>
      </c>
      <c r="D2510" t="s">
        <v>10733</v>
      </c>
      <c r="E2510" t="s">
        <v>18289</v>
      </c>
      <c r="F2510">
        <v>5781.98276692532</v>
      </c>
      <c r="G2510" s="2">
        <v>0.15218148874496201</v>
      </c>
      <c r="H2510" s="12">
        <v>-0.73778174215092096</v>
      </c>
      <c r="I2510" s="14">
        <v>0.46064708987877101</v>
      </c>
      <c r="J2510" s="14">
        <v>0.58612801758768296</v>
      </c>
      <c r="K2510" t="s">
        <v>10732</v>
      </c>
      <c r="L2510" t="s">
        <v>24</v>
      </c>
      <c r="M2510" t="s">
        <v>24</v>
      </c>
      <c r="N2510" t="s">
        <v>24</v>
      </c>
      <c r="O2510" t="s">
        <v>24</v>
      </c>
      <c r="P2510" t="s">
        <v>24</v>
      </c>
      <c r="Q2510" t="s">
        <v>24</v>
      </c>
      <c r="R2510" t="s">
        <v>24</v>
      </c>
      <c r="S2510" t="s">
        <v>24</v>
      </c>
      <c r="T2510" t="s">
        <v>24</v>
      </c>
      <c r="U2510" t="s">
        <v>24</v>
      </c>
      <c r="V2510" t="s">
        <v>24</v>
      </c>
      <c r="W2510" t="s">
        <v>24</v>
      </c>
      <c r="X2510" t="s">
        <v>24</v>
      </c>
      <c r="Y2510">
        <v>7886</v>
      </c>
      <c r="Z2510">
        <v>9067</v>
      </c>
      <c r="AA2510">
        <v>3760</v>
      </c>
      <c r="AB2510">
        <v>4148</v>
      </c>
      <c r="AC2510" t="s">
        <v>10731</v>
      </c>
      <c r="AD2510" t="s">
        <v>10734</v>
      </c>
    </row>
    <row r="2511" spans="1:30" x14ac:dyDescent="0.25">
      <c r="A2511">
        <v>2510</v>
      </c>
      <c r="B2511" t="s">
        <v>16723</v>
      </c>
      <c r="C2511" s="2">
        <v>-0.15263277890560301</v>
      </c>
      <c r="D2511" t="s">
        <v>10737</v>
      </c>
      <c r="E2511" t="s">
        <v>18298</v>
      </c>
      <c r="F2511">
        <v>1836.6762377401201</v>
      </c>
      <c r="G2511" s="2">
        <v>0.15315171427058999</v>
      </c>
      <c r="H2511" s="12">
        <v>-0.99661162548876303</v>
      </c>
      <c r="I2511" s="14">
        <v>0.31895306081413499</v>
      </c>
      <c r="J2511" s="14">
        <v>0.44482560802828502</v>
      </c>
      <c r="K2511" t="s">
        <v>10736</v>
      </c>
      <c r="L2511" t="s">
        <v>24</v>
      </c>
      <c r="M2511" t="s">
        <v>24</v>
      </c>
      <c r="N2511" t="s">
        <v>24</v>
      </c>
      <c r="O2511" t="s">
        <v>24</v>
      </c>
      <c r="P2511" t="s">
        <v>24</v>
      </c>
      <c r="Q2511" t="s">
        <v>24</v>
      </c>
      <c r="R2511" t="s">
        <v>24</v>
      </c>
      <c r="S2511" t="s">
        <v>24</v>
      </c>
      <c r="T2511" t="s">
        <v>24</v>
      </c>
      <c r="U2511" t="s">
        <v>24</v>
      </c>
      <c r="V2511" t="s">
        <v>24</v>
      </c>
      <c r="W2511" t="s">
        <v>24</v>
      </c>
      <c r="X2511" t="s">
        <v>24</v>
      </c>
      <c r="Y2511">
        <v>2655</v>
      </c>
      <c r="Z2511">
        <v>2641</v>
      </c>
      <c r="AA2511">
        <v>1165</v>
      </c>
      <c r="AB2511">
        <v>1389</v>
      </c>
      <c r="AC2511" t="s">
        <v>10735</v>
      </c>
      <c r="AD2511" t="s">
        <v>10738</v>
      </c>
    </row>
    <row r="2512" spans="1:30" x14ac:dyDescent="0.25">
      <c r="A2512">
        <v>2511</v>
      </c>
      <c r="B2512" t="s">
        <v>16724</v>
      </c>
      <c r="C2512" s="2">
        <v>-0.40064555115413503</v>
      </c>
      <c r="D2512" t="s">
        <v>10741</v>
      </c>
      <c r="E2512" t="s">
        <v>18286</v>
      </c>
      <c r="F2512">
        <v>7832.2912435258504</v>
      </c>
      <c r="G2512" s="2">
        <v>0.14369078525301399</v>
      </c>
      <c r="H2512" s="12">
        <v>-2.7882480456117502</v>
      </c>
      <c r="I2512" s="14">
        <v>5.29939510895248E-3</v>
      </c>
      <c r="J2512" s="14">
        <v>1.57011668440512E-2</v>
      </c>
      <c r="K2512" t="s">
        <v>10740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</v>
      </c>
      <c r="W2512">
        <v>0</v>
      </c>
      <c r="X2512">
        <v>0</v>
      </c>
      <c r="Y2512">
        <v>10250</v>
      </c>
      <c r="Z2512">
        <v>10307</v>
      </c>
      <c r="AA2512">
        <v>5522</v>
      </c>
      <c r="AB2512">
        <v>6222</v>
      </c>
      <c r="AC2512" t="s">
        <v>10739</v>
      </c>
      <c r="AD2512" t="s">
        <v>10742</v>
      </c>
    </row>
    <row r="2513" spans="1:30" x14ac:dyDescent="0.25">
      <c r="A2513">
        <v>2512</v>
      </c>
      <c r="B2513" t="s">
        <v>16725</v>
      </c>
      <c r="C2513" s="2">
        <v>-0.88632555595835305</v>
      </c>
      <c r="D2513" t="s">
        <v>10745</v>
      </c>
      <c r="E2513" t="s">
        <v>18287</v>
      </c>
      <c r="F2513">
        <v>88702.911435977905</v>
      </c>
      <c r="G2513" s="2">
        <v>0.15947092584144901</v>
      </c>
      <c r="H2513" s="12">
        <v>-5.5579131511380702</v>
      </c>
      <c r="I2513" s="14">
        <v>2.73019165137005E-8</v>
      </c>
      <c r="J2513" s="14">
        <v>3.0032108165070499E-7</v>
      </c>
      <c r="K2513" t="s">
        <v>10744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</v>
      </c>
      <c r="W2513">
        <v>0</v>
      </c>
      <c r="X2513">
        <v>0</v>
      </c>
      <c r="Y2513">
        <v>85525</v>
      </c>
      <c r="Z2513">
        <v>104658</v>
      </c>
      <c r="AA2513">
        <v>71056</v>
      </c>
      <c r="AB2513">
        <v>80685</v>
      </c>
      <c r="AC2513" t="s">
        <v>10743</v>
      </c>
      <c r="AD2513" t="s">
        <v>10746</v>
      </c>
    </row>
    <row r="2514" spans="1:30" x14ac:dyDescent="0.25">
      <c r="A2514">
        <v>2513</v>
      </c>
      <c r="B2514" t="s">
        <v>16726</v>
      </c>
      <c r="C2514" s="2">
        <v>-0.79923994047715896</v>
      </c>
      <c r="D2514" t="s">
        <v>10749</v>
      </c>
      <c r="E2514" t="s">
        <v>18283</v>
      </c>
      <c r="F2514">
        <v>13233.2504520532</v>
      </c>
      <c r="G2514" s="2">
        <v>0.154869782186243</v>
      </c>
      <c r="H2514" s="12">
        <v>-5.1607223126072004</v>
      </c>
      <c r="I2514" s="14">
        <v>2.4599884238997602E-7</v>
      </c>
      <c r="J2514" s="14">
        <v>2.23922023201132E-6</v>
      </c>
      <c r="K2514" t="s">
        <v>10748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</v>
      </c>
      <c r="W2514">
        <v>0</v>
      </c>
      <c r="X2514">
        <v>0</v>
      </c>
      <c r="Y2514">
        <v>13373</v>
      </c>
      <c r="Z2514">
        <v>16114</v>
      </c>
      <c r="AA2514">
        <v>10146</v>
      </c>
      <c r="AB2514">
        <v>12050</v>
      </c>
      <c r="AC2514" t="s">
        <v>10747</v>
      </c>
      <c r="AD2514" t="s">
        <v>10750</v>
      </c>
    </row>
    <row r="2515" spans="1:30" x14ac:dyDescent="0.25">
      <c r="A2515">
        <v>2514</v>
      </c>
      <c r="B2515" t="s">
        <v>16727</v>
      </c>
      <c r="C2515" s="2">
        <v>0.30566058843948402</v>
      </c>
      <c r="D2515" t="s">
        <v>10753</v>
      </c>
      <c r="E2515" t="s">
        <v>18294</v>
      </c>
      <c r="F2515">
        <v>470.98027610503101</v>
      </c>
      <c r="G2515" s="2">
        <v>0.19081334163470601</v>
      </c>
      <c r="H2515" s="12">
        <v>1.6018826871374701</v>
      </c>
      <c r="I2515" s="14">
        <v>0.109181553612838</v>
      </c>
      <c r="J2515" s="14">
        <v>0.194718905659923</v>
      </c>
      <c r="K2515" t="s">
        <v>10752</v>
      </c>
      <c r="L2515" t="s">
        <v>24</v>
      </c>
      <c r="M2515" t="s">
        <v>24</v>
      </c>
      <c r="N2515" t="s">
        <v>24</v>
      </c>
      <c r="O2515" t="s">
        <v>24</v>
      </c>
      <c r="P2515" t="s">
        <v>24</v>
      </c>
      <c r="Q2515" t="s">
        <v>24</v>
      </c>
      <c r="R2515" t="s">
        <v>24</v>
      </c>
      <c r="S2515" t="s">
        <v>24</v>
      </c>
      <c r="T2515" t="s">
        <v>24</v>
      </c>
      <c r="U2515" t="s">
        <v>24</v>
      </c>
      <c r="V2515" t="s">
        <v>24</v>
      </c>
      <c r="W2515" t="s">
        <v>24</v>
      </c>
      <c r="X2515" t="s">
        <v>24</v>
      </c>
      <c r="Y2515">
        <v>772</v>
      </c>
      <c r="Z2515">
        <v>815</v>
      </c>
      <c r="AA2515">
        <v>244</v>
      </c>
      <c r="AB2515">
        <v>314</v>
      </c>
      <c r="AC2515" t="s">
        <v>10751</v>
      </c>
      <c r="AD2515" t="s">
        <v>10754</v>
      </c>
    </row>
    <row r="2516" spans="1:30" x14ac:dyDescent="0.25">
      <c r="A2516">
        <v>2515</v>
      </c>
      <c r="B2516" t="s">
        <v>16728</v>
      </c>
      <c r="C2516" s="2">
        <v>-0.224427000561913</v>
      </c>
      <c r="D2516" t="s">
        <v>10757</v>
      </c>
      <c r="E2516" t="s">
        <v>18284</v>
      </c>
      <c r="F2516">
        <v>1576.1121039464001</v>
      </c>
      <c r="G2516" s="2">
        <v>0.15313011206820301</v>
      </c>
      <c r="H2516" s="12">
        <v>-1.46559678910151</v>
      </c>
      <c r="I2516" s="14">
        <v>0.14275816653738399</v>
      </c>
      <c r="J2516" s="14">
        <v>0.241345377471919</v>
      </c>
      <c r="K2516" t="s">
        <v>10756</v>
      </c>
      <c r="L2516" t="s">
        <v>24</v>
      </c>
      <c r="M2516" t="s">
        <v>24</v>
      </c>
      <c r="N2516" t="s">
        <v>24</v>
      </c>
      <c r="O2516" t="s">
        <v>24</v>
      </c>
      <c r="P2516" t="s">
        <v>24</v>
      </c>
      <c r="Q2516" t="s">
        <v>24</v>
      </c>
      <c r="R2516" t="s">
        <v>24</v>
      </c>
      <c r="S2516" t="s">
        <v>24</v>
      </c>
      <c r="T2516" t="s">
        <v>24</v>
      </c>
      <c r="U2516" t="s">
        <v>24</v>
      </c>
      <c r="V2516" t="s">
        <v>24</v>
      </c>
      <c r="W2516" t="s">
        <v>24</v>
      </c>
      <c r="X2516" t="s">
        <v>24</v>
      </c>
      <c r="Y2516">
        <v>2098</v>
      </c>
      <c r="Z2516">
        <v>2335</v>
      </c>
      <c r="AA2516">
        <v>1025</v>
      </c>
      <c r="AB2516">
        <v>1218</v>
      </c>
      <c r="AC2516" t="s">
        <v>10755</v>
      </c>
      <c r="AD2516" t="s">
        <v>10758</v>
      </c>
    </row>
    <row r="2517" spans="1:30" x14ac:dyDescent="0.25">
      <c r="A2517">
        <v>2516</v>
      </c>
      <c r="B2517" t="s">
        <v>16729</v>
      </c>
      <c r="C2517" s="2">
        <v>-0.21035652905209101</v>
      </c>
      <c r="D2517" t="s">
        <v>10761</v>
      </c>
      <c r="E2517" t="s">
        <v>18285</v>
      </c>
      <c r="F2517">
        <v>1274.4373202536799</v>
      </c>
      <c r="G2517" s="2">
        <v>0.15901680854089201</v>
      </c>
      <c r="H2517" s="12">
        <v>-1.3228571934142199</v>
      </c>
      <c r="I2517" s="14">
        <v>0.185882873084774</v>
      </c>
      <c r="J2517" s="14">
        <v>0.29712346270816398</v>
      </c>
      <c r="K2517" t="s">
        <v>10760</v>
      </c>
      <c r="L2517" t="s">
        <v>24</v>
      </c>
      <c r="M2517" t="s">
        <v>24</v>
      </c>
      <c r="N2517" t="s">
        <v>24</v>
      </c>
      <c r="O2517" t="s">
        <v>24</v>
      </c>
      <c r="P2517" t="s">
        <v>24</v>
      </c>
      <c r="Q2517" t="s">
        <v>24</v>
      </c>
      <c r="R2517" t="s">
        <v>24</v>
      </c>
      <c r="S2517" t="s">
        <v>24</v>
      </c>
      <c r="T2517" t="s">
        <v>24</v>
      </c>
      <c r="U2517" t="s">
        <v>24</v>
      </c>
      <c r="V2517" t="s">
        <v>24</v>
      </c>
      <c r="W2517" t="s">
        <v>24</v>
      </c>
      <c r="X2517" t="s">
        <v>24</v>
      </c>
      <c r="Y2517">
        <v>1705</v>
      </c>
      <c r="Z2517">
        <v>1898</v>
      </c>
      <c r="AA2517">
        <v>845</v>
      </c>
      <c r="AB2517">
        <v>957</v>
      </c>
      <c r="AC2517" t="s">
        <v>10759</v>
      </c>
      <c r="AD2517" t="s">
        <v>10762</v>
      </c>
    </row>
    <row r="2518" spans="1:30" x14ac:dyDescent="0.25">
      <c r="A2518">
        <v>2517</v>
      </c>
      <c r="B2518" t="s">
        <v>16730</v>
      </c>
      <c r="C2518" s="2">
        <v>-0.39272054118132399</v>
      </c>
      <c r="D2518" t="s">
        <v>35</v>
      </c>
      <c r="E2518" t="s">
        <v>18294</v>
      </c>
      <c r="F2518">
        <v>8861.4898474036909</v>
      </c>
      <c r="G2518" s="2">
        <v>0.19761674070936699</v>
      </c>
      <c r="H2518" s="12">
        <v>-1.98728376842776</v>
      </c>
      <c r="I2518" s="14">
        <v>4.6890959368313299E-2</v>
      </c>
      <c r="J2518" s="14">
        <v>9.8340062477585005E-2</v>
      </c>
      <c r="K2518" t="s">
        <v>10764</v>
      </c>
      <c r="L2518" t="s">
        <v>24</v>
      </c>
      <c r="M2518" t="s">
        <v>24</v>
      </c>
      <c r="N2518" t="s">
        <v>24</v>
      </c>
      <c r="O2518" t="s">
        <v>24</v>
      </c>
      <c r="P2518" t="s">
        <v>24</v>
      </c>
      <c r="Q2518" t="s">
        <v>24</v>
      </c>
      <c r="R2518" t="s">
        <v>24</v>
      </c>
      <c r="S2518" t="s">
        <v>24</v>
      </c>
      <c r="T2518" t="s">
        <v>24</v>
      </c>
      <c r="U2518" t="s">
        <v>24</v>
      </c>
      <c r="V2518" t="s">
        <v>24</v>
      </c>
      <c r="W2518" t="s">
        <v>24</v>
      </c>
      <c r="X2518" t="s">
        <v>24</v>
      </c>
      <c r="Y2518">
        <v>10670</v>
      </c>
      <c r="Z2518">
        <v>12719</v>
      </c>
      <c r="AA2518">
        <v>6806</v>
      </c>
      <c r="AB2518">
        <v>6344</v>
      </c>
      <c r="AC2518" t="s">
        <v>10763</v>
      </c>
      <c r="AD2518" t="s">
        <v>10765</v>
      </c>
    </row>
    <row r="2519" spans="1:30" x14ac:dyDescent="0.25">
      <c r="A2519">
        <v>2518</v>
      </c>
      <c r="B2519" t="s">
        <v>16731</v>
      </c>
      <c r="C2519" s="2">
        <v>-1.1343234838328899</v>
      </c>
      <c r="D2519" t="s">
        <v>10768</v>
      </c>
      <c r="E2519" t="s">
        <v>18282</v>
      </c>
      <c r="F2519">
        <v>99.628518589809303</v>
      </c>
      <c r="G2519" s="2">
        <v>0.366719750651605</v>
      </c>
      <c r="H2519" s="12">
        <v>-3.0931616904117498</v>
      </c>
      <c r="I2519" s="14">
        <v>1.9803620470837001E-3</v>
      </c>
      <c r="J2519" s="14">
        <v>6.6955097782353604E-3</v>
      </c>
      <c r="K2519" t="s">
        <v>10767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1</v>
      </c>
      <c r="W2519">
        <v>0</v>
      </c>
      <c r="X2519">
        <v>0</v>
      </c>
      <c r="Y2519">
        <v>112</v>
      </c>
      <c r="Z2519">
        <v>77</v>
      </c>
      <c r="AA2519">
        <v>81</v>
      </c>
      <c r="AB2519">
        <v>100</v>
      </c>
      <c r="AC2519" t="s">
        <v>10766</v>
      </c>
      <c r="AD2519" t="s">
        <v>10769</v>
      </c>
    </row>
    <row r="2520" spans="1:30" x14ac:dyDescent="0.25">
      <c r="A2520">
        <v>2519</v>
      </c>
      <c r="B2520" t="s">
        <v>16732</v>
      </c>
      <c r="C2520" s="2">
        <v>-1.18041623779972</v>
      </c>
      <c r="D2520" t="s">
        <v>10772</v>
      </c>
      <c r="E2520" t="s">
        <v>18282</v>
      </c>
      <c r="F2520">
        <v>69.632107428709503</v>
      </c>
      <c r="G2520" s="2">
        <v>0.35902376736014102</v>
      </c>
      <c r="H2520" s="12">
        <v>-3.2878498448143998</v>
      </c>
      <c r="I2520" s="14">
        <v>1.0095566905678E-3</v>
      </c>
      <c r="J2520" s="14">
        <v>3.8536841414147302E-3</v>
      </c>
      <c r="K2520" t="s">
        <v>10771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</v>
      </c>
      <c r="W2520">
        <v>0</v>
      </c>
      <c r="X2520">
        <v>0</v>
      </c>
      <c r="Y2520">
        <v>63</v>
      </c>
      <c r="Z2520">
        <v>67</v>
      </c>
      <c r="AA2520">
        <v>56</v>
      </c>
      <c r="AB2520">
        <v>72</v>
      </c>
      <c r="AC2520" t="s">
        <v>10770</v>
      </c>
      <c r="AD2520" t="s">
        <v>10773</v>
      </c>
    </row>
    <row r="2521" spans="1:30" x14ac:dyDescent="0.25">
      <c r="A2521">
        <v>2520</v>
      </c>
      <c r="B2521" t="s">
        <v>16733</v>
      </c>
      <c r="C2521" s="2">
        <v>0.36843288820102099</v>
      </c>
      <c r="D2521" t="s">
        <v>10776</v>
      </c>
      <c r="E2521" t="s">
        <v>18295</v>
      </c>
      <c r="F2521">
        <v>360.94598950331101</v>
      </c>
      <c r="G2521" s="2">
        <v>0.23216272497571599</v>
      </c>
      <c r="H2521" s="12">
        <v>1.58695969923491</v>
      </c>
      <c r="I2521" s="14">
        <v>0.112521772442166</v>
      </c>
      <c r="J2521" s="14">
        <v>0.19945416313511399</v>
      </c>
      <c r="K2521" t="s">
        <v>10775</v>
      </c>
      <c r="L2521" t="s">
        <v>24</v>
      </c>
      <c r="M2521" t="s">
        <v>24</v>
      </c>
      <c r="N2521" t="s">
        <v>24</v>
      </c>
      <c r="O2521" t="s">
        <v>24</v>
      </c>
      <c r="P2521" t="s">
        <v>24</v>
      </c>
      <c r="Q2521" t="s">
        <v>24</v>
      </c>
      <c r="R2521" t="s">
        <v>24</v>
      </c>
      <c r="S2521" t="s">
        <v>24</v>
      </c>
      <c r="T2521" t="s">
        <v>24</v>
      </c>
      <c r="U2521" t="s">
        <v>24</v>
      </c>
      <c r="V2521" t="s">
        <v>24</v>
      </c>
      <c r="W2521" t="s">
        <v>24</v>
      </c>
      <c r="X2521" t="s">
        <v>24</v>
      </c>
      <c r="Y2521">
        <v>556</v>
      </c>
      <c r="Z2521">
        <v>687</v>
      </c>
      <c r="AA2521">
        <v>173</v>
      </c>
      <c r="AB2521">
        <v>246</v>
      </c>
      <c r="AC2521" t="s">
        <v>10774</v>
      </c>
      <c r="AD2521" t="s">
        <v>10777</v>
      </c>
    </row>
    <row r="2522" spans="1:30" x14ac:dyDescent="0.25">
      <c r="A2522">
        <v>2521</v>
      </c>
      <c r="B2522" t="s">
        <v>16734</v>
      </c>
      <c r="C2522" s="2">
        <v>0.43006779865765699</v>
      </c>
      <c r="D2522" t="s">
        <v>10780</v>
      </c>
      <c r="E2522" t="s">
        <v>18285</v>
      </c>
      <c r="F2522">
        <v>1607.29734365637</v>
      </c>
      <c r="G2522" s="2">
        <v>0.19410700379535401</v>
      </c>
      <c r="H2522" s="12">
        <v>2.2156222611682601</v>
      </c>
      <c r="I2522" s="14">
        <v>2.67173829652015E-2</v>
      </c>
      <c r="J2522" s="14">
        <v>6.2434267844013402E-2</v>
      </c>
      <c r="K2522" t="s">
        <v>10779</v>
      </c>
      <c r="L2522" t="s">
        <v>24</v>
      </c>
      <c r="M2522" t="s">
        <v>24</v>
      </c>
      <c r="N2522" t="s">
        <v>24</v>
      </c>
      <c r="O2522" t="s">
        <v>24</v>
      </c>
      <c r="P2522" t="s">
        <v>24</v>
      </c>
      <c r="Q2522" t="s">
        <v>24</v>
      </c>
      <c r="R2522" t="s">
        <v>24</v>
      </c>
      <c r="S2522" t="s">
        <v>24</v>
      </c>
      <c r="T2522" t="s">
        <v>24</v>
      </c>
      <c r="U2522" t="s">
        <v>24</v>
      </c>
      <c r="V2522" t="s">
        <v>24</v>
      </c>
      <c r="W2522" t="s">
        <v>24</v>
      </c>
      <c r="X2522" t="s">
        <v>24</v>
      </c>
      <c r="Y2522">
        <v>2791</v>
      </c>
      <c r="Z2522">
        <v>2829</v>
      </c>
      <c r="AA2522">
        <v>734</v>
      </c>
      <c r="AB2522">
        <v>1091</v>
      </c>
      <c r="AC2522" t="s">
        <v>10778</v>
      </c>
      <c r="AD2522" t="s">
        <v>10781</v>
      </c>
    </row>
    <row r="2523" spans="1:30" x14ac:dyDescent="0.25">
      <c r="A2523">
        <v>2522</v>
      </c>
      <c r="B2523" t="s">
        <v>16735</v>
      </c>
      <c r="C2523" s="2">
        <v>0.93241680020652196</v>
      </c>
      <c r="D2523" t="s">
        <v>10784</v>
      </c>
      <c r="E2523" t="s">
        <v>18293</v>
      </c>
      <c r="F2523">
        <v>3430.5600988281799</v>
      </c>
      <c r="G2523" s="2">
        <v>0.17164097349820301</v>
      </c>
      <c r="H2523" s="12">
        <v>5.4323672326193497</v>
      </c>
      <c r="I2523" s="14">
        <v>5.56113275849675E-8</v>
      </c>
      <c r="J2523" s="14">
        <v>5.8064768507833696E-7</v>
      </c>
      <c r="K2523" t="s">
        <v>10783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0</v>
      </c>
      <c r="Y2523">
        <v>6709</v>
      </c>
      <c r="Z2523">
        <v>7005</v>
      </c>
      <c r="AA2523">
        <v>1548</v>
      </c>
      <c r="AB2523">
        <v>1545</v>
      </c>
      <c r="AC2523" t="s">
        <v>10782</v>
      </c>
      <c r="AD2523" t="s">
        <v>10785</v>
      </c>
    </row>
    <row r="2524" spans="1:30" x14ac:dyDescent="0.25">
      <c r="A2524">
        <v>2523</v>
      </c>
      <c r="B2524" t="s">
        <v>16736</v>
      </c>
      <c r="C2524" s="2">
        <v>0.92789697018597495</v>
      </c>
      <c r="D2524" t="s">
        <v>35</v>
      </c>
      <c r="E2524" t="s">
        <v>18294</v>
      </c>
      <c r="F2524">
        <v>406.48110054670298</v>
      </c>
      <c r="G2524" s="2">
        <v>0.237192370796936</v>
      </c>
      <c r="H2524" s="12">
        <v>3.9120017522838499</v>
      </c>
      <c r="I2524" s="14">
        <v>9.1534247556762804E-5</v>
      </c>
      <c r="J2524" s="14">
        <v>4.5943603690123199E-4</v>
      </c>
      <c r="K2524" t="s">
        <v>10787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0</v>
      </c>
      <c r="Y2524">
        <v>885</v>
      </c>
      <c r="Z2524">
        <v>733</v>
      </c>
      <c r="AA2524">
        <v>168</v>
      </c>
      <c r="AB2524">
        <v>202</v>
      </c>
      <c r="AC2524" t="s">
        <v>10786</v>
      </c>
      <c r="AD2524" t="s">
        <v>10788</v>
      </c>
    </row>
    <row r="2525" spans="1:30" x14ac:dyDescent="0.25">
      <c r="A2525">
        <v>2524</v>
      </c>
      <c r="B2525" t="s">
        <v>16737</v>
      </c>
      <c r="C2525" s="2">
        <v>-6.2469773445906998E-2</v>
      </c>
      <c r="D2525" t="s">
        <v>10791</v>
      </c>
      <c r="E2525" t="s">
        <v>18289</v>
      </c>
      <c r="F2525">
        <v>1317.8367069282799</v>
      </c>
      <c r="G2525" s="2">
        <v>0.171152481243252</v>
      </c>
      <c r="H2525" s="12">
        <v>-0.36499484548588801</v>
      </c>
      <c r="I2525" s="14">
        <v>0.71511525392442798</v>
      </c>
      <c r="J2525" s="14">
        <v>0.79992124508017504</v>
      </c>
      <c r="K2525" t="s">
        <v>10790</v>
      </c>
      <c r="L2525" t="s">
        <v>24</v>
      </c>
      <c r="M2525" t="s">
        <v>24</v>
      </c>
      <c r="N2525" t="s">
        <v>24</v>
      </c>
      <c r="O2525" t="s">
        <v>24</v>
      </c>
      <c r="P2525" t="s">
        <v>24</v>
      </c>
      <c r="Q2525" t="s">
        <v>24</v>
      </c>
      <c r="R2525" t="s">
        <v>24</v>
      </c>
      <c r="S2525" t="s">
        <v>24</v>
      </c>
      <c r="T2525" t="s">
        <v>24</v>
      </c>
      <c r="U2525" t="s">
        <v>24</v>
      </c>
      <c r="V2525" t="s">
        <v>24</v>
      </c>
      <c r="W2525" t="s">
        <v>24</v>
      </c>
      <c r="X2525" t="s">
        <v>24</v>
      </c>
      <c r="Y2525">
        <v>2011</v>
      </c>
      <c r="Z2525">
        <v>1912</v>
      </c>
      <c r="AA2525">
        <v>784</v>
      </c>
      <c r="AB2525">
        <v>999</v>
      </c>
      <c r="AC2525" t="s">
        <v>10789</v>
      </c>
      <c r="AD2525" t="s">
        <v>10792</v>
      </c>
    </row>
    <row r="2526" spans="1:30" x14ac:dyDescent="0.25">
      <c r="A2526">
        <v>2525</v>
      </c>
      <c r="B2526" t="s">
        <v>16738</v>
      </c>
      <c r="C2526" s="2">
        <v>-0.29067207181195898</v>
      </c>
      <c r="D2526" t="s">
        <v>10795</v>
      </c>
      <c r="E2526" t="s">
        <v>18299</v>
      </c>
      <c r="F2526">
        <v>2351.5178252515798</v>
      </c>
      <c r="G2526" s="2">
        <v>0.156276138004633</v>
      </c>
      <c r="H2526" s="12">
        <v>-1.8599901144430699</v>
      </c>
      <c r="I2526" s="14">
        <v>6.2886924590736595E-2</v>
      </c>
      <c r="J2526" s="14">
        <v>0.12510109043648801</v>
      </c>
      <c r="K2526" t="s">
        <v>10794</v>
      </c>
      <c r="L2526" t="s">
        <v>24</v>
      </c>
      <c r="M2526" t="s">
        <v>24</v>
      </c>
      <c r="N2526" t="s">
        <v>24</v>
      </c>
      <c r="O2526" t="s">
        <v>24</v>
      </c>
      <c r="P2526" t="s">
        <v>24</v>
      </c>
      <c r="Q2526" t="s">
        <v>24</v>
      </c>
      <c r="R2526" t="s">
        <v>24</v>
      </c>
      <c r="S2526" t="s">
        <v>24</v>
      </c>
      <c r="T2526" t="s">
        <v>24</v>
      </c>
      <c r="U2526" t="s">
        <v>24</v>
      </c>
      <c r="V2526" t="s">
        <v>24</v>
      </c>
      <c r="W2526" t="s">
        <v>24</v>
      </c>
      <c r="X2526" t="s">
        <v>24</v>
      </c>
      <c r="Y2526">
        <v>3207</v>
      </c>
      <c r="Z2526">
        <v>3235</v>
      </c>
      <c r="AA2526">
        <v>1496</v>
      </c>
      <c r="AB2526">
        <v>1933</v>
      </c>
      <c r="AC2526" t="s">
        <v>10793</v>
      </c>
      <c r="AD2526" t="s">
        <v>10796</v>
      </c>
    </row>
    <row r="2527" spans="1:30" x14ac:dyDescent="0.25">
      <c r="A2527">
        <v>2526</v>
      </c>
      <c r="B2527" t="s">
        <v>16739</v>
      </c>
      <c r="C2527" s="2">
        <v>-0.16292378672171501</v>
      </c>
      <c r="D2527" t="s">
        <v>10799</v>
      </c>
      <c r="E2527" t="s">
        <v>18299</v>
      </c>
      <c r="F2527">
        <v>1527.3688932928501</v>
      </c>
      <c r="G2527" s="2">
        <v>0.157090755585091</v>
      </c>
      <c r="H2527" s="12">
        <v>-1.0371316002326001</v>
      </c>
      <c r="I2527" s="14">
        <v>0.29967452988224003</v>
      </c>
      <c r="J2527" s="14">
        <v>0.42491976731668402</v>
      </c>
      <c r="K2527" t="s">
        <v>10798</v>
      </c>
      <c r="L2527" t="s">
        <v>24</v>
      </c>
      <c r="M2527" t="s">
        <v>24</v>
      </c>
      <c r="N2527" t="s">
        <v>24</v>
      </c>
      <c r="O2527" t="s">
        <v>24</v>
      </c>
      <c r="P2527" t="s">
        <v>24</v>
      </c>
      <c r="Q2527" t="s">
        <v>24</v>
      </c>
      <c r="R2527" t="s">
        <v>24</v>
      </c>
      <c r="S2527" t="s">
        <v>24</v>
      </c>
      <c r="T2527" t="s">
        <v>24</v>
      </c>
      <c r="U2527" t="s">
        <v>24</v>
      </c>
      <c r="V2527" t="s">
        <v>24</v>
      </c>
      <c r="W2527" t="s">
        <v>24</v>
      </c>
      <c r="X2527" t="s">
        <v>24</v>
      </c>
      <c r="Y2527">
        <v>2132</v>
      </c>
      <c r="Z2527">
        <v>2259</v>
      </c>
      <c r="AA2527">
        <v>1012</v>
      </c>
      <c r="AB2527">
        <v>1112</v>
      </c>
      <c r="AC2527" t="s">
        <v>10797</v>
      </c>
      <c r="AD2527" t="s">
        <v>10800</v>
      </c>
    </row>
    <row r="2528" spans="1:30" x14ac:dyDescent="0.25">
      <c r="A2528">
        <v>2527</v>
      </c>
      <c r="B2528" t="s">
        <v>16740</v>
      </c>
      <c r="C2528" s="2">
        <v>-0.48143995160396502</v>
      </c>
      <c r="D2528" t="s">
        <v>10803</v>
      </c>
      <c r="E2528" t="s">
        <v>18299</v>
      </c>
      <c r="F2528">
        <v>8288.0145124095907</v>
      </c>
      <c r="G2528" s="2">
        <v>0.154933723668773</v>
      </c>
      <c r="H2528" s="12">
        <v>-3.10739289164197</v>
      </c>
      <c r="I2528" s="14">
        <v>1.8874536733478301E-3</v>
      </c>
      <c r="J2528" s="14">
        <v>6.4596902668039198E-3</v>
      </c>
      <c r="K2528" t="s">
        <v>10802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</v>
      </c>
      <c r="W2528">
        <v>0</v>
      </c>
      <c r="X2528">
        <v>0</v>
      </c>
      <c r="Y2528">
        <v>10294</v>
      </c>
      <c r="Z2528">
        <v>10781</v>
      </c>
      <c r="AA2528">
        <v>6196</v>
      </c>
      <c r="AB2528">
        <v>6491</v>
      </c>
      <c r="AC2528" t="s">
        <v>10801</v>
      </c>
      <c r="AD2528" t="s">
        <v>10804</v>
      </c>
    </row>
    <row r="2529" spans="1:30" x14ac:dyDescent="0.25">
      <c r="A2529">
        <v>2528</v>
      </c>
      <c r="B2529" t="s">
        <v>16741</v>
      </c>
      <c r="C2529" s="2">
        <v>-8.8940734688332593E-3</v>
      </c>
      <c r="D2529" t="s">
        <v>10807</v>
      </c>
      <c r="E2529" t="s">
        <v>18285</v>
      </c>
      <c r="F2529">
        <v>4599.9011094564703</v>
      </c>
      <c r="G2529" s="2">
        <v>0.18375553921016199</v>
      </c>
      <c r="H2529" s="12">
        <v>-4.8401661833230802E-2</v>
      </c>
      <c r="I2529" s="14">
        <v>0.96139613490762499</v>
      </c>
      <c r="J2529" s="14">
        <v>0.97285615620997001</v>
      </c>
      <c r="K2529" t="s">
        <v>10806</v>
      </c>
      <c r="L2529" t="s">
        <v>24</v>
      </c>
      <c r="M2529" t="s">
        <v>24</v>
      </c>
      <c r="N2529" t="s">
        <v>24</v>
      </c>
      <c r="O2529" t="s">
        <v>24</v>
      </c>
      <c r="P2529" t="s">
        <v>24</v>
      </c>
      <c r="Q2529" t="s">
        <v>24</v>
      </c>
      <c r="R2529" t="s">
        <v>24</v>
      </c>
      <c r="S2529" t="s">
        <v>24</v>
      </c>
      <c r="T2529" t="s">
        <v>24</v>
      </c>
      <c r="U2529" t="s">
        <v>24</v>
      </c>
      <c r="V2529" t="s">
        <v>24</v>
      </c>
      <c r="W2529" t="s">
        <v>24</v>
      </c>
      <c r="X2529" t="s">
        <v>24</v>
      </c>
      <c r="Y2529">
        <v>6828</v>
      </c>
      <c r="Z2529">
        <v>7144</v>
      </c>
      <c r="AA2529">
        <v>2486</v>
      </c>
      <c r="AB2529">
        <v>3662</v>
      </c>
      <c r="AC2529" t="s">
        <v>10805</v>
      </c>
      <c r="AD2529" t="s">
        <v>10808</v>
      </c>
    </row>
    <row r="2530" spans="1:30" x14ac:dyDescent="0.25">
      <c r="A2530">
        <v>2529</v>
      </c>
      <c r="B2530" t="s">
        <v>16742</v>
      </c>
      <c r="C2530" s="2">
        <v>0.50735871529728505</v>
      </c>
      <c r="D2530" t="s">
        <v>35</v>
      </c>
      <c r="E2530" t="s">
        <v>18295</v>
      </c>
      <c r="F2530">
        <v>3945.2223592093501</v>
      </c>
      <c r="G2530" s="2">
        <v>0.20706302174097299</v>
      </c>
      <c r="H2530" s="12">
        <v>2.4502622971086101</v>
      </c>
      <c r="I2530" s="14">
        <v>1.42752182523207E-2</v>
      </c>
      <c r="J2530" s="14">
        <v>3.6315783241245701E-2</v>
      </c>
      <c r="K2530" t="s">
        <v>10810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0</v>
      </c>
      <c r="Y2530">
        <v>6563</v>
      </c>
      <c r="Z2530">
        <v>7567</v>
      </c>
      <c r="AA2530">
        <v>2242</v>
      </c>
      <c r="AB2530">
        <v>2011</v>
      </c>
      <c r="AC2530" t="s">
        <v>10809</v>
      </c>
      <c r="AD2530" t="s">
        <v>10811</v>
      </c>
    </row>
    <row r="2531" spans="1:30" x14ac:dyDescent="0.25">
      <c r="A2531">
        <v>2530</v>
      </c>
      <c r="B2531" t="s">
        <v>16743</v>
      </c>
      <c r="C2531" s="2">
        <v>0.55138439104086701</v>
      </c>
      <c r="D2531" t="s">
        <v>10814</v>
      </c>
      <c r="E2531" t="s">
        <v>18294</v>
      </c>
      <c r="F2531">
        <v>3078.8859955497901</v>
      </c>
      <c r="G2531" s="2">
        <v>0.18156483520652</v>
      </c>
      <c r="H2531" s="12">
        <v>3.0368457108652001</v>
      </c>
      <c r="I2531" s="14">
        <v>2.3906779000729401E-3</v>
      </c>
      <c r="J2531" s="14">
        <v>7.8582468011656904E-3</v>
      </c>
      <c r="K2531" t="s">
        <v>10813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0</v>
      </c>
      <c r="Y2531">
        <v>5212</v>
      </c>
      <c r="Z2531">
        <v>5952</v>
      </c>
      <c r="AA2531">
        <v>1653</v>
      </c>
      <c r="AB2531">
        <v>1619</v>
      </c>
      <c r="AC2531" t="s">
        <v>10812</v>
      </c>
      <c r="AD2531" t="s">
        <v>10815</v>
      </c>
    </row>
    <row r="2532" spans="1:30" x14ac:dyDescent="0.25">
      <c r="A2532">
        <v>2531</v>
      </c>
      <c r="B2532" t="s">
        <v>16744</v>
      </c>
      <c r="C2532" s="2">
        <v>-3.3326645185108403E-2</v>
      </c>
      <c r="D2532" t="s">
        <v>10818</v>
      </c>
      <c r="E2532" t="s">
        <v>18292</v>
      </c>
      <c r="F2532">
        <v>429.63351544151402</v>
      </c>
      <c r="G2532" s="2">
        <v>0.226363941109023</v>
      </c>
      <c r="H2532" s="12">
        <v>-0.147225945182927</v>
      </c>
      <c r="I2532" s="14">
        <v>0.882953682441312</v>
      </c>
      <c r="J2532" s="14">
        <v>0.91871413001154401</v>
      </c>
      <c r="K2532" t="s">
        <v>10817</v>
      </c>
      <c r="L2532" t="s">
        <v>24</v>
      </c>
      <c r="M2532" t="s">
        <v>24</v>
      </c>
      <c r="N2532" t="s">
        <v>24</v>
      </c>
      <c r="O2532" t="s">
        <v>24</v>
      </c>
      <c r="P2532" t="s">
        <v>24</v>
      </c>
      <c r="Q2532" t="s">
        <v>24</v>
      </c>
      <c r="R2532" t="s">
        <v>24</v>
      </c>
      <c r="S2532" t="s">
        <v>24</v>
      </c>
      <c r="T2532" t="s">
        <v>24</v>
      </c>
      <c r="U2532" t="s">
        <v>24</v>
      </c>
      <c r="V2532" t="s">
        <v>24</v>
      </c>
      <c r="W2532" t="s">
        <v>24</v>
      </c>
      <c r="X2532" t="s">
        <v>24</v>
      </c>
      <c r="Y2532">
        <v>689</v>
      </c>
      <c r="Z2532">
        <v>602</v>
      </c>
      <c r="AA2532">
        <v>244</v>
      </c>
      <c r="AB2532">
        <v>333</v>
      </c>
      <c r="AC2532" t="s">
        <v>10816</v>
      </c>
      <c r="AD2532" t="s">
        <v>10819</v>
      </c>
    </row>
    <row r="2533" spans="1:30" x14ac:dyDescent="0.25">
      <c r="A2533">
        <v>2532</v>
      </c>
      <c r="B2533" t="s">
        <v>16745</v>
      </c>
      <c r="C2533" s="2">
        <v>0.50795558789260897</v>
      </c>
      <c r="D2533" t="s">
        <v>1749</v>
      </c>
      <c r="E2533" t="s">
        <v>18298</v>
      </c>
      <c r="F2533">
        <v>22182.386848487102</v>
      </c>
      <c r="G2533" s="2">
        <v>0.25732310480902498</v>
      </c>
      <c r="H2533" s="12">
        <v>1.9739991411559901</v>
      </c>
      <c r="I2533" s="14">
        <v>4.8381840601552803E-2</v>
      </c>
      <c r="J2533" s="14">
        <v>0.100709534940865</v>
      </c>
      <c r="K2533" t="s">
        <v>10821</v>
      </c>
      <c r="L2533" t="s">
        <v>24</v>
      </c>
      <c r="M2533" t="s">
        <v>24</v>
      </c>
      <c r="N2533" t="s">
        <v>24</v>
      </c>
      <c r="O2533" t="s">
        <v>24</v>
      </c>
      <c r="P2533" t="s">
        <v>24</v>
      </c>
      <c r="Q2533" t="s">
        <v>24</v>
      </c>
      <c r="R2533" t="s">
        <v>24</v>
      </c>
      <c r="S2533" t="s">
        <v>24</v>
      </c>
      <c r="T2533" t="s">
        <v>24</v>
      </c>
      <c r="U2533" t="s">
        <v>24</v>
      </c>
      <c r="V2533" t="s">
        <v>24</v>
      </c>
      <c r="W2533" t="s">
        <v>24</v>
      </c>
      <c r="X2533" t="s">
        <v>24</v>
      </c>
      <c r="Y2533">
        <v>35555</v>
      </c>
      <c r="Z2533">
        <v>43996</v>
      </c>
      <c r="AA2533">
        <v>13411</v>
      </c>
      <c r="AB2533">
        <v>10343</v>
      </c>
      <c r="AC2533" t="s">
        <v>10820</v>
      </c>
      <c r="AD2533" t="s">
        <v>10822</v>
      </c>
    </row>
    <row r="2534" spans="1:30" x14ac:dyDescent="0.25">
      <c r="A2534">
        <v>2533</v>
      </c>
      <c r="B2534" t="s">
        <v>16746</v>
      </c>
      <c r="C2534" s="2">
        <v>-0.121826631229784</v>
      </c>
      <c r="D2534" t="s">
        <v>7675</v>
      </c>
      <c r="E2534" t="s">
        <v>18285</v>
      </c>
      <c r="F2534">
        <v>240594.237465718</v>
      </c>
      <c r="G2534" s="2">
        <v>0.213088467821345</v>
      </c>
      <c r="H2534" s="12">
        <v>-0.57171855650078496</v>
      </c>
      <c r="I2534" s="14">
        <v>0.56751266079535501</v>
      </c>
      <c r="J2534" s="14">
        <v>0.68230817130722299</v>
      </c>
      <c r="K2534" t="s">
        <v>10824</v>
      </c>
      <c r="L2534" t="s">
        <v>24</v>
      </c>
      <c r="M2534" t="s">
        <v>24</v>
      </c>
      <c r="N2534" t="s">
        <v>24</v>
      </c>
      <c r="O2534" t="s">
        <v>24</v>
      </c>
      <c r="P2534" t="s">
        <v>24</v>
      </c>
      <c r="Q2534" t="s">
        <v>24</v>
      </c>
      <c r="R2534" t="s">
        <v>24</v>
      </c>
      <c r="S2534" t="s">
        <v>24</v>
      </c>
      <c r="T2534" t="s">
        <v>24</v>
      </c>
      <c r="U2534" t="s">
        <v>24</v>
      </c>
      <c r="V2534" t="s">
        <v>24</v>
      </c>
      <c r="W2534" t="s">
        <v>24</v>
      </c>
      <c r="X2534" t="s">
        <v>24</v>
      </c>
      <c r="Y2534">
        <v>310261</v>
      </c>
      <c r="Z2534">
        <v>393798</v>
      </c>
      <c r="AA2534">
        <v>171485</v>
      </c>
      <c r="AB2534">
        <v>155918</v>
      </c>
      <c r="AC2534" t="s">
        <v>10823</v>
      </c>
      <c r="AD2534" t="s">
        <v>10825</v>
      </c>
    </row>
    <row r="2535" spans="1:30" x14ac:dyDescent="0.25">
      <c r="A2535">
        <v>2534</v>
      </c>
      <c r="B2535" t="s">
        <v>16747</v>
      </c>
      <c r="C2535" s="2">
        <v>9.6970445475978495E-2</v>
      </c>
      <c r="D2535" t="s">
        <v>10828</v>
      </c>
      <c r="E2535" t="s">
        <v>18287</v>
      </c>
      <c r="F2535">
        <v>6275.56396150419</v>
      </c>
      <c r="G2535" s="2">
        <v>0.15326521365903201</v>
      </c>
      <c r="H2535" s="12">
        <v>0.63269702994514898</v>
      </c>
      <c r="I2535" s="14">
        <v>0.52693150976909697</v>
      </c>
      <c r="J2535" s="14">
        <v>0.64849276572591297</v>
      </c>
      <c r="K2535" t="s">
        <v>10827</v>
      </c>
      <c r="L2535" t="s">
        <v>24</v>
      </c>
      <c r="M2535" t="s">
        <v>24</v>
      </c>
      <c r="N2535" t="s">
        <v>24</v>
      </c>
      <c r="O2535" t="s">
        <v>24</v>
      </c>
      <c r="P2535" t="s">
        <v>24</v>
      </c>
      <c r="Q2535" t="s">
        <v>24</v>
      </c>
      <c r="R2535" t="s">
        <v>24</v>
      </c>
      <c r="S2535" t="s">
        <v>24</v>
      </c>
      <c r="T2535" t="s">
        <v>24</v>
      </c>
      <c r="U2535" t="s">
        <v>24</v>
      </c>
      <c r="V2535" t="s">
        <v>24</v>
      </c>
      <c r="W2535" t="s">
        <v>24</v>
      </c>
      <c r="X2535" t="s">
        <v>24</v>
      </c>
      <c r="Y2535">
        <v>9141</v>
      </c>
      <c r="Z2535">
        <v>10651</v>
      </c>
      <c r="AA2535">
        <v>3781</v>
      </c>
      <c r="AB2535">
        <v>4206</v>
      </c>
      <c r="AC2535" t="s">
        <v>10826</v>
      </c>
      <c r="AD2535" t="s">
        <v>10829</v>
      </c>
    </row>
    <row r="2536" spans="1:30" x14ac:dyDescent="0.25">
      <c r="A2536">
        <v>2535</v>
      </c>
      <c r="B2536" t="s">
        <v>16748</v>
      </c>
      <c r="C2536" s="2">
        <v>0.51774147974006901</v>
      </c>
      <c r="D2536" t="s">
        <v>10832</v>
      </c>
      <c r="E2536" t="s">
        <v>18289</v>
      </c>
      <c r="F2536">
        <v>770.57564826494797</v>
      </c>
      <c r="G2536" s="2">
        <v>0.17946500252317901</v>
      </c>
      <c r="H2536" s="12">
        <v>2.88491612548914</v>
      </c>
      <c r="I2536" s="14">
        <v>3.9151795533527798E-3</v>
      </c>
      <c r="J2536" s="14">
        <v>1.20669109359452E-2</v>
      </c>
      <c r="K2536" t="s">
        <v>10831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0</v>
      </c>
      <c r="Y2536">
        <v>1343</v>
      </c>
      <c r="Z2536">
        <v>1421</v>
      </c>
      <c r="AA2536">
        <v>406</v>
      </c>
      <c r="AB2536">
        <v>427</v>
      </c>
      <c r="AC2536" t="s">
        <v>10830</v>
      </c>
      <c r="AD2536" t="s">
        <v>10833</v>
      </c>
    </row>
    <row r="2537" spans="1:30" x14ac:dyDescent="0.25">
      <c r="A2537">
        <v>2536</v>
      </c>
      <c r="B2537" t="s">
        <v>16749</v>
      </c>
      <c r="C2537" s="2">
        <v>0.745009510102146</v>
      </c>
      <c r="D2537" t="s">
        <v>8262</v>
      </c>
      <c r="E2537" t="s">
        <v>18292</v>
      </c>
      <c r="F2537">
        <v>184.419127702244</v>
      </c>
      <c r="G2537" s="2">
        <v>0.37704957842520498</v>
      </c>
      <c r="H2537" s="12">
        <v>1.9758927014685199</v>
      </c>
      <c r="I2537" s="14">
        <v>4.8166930999560702E-2</v>
      </c>
      <c r="J2537" s="14">
        <v>0.100422779259629</v>
      </c>
      <c r="K2537" t="s">
        <v>10835</v>
      </c>
      <c r="L2537" t="s">
        <v>24</v>
      </c>
      <c r="M2537" t="s">
        <v>24</v>
      </c>
      <c r="N2537" t="s">
        <v>24</v>
      </c>
      <c r="O2537" t="s">
        <v>24</v>
      </c>
      <c r="P2537" t="s">
        <v>24</v>
      </c>
      <c r="Q2537" t="s">
        <v>24</v>
      </c>
      <c r="R2537" t="s">
        <v>24</v>
      </c>
      <c r="S2537" t="s">
        <v>24</v>
      </c>
      <c r="T2537" t="s">
        <v>24</v>
      </c>
      <c r="U2537" t="s">
        <v>24</v>
      </c>
      <c r="V2537" t="s">
        <v>24</v>
      </c>
      <c r="W2537" t="s">
        <v>24</v>
      </c>
      <c r="X2537" t="s">
        <v>24</v>
      </c>
      <c r="Y2537">
        <v>432</v>
      </c>
      <c r="Z2537">
        <v>267</v>
      </c>
      <c r="AA2537">
        <v>71</v>
      </c>
      <c r="AB2537">
        <v>113</v>
      </c>
      <c r="AC2537" t="s">
        <v>10834</v>
      </c>
      <c r="AD2537" t="s">
        <v>10836</v>
      </c>
    </row>
    <row r="2538" spans="1:30" x14ac:dyDescent="0.25">
      <c r="A2538">
        <v>2537</v>
      </c>
      <c r="B2538" t="s">
        <v>16750</v>
      </c>
      <c r="C2538" s="2">
        <v>-0.187803438299843</v>
      </c>
      <c r="D2538" t="s">
        <v>10839</v>
      </c>
      <c r="E2538" t="s">
        <v>18298</v>
      </c>
      <c r="F2538">
        <v>20553.912921176299</v>
      </c>
      <c r="G2538" s="2">
        <v>0.17013624115390799</v>
      </c>
      <c r="H2538" s="12">
        <v>-1.1038414686142799</v>
      </c>
      <c r="I2538" s="14">
        <v>0.26966191271981399</v>
      </c>
      <c r="J2538" s="14">
        <v>0.39350888235085002</v>
      </c>
      <c r="K2538" t="s">
        <v>10838</v>
      </c>
      <c r="L2538" t="s">
        <v>24</v>
      </c>
      <c r="M2538" t="s">
        <v>24</v>
      </c>
      <c r="N2538" t="s">
        <v>24</v>
      </c>
      <c r="O2538" t="s">
        <v>24</v>
      </c>
      <c r="P2538" t="s">
        <v>24</v>
      </c>
      <c r="Q2538" t="s">
        <v>24</v>
      </c>
      <c r="R2538" t="s">
        <v>24</v>
      </c>
      <c r="S2538" t="s">
        <v>24</v>
      </c>
      <c r="T2538" t="s">
        <v>24</v>
      </c>
      <c r="U2538" t="s">
        <v>24</v>
      </c>
      <c r="V2538" t="s">
        <v>24</v>
      </c>
      <c r="W2538" t="s">
        <v>24</v>
      </c>
      <c r="X2538" t="s">
        <v>24</v>
      </c>
      <c r="Y2538">
        <v>25837</v>
      </c>
      <c r="Z2538">
        <v>32881</v>
      </c>
      <c r="AA2538">
        <v>13301</v>
      </c>
      <c r="AB2538">
        <v>15590</v>
      </c>
      <c r="AC2538" t="s">
        <v>10837</v>
      </c>
      <c r="AD2538" t="s">
        <v>10840</v>
      </c>
    </row>
    <row r="2539" spans="1:30" x14ac:dyDescent="0.25">
      <c r="A2539">
        <v>2538</v>
      </c>
      <c r="B2539" t="s">
        <v>16751</v>
      </c>
      <c r="C2539" s="2">
        <v>0.798718435422762</v>
      </c>
      <c r="D2539" t="s">
        <v>35</v>
      </c>
      <c r="F2539">
        <v>10.700971165980601</v>
      </c>
      <c r="G2539" s="2">
        <v>0.94788236293942796</v>
      </c>
      <c r="H2539" s="12">
        <v>0.84263455746333105</v>
      </c>
      <c r="I2539" s="14">
        <v>0.399432857766088</v>
      </c>
      <c r="J2539" s="14" t="s">
        <v>24</v>
      </c>
      <c r="K2539" t="s">
        <v>24</v>
      </c>
      <c r="L2539" t="s">
        <v>24</v>
      </c>
      <c r="M2539" t="s">
        <v>24</v>
      </c>
      <c r="N2539" t="s">
        <v>24</v>
      </c>
      <c r="O2539" t="s">
        <v>24</v>
      </c>
      <c r="P2539" t="s">
        <v>24</v>
      </c>
      <c r="Q2539" t="s">
        <v>24</v>
      </c>
      <c r="R2539" t="s">
        <v>24</v>
      </c>
      <c r="S2539" t="s">
        <v>24</v>
      </c>
      <c r="T2539" t="s">
        <v>24</v>
      </c>
      <c r="U2539" t="s">
        <v>24</v>
      </c>
      <c r="V2539" t="s">
        <v>24</v>
      </c>
      <c r="W2539" t="s">
        <v>24</v>
      </c>
      <c r="X2539" t="s">
        <v>24</v>
      </c>
      <c r="Y2539">
        <v>23</v>
      </c>
      <c r="Z2539">
        <v>18</v>
      </c>
      <c r="AA2539">
        <v>7</v>
      </c>
      <c r="AB2539">
        <v>3</v>
      </c>
      <c r="AC2539" t="s">
        <v>10841</v>
      </c>
      <c r="AD2539" t="e">
        <f>-AIFLNNGIELTFIIDLNMANNIFLTINGTAQGLISSGCLTQDSIEHKQPNWS</f>
        <v>#NAME?</v>
      </c>
    </row>
    <row r="2540" spans="1:30" x14ac:dyDescent="0.25">
      <c r="A2540">
        <v>2539</v>
      </c>
      <c r="B2540" t="s">
        <v>16752</v>
      </c>
      <c r="C2540" s="2">
        <v>0.80202758095427096</v>
      </c>
      <c r="D2540" t="s">
        <v>35</v>
      </c>
      <c r="F2540">
        <v>12.5473720486278</v>
      </c>
      <c r="G2540" s="2">
        <v>0.90246275822130795</v>
      </c>
      <c r="H2540" s="12">
        <v>0.88870989262206601</v>
      </c>
      <c r="I2540" s="14">
        <v>0.37415901308239402</v>
      </c>
      <c r="J2540" s="14">
        <v>0.50261126456372396</v>
      </c>
      <c r="K2540" t="s">
        <v>24</v>
      </c>
      <c r="L2540" t="s">
        <v>24</v>
      </c>
      <c r="M2540" t="s">
        <v>24</v>
      </c>
      <c r="N2540" t="s">
        <v>24</v>
      </c>
      <c r="O2540" t="s">
        <v>24</v>
      </c>
      <c r="P2540" t="s">
        <v>24</v>
      </c>
      <c r="Q2540" t="s">
        <v>24</v>
      </c>
      <c r="R2540" t="s">
        <v>24</v>
      </c>
      <c r="S2540" t="s">
        <v>24</v>
      </c>
      <c r="T2540" t="s">
        <v>24</v>
      </c>
      <c r="U2540" t="s">
        <v>24</v>
      </c>
      <c r="V2540" t="s">
        <v>24</v>
      </c>
      <c r="W2540" t="s">
        <v>24</v>
      </c>
      <c r="X2540" t="s">
        <v>24</v>
      </c>
      <c r="Y2540">
        <v>33</v>
      </c>
      <c r="Z2540">
        <v>15</v>
      </c>
      <c r="AA2540">
        <v>6</v>
      </c>
      <c r="AB2540">
        <v>6</v>
      </c>
      <c r="AC2540" t="s">
        <v>10842</v>
      </c>
      <c r="AD2540" t="s">
        <v>10843</v>
      </c>
    </row>
    <row r="2541" spans="1:30" x14ac:dyDescent="0.25">
      <c r="A2541">
        <v>2540</v>
      </c>
      <c r="B2541" t="s">
        <v>16753</v>
      </c>
      <c r="C2541" s="2">
        <v>2.32297288865854E-2</v>
      </c>
      <c r="D2541" t="s">
        <v>35</v>
      </c>
      <c r="F2541">
        <v>84.483399448209198</v>
      </c>
      <c r="G2541" s="2">
        <v>0.50232805318458096</v>
      </c>
      <c r="H2541" s="12">
        <v>4.6244140137738997E-2</v>
      </c>
      <c r="I2541" s="14">
        <v>0.96311566134383197</v>
      </c>
      <c r="J2541" s="14">
        <v>0.97333505630115502</v>
      </c>
      <c r="K2541" t="s">
        <v>10845</v>
      </c>
      <c r="L2541" t="s">
        <v>24</v>
      </c>
      <c r="M2541" t="s">
        <v>24</v>
      </c>
      <c r="N2541" t="s">
        <v>24</v>
      </c>
      <c r="O2541" t="s">
        <v>24</v>
      </c>
      <c r="P2541" t="s">
        <v>24</v>
      </c>
      <c r="Q2541" t="s">
        <v>24</v>
      </c>
      <c r="R2541" t="s">
        <v>24</v>
      </c>
      <c r="S2541" t="s">
        <v>24</v>
      </c>
      <c r="T2541" t="s">
        <v>24</v>
      </c>
      <c r="U2541" t="s">
        <v>24</v>
      </c>
      <c r="V2541" t="s">
        <v>24</v>
      </c>
      <c r="W2541" t="s">
        <v>24</v>
      </c>
      <c r="X2541" t="s">
        <v>24</v>
      </c>
      <c r="Y2541">
        <v>140</v>
      </c>
      <c r="Z2541">
        <v>118</v>
      </c>
      <c r="AA2541">
        <v>72</v>
      </c>
      <c r="AB2541">
        <v>35</v>
      </c>
      <c r="AC2541" t="s">
        <v>10844</v>
      </c>
      <c r="AD2541" t="s">
        <v>10846</v>
      </c>
    </row>
    <row r="2542" spans="1:30" x14ac:dyDescent="0.25">
      <c r="A2542">
        <v>2541</v>
      </c>
      <c r="B2542" t="s">
        <v>16754</v>
      </c>
      <c r="C2542" s="2">
        <v>-0.172902635122195</v>
      </c>
      <c r="D2542" t="s">
        <v>10849</v>
      </c>
      <c r="E2542" t="s">
        <v>18286</v>
      </c>
      <c r="F2542">
        <v>1024.6011390429501</v>
      </c>
      <c r="G2542" s="2">
        <v>0.27642356894611703</v>
      </c>
      <c r="H2542" s="12">
        <v>-0.62549888846814705</v>
      </c>
      <c r="I2542" s="14">
        <v>0.53164367770729304</v>
      </c>
      <c r="J2542" s="14">
        <v>0.65162227289610097</v>
      </c>
      <c r="K2542" t="s">
        <v>10848</v>
      </c>
      <c r="L2542" t="s">
        <v>24</v>
      </c>
      <c r="M2542" t="s">
        <v>24</v>
      </c>
      <c r="N2542" t="s">
        <v>24</v>
      </c>
      <c r="O2542" t="s">
        <v>24</v>
      </c>
      <c r="P2542" t="s">
        <v>24</v>
      </c>
      <c r="Q2542" t="s">
        <v>24</v>
      </c>
      <c r="R2542" t="s">
        <v>24</v>
      </c>
      <c r="S2542" t="s">
        <v>24</v>
      </c>
      <c r="T2542" t="s">
        <v>24</v>
      </c>
      <c r="U2542" t="s">
        <v>24</v>
      </c>
      <c r="V2542" t="s">
        <v>24</v>
      </c>
      <c r="W2542" t="s">
        <v>24</v>
      </c>
      <c r="X2542" t="s">
        <v>24</v>
      </c>
      <c r="Y2542">
        <v>1376</v>
      </c>
      <c r="Z2542">
        <v>1561</v>
      </c>
      <c r="AA2542">
        <v>810</v>
      </c>
      <c r="AB2542">
        <v>596</v>
      </c>
      <c r="AC2542" t="s">
        <v>10847</v>
      </c>
      <c r="AD2542" t="s">
        <v>10850</v>
      </c>
    </row>
    <row r="2543" spans="1:30" x14ac:dyDescent="0.25">
      <c r="A2543">
        <v>2542</v>
      </c>
      <c r="B2543" t="s">
        <v>16755</v>
      </c>
      <c r="C2543" s="2">
        <v>-0.88081911470888197</v>
      </c>
      <c r="D2543" t="s">
        <v>10853</v>
      </c>
      <c r="F2543">
        <v>3841.08134830373</v>
      </c>
      <c r="G2543" s="2">
        <v>0.19018482333757</v>
      </c>
      <c r="H2543" s="12">
        <v>-4.63138487735936</v>
      </c>
      <c r="I2543" s="14">
        <v>3.6322794462943398E-6</v>
      </c>
      <c r="J2543" s="14">
        <v>2.5789184068689801E-5</v>
      </c>
      <c r="K2543" t="s">
        <v>10852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1</v>
      </c>
      <c r="W2543">
        <v>0</v>
      </c>
      <c r="X2543">
        <v>0</v>
      </c>
      <c r="Y2543">
        <v>3922</v>
      </c>
      <c r="Z2543">
        <v>4322</v>
      </c>
      <c r="AA2543">
        <v>2660</v>
      </c>
      <c r="AB2543">
        <v>3978</v>
      </c>
      <c r="AC2543" t="s">
        <v>10851</v>
      </c>
      <c r="AD2543" t="s">
        <v>10854</v>
      </c>
    </row>
    <row r="2544" spans="1:30" x14ac:dyDescent="0.25">
      <c r="A2544">
        <v>2543</v>
      </c>
      <c r="B2544" t="s">
        <v>16756</v>
      </c>
      <c r="C2544" s="2">
        <v>-0.71006607050331005</v>
      </c>
      <c r="D2544" t="s">
        <v>35</v>
      </c>
      <c r="E2544" t="s">
        <v>18294</v>
      </c>
      <c r="F2544">
        <v>887.33274310678598</v>
      </c>
      <c r="G2544" s="2">
        <v>0.19779678079578</v>
      </c>
      <c r="H2544" s="12">
        <v>-3.5898767798270499</v>
      </c>
      <c r="I2544" s="14">
        <v>3.3083431312997102E-4</v>
      </c>
      <c r="J2544" s="14">
        <v>1.4714214040689501E-3</v>
      </c>
      <c r="K2544" t="s">
        <v>10856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</v>
      </c>
      <c r="W2544">
        <v>0</v>
      </c>
      <c r="X2544">
        <v>0</v>
      </c>
      <c r="Y2544">
        <v>1003</v>
      </c>
      <c r="Z2544">
        <v>1049</v>
      </c>
      <c r="AA2544">
        <v>595</v>
      </c>
      <c r="AB2544">
        <v>872</v>
      </c>
      <c r="AC2544" t="s">
        <v>10855</v>
      </c>
      <c r="AD2544" t="s">
        <v>10857</v>
      </c>
    </row>
    <row r="2545" spans="1:30" x14ac:dyDescent="0.25">
      <c r="A2545">
        <v>2544</v>
      </c>
      <c r="B2545" t="s">
        <v>16757</v>
      </c>
      <c r="C2545" s="2">
        <v>-0.604462227206925</v>
      </c>
      <c r="D2545" t="s">
        <v>10860</v>
      </c>
      <c r="E2545" t="s">
        <v>18287</v>
      </c>
      <c r="F2545">
        <v>3269.1955646993702</v>
      </c>
      <c r="G2545" s="2">
        <v>0.14775401470586499</v>
      </c>
      <c r="H2545" s="12">
        <v>-4.0910037430132196</v>
      </c>
      <c r="I2545" s="14">
        <v>4.2951019858912003E-5</v>
      </c>
      <c r="J2545" s="14">
        <v>2.3723300219102001E-4</v>
      </c>
      <c r="K2545" t="s">
        <v>10859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1</v>
      </c>
      <c r="W2545">
        <v>0</v>
      </c>
      <c r="X2545">
        <v>0</v>
      </c>
      <c r="Y2545">
        <v>3701</v>
      </c>
      <c r="Z2545">
        <v>4212</v>
      </c>
      <c r="AA2545">
        <v>2390</v>
      </c>
      <c r="AB2545">
        <v>2817</v>
      </c>
      <c r="AC2545" t="s">
        <v>10858</v>
      </c>
      <c r="AD2545" t="s">
        <v>10861</v>
      </c>
    </row>
    <row r="2546" spans="1:30" x14ac:dyDescent="0.25">
      <c r="A2546">
        <v>2545</v>
      </c>
      <c r="B2546" t="s">
        <v>16758</v>
      </c>
      <c r="C2546" s="2">
        <v>-0.836001916254968</v>
      </c>
      <c r="D2546" t="s">
        <v>10864</v>
      </c>
      <c r="E2546" t="s">
        <v>18294</v>
      </c>
      <c r="F2546">
        <v>4055.75400850388</v>
      </c>
      <c r="G2546" s="2">
        <v>0.15512866036453901</v>
      </c>
      <c r="H2546" s="12">
        <v>-5.3890874470934804</v>
      </c>
      <c r="I2546" s="14">
        <v>7.08163439361342E-8</v>
      </c>
      <c r="J2546" s="14">
        <v>7.1828005992364702E-7</v>
      </c>
      <c r="K2546" t="s">
        <v>10863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</v>
      </c>
      <c r="W2546">
        <v>0</v>
      </c>
      <c r="X2546">
        <v>0</v>
      </c>
      <c r="Y2546">
        <v>4075</v>
      </c>
      <c r="Z2546">
        <v>4814</v>
      </c>
      <c r="AA2546">
        <v>3088</v>
      </c>
      <c r="AB2546">
        <v>3787</v>
      </c>
      <c r="AC2546" t="s">
        <v>10862</v>
      </c>
      <c r="AD2546" t="s">
        <v>10865</v>
      </c>
    </row>
    <row r="2547" spans="1:30" x14ac:dyDescent="0.25">
      <c r="A2547">
        <v>2546</v>
      </c>
      <c r="B2547" t="s">
        <v>16759</v>
      </c>
      <c r="C2547" s="2">
        <v>-1.07115654021782</v>
      </c>
      <c r="D2547" t="s">
        <v>24</v>
      </c>
      <c r="F2547">
        <v>449.629301043586</v>
      </c>
      <c r="G2547" s="2">
        <v>0.21706992108647799</v>
      </c>
      <c r="H2547" s="12">
        <v>-4.9346152375993597</v>
      </c>
      <c r="I2547" s="14">
        <v>8.03089182274817E-7</v>
      </c>
      <c r="J2547" s="14">
        <v>6.6161672084032901E-6</v>
      </c>
      <c r="K2547" t="s">
        <v>24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</v>
      </c>
      <c r="W2547">
        <v>0</v>
      </c>
      <c r="X2547">
        <v>0</v>
      </c>
      <c r="Y2547">
        <v>412</v>
      </c>
      <c r="Z2547">
        <v>472</v>
      </c>
      <c r="AA2547">
        <v>405</v>
      </c>
      <c r="AB2547">
        <v>393</v>
      </c>
      <c r="AC2547" t="s">
        <v>24</v>
      </c>
      <c r="AD2547" t="s">
        <v>24</v>
      </c>
    </row>
    <row r="2548" spans="1:30" x14ac:dyDescent="0.25">
      <c r="A2548">
        <v>2547</v>
      </c>
      <c r="B2548" t="s">
        <v>16760</v>
      </c>
      <c r="C2548" s="2">
        <v>-1.03301579786981</v>
      </c>
      <c r="D2548" t="s">
        <v>24</v>
      </c>
      <c r="F2548">
        <v>15386.8381640067</v>
      </c>
      <c r="G2548" s="2">
        <v>0.33833960583452599</v>
      </c>
      <c r="H2548" s="12">
        <v>-3.0531920592679098</v>
      </c>
      <c r="I2548" s="14">
        <v>2.2642097436232698E-3</v>
      </c>
      <c r="J2548" s="14">
        <v>7.5377144491465204E-3</v>
      </c>
      <c r="K2548" t="s">
        <v>24</v>
      </c>
      <c r="L2548">
        <v>0</v>
      </c>
      <c r="M2548">
        <v>1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11185</v>
      </c>
      <c r="Z2548">
        <v>19826</v>
      </c>
      <c r="AA2548">
        <v>15534</v>
      </c>
      <c r="AB2548">
        <v>11199</v>
      </c>
      <c r="AC2548" t="s">
        <v>24</v>
      </c>
      <c r="AD2548" t="s">
        <v>24</v>
      </c>
    </row>
    <row r="2549" spans="1:30" x14ac:dyDescent="0.25">
      <c r="A2549">
        <v>2548</v>
      </c>
      <c r="B2549" t="s">
        <v>16761</v>
      </c>
      <c r="C2549" s="2">
        <v>-0.44969556149120399</v>
      </c>
      <c r="D2549" t="s">
        <v>10868</v>
      </c>
      <c r="E2549" t="s">
        <v>18295</v>
      </c>
      <c r="F2549">
        <v>596.02667705195199</v>
      </c>
      <c r="G2549" s="2">
        <v>0.17644031081283201</v>
      </c>
      <c r="H2549" s="12">
        <v>-2.5487121362432901</v>
      </c>
      <c r="I2549" s="14">
        <v>1.08121506188304E-2</v>
      </c>
      <c r="J2549" s="14">
        <v>2.8761204473114799E-2</v>
      </c>
      <c r="K2549" t="s">
        <v>10867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1</v>
      </c>
      <c r="W2549">
        <v>0</v>
      </c>
      <c r="X2549">
        <v>0</v>
      </c>
      <c r="Y2549">
        <v>733</v>
      </c>
      <c r="Z2549">
        <v>803</v>
      </c>
      <c r="AA2549">
        <v>420</v>
      </c>
      <c r="AB2549">
        <v>488</v>
      </c>
      <c r="AC2549" t="s">
        <v>10866</v>
      </c>
      <c r="AD2549" t="s">
        <v>10869</v>
      </c>
    </row>
    <row r="2550" spans="1:30" x14ac:dyDescent="0.25">
      <c r="A2550">
        <v>2549</v>
      </c>
      <c r="B2550" t="s">
        <v>16762</v>
      </c>
      <c r="C2550" s="2">
        <v>-0.56173908066874001</v>
      </c>
      <c r="D2550" t="s">
        <v>24</v>
      </c>
      <c r="F2550">
        <v>99.256019128678901</v>
      </c>
      <c r="G2550" s="2">
        <v>0.35052834991308401</v>
      </c>
      <c r="H2550" s="12">
        <v>-1.6025496391605001</v>
      </c>
      <c r="I2550" s="14">
        <v>0.10903411992901101</v>
      </c>
      <c r="J2550" s="14">
        <v>0.19468598002870899</v>
      </c>
      <c r="K2550" t="s">
        <v>24</v>
      </c>
      <c r="L2550" t="s">
        <v>24</v>
      </c>
      <c r="M2550" t="s">
        <v>24</v>
      </c>
      <c r="N2550" t="s">
        <v>24</v>
      </c>
      <c r="O2550" t="s">
        <v>24</v>
      </c>
      <c r="P2550" t="s">
        <v>24</v>
      </c>
      <c r="Q2550" t="s">
        <v>24</v>
      </c>
      <c r="R2550" t="s">
        <v>24</v>
      </c>
      <c r="S2550" t="s">
        <v>24</v>
      </c>
      <c r="T2550" t="s">
        <v>24</v>
      </c>
      <c r="U2550" t="s">
        <v>24</v>
      </c>
      <c r="V2550" t="s">
        <v>24</v>
      </c>
      <c r="W2550" t="s">
        <v>24</v>
      </c>
      <c r="X2550" t="s">
        <v>24</v>
      </c>
      <c r="Y2550">
        <v>115</v>
      </c>
      <c r="Z2550">
        <v>129</v>
      </c>
      <c r="AA2550">
        <v>85</v>
      </c>
      <c r="AB2550">
        <v>69</v>
      </c>
      <c r="AC2550" t="s">
        <v>24</v>
      </c>
      <c r="AD2550" t="s">
        <v>24</v>
      </c>
    </row>
    <row r="2551" spans="1:30" x14ac:dyDescent="0.25">
      <c r="A2551">
        <v>2550</v>
      </c>
      <c r="B2551" t="s">
        <v>16763</v>
      </c>
      <c r="C2551" s="2">
        <v>-0.97304827337601496</v>
      </c>
      <c r="D2551" t="s">
        <v>24</v>
      </c>
      <c r="F2551">
        <v>85522.647979211601</v>
      </c>
      <c r="G2551" s="2">
        <v>0.26908077239685702</v>
      </c>
      <c r="H2551" s="12">
        <v>-3.6161939952398501</v>
      </c>
      <c r="I2551" s="14">
        <v>2.9896635791893202E-4</v>
      </c>
      <c r="J2551" s="14">
        <v>1.34191221571658E-3</v>
      </c>
      <c r="K2551" t="s">
        <v>24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</v>
      </c>
      <c r="W2551">
        <v>0</v>
      </c>
      <c r="X2551">
        <v>0</v>
      </c>
      <c r="Y2551">
        <v>64833</v>
      </c>
      <c r="Z2551">
        <v>112326</v>
      </c>
      <c r="AA2551">
        <v>70782</v>
      </c>
      <c r="AB2551">
        <v>78422</v>
      </c>
      <c r="AC2551" t="s">
        <v>24</v>
      </c>
      <c r="AD2551" t="s">
        <v>24</v>
      </c>
    </row>
    <row r="2552" spans="1:30" x14ac:dyDescent="0.25">
      <c r="A2552">
        <v>2551</v>
      </c>
      <c r="B2552" t="s">
        <v>16764</v>
      </c>
      <c r="C2552" s="2">
        <v>-1.15095885623738</v>
      </c>
      <c r="D2552" t="s">
        <v>24</v>
      </c>
      <c r="F2552">
        <v>0.51817713315490299</v>
      </c>
      <c r="G2552" s="2">
        <v>4.2424091672772297</v>
      </c>
      <c r="H2552" s="12">
        <v>-0.27129840872375399</v>
      </c>
      <c r="I2552" s="14">
        <v>0.78616153024592905</v>
      </c>
      <c r="J2552" s="14" t="s">
        <v>24</v>
      </c>
      <c r="K2552" t="s">
        <v>24</v>
      </c>
      <c r="L2552" t="s">
        <v>24</v>
      </c>
      <c r="M2552" t="s">
        <v>24</v>
      </c>
      <c r="N2552" t="s">
        <v>24</v>
      </c>
      <c r="O2552" t="s">
        <v>24</v>
      </c>
      <c r="P2552" t="s">
        <v>24</v>
      </c>
      <c r="Q2552" t="s">
        <v>24</v>
      </c>
      <c r="R2552" t="s">
        <v>24</v>
      </c>
      <c r="S2552" t="s">
        <v>24</v>
      </c>
      <c r="T2552" t="s">
        <v>24</v>
      </c>
      <c r="U2552" t="s">
        <v>24</v>
      </c>
      <c r="V2552" t="s">
        <v>24</v>
      </c>
      <c r="W2552" t="s">
        <v>24</v>
      </c>
      <c r="X2552" t="s">
        <v>24</v>
      </c>
      <c r="Y2552">
        <v>1</v>
      </c>
      <c r="Z2552">
        <v>0</v>
      </c>
      <c r="AA2552">
        <v>0</v>
      </c>
      <c r="AB2552">
        <v>1</v>
      </c>
      <c r="AC2552" t="s">
        <v>24</v>
      </c>
      <c r="AD2552" t="s">
        <v>24</v>
      </c>
    </row>
    <row r="2553" spans="1:30" x14ac:dyDescent="0.25">
      <c r="A2553">
        <v>2552</v>
      </c>
      <c r="B2553" t="s">
        <v>16765</v>
      </c>
      <c r="C2553" s="2">
        <v>-0.55667944612764897</v>
      </c>
      <c r="D2553" t="s">
        <v>10872</v>
      </c>
      <c r="E2553" t="s">
        <v>18295</v>
      </c>
      <c r="F2553">
        <v>1494.8770822786501</v>
      </c>
      <c r="G2553" s="2">
        <v>0.202669722102476</v>
      </c>
      <c r="H2553" s="12">
        <v>-2.7467321726832798</v>
      </c>
      <c r="I2553" s="14">
        <v>6.0192265945574102E-3</v>
      </c>
      <c r="J2553" s="14">
        <v>1.7554204519601699E-2</v>
      </c>
      <c r="K2553" t="s">
        <v>10871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</v>
      </c>
      <c r="W2553">
        <v>0</v>
      </c>
      <c r="X2553">
        <v>0</v>
      </c>
      <c r="Y2553">
        <v>1598</v>
      </c>
      <c r="Z2553">
        <v>2100</v>
      </c>
      <c r="AA2553">
        <v>1148</v>
      </c>
      <c r="AB2553">
        <v>1189</v>
      </c>
      <c r="AC2553" t="s">
        <v>10870</v>
      </c>
      <c r="AD2553" t="s">
        <v>10873</v>
      </c>
    </row>
    <row r="2554" spans="1:30" x14ac:dyDescent="0.25">
      <c r="A2554">
        <v>2553</v>
      </c>
      <c r="B2554" t="s">
        <v>16766</v>
      </c>
      <c r="C2554" s="2">
        <v>2.2516350530521199</v>
      </c>
      <c r="D2554" t="s">
        <v>24</v>
      </c>
      <c r="F2554">
        <v>0.66665076218036101</v>
      </c>
      <c r="G2554" s="2">
        <v>3.73599274306916</v>
      </c>
      <c r="H2554" s="12">
        <v>0.60268721271722203</v>
      </c>
      <c r="I2554" s="14">
        <v>0.54671678984746996</v>
      </c>
      <c r="J2554" s="14" t="s">
        <v>24</v>
      </c>
      <c r="K2554" t="s">
        <v>24</v>
      </c>
      <c r="L2554" t="s">
        <v>24</v>
      </c>
      <c r="M2554" t="s">
        <v>24</v>
      </c>
      <c r="N2554" t="s">
        <v>24</v>
      </c>
      <c r="O2554" t="s">
        <v>24</v>
      </c>
      <c r="P2554" t="s">
        <v>24</v>
      </c>
      <c r="Q2554" t="s">
        <v>24</v>
      </c>
      <c r="R2554" t="s">
        <v>24</v>
      </c>
      <c r="S2554" t="s">
        <v>24</v>
      </c>
      <c r="T2554" t="s">
        <v>24</v>
      </c>
      <c r="U2554" t="s">
        <v>24</v>
      </c>
      <c r="V2554" t="s">
        <v>24</v>
      </c>
      <c r="W2554" t="s">
        <v>24</v>
      </c>
      <c r="X2554" t="s">
        <v>24</v>
      </c>
      <c r="Y2554">
        <v>3</v>
      </c>
      <c r="Z2554">
        <v>1</v>
      </c>
      <c r="AA2554">
        <v>0</v>
      </c>
      <c r="AB2554">
        <v>0</v>
      </c>
      <c r="AC2554" t="s">
        <v>24</v>
      </c>
      <c r="AD2554" t="s">
        <v>24</v>
      </c>
    </row>
    <row r="2555" spans="1:30" x14ac:dyDescent="0.25">
      <c r="A2555">
        <v>2554</v>
      </c>
      <c r="B2555" t="s">
        <v>16767</v>
      </c>
      <c r="C2555" s="2">
        <v>3.1314818795207802</v>
      </c>
      <c r="D2555" t="s">
        <v>24</v>
      </c>
      <c r="F2555">
        <v>3.6434040773847398</v>
      </c>
      <c r="G2555" s="2">
        <v>1.94485874898365</v>
      </c>
      <c r="H2555" s="12">
        <v>1.61013332261648</v>
      </c>
      <c r="I2555" s="14">
        <v>0.107368753821871</v>
      </c>
      <c r="J2555" s="14" t="s">
        <v>24</v>
      </c>
      <c r="K2555" t="s">
        <v>24</v>
      </c>
      <c r="L2555" t="s">
        <v>24</v>
      </c>
      <c r="M2555" t="s">
        <v>24</v>
      </c>
      <c r="N2555" t="s">
        <v>24</v>
      </c>
      <c r="O2555" t="s">
        <v>24</v>
      </c>
      <c r="P2555" t="s">
        <v>24</v>
      </c>
      <c r="Q2555" t="s">
        <v>24</v>
      </c>
      <c r="R2555" t="s">
        <v>24</v>
      </c>
      <c r="S2555" t="s">
        <v>24</v>
      </c>
      <c r="T2555" t="s">
        <v>24</v>
      </c>
      <c r="U2555" t="s">
        <v>24</v>
      </c>
      <c r="V2555" t="s">
        <v>24</v>
      </c>
      <c r="W2555" t="s">
        <v>24</v>
      </c>
      <c r="X2555" t="s">
        <v>24</v>
      </c>
      <c r="Y2555">
        <v>11</v>
      </c>
      <c r="Z2555">
        <v>9</v>
      </c>
      <c r="AA2555">
        <v>0</v>
      </c>
      <c r="AB2555">
        <v>1</v>
      </c>
      <c r="AC2555" t="s">
        <v>24</v>
      </c>
      <c r="AD2555" t="s">
        <v>24</v>
      </c>
    </row>
    <row r="2556" spans="1:30" x14ac:dyDescent="0.25">
      <c r="A2556">
        <v>2555</v>
      </c>
      <c r="B2556" t="s">
        <v>16768</v>
      </c>
      <c r="C2556" s="2">
        <v>-0.309042932438512</v>
      </c>
      <c r="D2556" t="s">
        <v>306</v>
      </c>
      <c r="E2556" t="s">
        <v>18295</v>
      </c>
      <c r="F2556">
        <v>545.93309664262699</v>
      </c>
      <c r="G2556" s="2">
        <v>0.24107320492674</v>
      </c>
      <c r="H2556" s="12">
        <v>-1.2819464217619201</v>
      </c>
      <c r="I2556" s="14">
        <v>0.199861441848767</v>
      </c>
      <c r="J2556" s="14">
        <v>0.31381541231179599</v>
      </c>
      <c r="K2556" t="s">
        <v>10875</v>
      </c>
      <c r="L2556" t="s">
        <v>24</v>
      </c>
      <c r="M2556" t="s">
        <v>24</v>
      </c>
      <c r="N2556" t="s">
        <v>24</v>
      </c>
      <c r="O2556" t="s">
        <v>24</v>
      </c>
      <c r="P2556" t="s">
        <v>24</v>
      </c>
      <c r="Q2556" t="s">
        <v>24</v>
      </c>
      <c r="R2556" t="s">
        <v>24</v>
      </c>
      <c r="S2556" t="s">
        <v>24</v>
      </c>
      <c r="T2556" t="s">
        <v>24</v>
      </c>
      <c r="U2556" t="s">
        <v>24</v>
      </c>
      <c r="V2556" t="s">
        <v>24</v>
      </c>
      <c r="W2556" t="s">
        <v>24</v>
      </c>
      <c r="X2556" t="s">
        <v>24</v>
      </c>
      <c r="Y2556">
        <v>657</v>
      </c>
      <c r="Z2556">
        <v>832</v>
      </c>
      <c r="AA2556">
        <v>415</v>
      </c>
      <c r="AB2556">
        <v>374</v>
      </c>
      <c r="AC2556" t="s">
        <v>10874</v>
      </c>
      <c r="AD2556" t="s">
        <v>10876</v>
      </c>
    </row>
    <row r="2557" spans="1:30" x14ac:dyDescent="0.25">
      <c r="A2557">
        <v>2556</v>
      </c>
      <c r="B2557" t="s">
        <v>16769</v>
      </c>
      <c r="C2557" s="2">
        <v>-1.2460069117216199E-2</v>
      </c>
      <c r="D2557" t="s">
        <v>10878</v>
      </c>
      <c r="E2557" t="s">
        <v>18287</v>
      </c>
      <c r="F2557">
        <v>24457.6637743594</v>
      </c>
      <c r="G2557" s="2">
        <v>0.15382271409800899</v>
      </c>
      <c r="H2557" s="12">
        <v>-8.1002790714492498E-2</v>
      </c>
      <c r="I2557" s="14">
        <v>0.93543973313097795</v>
      </c>
      <c r="J2557" s="14">
        <v>0.95475487660127301</v>
      </c>
      <c r="K2557" t="s">
        <v>24</v>
      </c>
      <c r="L2557" t="s">
        <v>24</v>
      </c>
      <c r="M2557" t="s">
        <v>24</v>
      </c>
      <c r="N2557" t="s">
        <v>24</v>
      </c>
      <c r="O2557" t="s">
        <v>24</v>
      </c>
      <c r="P2557" t="s">
        <v>24</v>
      </c>
      <c r="Q2557" t="s">
        <v>24</v>
      </c>
      <c r="R2557" t="s">
        <v>24</v>
      </c>
      <c r="S2557" t="s">
        <v>24</v>
      </c>
      <c r="T2557" t="s">
        <v>24</v>
      </c>
      <c r="U2557" t="s">
        <v>24</v>
      </c>
      <c r="V2557" t="s">
        <v>24</v>
      </c>
      <c r="W2557" t="s">
        <v>24</v>
      </c>
      <c r="X2557" t="s">
        <v>24</v>
      </c>
      <c r="Y2557">
        <v>35550</v>
      </c>
      <c r="Z2557">
        <v>38682</v>
      </c>
      <c r="AA2557">
        <v>15762</v>
      </c>
      <c r="AB2557">
        <v>16503</v>
      </c>
      <c r="AC2557" t="s">
        <v>10877</v>
      </c>
      <c r="AD2557" t="s">
        <v>10879</v>
      </c>
    </row>
    <row r="2558" spans="1:30" x14ac:dyDescent="0.25">
      <c r="A2558">
        <v>2557</v>
      </c>
      <c r="B2558" t="s">
        <v>16770</v>
      </c>
      <c r="C2558" s="2">
        <v>-0.95172443098982396</v>
      </c>
      <c r="D2558" t="s">
        <v>7250</v>
      </c>
      <c r="E2558" t="s">
        <v>18290</v>
      </c>
      <c r="F2558">
        <v>3818.4607579642002</v>
      </c>
      <c r="G2558" s="2">
        <v>0.17190062021576799</v>
      </c>
      <c r="H2558" s="12">
        <v>-5.5364804955050602</v>
      </c>
      <c r="I2558" s="14">
        <v>3.0861018901166102E-8</v>
      </c>
      <c r="J2558" s="14">
        <v>3.3382902717189298E-7</v>
      </c>
      <c r="K2558" t="s">
        <v>10881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</v>
      </c>
      <c r="W2558">
        <v>0</v>
      </c>
      <c r="X2558">
        <v>0</v>
      </c>
      <c r="Y2558">
        <v>3516</v>
      </c>
      <c r="Z2558">
        <v>4435</v>
      </c>
      <c r="AA2558">
        <v>3072</v>
      </c>
      <c r="AB2558">
        <v>3570</v>
      </c>
      <c r="AC2558" t="s">
        <v>10880</v>
      </c>
      <c r="AD2558" t="s">
        <v>10882</v>
      </c>
    </row>
    <row r="2559" spans="1:30" x14ac:dyDescent="0.25">
      <c r="A2559">
        <v>2558</v>
      </c>
      <c r="B2559" t="s">
        <v>16771</v>
      </c>
      <c r="C2559" s="2">
        <v>-0.82054666101721496</v>
      </c>
      <c r="D2559" t="s">
        <v>10885</v>
      </c>
      <c r="E2559" t="s">
        <v>18282</v>
      </c>
      <c r="F2559">
        <v>524.089892085575</v>
      </c>
      <c r="G2559" s="2">
        <v>0.182841586090393</v>
      </c>
      <c r="H2559" s="12">
        <v>-4.4877463522524703</v>
      </c>
      <c r="I2559" s="14">
        <v>7.1980555236060202E-6</v>
      </c>
      <c r="J2559" s="14">
        <v>4.7480416925137697E-5</v>
      </c>
      <c r="K2559" t="s">
        <v>10884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1</v>
      </c>
      <c r="W2559">
        <v>0</v>
      </c>
      <c r="X2559">
        <v>0</v>
      </c>
      <c r="Y2559">
        <v>569</v>
      </c>
      <c r="Z2559">
        <v>585</v>
      </c>
      <c r="AA2559">
        <v>414</v>
      </c>
      <c r="AB2559">
        <v>468</v>
      </c>
      <c r="AC2559" t="s">
        <v>10883</v>
      </c>
      <c r="AD2559" t="s">
        <v>10886</v>
      </c>
    </row>
    <row r="2560" spans="1:30" x14ac:dyDescent="0.25">
      <c r="A2560">
        <v>2559</v>
      </c>
      <c r="B2560" t="s">
        <v>16772</v>
      </c>
      <c r="C2560" s="2">
        <v>0.111650364170683</v>
      </c>
      <c r="D2560" t="s">
        <v>10889</v>
      </c>
      <c r="E2560" t="s">
        <v>18290</v>
      </c>
      <c r="F2560">
        <v>3176.9168556292998</v>
      </c>
      <c r="G2560" s="2">
        <v>0.177355407510875</v>
      </c>
      <c r="H2560" s="12">
        <v>0.62952895396683495</v>
      </c>
      <c r="I2560" s="14">
        <v>0.529002819335748</v>
      </c>
      <c r="J2560" s="14">
        <v>0.64916505174589201</v>
      </c>
      <c r="K2560" t="s">
        <v>10888</v>
      </c>
      <c r="L2560" t="s">
        <v>24</v>
      </c>
      <c r="M2560" t="s">
        <v>24</v>
      </c>
      <c r="N2560" t="s">
        <v>24</v>
      </c>
      <c r="O2560" t="s">
        <v>24</v>
      </c>
      <c r="P2560" t="s">
        <v>24</v>
      </c>
      <c r="Q2560" t="s">
        <v>24</v>
      </c>
      <c r="R2560" t="s">
        <v>24</v>
      </c>
      <c r="S2560" t="s">
        <v>24</v>
      </c>
      <c r="T2560" t="s">
        <v>24</v>
      </c>
      <c r="U2560" t="s">
        <v>24</v>
      </c>
      <c r="V2560" t="s">
        <v>24</v>
      </c>
      <c r="W2560" t="s">
        <v>24</v>
      </c>
      <c r="X2560" t="s">
        <v>24</v>
      </c>
      <c r="Y2560">
        <v>5315</v>
      </c>
      <c r="Z2560">
        <v>4714</v>
      </c>
      <c r="AA2560">
        <v>1794</v>
      </c>
      <c r="AB2560">
        <v>2248</v>
      </c>
      <c r="AC2560" t="s">
        <v>10887</v>
      </c>
      <c r="AD2560" t="s">
        <v>10890</v>
      </c>
    </row>
    <row r="2561" spans="1:30" x14ac:dyDescent="0.25">
      <c r="A2561">
        <v>2560</v>
      </c>
      <c r="B2561" t="s">
        <v>16773</v>
      </c>
      <c r="C2561" s="2">
        <v>7.4113045169599698E-2</v>
      </c>
      <c r="D2561" t="s">
        <v>10893</v>
      </c>
      <c r="E2561" t="s">
        <v>18297</v>
      </c>
      <c r="F2561">
        <v>2261.1505584777401</v>
      </c>
      <c r="G2561" s="2">
        <v>0.161299395622614</v>
      </c>
      <c r="H2561" s="12">
        <v>0.45947503326670303</v>
      </c>
      <c r="I2561" s="14">
        <v>0.64589307691147502</v>
      </c>
      <c r="J2561" s="14">
        <v>0.74467448046628604</v>
      </c>
      <c r="K2561" t="s">
        <v>10892</v>
      </c>
      <c r="L2561" t="s">
        <v>24</v>
      </c>
      <c r="M2561" t="s">
        <v>24</v>
      </c>
      <c r="N2561" t="s">
        <v>24</v>
      </c>
      <c r="O2561" t="s">
        <v>24</v>
      </c>
      <c r="P2561" t="s">
        <v>24</v>
      </c>
      <c r="Q2561" t="s">
        <v>24</v>
      </c>
      <c r="R2561" t="s">
        <v>24</v>
      </c>
      <c r="S2561" t="s">
        <v>24</v>
      </c>
      <c r="T2561" t="s">
        <v>24</v>
      </c>
      <c r="U2561" t="s">
        <v>24</v>
      </c>
      <c r="V2561" t="s">
        <v>24</v>
      </c>
      <c r="W2561" t="s">
        <v>24</v>
      </c>
      <c r="X2561" t="s">
        <v>24</v>
      </c>
      <c r="Y2561">
        <v>3626</v>
      </c>
      <c r="Z2561">
        <v>3429</v>
      </c>
      <c r="AA2561">
        <v>1348</v>
      </c>
      <c r="AB2561">
        <v>1558</v>
      </c>
      <c r="AC2561" t="s">
        <v>10891</v>
      </c>
      <c r="AD2561" t="s">
        <v>10894</v>
      </c>
    </row>
    <row r="2562" spans="1:30" x14ac:dyDescent="0.25">
      <c r="A2562">
        <v>2561</v>
      </c>
      <c r="B2562" t="s">
        <v>16774</v>
      </c>
      <c r="C2562" s="2">
        <v>-0.10726008575129101</v>
      </c>
      <c r="D2562" t="s">
        <v>10897</v>
      </c>
      <c r="E2562" t="s">
        <v>18283</v>
      </c>
      <c r="F2562">
        <v>979.30932216513997</v>
      </c>
      <c r="G2562" s="2">
        <v>0.186108411279929</v>
      </c>
      <c r="H2562" s="12">
        <v>-0.57633120939364302</v>
      </c>
      <c r="I2562" s="14">
        <v>0.56439133162842503</v>
      </c>
      <c r="J2562" s="14">
        <v>0.67918278890878203</v>
      </c>
      <c r="K2562" t="s">
        <v>10896</v>
      </c>
      <c r="L2562" t="s">
        <v>24</v>
      </c>
      <c r="M2562" t="s">
        <v>24</v>
      </c>
      <c r="N2562" t="s">
        <v>24</v>
      </c>
      <c r="O2562" t="s">
        <v>24</v>
      </c>
      <c r="P2562" t="s">
        <v>24</v>
      </c>
      <c r="Q2562" t="s">
        <v>24</v>
      </c>
      <c r="R2562" t="s">
        <v>24</v>
      </c>
      <c r="S2562" t="s">
        <v>24</v>
      </c>
      <c r="T2562" t="s">
        <v>24</v>
      </c>
      <c r="U2562" t="s">
        <v>24</v>
      </c>
      <c r="V2562" t="s">
        <v>24</v>
      </c>
      <c r="W2562" t="s">
        <v>24</v>
      </c>
      <c r="X2562" t="s">
        <v>24</v>
      </c>
      <c r="Y2562">
        <v>1347</v>
      </c>
      <c r="Z2562">
        <v>1530</v>
      </c>
      <c r="AA2562">
        <v>564</v>
      </c>
      <c r="AB2562">
        <v>786</v>
      </c>
      <c r="AC2562" t="s">
        <v>10895</v>
      </c>
      <c r="AD2562" t="s">
        <v>10898</v>
      </c>
    </row>
    <row r="2563" spans="1:30" x14ac:dyDescent="0.25">
      <c r="A2563">
        <v>2562</v>
      </c>
      <c r="B2563" t="s">
        <v>16775</v>
      </c>
      <c r="C2563" s="2">
        <v>-0.66383181777260802</v>
      </c>
      <c r="D2563" t="s">
        <v>10901</v>
      </c>
      <c r="E2563" t="s">
        <v>18285</v>
      </c>
      <c r="F2563">
        <v>325368.25263342401</v>
      </c>
      <c r="G2563" s="2">
        <v>0.16846867942704999</v>
      </c>
      <c r="H2563" s="12">
        <v>-3.9403871392015</v>
      </c>
      <c r="I2563" s="14">
        <v>8.1350217059967099E-5</v>
      </c>
      <c r="J2563" s="14">
        <v>4.1363619481663E-4</v>
      </c>
      <c r="K2563" t="s">
        <v>10900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</v>
      </c>
      <c r="W2563">
        <v>0</v>
      </c>
      <c r="X2563">
        <v>0</v>
      </c>
      <c r="Y2563">
        <v>340470</v>
      </c>
      <c r="Z2563">
        <v>428772</v>
      </c>
      <c r="AA2563">
        <v>247637</v>
      </c>
      <c r="AB2563">
        <v>277916</v>
      </c>
      <c r="AC2563" t="s">
        <v>10899</v>
      </c>
      <c r="AD2563" t="s">
        <v>10902</v>
      </c>
    </row>
    <row r="2564" spans="1:30" x14ac:dyDescent="0.25">
      <c r="A2564">
        <v>2563</v>
      </c>
      <c r="B2564" t="s">
        <v>16776</v>
      </c>
      <c r="C2564" s="2">
        <v>-0.40210459631526302</v>
      </c>
      <c r="D2564" t="s">
        <v>35</v>
      </c>
      <c r="F2564">
        <v>139.490377249315</v>
      </c>
      <c r="G2564" s="2">
        <v>0.27104523479158299</v>
      </c>
      <c r="H2564" s="12">
        <v>-1.48353316974732</v>
      </c>
      <c r="I2564" s="14">
        <v>0.13793281042389999</v>
      </c>
      <c r="J2564" s="14">
        <v>0.235105903406953</v>
      </c>
      <c r="K2564" t="s">
        <v>24</v>
      </c>
      <c r="L2564" t="s">
        <v>24</v>
      </c>
      <c r="M2564" t="s">
        <v>24</v>
      </c>
      <c r="N2564" t="s">
        <v>24</v>
      </c>
      <c r="O2564" t="s">
        <v>24</v>
      </c>
      <c r="P2564" t="s">
        <v>24</v>
      </c>
      <c r="Q2564" t="s">
        <v>24</v>
      </c>
      <c r="R2564" t="s">
        <v>24</v>
      </c>
      <c r="S2564" t="s">
        <v>24</v>
      </c>
      <c r="T2564" t="s">
        <v>24</v>
      </c>
      <c r="U2564" t="s">
        <v>24</v>
      </c>
      <c r="V2564" t="s">
        <v>24</v>
      </c>
      <c r="W2564" t="s">
        <v>24</v>
      </c>
      <c r="X2564" t="s">
        <v>24</v>
      </c>
      <c r="Y2564">
        <v>183</v>
      </c>
      <c r="Z2564">
        <v>183</v>
      </c>
      <c r="AA2564">
        <v>94</v>
      </c>
      <c r="AB2564">
        <v>116</v>
      </c>
      <c r="AC2564" t="s">
        <v>10903</v>
      </c>
      <c r="AD2564" t="s">
        <v>10904</v>
      </c>
    </row>
    <row r="2565" spans="1:30" x14ac:dyDescent="0.25">
      <c r="A2565">
        <v>2564</v>
      </c>
      <c r="B2565" t="s">
        <v>16777</v>
      </c>
      <c r="C2565" s="2">
        <v>-0.60863187453246903</v>
      </c>
      <c r="D2565" t="s">
        <v>10907</v>
      </c>
      <c r="E2565" t="s">
        <v>18299</v>
      </c>
      <c r="F2565">
        <v>520.011925071468</v>
      </c>
      <c r="G2565" s="2">
        <v>0.18785460747902999</v>
      </c>
      <c r="H2565" s="12">
        <v>-3.2399092186248901</v>
      </c>
      <c r="I2565" s="14">
        <v>1.19567760202859E-3</v>
      </c>
      <c r="J2565" s="14">
        <v>4.4257071430536896E-3</v>
      </c>
      <c r="K2565" t="s">
        <v>10906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</v>
      </c>
      <c r="W2565">
        <v>0</v>
      </c>
      <c r="X2565">
        <v>0</v>
      </c>
      <c r="Y2565">
        <v>634</v>
      </c>
      <c r="Z2565">
        <v>620</v>
      </c>
      <c r="AA2565">
        <v>370</v>
      </c>
      <c r="AB2565">
        <v>461</v>
      </c>
      <c r="AC2565" t="s">
        <v>10905</v>
      </c>
      <c r="AD2565" t="s">
        <v>10908</v>
      </c>
    </row>
    <row r="2566" spans="1:30" x14ac:dyDescent="0.25">
      <c r="A2566">
        <v>2565</v>
      </c>
      <c r="B2566" t="s">
        <v>16778</v>
      </c>
      <c r="C2566" s="2">
        <v>0.250249199288542</v>
      </c>
      <c r="D2566" t="s">
        <v>35</v>
      </c>
      <c r="E2566" t="s">
        <v>18282</v>
      </c>
      <c r="F2566">
        <v>2271.1327258538399</v>
      </c>
      <c r="G2566" s="2">
        <v>0.16201882264488901</v>
      </c>
      <c r="H2566" s="12">
        <v>1.5445686816095201</v>
      </c>
      <c r="I2566" s="14">
        <v>0.122450626436385</v>
      </c>
      <c r="J2566" s="14">
        <v>0.21413779499958999</v>
      </c>
      <c r="K2566" t="s">
        <v>10910</v>
      </c>
      <c r="L2566" t="s">
        <v>24</v>
      </c>
      <c r="M2566" t="s">
        <v>24</v>
      </c>
      <c r="N2566" t="s">
        <v>24</v>
      </c>
      <c r="O2566" t="s">
        <v>24</v>
      </c>
      <c r="P2566" t="s">
        <v>24</v>
      </c>
      <c r="Q2566" t="s">
        <v>24</v>
      </c>
      <c r="R2566" t="s">
        <v>24</v>
      </c>
      <c r="S2566" t="s">
        <v>24</v>
      </c>
      <c r="T2566" t="s">
        <v>24</v>
      </c>
      <c r="U2566" t="s">
        <v>24</v>
      </c>
      <c r="V2566" t="s">
        <v>24</v>
      </c>
      <c r="W2566" t="s">
        <v>24</v>
      </c>
      <c r="X2566" t="s">
        <v>24</v>
      </c>
      <c r="Y2566">
        <v>3523</v>
      </c>
      <c r="Z2566">
        <v>4003</v>
      </c>
      <c r="AA2566">
        <v>1318</v>
      </c>
      <c r="AB2566">
        <v>1410</v>
      </c>
      <c r="AC2566" t="s">
        <v>10909</v>
      </c>
      <c r="AD2566" t="s">
        <v>10911</v>
      </c>
    </row>
    <row r="2567" spans="1:30" x14ac:dyDescent="0.25">
      <c r="A2567">
        <v>2566</v>
      </c>
      <c r="B2567" t="s">
        <v>16779</v>
      </c>
      <c r="C2567" s="2">
        <v>0.50613407990074</v>
      </c>
      <c r="D2567" t="s">
        <v>10914</v>
      </c>
      <c r="E2567" t="s">
        <v>18295</v>
      </c>
      <c r="F2567">
        <v>2226.6731499642101</v>
      </c>
      <c r="G2567" s="2">
        <v>0.17330369622436101</v>
      </c>
      <c r="H2567" s="12">
        <v>2.9205036645351998</v>
      </c>
      <c r="I2567" s="14">
        <v>3.4946608719991202E-3</v>
      </c>
      <c r="J2567" s="14">
        <v>1.09804271068681E-2</v>
      </c>
      <c r="K2567" t="s">
        <v>10913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0</v>
      </c>
      <c r="Y2567">
        <v>4013</v>
      </c>
      <c r="Z2567">
        <v>3940</v>
      </c>
      <c r="AA2567">
        <v>1194</v>
      </c>
      <c r="AB2567">
        <v>1221</v>
      </c>
      <c r="AC2567" t="s">
        <v>10912</v>
      </c>
      <c r="AD2567" t="s">
        <v>10915</v>
      </c>
    </row>
    <row r="2568" spans="1:30" x14ac:dyDescent="0.25">
      <c r="A2568">
        <v>2567</v>
      </c>
      <c r="B2568" t="s">
        <v>16780</v>
      </c>
      <c r="C2568" s="2">
        <v>-8.1306353968633505E-2</v>
      </c>
      <c r="D2568" t="s">
        <v>306</v>
      </c>
      <c r="E2568" t="s">
        <v>18295</v>
      </c>
      <c r="F2568">
        <v>1253.9933582030999</v>
      </c>
      <c r="G2568" s="2">
        <v>0.15886999885917799</v>
      </c>
      <c r="H2568" s="12">
        <v>-0.51177915624398895</v>
      </c>
      <c r="I2568" s="14">
        <v>0.60880557980970196</v>
      </c>
      <c r="J2568" s="14">
        <v>0.71478827094314101</v>
      </c>
      <c r="K2568" t="s">
        <v>10917</v>
      </c>
      <c r="L2568" t="s">
        <v>24</v>
      </c>
      <c r="M2568" t="s">
        <v>24</v>
      </c>
      <c r="N2568" t="s">
        <v>24</v>
      </c>
      <c r="O2568" t="s">
        <v>24</v>
      </c>
      <c r="P2568" t="s">
        <v>24</v>
      </c>
      <c r="Q2568" t="s">
        <v>24</v>
      </c>
      <c r="R2568" t="s">
        <v>24</v>
      </c>
      <c r="S2568" t="s">
        <v>24</v>
      </c>
      <c r="T2568" t="s">
        <v>24</v>
      </c>
      <c r="U2568" t="s">
        <v>24</v>
      </c>
      <c r="V2568" t="s">
        <v>24</v>
      </c>
      <c r="W2568" t="s">
        <v>24</v>
      </c>
      <c r="X2568" t="s">
        <v>24</v>
      </c>
      <c r="Y2568">
        <v>1834</v>
      </c>
      <c r="Z2568">
        <v>1878</v>
      </c>
      <c r="AA2568">
        <v>759</v>
      </c>
      <c r="AB2568">
        <v>947</v>
      </c>
      <c r="AC2568" t="s">
        <v>10916</v>
      </c>
      <c r="AD2568" t="s">
        <v>10918</v>
      </c>
    </row>
    <row r="2569" spans="1:30" x14ac:dyDescent="0.25">
      <c r="A2569">
        <v>2568</v>
      </c>
      <c r="B2569" t="s">
        <v>16781</v>
      </c>
      <c r="C2569" s="2">
        <v>-0.23614710462734301</v>
      </c>
      <c r="D2569" t="s">
        <v>10921</v>
      </c>
      <c r="E2569" t="s">
        <v>18283</v>
      </c>
      <c r="F2569">
        <v>2960.7228939188099</v>
      </c>
      <c r="G2569" s="2">
        <v>0.17240719150887901</v>
      </c>
      <c r="H2569" s="12">
        <v>-1.3697056518386701</v>
      </c>
      <c r="I2569" s="14">
        <v>0.17077880371425599</v>
      </c>
      <c r="J2569" s="14">
        <v>0.27775561370436103</v>
      </c>
      <c r="K2569" t="s">
        <v>10920</v>
      </c>
      <c r="L2569" t="s">
        <v>24</v>
      </c>
      <c r="M2569" t="s">
        <v>24</v>
      </c>
      <c r="N2569" t="s">
        <v>24</v>
      </c>
      <c r="O2569" t="s">
        <v>24</v>
      </c>
      <c r="P2569" t="s">
        <v>24</v>
      </c>
      <c r="Q2569" t="s">
        <v>24</v>
      </c>
      <c r="R2569" t="s">
        <v>24</v>
      </c>
      <c r="S2569" t="s">
        <v>24</v>
      </c>
      <c r="T2569" t="s">
        <v>24</v>
      </c>
      <c r="U2569" t="s">
        <v>24</v>
      </c>
      <c r="V2569" t="s">
        <v>24</v>
      </c>
      <c r="W2569" t="s">
        <v>24</v>
      </c>
      <c r="X2569" t="s">
        <v>24</v>
      </c>
      <c r="Y2569">
        <v>4041</v>
      </c>
      <c r="Z2569">
        <v>4244</v>
      </c>
      <c r="AA2569">
        <v>1769</v>
      </c>
      <c r="AB2569">
        <v>2490</v>
      </c>
      <c r="AC2569" t="s">
        <v>10919</v>
      </c>
      <c r="AD2569" t="s">
        <v>10922</v>
      </c>
    </row>
    <row r="2570" spans="1:30" x14ac:dyDescent="0.25">
      <c r="A2570">
        <v>2569</v>
      </c>
      <c r="B2570" t="s">
        <v>16782</v>
      </c>
      <c r="C2570" s="2">
        <v>0.15769822088452601</v>
      </c>
      <c r="D2570" t="s">
        <v>10925</v>
      </c>
      <c r="E2570" t="s">
        <v>18293</v>
      </c>
      <c r="F2570">
        <v>1974.7414043179299</v>
      </c>
      <c r="G2570" s="2">
        <v>0.15284549028606401</v>
      </c>
      <c r="H2570" s="12">
        <v>1.03174925599296</v>
      </c>
      <c r="I2570" s="14">
        <v>0.302189596380391</v>
      </c>
      <c r="J2570" s="14">
        <v>0.42755448328457402</v>
      </c>
      <c r="K2570" t="s">
        <v>10924</v>
      </c>
      <c r="L2570" t="s">
        <v>24</v>
      </c>
      <c r="M2570" t="s">
        <v>24</v>
      </c>
      <c r="N2570" t="s">
        <v>24</v>
      </c>
      <c r="O2570" t="s">
        <v>24</v>
      </c>
      <c r="P2570" t="s">
        <v>24</v>
      </c>
      <c r="Q2570" t="s">
        <v>24</v>
      </c>
      <c r="R2570" t="s">
        <v>24</v>
      </c>
      <c r="S2570" t="s">
        <v>24</v>
      </c>
      <c r="T2570" t="s">
        <v>24</v>
      </c>
      <c r="U2570" t="s">
        <v>24</v>
      </c>
      <c r="V2570" t="s">
        <v>24</v>
      </c>
      <c r="W2570" t="s">
        <v>24</v>
      </c>
      <c r="X2570" t="s">
        <v>24</v>
      </c>
      <c r="Y2570">
        <v>2977</v>
      </c>
      <c r="Z2570">
        <v>3375</v>
      </c>
      <c r="AA2570">
        <v>1135</v>
      </c>
      <c r="AB2570">
        <v>1329</v>
      </c>
      <c r="AC2570" t="s">
        <v>10923</v>
      </c>
      <c r="AD2570" t="s">
        <v>10926</v>
      </c>
    </row>
    <row r="2571" spans="1:30" x14ac:dyDescent="0.25">
      <c r="A2571">
        <v>2570</v>
      </c>
      <c r="B2571" t="s">
        <v>16783</v>
      </c>
      <c r="C2571" s="2">
        <v>-0.85850625350104404</v>
      </c>
      <c r="D2571" t="s">
        <v>35</v>
      </c>
      <c r="E2571" t="s">
        <v>18295</v>
      </c>
      <c r="F2571">
        <v>697.91638712156703</v>
      </c>
      <c r="G2571" s="2">
        <v>0.17598635255721501</v>
      </c>
      <c r="H2571" s="12">
        <v>-4.8782547113813104</v>
      </c>
      <c r="I2571" s="14">
        <v>1.07028655847483E-6</v>
      </c>
      <c r="J2571" s="14">
        <v>8.61746187802931E-6</v>
      </c>
      <c r="K2571" t="s">
        <v>10928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1</v>
      </c>
      <c r="W2571">
        <v>0</v>
      </c>
      <c r="X2571">
        <v>0</v>
      </c>
      <c r="Y2571">
        <v>726</v>
      </c>
      <c r="Z2571">
        <v>786</v>
      </c>
      <c r="AA2571">
        <v>566</v>
      </c>
      <c r="AB2571">
        <v>618</v>
      </c>
      <c r="AC2571" t="s">
        <v>10927</v>
      </c>
      <c r="AD2571" t="s">
        <v>10929</v>
      </c>
    </row>
    <row r="2572" spans="1:30" x14ac:dyDescent="0.25">
      <c r="A2572">
        <v>2571</v>
      </c>
      <c r="B2572" t="s">
        <v>16784</v>
      </c>
      <c r="C2572" s="2">
        <v>0.52318051031160395</v>
      </c>
      <c r="D2572" t="s">
        <v>10932</v>
      </c>
      <c r="E2572" t="s">
        <v>18294</v>
      </c>
      <c r="F2572">
        <v>1836.7434676052301</v>
      </c>
      <c r="G2572" s="2">
        <v>0.168312904238655</v>
      </c>
      <c r="H2572" s="12">
        <v>3.1083802675626799</v>
      </c>
      <c r="I2572" s="14">
        <v>1.8811585180184801E-3</v>
      </c>
      <c r="J2572" s="14">
        <v>6.4437929937387296E-3</v>
      </c>
      <c r="K2572" t="s">
        <v>10931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0</v>
      </c>
      <c r="Y2572">
        <v>3179</v>
      </c>
      <c r="Z2572">
        <v>3422</v>
      </c>
      <c r="AA2572">
        <v>975</v>
      </c>
      <c r="AB2572">
        <v>1004</v>
      </c>
      <c r="AC2572" t="s">
        <v>10930</v>
      </c>
      <c r="AD2572" t="s">
        <v>10933</v>
      </c>
    </row>
    <row r="2573" spans="1:30" x14ac:dyDescent="0.25">
      <c r="A2573">
        <v>2572</v>
      </c>
      <c r="B2573" t="s">
        <v>16785</v>
      </c>
      <c r="C2573" s="2">
        <v>-1.2364937066788699</v>
      </c>
      <c r="D2573" t="s">
        <v>10936</v>
      </c>
      <c r="E2573" t="s">
        <v>18297</v>
      </c>
      <c r="F2573">
        <v>4818.3029206786896</v>
      </c>
      <c r="G2573" s="2">
        <v>0.18573741268789501</v>
      </c>
      <c r="H2573" s="12">
        <v>-6.6572140140479599</v>
      </c>
      <c r="I2573" s="14">
        <v>2.7906669580184701E-11</v>
      </c>
      <c r="J2573" s="14">
        <v>4.6372572217285599E-10</v>
      </c>
      <c r="K2573" t="s">
        <v>10935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</v>
      </c>
      <c r="W2573">
        <v>0</v>
      </c>
      <c r="X2573">
        <v>0</v>
      </c>
      <c r="Y2573">
        <v>3911</v>
      </c>
      <c r="Z2573">
        <v>4859</v>
      </c>
      <c r="AA2573">
        <v>3765</v>
      </c>
      <c r="AB2573">
        <v>5228</v>
      </c>
      <c r="AC2573" t="s">
        <v>10934</v>
      </c>
      <c r="AD2573" t="s">
        <v>10937</v>
      </c>
    </row>
    <row r="2574" spans="1:30" x14ac:dyDescent="0.25">
      <c r="A2574">
        <v>2573</v>
      </c>
      <c r="B2574" t="s">
        <v>16786</v>
      </c>
      <c r="C2574" s="2">
        <v>-0.62005628277411895</v>
      </c>
      <c r="D2574" t="s">
        <v>10940</v>
      </c>
      <c r="E2574" t="s">
        <v>18287</v>
      </c>
      <c r="F2574">
        <v>1078.34722564814</v>
      </c>
      <c r="G2574" s="2">
        <v>0.18961139911648101</v>
      </c>
      <c r="H2574" s="12">
        <v>-3.2701424369175598</v>
      </c>
      <c r="I2574" s="14">
        <v>1.07493343180889E-3</v>
      </c>
      <c r="J2574" s="14">
        <v>4.0556667161485201E-3</v>
      </c>
      <c r="K2574" t="s">
        <v>10939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1</v>
      </c>
      <c r="W2574">
        <v>0</v>
      </c>
      <c r="X2574">
        <v>0</v>
      </c>
      <c r="Y2574">
        <v>1201</v>
      </c>
      <c r="Z2574">
        <v>1392</v>
      </c>
      <c r="AA2574">
        <v>858</v>
      </c>
      <c r="AB2574">
        <v>855</v>
      </c>
      <c r="AC2574" t="s">
        <v>10938</v>
      </c>
      <c r="AD2574" t="s">
        <v>10941</v>
      </c>
    </row>
    <row r="2575" spans="1:30" x14ac:dyDescent="0.25">
      <c r="A2575">
        <v>2574</v>
      </c>
      <c r="B2575" t="s">
        <v>16787</v>
      </c>
      <c r="C2575" s="2">
        <v>0.22706351796809601</v>
      </c>
      <c r="D2575" t="s">
        <v>10944</v>
      </c>
      <c r="E2575" t="s">
        <v>18282</v>
      </c>
      <c r="F2575">
        <v>1125.95668988178</v>
      </c>
      <c r="G2575" s="2">
        <v>0.157595585830657</v>
      </c>
      <c r="H2575" s="12">
        <v>1.4407987176245201</v>
      </c>
      <c r="I2575" s="14">
        <v>0.149641555859956</v>
      </c>
      <c r="J2575" s="14">
        <v>0.251168407185905</v>
      </c>
      <c r="K2575" t="s">
        <v>10943</v>
      </c>
      <c r="L2575" t="s">
        <v>24</v>
      </c>
      <c r="M2575" t="s">
        <v>24</v>
      </c>
      <c r="N2575" t="s">
        <v>24</v>
      </c>
      <c r="O2575" t="s">
        <v>24</v>
      </c>
      <c r="P2575" t="s">
        <v>24</v>
      </c>
      <c r="Q2575" t="s">
        <v>24</v>
      </c>
      <c r="R2575" t="s">
        <v>24</v>
      </c>
      <c r="S2575" t="s">
        <v>24</v>
      </c>
      <c r="T2575" t="s">
        <v>24</v>
      </c>
      <c r="U2575" t="s">
        <v>24</v>
      </c>
      <c r="V2575" t="s">
        <v>24</v>
      </c>
      <c r="W2575" t="s">
        <v>24</v>
      </c>
      <c r="X2575" t="s">
        <v>24</v>
      </c>
      <c r="Y2575">
        <v>1803</v>
      </c>
      <c r="Z2575">
        <v>1897</v>
      </c>
      <c r="AA2575">
        <v>627</v>
      </c>
      <c r="AB2575">
        <v>743</v>
      </c>
      <c r="AC2575" t="s">
        <v>10942</v>
      </c>
      <c r="AD2575" t="s">
        <v>10945</v>
      </c>
    </row>
    <row r="2576" spans="1:30" x14ac:dyDescent="0.25">
      <c r="A2576">
        <v>2575</v>
      </c>
      <c r="B2576" t="s">
        <v>16788</v>
      </c>
      <c r="C2576" s="2">
        <v>4.59252774683449E-3</v>
      </c>
      <c r="D2576" t="s">
        <v>10948</v>
      </c>
      <c r="E2576" t="s">
        <v>18297</v>
      </c>
      <c r="F2576">
        <v>137.61107954162199</v>
      </c>
      <c r="G2576" s="2">
        <v>0.29048942875830203</v>
      </c>
      <c r="H2576" s="12">
        <v>1.5809620909322801E-2</v>
      </c>
      <c r="I2576" s="14">
        <v>0.98738627302096105</v>
      </c>
      <c r="J2576" s="14">
        <v>0.989921282707793</v>
      </c>
      <c r="K2576" t="s">
        <v>10947</v>
      </c>
      <c r="L2576" t="s">
        <v>24</v>
      </c>
      <c r="M2576" t="s">
        <v>24</v>
      </c>
      <c r="N2576" t="s">
        <v>24</v>
      </c>
      <c r="O2576" t="s">
        <v>24</v>
      </c>
      <c r="P2576" t="s">
        <v>24</v>
      </c>
      <c r="Q2576" t="s">
        <v>24</v>
      </c>
      <c r="R2576" t="s">
        <v>24</v>
      </c>
      <c r="S2576" t="s">
        <v>24</v>
      </c>
      <c r="T2576" t="s">
        <v>24</v>
      </c>
      <c r="U2576" t="s">
        <v>24</v>
      </c>
      <c r="V2576" t="s">
        <v>24</v>
      </c>
      <c r="W2576" t="s">
        <v>24</v>
      </c>
      <c r="X2576" t="s">
        <v>24</v>
      </c>
      <c r="Y2576">
        <v>195</v>
      </c>
      <c r="Z2576">
        <v>225</v>
      </c>
      <c r="AA2576">
        <v>92</v>
      </c>
      <c r="AB2576">
        <v>88</v>
      </c>
      <c r="AC2576" t="s">
        <v>10946</v>
      </c>
      <c r="AD2576" t="s">
        <v>10949</v>
      </c>
    </row>
    <row r="2577" spans="1:30" x14ac:dyDescent="0.25">
      <c r="A2577">
        <v>2576</v>
      </c>
      <c r="B2577" t="s">
        <v>16789</v>
      </c>
      <c r="C2577" s="2">
        <v>0.49455686121721498</v>
      </c>
      <c r="D2577" t="s">
        <v>105</v>
      </c>
      <c r="F2577">
        <v>15.414554766457799</v>
      </c>
      <c r="G2577" s="2">
        <v>0.72211303248457603</v>
      </c>
      <c r="H2577" s="12">
        <v>0.68487458191357098</v>
      </c>
      <c r="I2577" s="14">
        <v>0.49342306679067499</v>
      </c>
      <c r="J2577" s="14">
        <v>0.61776757801140902</v>
      </c>
      <c r="K2577" t="s">
        <v>10951</v>
      </c>
      <c r="L2577" t="s">
        <v>24</v>
      </c>
      <c r="M2577" t="s">
        <v>24</v>
      </c>
      <c r="N2577" t="s">
        <v>24</v>
      </c>
      <c r="O2577" t="s">
        <v>24</v>
      </c>
      <c r="P2577" t="s">
        <v>24</v>
      </c>
      <c r="Q2577" t="s">
        <v>24</v>
      </c>
      <c r="R2577" t="s">
        <v>24</v>
      </c>
      <c r="S2577" t="s">
        <v>24</v>
      </c>
      <c r="T2577" t="s">
        <v>24</v>
      </c>
      <c r="U2577" t="s">
        <v>24</v>
      </c>
      <c r="V2577" t="s">
        <v>24</v>
      </c>
      <c r="W2577" t="s">
        <v>24</v>
      </c>
      <c r="X2577" t="s">
        <v>24</v>
      </c>
      <c r="Y2577">
        <v>27</v>
      </c>
      <c r="Z2577">
        <v>28</v>
      </c>
      <c r="AA2577">
        <v>7</v>
      </c>
      <c r="AB2577">
        <v>10</v>
      </c>
      <c r="AC2577" t="s">
        <v>10950</v>
      </c>
      <c r="AD2577" t="s">
        <v>10952</v>
      </c>
    </row>
    <row r="2578" spans="1:30" x14ac:dyDescent="0.25">
      <c r="A2578">
        <v>2577</v>
      </c>
      <c r="B2578" t="s">
        <v>16790</v>
      </c>
      <c r="C2578" s="2">
        <v>1.66029097390421</v>
      </c>
      <c r="D2578" t="s">
        <v>109</v>
      </c>
      <c r="E2578" t="s">
        <v>18285</v>
      </c>
      <c r="F2578">
        <v>13.8206125540374</v>
      </c>
      <c r="G2578" s="2">
        <v>0.89254564021220395</v>
      </c>
      <c r="H2578" s="12">
        <v>1.86017487409324</v>
      </c>
      <c r="I2578" s="14">
        <v>6.2860788660626096E-2</v>
      </c>
      <c r="J2578" s="14">
        <v>0.12510109043648801</v>
      </c>
      <c r="K2578" t="s">
        <v>10954</v>
      </c>
      <c r="L2578" t="s">
        <v>24</v>
      </c>
      <c r="M2578" t="s">
        <v>24</v>
      </c>
      <c r="N2578" t="s">
        <v>24</v>
      </c>
      <c r="O2578" t="s">
        <v>24</v>
      </c>
      <c r="P2578" t="s">
        <v>24</v>
      </c>
      <c r="Q2578" t="s">
        <v>24</v>
      </c>
      <c r="R2578" t="s">
        <v>24</v>
      </c>
      <c r="S2578" t="s">
        <v>24</v>
      </c>
      <c r="T2578" t="s">
        <v>24</v>
      </c>
      <c r="U2578" t="s">
        <v>24</v>
      </c>
      <c r="V2578" t="s">
        <v>24</v>
      </c>
      <c r="W2578" t="s">
        <v>24</v>
      </c>
      <c r="X2578" t="s">
        <v>24</v>
      </c>
      <c r="Y2578">
        <v>36</v>
      </c>
      <c r="Z2578">
        <v>28</v>
      </c>
      <c r="AA2578">
        <v>2</v>
      </c>
      <c r="AB2578">
        <v>7</v>
      </c>
      <c r="AC2578" t="s">
        <v>10953</v>
      </c>
      <c r="AD2578" t="s">
        <v>10955</v>
      </c>
    </row>
    <row r="2579" spans="1:30" x14ac:dyDescent="0.25">
      <c r="A2579">
        <v>2578</v>
      </c>
      <c r="B2579" t="s">
        <v>16791</v>
      </c>
      <c r="C2579" s="2">
        <v>-0.379660628545053</v>
      </c>
      <c r="D2579" t="s">
        <v>10958</v>
      </c>
      <c r="E2579" t="s">
        <v>18296</v>
      </c>
      <c r="F2579">
        <v>358.513320439898</v>
      </c>
      <c r="G2579" s="2">
        <v>0.205227470567619</v>
      </c>
      <c r="H2579" s="12">
        <v>-1.8499503380078</v>
      </c>
      <c r="I2579" s="14">
        <v>6.4320707690497594E-2</v>
      </c>
      <c r="J2579" s="14">
        <v>0.127111520005766</v>
      </c>
      <c r="K2579" t="s">
        <v>10957</v>
      </c>
      <c r="L2579" t="s">
        <v>24</v>
      </c>
      <c r="M2579" t="s">
        <v>24</v>
      </c>
      <c r="N2579" t="s">
        <v>24</v>
      </c>
      <c r="O2579" t="s">
        <v>24</v>
      </c>
      <c r="P2579" t="s">
        <v>24</v>
      </c>
      <c r="Q2579" t="s">
        <v>24</v>
      </c>
      <c r="R2579" t="s">
        <v>24</v>
      </c>
      <c r="S2579" t="s">
        <v>24</v>
      </c>
      <c r="T2579" t="s">
        <v>24</v>
      </c>
      <c r="U2579" t="s">
        <v>24</v>
      </c>
      <c r="V2579" t="s">
        <v>24</v>
      </c>
      <c r="W2579" t="s">
        <v>24</v>
      </c>
      <c r="X2579" t="s">
        <v>24</v>
      </c>
      <c r="Y2579">
        <v>476</v>
      </c>
      <c r="Z2579">
        <v>473</v>
      </c>
      <c r="AA2579">
        <v>235</v>
      </c>
      <c r="AB2579">
        <v>302</v>
      </c>
      <c r="AC2579" t="s">
        <v>10956</v>
      </c>
      <c r="AD2579" t="s">
        <v>10959</v>
      </c>
    </row>
    <row r="2580" spans="1:30" x14ac:dyDescent="0.25">
      <c r="A2580">
        <v>2579</v>
      </c>
      <c r="B2580" t="s">
        <v>16792</v>
      </c>
      <c r="C2580" s="2">
        <v>0.23573226268084799</v>
      </c>
      <c r="D2580" t="s">
        <v>10962</v>
      </c>
      <c r="E2580" t="s">
        <v>18291</v>
      </c>
      <c r="F2580">
        <v>541.78725241365396</v>
      </c>
      <c r="G2580" s="2">
        <v>0.215476158712917</v>
      </c>
      <c r="H2580" s="12">
        <v>1.0940062422168899</v>
      </c>
      <c r="I2580" s="14">
        <v>0.27395224049864603</v>
      </c>
      <c r="J2580" s="14">
        <v>0.39783692790896802</v>
      </c>
      <c r="K2580" t="s">
        <v>10961</v>
      </c>
      <c r="L2580" t="s">
        <v>24</v>
      </c>
      <c r="M2580" t="s">
        <v>24</v>
      </c>
      <c r="N2580" t="s">
        <v>24</v>
      </c>
      <c r="O2580" t="s">
        <v>24</v>
      </c>
      <c r="P2580" t="s">
        <v>24</v>
      </c>
      <c r="Q2580" t="s">
        <v>24</v>
      </c>
      <c r="R2580" t="s">
        <v>24</v>
      </c>
      <c r="S2580" t="s">
        <v>24</v>
      </c>
      <c r="T2580" t="s">
        <v>24</v>
      </c>
      <c r="U2580" t="s">
        <v>24</v>
      </c>
      <c r="V2580" t="s">
        <v>24</v>
      </c>
      <c r="W2580" t="s">
        <v>24</v>
      </c>
      <c r="X2580" t="s">
        <v>24</v>
      </c>
      <c r="Y2580">
        <v>893</v>
      </c>
      <c r="Z2580">
        <v>892</v>
      </c>
      <c r="AA2580">
        <v>266</v>
      </c>
      <c r="AB2580">
        <v>397</v>
      </c>
      <c r="AC2580" t="s">
        <v>10960</v>
      </c>
      <c r="AD2580" t="s">
        <v>10963</v>
      </c>
    </row>
    <row r="2581" spans="1:30" x14ac:dyDescent="0.25">
      <c r="A2581">
        <v>2580</v>
      </c>
      <c r="B2581" t="s">
        <v>16793</v>
      </c>
      <c r="C2581" s="2">
        <v>-0.77133487593448602</v>
      </c>
      <c r="D2581" t="s">
        <v>1614</v>
      </c>
      <c r="E2581" t="s">
        <v>18291</v>
      </c>
      <c r="F2581">
        <v>1669.09088623701</v>
      </c>
      <c r="G2581" s="2">
        <v>0.20666163886497299</v>
      </c>
      <c r="H2581" s="12">
        <v>-3.7323563297514402</v>
      </c>
      <c r="I2581" s="14">
        <v>1.89696896152513E-4</v>
      </c>
      <c r="J2581" s="14">
        <v>8.9248961382597898E-4</v>
      </c>
      <c r="K2581" t="s">
        <v>10965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</v>
      </c>
      <c r="W2581">
        <v>0</v>
      </c>
      <c r="X2581">
        <v>0</v>
      </c>
      <c r="Y2581">
        <v>1720</v>
      </c>
      <c r="Z2581">
        <v>2045</v>
      </c>
      <c r="AA2581">
        <v>1116</v>
      </c>
      <c r="AB2581">
        <v>1692</v>
      </c>
      <c r="AC2581" t="s">
        <v>10964</v>
      </c>
      <c r="AD2581" t="s">
        <v>10966</v>
      </c>
    </row>
    <row r="2582" spans="1:30" x14ac:dyDescent="0.25">
      <c r="A2582">
        <v>2581</v>
      </c>
      <c r="B2582" t="s">
        <v>16794</v>
      </c>
      <c r="C2582" s="2">
        <v>-1.1186419544870101</v>
      </c>
      <c r="D2582" t="s">
        <v>10969</v>
      </c>
      <c r="E2582" t="s">
        <v>18282</v>
      </c>
      <c r="F2582">
        <v>444.82271474321101</v>
      </c>
      <c r="G2582" s="2">
        <v>0.25400866304551001</v>
      </c>
      <c r="H2582" s="12">
        <v>-4.4039519797267097</v>
      </c>
      <c r="I2582" s="14">
        <v>1.06296481906804E-5</v>
      </c>
      <c r="J2582" s="14">
        <v>6.7714153645362203E-5</v>
      </c>
      <c r="K2582" t="s">
        <v>10968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</v>
      </c>
      <c r="W2582">
        <v>0</v>
      </c>
      <c r="X2582">
        <v>0</v>
      </c>
      <c r="Y2582">
        <v>388</v>
      </c>
      <c r="Z2582">
        <v>469</v>
      </c>
      <c r="AA2582">
        <v>309</v>
      </c>
      <c r="AB2582">
        <v>506</v>
      </c>
      <c r="AC2582" t="s">
        <v>10967</v>
      </c>
      <c r="AD2582" t="s">
        <v>10970</v>
      </c>
    </row>
    <row r="2583" spans="1:30" x14ac:dyDescent="0.25">
      <c r="A2583">
        <v>2582</v>
      </c>
      <c r="B2583" t="s">
        <v>16795</v>
      </c>
      <c r="C2583" s="2">
        <v>-0.852274512698041</v>
      </c>
      <c r="D2583" t="s">
        <v>306</v>
      </c>
      <c r="E2583" t="s">
        <v>18295</v>
      </c>
      <c r="F2583">
        <v>25.3308705794011</v>
      </c>
      <c r="G2583" s="2">
        <v>0.55813829361783596</v>
      </c>
      <c r="H2583" s="12">
        <v>-1.5269952311883499</v>
      </c>
      <c r="I2583" s="14">
        <v>0.12676219720378201</v>
      </c>
      <c r="J2583" s="14">
        <v>0.22000283559145301</v>
      </c>
      <c r="K2583" t="s">
        <v>10972</v>
      </c>
      <c r="L2583" t="s">
        <v>24</v>
      </c>
      <c r="M2583" t="s">
        <v>24</v>
      </c>
      <c r="N2583" t="s">
        <v>24</v>
      </c>
      <c r="O2583" t="s">
        <v>24</v>
      </c>
      <c r="P2583" t="s">
        <v>24</v>
      </c>
      <c r="Q2583" t="s">
        <v>24</v>
      </c>
      <c r="R2583" t="s">
        <v>24</v>
      </c>
      <c r="S2583" t="s">
        <v>24</v>
      </c>
      <c r="T2583" t="s">
        <v>24</v>
      </c>
      <c r="U2583" t="s">
        <v>24</v>
      </c>
      <c r="V2583" t="s">
        <v>24</v>
      </c>
      <c r="W2583" t="s">
        <v>24</v>
      </c>
      <c r="X2583" t="s">
        <v>24</v>
      </c>
      <c r="Y2583">
        <v>27</v>
      </c>
      <c r="Z2583">
        <v>28</v>
      </c>
      <c r="AA2583">
        <v>20</v>
      </c>
      <c r="AB2583">
        <v>23</v>
      </c>
      <c r="AC2583" t="s">
        <v>10971</v>
      </c>
      <c r="AD2583" t="s">
        <v>10973</v>
      </c>
    </row>
    <row r="2584" spans="1:30" x14ac:dyDescent="0.25">
      <c r="A2584">
        <v>2583</v>
      </c>
      <c r="B2584" t="s">
        <v>16796</v>
      </c>
      <c r="C2584" s="2">
        <v>-0.53433631834167195</v>
      </c>
      <c r="D2584" t="s">
        <v>10976</v>
      </c>
      <c r="E2584" t="s">
        <v>18296</v>
      </c>
      <c r="F2584">
        <v>1128.4629419740299</v>
      </c>
      <c r="G2584" s="2">
        <v>0.183001138872212</v>
      </c>
      <c r="H2584" s="12">
        <v>-2.9198524207808099</v>
      </c>
      <c r="I2584" s="14">
        <v>3.5019718195026398E-3</v>
      </c>
      <c r="J2584" s="14">
        <v>1.0992926008969299E-2</v>
      </c>
      <c r="K2584" t="s">
        <v>10975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</v>
      </c>
      <c r="W2584">
        <v>0</v>
      </c>
      <c r="X2584">
        <v>0</v>
      </c>
      <c r="Y2584">
        <v>1400</v>
      </c>
      <c r="Z2584">
        <v>1406</v>
      </c>
      <c r="AA2584">
        <v>873</v>
      </c>
      <c r="AB2584">
        <v>878</v>
      </c>
      <c r="AC2584" t="s">
        <v>10974</v>
      </c>
      <c r="AD2584" t="s">
        <v>10977</v>
      </c>
    </row>
    <row r="2585" spans="1:30" x14ac:dyDescent="0.25">
      <c r="A2585">
        <v>2584</v>
      </c>
      <c r="B2585" t="s">
        <v>16797</v>
      </c>
      <c r="C2585" s="2">
        <v>-1.51059563554073</v>
      </c>
      <c r="D2585" t="s">
        <v>35</v>
      </c>
      <c r="F2585">
        <v>396.01886683975698</v>
      </c>
      <c r="G2585" s="2">
        <v>0.40924583919789698</v>
      </c>
      <c r="H2585" s="12">
        <v>-3.6911691967386302</v>
      </c>
      <c r="I2585" s="14">
        <v>2.2322557989707799E-4</v>
      </c>
      <c r="J2585" s="14">
        <v>1.03281503495034E-3</v>
      </c>
      <c r="K2585" t="s">
        <v>10979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1</v>
      </c>
      <c r="Y2585">
        <v>262</v>
      </c>
      <c r="Z2585">
        <v>368</v>
      </c>
      <c r="AA2585">
        <v>219</v>
      </c>
      <c r="AB2585">
        <v>580</v>
      </c>
      <c r="AC2585" t="s">
        <v>10978</v>
      </c>
      <c r="AD2585" t="s">
        <v>10980</v>
      </c>
    </row>
    <row r="2586" spans="1:30" x14ac:dyDescent="0.25">
      <c r="A2586">
        <v>2585</v>
      </c>
      <c r="B2586" t="s">
        <v>16798</v>
      </c>
      <c r="C2586" s="2">
        <v>1.3290234818119999</v>
      </c>
      <c r="D2586" t="s">
        <v>10983</v>
      </c>
      <c r="E2586" t="s">
        <v>18285</v>
      </c>
      <c r="F2586">
        <v>89.214330998176393</v>
      </c>
      <c r="G2586" s="2">
        <v>0.49184547943861701</v>
      </c>
      <c r="H2586" s="12">
        <v>2.7021158826729899</v>
      </c>
      <c r="I2586" s="14">
        <v>6.8899744145688403E-3</v>
      </c>
      <c r="J2586" s="14">
        <v>1.97398019727743E-2</v>
      </c>
      <c r="K2586" t="s">
        <v>10982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0</v>
      </c>
      <c r="Y2586">
        <v>219</v>
      </c>
      <c r="Z2586">
        <v>169</v>
      </c>
      <c r="AA2586">
        <v>18</v>
      </c>
      <c r="AB2586">
        <v>51</v>
      </c>
      <c r="AC2586" t="s">
        <v>10981</v>
      </c>
      <c r="AD2586" t="s">
        <v>10984</v>
      </c>
    </row>
    <row r="2587" spans="1:30" x14ac:dyDescent="0.25">
      <c r="A2587">
        <v>2586</v>
      </c>
      <c r="B2587" t="s">
        <v>16799</v>
      </c>
      <c r="C2587" s="2">
        <v>-0.23987795675073301</v>
      </c>
      <c r="D2587" t="s">
        <v>10987</v>
      </c>
      <c r="E2587" t="s">
        <v>18285</v>
      </c>
      <c r="F2587">
        <v>1460.88408890496</v>
      </c>
      <c r="G2587" s="2">
        <v>0.173853325778728</v>
      </c>
      <c r="H2587" s="12">
        <v>-1.37977203298393</v>
      </c>
      <c r="I2587" s="14">
        <v>0.16765684613443799</v>
      </c>
      <c r="J2587" s="14">
        <v>0.27427732892961099</v>
      </c>
      <c r="K2587" t="s">
        <v>10986</v>
      </c>
      <c r="L2587" t="s">
        <v>24</v>
      </c>
      <c r="M2587" t="s">
        <v>24</v>
      </c>
      <c r="N2587" t="s">
        <v>24</v>
      </c>
      <c r="O2587" t="s">
        <v>24</v>
      </c>
      <c r="P2587" t="s">
        <v>24</v>
      </c>
      <c r="Q2587" t="s">
        <v>24</v>
      </c>
      <c r="R2587" t="s">
        <v>24</v>
      </c>
      <c r="S2587" t="s">
        <v>24</v>
      </c>
      <c r="T2587" t="s">
        <v>24</v>
      </c>
      <c r="U2587" t="s">
        <v>24</v>
      </c>
      <c r="V2587" t="s">
        <v>24</v>
      </c>
      <c r="W2587" t="s">
        <v>24</v>
      </c>
      <c r="X2587" t="s">
        <v>24</v>
      </c>
      <c r="Y2587">
        <v>1900</v>
      </c>
      <c r="Z2587">
        <v>2188</v>
      </c>
      <c r="AA2587">
        <v>895</v>
      </c>
      <c r="AB2587">
        <v>1205</v>
      </c>
      <c r="AC2587" t="s">
        <v>10985</v>
      </c>
      <c r="AD2587" t="s">
        <v>10988</v>
      </c>
    </row>
    <row r="2588" spans="1:30" x14ac:dyDescent="0.25">
      <c r="A2588">
        <v>2587</v>
      </c>
      <c r="B2588" t="s">
        <v>16800</v>
      </c>
      <c r="C2588" s="2">
        <v>-0.113881105489728</v>
      </c>
      <c r="D2588" t="s">
        <v>10991</v>
      </c>
      <c r="E2588" t="s">
        <v>18285</v>
      </c>
      <c r="F2588">
        <v>921.46788949955499</v>
      </c>
      <c r="G2588" s="2">
        <v>0.179840806690755</v>
      </c>
      <c r="H2588" s="12">
        <v>-0.63323284400937896</v>
      </c>
      <c r="I2588" s="14">
        <v>0.52658160062228099</v>
      </c>
      <c r="J2588" s="14">
        <v>0.64826644086696295</v>
      </c>
      <c r="K2588" t="s">
        <v>10990</v>
      </c>
      <c r="L2588" t="s">
        <v>24</v>
      </c>
      <c r="M2588" t="s">
        <v>24</v>
      </c>
      <c r="N2588" t="s">
        <v>24</v>
      </c>
      <c r="O2588" t="s">
        <v>24</v>
      </c>
      <c r="P2588" t="s">
        <v>24</v>
      </c>
      <c r="Q2588" t="s">
        <v>24</v>
      </c>
      <c r="R2588" t="s">
        <v>24</v>
      </c>
      <c r="S2588" t="s">
        <v>24</v>
      </c>
      <c r="T2588" t="s">
        <v>24</v>
      </c>
      <c r="U2588" t="s">
        <v>24</v>
      </c>
      <c r="V2588" t="s">
        <v>24</v>
      </c>
      <c r="W2588" t="s">
        <v>24</v>
      </c>
      <c r="X2588" t="s">
        <v>24</v>
      </c>
      <c r="Y2588">
        <v>1357</v>
      </c>
      <c r="Z2588">
        <v>1338</v>
      </c>
      <c r="AA2588">
        <v>543</v>
      </c>
      <c r="AB2588">
        <v>728</v>
      </c>
      <c r="AC2588" t="s">
        <v>10989</v>
      </c>
      <c r="AD2588" t="s">
        <v>10992</v>
      </c>
    </row>
    <row r="2589" spans="1:30" x14ac:dyDescent="0.25">
      <c r="A2589">
        <v>2588</v>
      </c>
      <c r="B2589" t="s">
        <v>16801</v>
      </c>
      <c r="C2589" s="2">
        <v>0.79596317514985304</v>
      </c>
      <c r="D2589" t="s">
        <v>10605</v>
      </c>
      <c r="E2589" t="s">
        <v>18295</v>
      </c>
      <c r="F2589">
        <v>135.26920886149799</v>
      </c>
      <c r="G2589" s="2">
        <v>0.30971515819544798</v>
      </c>
      <c r="H2589" s="12">
        <v>2.5699845619036701</v>
      </c>
      <c r="I2589" s="14">
        <v>1.01703047154205E-2</v>
      </c>
      <c r="J2589" s="14">
        <v>2.7389682699115101E-2</v>
      </c>
      <c r="K2589" t="s">
        <v>10994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0</v>
      </c>
      <c r="Y2589">
        <v>252</v>
      </c>
      <c r="Z2589">
        <v>272</v>
      </c>
      <c r="AA2589">
        <v>50</v>
      </c>
      <c r="AB2589">
        <v>82</v>
      </c>
      <c r="AC2589" t="s">
        <v>10993</v>
      </c>
      <c r="AD2589" t="e">
        <f>-KKTLNIGLKKSLRLLLILTGIVTLSGCGSIISRTVPGAGHGNQYYPGVQWDVRDSAWKYITVLDVPLSMIVDTFMLPFDAQHGPYE</f>
        <v>#NAME?</v>
      </c>
    </row>
    <row r="2590" spans="1:30" x14ac:dyDescent="0.25">
      <c r="A2590">
        <v>2589</v>
      </c>
      <c r="B2590" t="s">
        <v>16802</v>
      </c>
      <c r="C2590" s="2">
        <v>0.53621009469843195</v>
      </c>
      <c r="D2590" t="s">
        <v>10997</v>
      </c>
      <c r="E2590" t="s">
        <v>18298</v>
      </c>
      <c r="F2590">
        <v>277.624760349263</v>
      </c>
      <c r="G2590" s="2">
        <v>0.22687839980751801</v>
      </c>
      <c r="H2590" s="12">
        <v>2.3634250556833498</v>
      </c>
      <c r="I2590" s="14">
        <v>1.8106888538548999E-2</v>
      </c>
      <c r="J2590" s="14">
        <v>4.4836651707694297E-2</v>
      </c>
      <c r="K2590" t="s">
        <v>10996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0</v>
      </c>
      <c r="Y2590">
        <v>467</v>
      </c>
      <c r="Z2590">
        <v>535</v>
      </c>
      <c r="AA2590">
        <v>145</v>
      </c>
      <c r="AB2590">
        <v>153</v>
      </c>
      <c r="AC2590" t="s">
        <v>10995</v>
      </c>
      <c r="AD2590" t="s">
        <v>10998</v>
      </c>
    </row>
    <row r="2591" spans="1:30" x14ac:dyDescent="0.25">
      <c r="A2591">
        <v>2590</v>
      </c>
      <c r="B2591" t="s">
        <v>16803</v>
      </c>
      <c r="C2591" s="2">
        <v>0.24431026421246699</v>
      </c>
      <c r="D2591" t="s">
        <v>9469</v>
      </c>
      <c r="E2591" t="s">
        <v>18300</v>
      </c>
      <c r="F2591">
        <v>247.113306919732</v>
      </c>
      <c r="G2591" s="2">
        <v>0.27767023930608198</v>
      </c>
      <c r="H2591" s="12">
        <v>0.87985757790614005</v>
      </c>
      <c r="I2591" s="14">
        <v>0.37893646841630801</v>
      </c>
      <c r="J2591" s="14">
        <v>0.50745778777972605</v>
      </c>
      <c r="K2591" t="s">
        <v>11000</v>
      </c>
      <c r="L2591" t="s">
        <v>24</v>
      </c>
      <c r="M2591" t="s">
        <v>24</v>
      </c>
      <c r="N2591" t="s">
        <v>24</v>
      </c>
      <c r="O2591" t="s">
        <v>24</v>
      </c>
      <c r="P2591" t="s">
        <v>24</v>
      </c>
      <c r="Q2591" t="s">
        <v>24</v>
      </c>
      <c r="R2591" t="s">
        <v>24</v>
      </c>
      <c r="S2591" t="s">
        <v>24</v>
      </c>
      <c r="T2591" t="s">
        <v>24</v>
      </c>
      <c r="U2591" t="s">
        <v>24</v>
      </c>
      <c r="V2591" t="s">
        <v>24</v>
      </c>
      <c r="W2591" t="s">
        <v>24</v>
      </c>
      <c r="X2591" t="s">
        <v>24</v>
      </c>
      <c r="Y2591">
        <v>425</v>
      </c>
      <c r="Z2591">
        <v>389</v>
      </c>
      <c r="AA2591">
        <v>159</v>
      </c>
      <c r="AB2591">
        <v>136</v>
      </c>
      <c r="AC2591" t="s">
        <v>10999</v>
      </c>
      <c r="AD2591" t="s">
        <v>11001</v>
      </c>
    </row>
    <row r="2592" spans="1:30" x14ac:dyDescent="0.25">
      <c r="A2592">
        <v>2591</v>
      </c>
      <c r="B2592" t="s">
        <v>16804</v>
      </c>
      <c r="C2592" s="2">
        <v>-1.90780988062213</v>
      </c>
      <c r="D2592" t="s">
        <v>2640</v>
      </c>
      <c r="E2592" t="s">
        <v>18298</v>
      </c>
      <c r="F2592">
        <v>29807.110578994001</v>
      </c>
      <c r="G2592" s="2">
        <v>0.17584818479765099</v>
      </c>
      <c r="H2592" s="12">
        <v>-10.8491872282756</v>
      </c>
      <c r="I2592" s="14">
        <v>2.0120653250556001E-27</v>
      </c>
      <c r="J2592" s="14">
        <v>1.0476153459122801E-25</v>
      </c>
      <c r="K2592" t="s">
        <v>11003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</v>
      </c>
      <c r="Y2592">
        <v>17093</v>
      </c>
      <c r="Z2592">
        <v>21220</v>
      </c>
      <c r="AA2592">
        <v>26644</v>
      </c>
      <c r="AB2592">
        <v>35843</v>
      </c>
      <c r="AC2592" t="s">
        <v>11002</v>
      </c>
      <c r="AD2592" t="s">
        <v>11004</v>
      </c>
    </row>
    <row r="2593" spans="1:30" x14ac:dyDescent="0.25">
      <c r="A2593">
        <v>2592</v>
      </c>
      <c r="B2593" t="s">
        <v>16805</v>
      </c>
      <c r="C2593" s="2">
        <v>-3.5601958187929203E-2</v>
      </c>
      <c r="D2593" t="s">
        <v>461</v>
      </c>
      <c r="E2593" t="s">
        <v>18293</v>
      </c>
      <c r="F2593">
        <v>82.793260138519599</v>
      </c>
      <c r="G2593" s="2">
        <v>0.33941379030045798</v>
      </c>
      <c r="H2593" s="12">
        <v>-0.104892491717598</v>
      </c>
      <c r="I2593" s="14">
        <v>0.91646111684369702</v>
      </c>
      <c r="J2593" s="14">
        <v>0.94211258343766802</v>
      </c>
      <c r="K2593" t="s">
        <v>11006</v>
      </c>
      <c r="L2593" t="s">
        <v>24</v>
      </c>
      <c r="M2593" t="s">
        <v>24</v>
      </c>
      <c r="N2593" t="s">
        <v>24</v>
      </c>
      <c r="O2593" t="s">
        <v>24</v>
      </c>
      <c r="P2593" t="s">
        <v>24</v>
      </c>
      <c r="Q2593" t="s">
        <v>24</v>
      </c>
      <c r="R2593" t="s">
        <v>24</v>
      </c>
      <c r="S2593" t="s">
        <v>24</v>
      </c>
      <c r="T2593" t="s">
        <v>24</v>
      </c>
      <c r="U2593" t="s">
        <v>24</v>
      </c>
      <c r="V2593" t="s">
        <v>24</v>
      </c>
      <c r="W2593" t="s">
        <v>24</v>
      </c>
      <c r="X2593" t="s">
        <v>24</v>
      </c>
      <c r="Y2593">
        <v>119</v>
      </c>
      <c r="Z2593">
        <v>130</v>
      </c>
      <c r="AA2593">
        <v>55</v>
      </c>
      <c r="AB2593">
        <v>55</v>
      </c>
      <c r="AC2593" t="s">
        <v>11005</v>
      </c>
      <c r="AD2593" t="s">
        <v>11007</v>
      </c>
    </row>
    <row r="2594" spans="1:30" x14ac:dyDescent="0.25">
      <c r="A2594">
        <v>2593</v>
      </c>
      <c r="B2594" t="s">
        <v>16806</v>
      </c>
      <c r="C2594" s="2">
        <v>-1.8553881889094399</v>
      </c>
      <c r="D2594" t="s">
        <v>35</v>
      </c>
      <c r="E2594" t="s">
        <v>18295</v>
      </c>
      <c r="F2594">
        <v>2205.4290541413502</v>
      </c>
      <c r="G2594" s="2">
        <v>0.17811729184302799</v>
      </c>
      <c r="H2594" s="12">
        <v>-10.416665163226099</v>
      </c>
      <c r="I2594" s="14">
        <v>2.0812313944752899E-25</v>
      </c>
      <c r="J2594" s="14">
        <v>1.0159010744282501E-23</v>
      </c>
      <c r="K2594" t="s">
        <v>11009</v>
      </c>
      <c r="L2594">
        <v>0</v>
      </c>
      <c r="M2594">
        <v>1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1324</v>
      </c>
      <c r="Z2594">
        <v>1591</v>
      </c>
      <c r="AA2594">
        <v>2226</v>
      </c>
      <c r="AB2594">
        <v>2312</v>
      </c>
      <c r="AC2594" t="s">
        <v>11008</v>
      </c>
      <c r="AD2594" t="s">
        <v>11010</v>
      </c>
    </row>
    <row r="2595" spans="1:30" x14ac:dyDescent="0.25">
      <c r="A2595">
        <v>2594</v>
      </c>
      <c r="B2595" t="s">
        <v>16807</v>
      </c>
      <c r="C2595" s="2">
        <v>1.2473509163511101</v>
      </c>
      <c r="D2595" t="s">
        <v>35</v>
      </c>
      <c r="E2595" t="s">
        <v>18294</v>
      </c>
      <c r="F2595">
        <v>279.08308756351602</v>
      </c>
      <c r="G2595" s="2">
        <v>0.264467165545413</v>
      </c>
      <c r="H2595" s="12">
        <v>4.7164679735523496</v>
      </c>
      <c r="I2595" s="14">
        <v>2.3997412110157999E-6</v>
      </c>
      <c r="J2595" s="14">
        <v>1.7815569256685699E-5</v>
      </c>
      <c r="K2595" t="s">
        <v>11012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0</v>
      </c>
      <c r="Y2595">
        <v>581</v>
      </c>
      <c r="Z2595">
        <v>617</v>
      </c>
      <c r="AA2595">
        <v>83</v>
      </c>
      <c r="AB2595">
        <v>138</v>
      </c>
      <c r="AC2595" t="s">
        <v>11011</v>
      </c>
      <c r="AD2595" t="s">
        <v>11013</v>
      </c>
    </row>
    <row r="2596" spans="1:30" x14ac:dyDescent="0.25">
      <c r="A2596">
        <v>2595</v>
      </c>
      <c r="B2596" t="s">
        <v>16808</v>
      </c>
      <c r="C2596" s="2">
        <v>-0.41163732733913999</v>
      </c>
      <c r="D2596" t="s">
        <v>11016</v>
      </c>
      <c r="E2596" t="s">
        <v>18290</v>
      </c>
      <c r="F2596">
        <v>1388.59658537275</v>
      </c>
      <c r="G2596" s="2">
        <v>0.15291748160989499</v>
      </c>
      <c r="H2596" s="12">
        <v>-2.6918918818533899</v>
      </c>
      <c r="I2596" s="14">
        <v>7.1047973770400601E-3</v>
      </c>
      <c r="J2596" s="14">
        <v>2.0295708673987899E-2</v>
      </c>
      <c r="K2596" t="s">
        <v>11015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</v>
      </c>
      <c r="W2596">
        <v>0</v>
      </c>
      <c r="X2596">
        <v>0</v>
      </c>
      <c r="Y2596">
        <v>1760</v>
      </c>
      <c r="Z2596">
        <v>1872</v>
      </c>
      <c r="AA2596">
        <v>949</v>
      </c>
      <c r="AB2596">
        <v>1146</v>
      </c>
      <c r="AC2596" t="s">
        <v>11014</v>
      </c>
      <c r="AD2596" t="s">
        <v>11017</v>
      </c>
    </row>
    <row r="2597" spans="1:30" x14ac:dyDescent="0.25">
      <c r="A2597">
        <v>2596</v>
      </c>
      <c r="B2597" t="s">
        <v>16809</v>
      </c>
      <c r="C2597" s="2">
        <v>-1.4599552329325001</v>
      </c>
      <c r="D2597" t="s">
        <v>11020</v>
      </c>
      <c r="E2597" t="s">
        <v>18292</v>
      </c>
      <c r="F2597">
        <v>9.8321622845334993</v>
      </c>
      <c r="G2597" s="2">
        <v>0.88695440753280197</v>
      </c>
      <c r="H2597" s="12">
        <v>-1.6460318822853499</v>
      </c>
      <c r="I2597" s="14">
        <v>9.9757195180294994E-2</v>
      </c>
      <c r="J2597" s="14" t="s">
        <v>24</v>
      </c>
      <c r="K2597" t="s">
        <v>11019</v>
      </c>
      <c r="L2597" t="s">
        <v>24</v>
      </c>
      <c r="M2597" t="s">
        <v>24</v>
      </c>
      <c r="N2597" t="s">
        <v>24</v>
      </c>
      <c r="O2597" t="s">
        <v>24</v>
      </c>
      <c r="P2597" t="s">
        <v>24</v>
      </c>
      <c r="Q2597" t="s">
        <v>24</v>
      </c>
      <c r="R2597" t="s">
        <v>24</v>
      </c>
      <c r="S2597" t="s">
        <v>24</v>
      </c>
      <c r="T2597" t="s">
        <v>24</v>
      </c>
      <c r="U2597" t="s">
        <v>24</v>
      </c>
      <c r="V2597" t="s">
        <v>24</v>
      </c>
      <c r="W2597" t="s">
        <v>24</v>
      </c>
      <c r="X2597" t="s">
        <v>24</v>
      </c>
      <c r="Y2597">
        <v>7</v>
      </c>
      <c r="Z2597">
        <v>9</v>
      </c>
      <c r="AA2597">
        <v>9</v>
      </c>
      <c r="AB2597">
        <v>10</v>
      </c>
      <c r="AC2597" t="s">
        <v>11018</v>
      </c>
      <c r="AD2597" t="e">
        <f>-SVIHLVDDDLAVTDACRFLLESLGYKVCIWHQGQSFLNEADLFQTAVVLLDIRMPVLDGLQIHRRLREAGSTLAVVFLTGHGDVPLAVEQMKQGAIDFLQKPVATQPLVNALQQALKHSEQAVSRHQVNLRYASLTPKEQRIAQWVAQGLINRDIANKACVSVRTVEVHRAKVMEKMAAASLAELVSLLNKRSGIS</f>
        <v>#NAME?</v>
      </c>
    </row>
    <row r="2598" spans="1:30" x14ac:dyDescent="0.25">
      <c r="A2598">
        <v>2597</v>
      </c>
      <c r="B2598" t="s">
        <v>16810</v>
      </c>
      <c r="C2598" s="2">
        <v>5.1047926690355003E-2</v>
      </c>
      <c r="D2598" t="s">
        <v>11023</v>
      </c>
      <c r="E2598" t="s">
        <v>18292</v>
      </c>
      <c r="F2598">
        <v>630.06676821601297</v>
      </c>
      <c r="G2598" s="2">
        <v>0.21993638256494299</v>
      </c>
      <c r="H2598" s="12">
        <v>0.232103147714915</v>
      </c>
      <c r="I2598" s="14">
        <v>0.81645790011066699</v>
      </c>
      <c r="J2598" s="14">
        <v>0.87254189926988401</v>
      </c>
      <c r="K2598" t="s">
        <v>11022</v>
      </c>
      <c r="L2598" t="s">
        <v>24</v>
      </c>
      <c r="M2598" t="s">
        <v>24</v>
      </c>
      <c r="N2598" t="s">
        <v>24</v>
      </c>
      <c r="O2598" t="s">
        <v>24</v>
      </c>
      <c r="P2598" t="s">
        <v>24</v>
      </c>
      <c r="Q2598" t="s">
        <v>24</v>
      </c>
      <c r="R2598" t="s">
        <v>24</v>
      </c>
      <c r="S2598" t="s">
        <v>24</v>
      </c>
      <c r="T2598" t="s">
        <v>24</v>
      </c>
      <c r="U2598" t="s">
        <v>24</v>
      </c>
      <c r="V2598" t="s">
        <v>24</v>
      </c>
      <c r="W2598" t="s">
        <v>24</v>
      </c>
      <c r="X2598" t="s">
        <v>24</v>
      </c>
      <c r="Y2598">
        <v>932</v>
      </c>
      <c r="Z2598">
        <v>1024</v>
      </c>
      <c r="AA2598">
        <v>324</v>
      </c>
      <c r="AB2598">
        <v>502</v>
      </c>
      <c r="AC2598" t="s">
        <v>11021</v>
      </c>
      <c r="AD2598" t="s">
        <v>11024</v>
      </c>
    </row>
    <row r="2599" spans="1:30" x14ac:dyDescent="0.25">
      <c r="A2599">
        <v>2598</v>
      </c>
      <c r="B2599" t="s">
        <v>16811</v>
      </c>
      <c r="C2599" s="2">
        <v>0.67154160704158705</v>
      </c>
      <c r="D2599" t="s">
        <v>11027</v>
      </c>
      <c r="E2599" t="s">
        <v>18296</v>
      </c>
      <c r="F2599">
        <v>91.716043013921706</v>
      </c>
      <c r="G2599" s="2">
        <v>0.36064912829116202</v>
      </c>
      <c r="H2599" s="12">
        <v>1.8620358524738601</v>
      </c>
      <c r="I2599" s="14">
        <v>6.2598036809285496E-2</v>
      </c>
      <c r="J2599" s="14">
        <v>0.124653408332616</v>
      </c>
      <c r="K2599" t="s">
        <v>11026</v>
      </c>
      <c r="L2599" t="s">
        <v>24</v>
      </c>
      <c r="M2599" t="s">
        <v>24</v>
      </c>
      <c r="N2599" t="s">
        <v>24</v>
      </c>
      <c r="O2599" t="s">
        <v>24</v>
      </c>
      <c r="P2599" t="s">
        <v>24</v>
      </c>
      <c r="Q2599" t="s">
        <v>24</v>
      </c>
      <c r="R2599" t="s">
        <v>24</v>
      </c>
      <c r="S2599" t="s">
        <v>24</v>
      </c>
      <c r="T2599" t="s">
        <v>24</v>
      </c>
      <c r="U2599" t="s">
        <v>24</v>
      </c>
      <c r="V2599" t="s">
        <v>24</v>
      </c>
      <c r="W2599" t="s">
        <v>24</v>
      </c>
      <c r="X2599" t="s">
        <v>24</v>
      </c>
      <c r="Y2599">
        <v>144</v>
      </c>
      <c r="Z2599">
        <v>201</v>
      </c>
      <c r="AA2599">
        <v>39</v>
      </c>
      <c r="AB2599">
        <v>55</v>
      </c>
      <c r="AC2599" t="s">
        <v>11025</v>
      </c>
      <c r="AD2599" t="s">
        <v>11028</v>
      </c>
    </row>
    <row r="2600" spans="1:30" x14ac:dyDescent="0.25">
      <c r="A2600">
        <v>2599</v>
      </c>
      <c r="B2600" t="s">
        <v>16812</v>
      </c>
      <c r="C2600" s="2">
        <v>-5.0070581922332297E-2</v>
      </c>
      <c r="D2600" t="s">
        <v>11031</v>
      </c>
      <c r="E2600" t="s">
        <v>18296</v>
      </c>
      <c r="F2600">
        <v>45.970019387289803</v>
      </c>
      <c r="G2600" s="2">
        <v>0.45779074085510502</v>
      </c>
      <c r="H2600" s="12">
        <v>-0.1093743875833</v>
      </c>
      <c r="I2600" s="14">
        <v>0.91290554760350595</v>
      </c>
      <c r="J2600" s="14">
        <v>0.939614170635659</v>
      </c>
      <c r="K2600" t="s">
        <v>11030</v>
      </c>
      <c r="L2600" t="s">
        <v>24</v>
      </c>
      <c r="M2600" t="s">
        <v>24</v>
      </c>
      <c r="N2600" t="s">
        <v>24</v>
      </c>
      <c r="O2600" t="s">
        <v>24</v>
      </c>
      <c r="P2600" t="s">
        <v>24</v>
      </c>
      <c r="Q2600" t="s">
        <v>24</v>
      </c>
      <c r="R2600" t="s">
        <v>24</v>
      </c>
      <c r="S2600" t="s">
        <v>24</v>
      </c>
      <c r="T2600" t="s">
        <v>24</v>
      </c>
      <c r="U2600" t="s">
        <v>24</v>
      </c>
      <c r="V2600" t="s">
        <v>24</v>
      </c>
      <c r="W2600" t="s">
        <v>24</v>
      </c>
      <c r="X2600" t="s">
        <v>24</v>
      </c>
      <c r="Y2600">
        <v>73</v>
      </c>
      <c r="Z2600">
        <v>64</v>
      </c>
      <c r="AA2600">
        <v>33</v>
      </c>
      <c r="AB2600">
        <v>28</v>
      </c>
      <c r="AC2600" t="s">
        <v>11029</v>
      </c>
      <c r="AD2600" t="s">
        <v>11032</v>
      </c>
    </row>
    <row r="2601" spans="1:30" x14ac:dyDescent="0.25">
      <c r="A2601">
        <v>2600</v>
      </c>
      <c r="B2601" t="s">
        <v>16813</v>
      </c>
      <c r="C2601" s="2">
        <v>0.25673448977528901</v>
      </c>
      <c r="D2601" t="s">
        <v>11035</v>
      </c>
      <c r="E2601" t="s">
        <v>18296</v>
      </c>
      <c r="F2601">
        <v>219.486279951348</v>
      </c>
      <c r="G2601" s="2">
        <v>1.2058257849968601</v>
      </c>
      <c r="H2601" s="12">
        <v>0.212911759699978</v>
      </c>
      <c r="I2601" s="14">
        <v>0.83139578976569595</v>
      </c>
      <c r="J2601" s="14">
        <v>0.88400673554440901</v>
      </c>
      <c r="K2601" t="s">
        <v>11034</v>
      </c>
      <c r="L2601" t="s">
        <v>24</v>
      </c>
      <c r="M2601" t="s">
        <v>24</v>
      </c>
      <c r="N2601" t="s">
        <v>24</v>
      </c>
      <c r="O2601" t="s">
        <v>24</v>
      </c>
      <c r="P2601" t="s">
        <v>24</v>
      </c>
      <c r="Q2601" t="s">
        <v>24</v>
      </c>
      <c r="R2601" t="s">
        <v>24</v>
      </c>
      <c r="S2601" t="s">
        <v>24</v>
      </c>
      <c r="T2601" t="s">
        <v>24</v>
      </c>
      <c r="U2601" t="s">
        <v>24</v>
      </c>
      <c r="V2601" t="s">
        <v>24</v>
      </c>
      <c r="W2601" t="s">
        <v>24</v>
      </c>
      <c r="X2601" t="s">
        <v>24</v>
      </c>
      <c r="Y2601">
        <v>360</v>
      </c>
      <c r="Z2601">
        <v>368</v>
      </c>
      <c r="AA2601">
        <v>29</v>
      </c>
      <c r="AB2601">
        <v>252</v>
      </c>
      <c r="AC2601" t="s">
        <v>11033</v>
      </c>
      <c r="AD2601" t="s">
        <v>11036</v>
      </c>
    </row>
    <row r="2602" spans="1:30" x14ac:dyDescent="0.25">
      <c r="A2602">
        <v>2601</v>
      </c>
      <c r="B2602" t="s">
        <v>16814</v>
      </c>
      <c r="C2602" s="2">
        <v>0.115407801477619</v>
      </c>
      <c r="D2602" t="s">
        <v>306</v>
      </c>
      <c r="F2602">
        <v>78.491668829994396</v>
      </c>
      <c r="G2602" s="2">
        <v>0.38436108632680699</v>
      </c>
      <c r="H2602" s="12">
        <v>0.30025880762417301</v>
      </c>
      <c r="I2602" s="14">
        <v>0.76397975113905003</v>
      </c>
      <c r="J2602" s="14">
        <v>0.83543571218089896</v>
      </c>
      <c r="K2602" t="s">
        <v>11038</v>
      </c>
      <c r="L2602" t="s">
        <v>24</v>
      </c>
      <c r="M2602" t="s">
        <v>24</v>
      </c>
      <c r="N2602" t="s">
        <v>24</v>
      </c>
      <c r="O2602" t="s">
        <v>24</v>
      </c>
      <c r="P2602" t="s">
        <v>24</v>
      </c>
      <c r="Q2602" t="s">
        <v>24</v>
      </c>
      <c r="R2602" t="s">
        <v>24</v>
      </c>
      <c r="S2602" t="s">
        <v>24</v>
      </c>
      <c r="T2602" t="s">
        <v>24</v>
      </c>
      <c r="U2602" t="s">
        <v>24</v>
      </c>
      <c r="V2602" t="s">
        <v>24</v>
      </c>
      <c r="W2602" t="s">
        <v>24</v>
      </c>
      <c r="X2602" t="s">
        <v>24</v>
      </c>
      <c r="Y2602">
        <v>126</v>
      </c>
      <c r="Z2602">
        <v>123</v>
      </c>
      <c r="AA2602">
        <v>36</v>
      </c>
      <c r="AB2602">
        <v>65</v>
      </c>
      <c r="AC2602" t="s">
        <v>11037</v>
      </c>
      <c r="AD2602" t="s">
        <v>11039</v>
      </c>
    </row>
    <row r="2603" spans="1:30" x14ac:dyDescent="0.25">
      <c r="A2603">
        <v>2602</v>
      </c>
      <c r="B2603" t="s">
        <v>16815</v>
      </c>
      <c r="C2603" s="2">
        <v>-6.44519210753359E-2</v>
      </c>
      <c r="D2603" t="s">
        <v>306</v>
      </c>
      <c r="E2603" t="s">
        <v>18293</v>
      </c>
      <c r="F2603">
        <v>505.10529692050102</v>
      </c>
      <c r="G2603" s="2">
        <v>0.20170402042873001</v>
      </c>
      <c r="H2603" s="12">
        <v>-0.31953711650536598</v>
      </c>
      <c r="I2603" s="14">
        <v>0.74931925047883097</v>
      </c>
      <c r="J2603" s="14">
        <v>0.82587967065194401</v>
      </c>
      <c r="K2603" t="s">
        <v>11041</v>
      </c>
      <c r="L2603" t="s">
        <v>24</v>
      </c>
      <c r="M2603" t="s">
        <v>24</v>
      </c>
      <c r="N2603" t="s">
        <v>24</v>
      </c>
      <c r="O2603" t="s">
        <v>24</v>
      </c>
      <c r="P2603" t="s">
        <v>24</v>
      </c>
      <c r="Q2603" t="s">
        <v>24</v>
      </c>
      <c r="R2603" t="s">
        <v>24</v>
      </c>
      <c r="S2603" t="s">
        <v>24</v>
      </c>
      <c r="T2603" t="s">
        <v>24</v>
      </c>
      <c r="U2603" t="s">
        <v>24</v>
      </c>
      <c r="V2603" t="s">
        <v>24</v>
      </c>
      <c r="W2603" t="s">
        <v>24</v>
      </c>
      <c r="X2603" t="s">
        <v>24</v>
      </c>
      <c r="Y2603">
        <v>705</v>
      </c>
      <c r="Z2603">
        <v>802</v>
      </c>
      <c r="AA2603">
        <v>288</v>
      </c>
      <c r="AB2603">
        <v>398</v>
      </c>
      <c r="AC2603" t="s">
        <v>11040</v>
      </c>
      <c r="AD2603" t="s">
        <v>11042</v>
      </c>
    </row>
    <row r="2604" spans="1:30" x14ac:dyDescent="0.25">
      <c r="A2604">
        <v>2603</v>
      </c>
      <c r="B2604" t="s">
        <v>16816</v>
      </c>
      <c r="C2604" s="2">
        <v>-0.331233134862576</v>
      </c>
      <c r="D2604" t="s">
        <v>11045</v>
      </c>
      <c r="E2604" t="s">
        <v>18294</v>
      </c>
      <c r="F2604">
        <v>345.53471256880698</v>
      </c>
      <c r="G2604" s="2">
        <v>0.25246583901200798</v>
      </c>
      <c r="H2604" s="12">
        <v>-1.3119918962455099</v>
      </c>
      <c r="I2604" s="14">
        <v>0.18952286883604</v>
      </c>
      <c r="J2604" s="14">
        <v>0.301583864223609</v>
      </c>
      <c r="K2604" t="s">
        <v>11044</v>
      </c>
      <c r="L2604" t="s">
        <v>24</v>
      </c>
      <c r="M2604" t="s">
        <v>24</v>
      </c>
      <c r="N2604" t="s">
        <v>24</v>
      </c>
      <c r="O2604" t="s">
        <v>24</v>
      </c>
      <c r="P2604" t="s">
        <v>24</v>
      </c>
      <c r="Q2604" t="s">
        <v>24</v>
      </c>
      <c r="R2604" t="s">
        <v>24</v>
      </c>
      <c r="S2604" t="s">
        <v>24</v>
      </c>
      <c r="T2604" t="s">
        <v>24</v>
      </c>
      <c r="U2604" t="s">
        <v>24</v>
      </c>
      <c r="V2604" t="s">
        <v>24</v>
      </c>
      <c r="W2604" t="s">
        <v>24</v>
      </c>
      <c r="X2604" t="s">
        <v>24</v>
      </c>
      <c r="Y2604">
        <v>415</v>
      </c>
      <c r="Z2604">
        <v>519</v>
      </c>
      <c r="AA2604">
        <v>264</v>
      </c>
      <c r="AB2604">
        <v>239</v>
      </c>
      <c r="AC2604" t="s">
        <v>11043</v>
      </c>
      <c r="AD2604" t="s">
        <v>11046</v>
      </c>
    </row>
    <row r="2605" spans="1:30" x14ac:dyDescent="0.25">
      <c r="A2605">
        <v>2604</v>
      </c>
      <c r="B2605" t="s">
        <v>16817</v>
      </c>
      <c r="C2605" s="2">
        <v>1.2781009078858301</v>
      </c>
      <c r="D2605" t="s">
        <v>24</v>
      </c>
      <c r="F2605">
        <v>3.98300647649193</v>
      </c>
      <c r="G2605" s="2">
        <v>1.47240768825881</v>
      </c>
      <c r="H2605" s="12">
        <v>0.86803466056146406</v>
      </c>
      <c r="I2605" s="14">
        <v>0.38537535836915698</v>
      </c>
      <c r="J2605" s="14" t="s">
        <v>24</v>
      </c>
      <c r="K2605" t="s">
        <v>24</v>
      </c>
      <c r="L2605" t="s">
        <v>24</v>
      </c>
      <c r="M2605" t="s">
        <v>24</v>
      </c>
      <c r="N2605" t="s">
        <v>24</v>
      </c>
      <c r="O2605" t="s">
        <v>24</v>
      </c>
      <c r="P2605" t="s">
        <v>24</v>
      </c>
      <c r="Q2605" t="s">
        <v>24</v>
      </c>
      <c r="R2605" t="s">
        <v>24</v>
      </c>
      <c r="S2605" t="s">
        <v>24</v>
      </c>
      <c r="T2605" t="s">
        <v>24</v>
      </c>
      <c r="U2605" t="s">
        <v>24</v>
      </c>
      <c r="V2605" t="s">
        <v>24</v>
      </c>
      <c r="W2605" t="s">
        <v>24</v>
      </c>
      <c r="X2605" t="s">
        <v>24</v>
      </c>
      <c r="Y2605">
        <v>10</v>
      </c>
      <c r="Z2605">
        <v>7</v>
      </c>
      <c r="AA2605">
        <v>2</v>
      </c>
      <c r="AB2605">
        <v>1</v>
      </c>
      <c r="AC2605" t="s">
        <v>24</v>
      </c>
      <c r="AD2605" t="s">
        <v>24</v>
      </c>
    </row>
    <row r="2606" spans="1:30" x14ac:dyDescent="0.25">
      <c r="A2606">
        <v>2605</v>
      </c>
      <c r="B2606" t="s">
        <v>16818</v>
      </c>
      <c r="C2606" s="2">
        <v>-0.90602672090867098</v>
      </c>
      <c r="D2606" t="s">
        <v>11049</v>
      </c>
      <c r="E2606" t="s">
        <v>18294</v>
      </c>
      <c r="F2606">
        <v>895.53131148786099</v>
      </c>
      <c r="G2606" s="2">
        <v>0.26869196323438599</v>
      </c>
      <c r="H2606" s="12">
        <v>-3.3719904012101898</v>
      </c>
      <c r="I2606" s="14">
        <v>7.4627049249415705E-4</v>
      </c>
      <c r="J2606" s="14">
        <v>2.9766969082632099E-3</v>
      </c>
      <c r="K2606" t="s">
        <v>11048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</v>
      </c>
      <c r="W2606">
        <v>0</v>
      </c>
      <c r="X2606">
        <v>0</v>
      </c>
      <c r="Y2606">
        <v>987</v>
      </c>
      <c r="Z2606">
        <v>909</v>
      </c>
      <c r="AA2606">
        <v>558</v>
      </c>
      <c r="AB2606">
        <v>1011</v>
      </c>
      <c r="AC2606" t="s">
        <v>11047</v>
      </c>
      <c r="AD2606" t="s">
        <v>11050</v>
      </c>
    </row>
    <row r="2607" spans="1:30" x14ac:dyDescent="0.25">
      <c r="A2607">
        <v>2606</v>
      </c>
      <c r="B2607" t="s">
        <v>16819</v>
      </c>
      <c r="C2607" s="2">
        <v>-0.27261038306949997</v>
      </c>
      <c r="D2607" t="s">
        <v>35</v>
      </c>
      <c r="F2607">
        <v>21.887537283862901</v>
      </c>
      <c r="G2607" s="2">
        <v>0.68795935991288604</v>
      </c>
      <c r="H2607" s="12">
        <v>-0.39625942890582899</v>
      </c>
      <c r="I2607" s="14">
        <v>0.69191365377452396</v>
      </c>
      <c r="J2607" s="14">
        <v>0.78135419837753495</v>
      </c>
      <c r="K2607" t="s">
        <v>24</v>
      </c>
      <c r="L2607" t="s">
        <v>24</v>
      </c>
      <c r="M2607" t="s">
        <v>24</v>
      </c>
      <c r="N2607" t="s">
        <v>24</v>
      </c>
      <c r="O2607" t="s">
        <v>24</v>
      </c>
      <c r="P2607" t="s">
        <v>24</v>
      </c>
      <c r="Q2607" t="s">
        <v>24</v>
      </c>
      <c r="R2607" t="s">
        <v>24</v>
      </c>
      <c r="S2607" t="s">
        <v>24</v>
      </c>
      <c r="T2607" t="s">
        <v>24</v>
      </c>
      <c r="U2607" t="s">
        <v>24</v>
      </c>
      <c r="V2607" t="s">
        <v>24</v>
      </c>
      <c r="W2607" t="s">
        <v>24</v>
      </c>
      <c r="X2607" t="s">
        <v>24</v>
      </c>
      <c r="Y2607">
        <v>39</v>
      </c>
      <c r="Z2607">
        <v>21</v>
      </c>
      <c r="AA2607">
        <v>12</v>
      </c>
      <c r="AB2607">
        <v>20</v>
      </c>
      <c r="AC2607" t="s">
        <v>11051</v>
      </c>
      <c r="AD2607" t="s">
        <v>11052</v>
      </c>
    </row>
    <row r="2608" spans="1:30" x14ac:dyDescent="0.25">
      <c r="A2608">
        <v>2607</v>
      </c>
      <c r="B2608" t="s">
        <v>16820</v>
      </c>
      <c r="C2608" s="2">
        <v>0.43014660343772398</v>
      </c>
      <c r="D2608" t="s">
        <v>35</v>
      </c>
      <c r="F2608">
        <v>104.23142406158</v>
      </c>
      <c r="G2608" s="2">
        <v>0.33099819474749498</v>
      </c>
      <c r="H2608" s="12">
        <v>1.2995436539038101</v>
      </c>
      <c r="I2608" s="14">
        <v>0.19375742234509999</v>
      </c>
      <c r="J2608" s="14">
        <v>0.306946342498019</v>
      </c>
      <c r="K2608" t="s">
        <v>24</v>
      </c>
      <c r="L2608" t="s">
        <v>24</v>
      </c>
      <c r="M2608" t="s">
        <v>24</v>
      </c>
      <c r="N2608" t="s">
        <v>24</v>
      </c>
      <c r="O2608" t="s">
        <v>24</v>
      </c>
      <c r="P2608" t="s">
        <v>24</v>
      </c>
      <c r="Q2608" t="s">
        <v>24</v>
      </c>
      <c r="R2608" t="s">
        <v>24</v>
      </c>
      <c r="S2608" t="s">
        <v>24</v>
      </c>
      <c r="T2608" t="s">
        <v>24</v>
      </c>
      <c r="U2608" t="s">
        <v>24</v>
      </c>
      <c r="V2608" t="s">
        <v>24</v>
      </c>
      <c r="W2608" t="s">
        <v>24</v>
      </c>
      <c r="X2608" t="s">
        <v>24</v>
      </c>
      <c r="Y2608">
        <v>177</v>
      </c>
      <c r="Z2608">
        <v>187</v>
      </c>
      <c r="AA2608">
        <v>62</v>
      </c>
      <c r="AB2608">
        <v>54</v>
      </c>
      <c r="AC2608" t="s">
        <v>11053</v>
      </c>
      <c r="AD2608" t="s">
        <v>11054</v>
      </c>
    </row>
    <row r="2609" spans="1:30" x14ac:dyDescent="0.25">
      <c r="A2609">
        <v>2608</v>
      </c>
      <c r="B2609" t="s">
        <v>16821</v>
      </c>
      <c r="C2609" s="2">
        <v>0.35970413423288</v>
      </c>
      <c r="D2609" t="s">
        <v>11057</v>
      </c>
      <c r="E2609" t="s">
        <v>18292</v>
      </c>
      <c r="F2609">
        <v>1987.53796197316</v>
      </c>
      <c r="G2609" s="2">
        <v>0.23715843390608099</v>
      </c>
      <c r="H2609" s="12">
        <v>1.51672503612218</v>
      </c>
      <c r="I2609" s="14">
        <v>0.12933612051614701</v>
      </c>
      <c r="J2609" s="14">
        <v>0.223377952505774</v>
      </c>
      <c r="K2609" t="s">
        <v>11056</v>
      </c>
      <c r="L2609" t="s">
        <v>24</v>
      </c>
      <c r="M2609" t="s">
        <v>24</v>
      </c>
      <c r="N2609" t="s">
        <v>24</v>
      </c>
      <c r="O2609" t="s">
        <v>24</v>
      </c>
      <c r="P2609" t="s">
        <v>24</v>
      </c>
      <c r="Q2609" t="s">
        <v>24</v>
      </c>
      <c r="R2609" t="s">
        <v>24</v>
      </c>
      <c r="S2609" t="s">
        <v>24</v>
      </c>
      <c r="T2609" t="s">
        <v>24</v>
      </c>
      <c r="U2609" t="s">
        <v>24</v>
      </c>
      <c r="V2609" t="s">
        <v>24</v>
      </c>
      <c r="W2609" t="s">
        <v>24</v>
      </c>
      <c r="X2609" t="s">
        <v>24</v>
      </c>
      <c r="Y2609">
        <v>3485</v>
      </c>
      <c r="Z2609">
        <v>3310</v>
      </c>
      <c r="AA2609">
        <v>1239</v>
      </c>
      <c r="AB2609">
        <v>1026</v>
      </c>
      <c r="AC2609" t="s">
        <v>11055</v>
      </c>
      <c r="AD2609" t="s">
        <v>11058</v>
      </c>
    </row>
    <row r="2610" spans="1:30" x14ac:dyDescent="0.25">
      <c r="A2610">
        <v>2609</v>
      </c>
      <c r="B2610" t="s">
        <v>16822</v>
      </c>
      <c r="C2610" s="2">
        <v>-0.101626269189037</v>
      </c>
      <c r="D2610" t="s">
        <v>11061</v>
      </c>
      <c r="E2610" t="s">
        <v>18298</v>
      </c>
      <c r="F2610">
        <v>974.19212429097001</v>
      </c>
      <c r="G2610" s="2">
        <v>0.170442321699076</v>
      </c>
      <c r="H2610" s="12">
        <v>-0.59625020462032696</v>
      </c>
      <c r="I2610" s="14">
        <v>0.55100809117169103</v>
      </c>
      <c r="J2610" s="14">
        <v>0.66843323890197304</v>
      </c>
      <c r="K2610" t="s">
        <v>11060</v>
      </c>
      <c r="L2610" t="s">
        <v>24</v>
      </c>
      <c r="M2610" t="s">
        <v>24</v>
      </c>
      <c r="N2610" t="s">
        <v>24</v>
      </c>
      <c r="O2610" t="s">
        <v>24</v>
      </c>
      <c r="P2610" t="s">
        <v>24</v>
      </c>
      <c r="Q2610" t="s">
        <v>24</v>
      </c>
      <c r="R2610" t="s">
        <v>24</v>
      </c>
      <c r="S2610" t="s">
        <v>24</v>
      </c>
      <c r="T2610" t="s">
        <v>24</v>
      </c>
      <c r="U2610" t="s">
        <v>24</v>
      </c>
      <c r="V2610" t="s">
        <v>24</v>
      </c>
      <c r="W2610" t="s">
        <v>24</v>
      </c>
      <c r="X2610" t="s">
        <v>24</v>
      </c>
      <c r="Y2610">
        <v>1368</v>
      </c>
      <c r="Z2610">
        <v>1498</v>
      </c>
      <c r="AA2610">
        <v>579</v>
      </c>
      <c r="AB2610">
        <v>758</v>
      </c>
      <c r="AC2610" t="s">
        <v>11059</v>
      </c>
      <c r="AD2610" t="s">
        <v>11062</v>
      </c>
    </row>
    <row r="2611" spans="1:30" x14ac:dyDescent="0.25">
      <c r="A2611">
        <v>2610</v>
      </c>
      <c r="B2611" t="s">
        <v>16823</v>
      </c>
      <c r="C2611" s="2">
        <v>-0.145141342720193</v>
      </c>
      <c r="D2611" t="s">
        <v>11065</v>
      </c>
      <c r="F2611">
        <v>2429.00905849729</v>
      </c>
      <c r="G2611" s="2">
        <v>0.24606763914674301</v>
      </c>
      <c r="H2611" s="12">
        <v>-0.58984327733415598</v>
      </c>
      <c r="I2611" s="14">
        <v>0.55529572537691696</v>
      </c>
      <c r="J2611" s="14">
        <v>0.67134049770800597</v>
      </c>
      <c r="K2611" t="s">
        <v>11064</v>
      </c>
      <c r="L2611" t="s">
        <v>24</v>
      </c>
      <c r="M2611" t="s">
        <v>24</v>
      </c>
      <c r="N2611" t="s">
        <v>24</v>
      </c>
      <c r="O2611" t="s">
        <v>24</v>
      </c>
      <c r="P2611" t="s">
        <v>24</v>
      </c>
      <c r="Q2611" t="s">
        <v>24</v>
      </c>
      <c r="R2611" t="s">
        <v>24</v>
      </c>
      <c r="S2611" t="s">
        <v>24</v>
      </c>
      <c r="T2611" t="s">
        <v>24</v>
      </c>
      <c r="U2611" t="s">
        <v>24</v>
      </c>
      <c r="V2611" t="s">
        <v>24</v>
      </c>
      <c r="W2611" t="s">
        <v>24</v>
      </c>
      <c r="X2611" t="s">
        <v>24</v>
      </c>
      <c r="Y2611">
        <v>3558</v>
      </c>
      <c r="Z2611">
        <v>3464</v>
      </c>
      <c r="AA2611">
        <v>1239</v>
      </c>
      <c r="AB2611">
        <v>2185</v>
      </c>
      <c r="AC2611" t="s">
        <v>11063</v>
      </c>
      <c r="AD2611" t="s">
        <v>11066</v>
      </c>
    </row>
    <row r="2612" spans="1:30" x14ac:dyDescent="0.25">
      <c r="A2612">
        <v>2611</v>
      </c>
      <c r="B2612" t="s">
        <v>16824</v>
      </c>
      <c r="C2612" s="2">
        <v>-0.41449256664728801</v>
      </c>
      <c r="D2612" t="s">
        <v>11069</v>
      </c>
      <c r="F2612">
        <v>188.54519754035999</v>
      </c>
      <c r="G2612" s="2">
        <v>0.26330232671912401</v>
      </c>
      <c r="H2612" s="12">
        <v>-1.5742077626584901</v>
      </c>
      <c r="I2612" s="14">
        <v>0.1154394253131</v>
      </c>
      <c r="J2612" s="14">
        <v>0.20397780807586199</v>
      </c>
      <c r="K2612" t="s">
        <v>11068</v>
      </c>
      <c r="L2612" t="s">
        <v>24</v>
      </c>
      <c r="M2612" t="s">
        <v>24</v>
      </c>
      <c r="N2612" t="s">
        <v>24</v>
      </c>
      <c r="O2612" t="s">
        <v>24</v>
      </c>
      <c r="P2612" t="s">
        <v>24</v>
      </c>
      <c r="Q2612" t="s">
        <v>24</v>
      </c>
      <c r="R2612" t="s">
        <v>24</v>
      </c>
      <c r="S2612" t="s">
        <v>24</v>
      </c>
      <c r="T2612" t="s">
        <v>24</v>
      </c>
      <c r="U2612" t="s">
        <v>24</v>
      </c>
      <c r="V2612" t="s">
        <v>24</v>
      </c>
      <c r="W2612" t="s">
        <v>24</v>
      </c>
      <c r="X2612" t="s">
        <v>24</v>
      </c>
      <c r="Y2612">
        <v>239</v>
      </c>
      <c r="Z2612">
        <v>253</v>
      </c>
      <c r="AA2612">
        <v>145</v>
      </c>
      <c r="AB2612">
        <v>137</v>
      </c>
      <c r="AC2612" t="s">
        <v>11067</v>
      </c>
      <c r="AD2612" t="s">
        <v>11070</v>
      </c>
    </row>
    <row r="2613" spans="1:30" x14ac:dyDescent="0.25">
      <c r="A2613">
        <v>2612</v>
      </c>
      <c r="B2613" t="s">
        <v>16825</v>
      </c>
      <c r="C2613" s="2">
        <v>0.36938812260915999</v>
      </c>
      <c r="D2613" t="s">
        <v>11073</v>
      </c>
      <c r="E2613" t="s">
        <v>18286</v>
      </c>
      <c r="F2613">
        <v>749.18366188669597</v>
      </c>
      <c r="G2613" s="2">
        <v>0.28833159530229402</v>
      </c>
      <c r="H2613" s="12">
        <v>1.2811225985202299</v>
      </c>
      <c r="I2613" s="14">
        <v>0.20015060738375401</v>
      </c>
      <c r="J2613" s="14">
        <v>0.31414313578519298</v>
      </c>
      <c r="K2613" t="s">
        <v>11072</v>
      </c>
      <c r="L2613" t="s">
        <v>24</v>
      </c>
      <c r="M2613" t="s">
        <v>24</v>
      </c>
      <c r="N2613" t="s">
        <v>24</v>
      </c>
      <c r="O2613" t="s">
        <v>24</v>
      </c>
      <c r="P2613" t="s">
        <v>24</v>
      </c>
      <c r="Q2613" t="s">
        <v>24</v>
      </c>
      <c r="R2613" t="s">
        <v>24</v>
      </c>
      <c r="S2613" t="s">
        <v>24</v>
      </c>
      <c r="T2613" t="s">
        <v>24</v>
      </c>
      <c r="U2613" t="s">
        <v>24</v>
      </c>
      <c r="V2613" t="s">
        <v>24</v>
      </c>
      <c r="W2613" t="s">
        <v>24</v>
      </c>
      <c r="X2613" t="s">
        <v>24</v>
      </c>
      <c r="Y2613">
        <v>1186</v>
      </c>
      <c r="Z2613">
        <v>1390</v>
      </c>
      <c r="AA2613">
        <v>492</v>
      </c>
      <c r="AB2613">
        <v>354</v>
      </c>
      <c r="AC2613" t="s">
        <v>11071</v>
      </c>
      <c r="AD2613" t="s">
        <v>11074</v>
      </c>
    </row>
    <row r="2614" spans="1:30" x14ac:dyDescent="0.25">
      <c r="A2614">
        <v>2613</v>
      </c>
      <c r="B2614" t="s">
        <v>16826</v>
      </c>
      <c r="C2614" s="2">
        <v>-9.1361187687949902E-2</v>
      </c>
      <c r="D2614" t="s">
        <v>11077</v>
      </c>
      <c r="E2614" t="s">
        <v>18296</v>
      </c>
      <c r="F2614">
        <v>3650.6106671154898</v>
      </c>
      <c r="G2614" s="2">
        <v>0.18177813909072699</v>
      </c>
      <c r="H2614" s="12">
        <v>-0.50259722178336796</v>
      </c>
      <c r="I2614" s="14">
        <v>0.61524748295954401</v>
      </c>
      <c r="J2614" s="14">
        <v>0.71775950675942202</v>
      </c>
      <c r="K2614" t="s">
        <v>11076</v>
      </c>
      <c r="L2614" t="s">
        <v>24</v>
      </c>
      <c r="M2614" t="s">
        <v>24</v>
      </c>
      <c r="N2614" t="s">
        <v>24</v>
      </c>
      <c r="O2614" t="s">
        <v>24</v>
      </c>
      <c r="P2614" t="s">
        <v>24</v>
      </c>
      <c r="Q2614" t="s">
        <v>24</v>
      </c>
      <c r="R2614" t="s">
        <v>24</v>
      </c>
      <c r="S2614" t="s">
        <v>24</v>
      </c>
      <c r="T2614" t="s">
        <v>24</v>
      </c>
      <c r="U2614" t="s">
        <v>24</v>
      </c>
      <c r="V2614" t="s">
        <v>24</v>
      </c>
      <c r="W2614" t="s">
        <v>24</v>
      </c>
      <c r="X2614" t="s">
        <v>24</v>
      </c>
      <c r="Y2614">
        <v>4740</v>
      </c>
      <c r="Z2614">
        <v>6061</v>
      </c>
      <c r="AA2614">
        <v>2375</v>
      </c>
      <c r="AB2614">
        <v>2580</v>
      </c>
      <c r="AC2614" t="s">
        <v>11075</v>
      </c>
      <c r="AD2614" t="s">
        <v>11078</v>
      </c>
    </row>
    <row r="2615" spans="1:30" x14ac:dyDescent="0.25">
      <c r="A2615">
        <v>2614</v>
      </c>
      <c r="B2615" t="s">
        <v>16827</v>
      </c>
      <c r="C2615" s="2">
        <v>0.13033363715141599</v>
      </c>
      <c r="D2615" t="s">
        <v>11081</v>
      </c>
      <c r="E2615" t="s">
        <v>18287</v>
      </c>
      <c r="F2615">
        <v>11970.8642993679</v>
      </c>
      <c r="G2615" s="2">
        <v>0.14185997883905099</v>
      </c>
      <c r="H2615" s="12">
        <v>0.91874846040466496</v>
      </c>
      <c r="I2615" s="14">
        <v>0.35822715603073801</v>
      </c>
      <c r="J2615" s="14">
        <v>0.48639674697497698</v>
      </c>
      <c r="K2615" t="s">
        <v>11080</v>
      </c>
      <c r="L2615" t="s">
        <v>24</v>
      </c>
      <c r="M2615" t="s">
        <v>24</v>
      </c>
      <c r="N2615" t="s">
        <v>24</v>
      </c>
      <c r="O2615" t="s">
        <v>24</v>
      </c>
      <c r="P2615" t="s">
        <v>24</v>
      </c>
      <c r="Q2615" t="s">
        <v>24</v>
      </c>
      <c r="R2615" t="s">
        <v>24</v>
      </c>
      <c r="S2615" t="s">
        <v>24</v>
      </c>
      <c r="T2615" t="s">
        <v>24</v>
      </c>
      <c r="U2615" t="s">
        <v>24</v>
      </c>
      <c r="V2615" t="s">
        <v>24</v>
      </c>
      <c r="W2615" t="s">
        <v>24</v>
      </c>
      <c r="X2615" t="s">
        <v>24</v>
      </c>
      <c r="Y2615">
        <v>17888</v>
      </c>
      <c r="Z2615">
        <v>20273</v>
      </c>
      <c r="AA2615">
        <v>6986</v>
      </c>
      <c r="AB2615">
        <v>8093</v>
      </c>
      <c r="AC2615" t="s">
        <v>11079</v>
      </c>
      <c r="AD2615" t="s">
        <v>11082</v>
      </c>
    </row>
    <row r="2616" spans="1:30" x14ac:dyDescent="0.25">
      <c r="A2616">
        <v>2615</v>
      </c>
      <c r="B2616" t="s">
        <v>16828</v>
      </c>
      <c r="C2616" s="2">
        <v>1.0078498405543499</v>
      </c>
      <c r="D2616" t="s">
        <v>35</v>
      </c>
      <c r="F2616">
        <v>798.754729613015</v>
      </c>
      <c r="G2616" s="2">
        <v>0.19490187407907</v>
      </c>
      <c r="H2616" s="12">
        <v>5.1710628505576697</v>
      </c>
      <c r="I2616" s="14">
        <v>2.3276625599070499E-7</v>
      </c>
      <c r="J2616" s="14">
        <v>2.1387111285734101E-6</v>
      </c>
      <c r="K2616" t="s">
        <v>24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0</v>
      </c>
      <c r="Y2616">
        <v>1706</v>
      </c>
      <c r="Z2616">
        <v>1537</v>
      </c>
      <c r="AA2616">
        <v>330</v>
      </c>
      <c r="AB2616">
        <v>369</v>
      </c>
      <c r="AC2616" t="s">
        <v>11083</v>
      </c>
      <c r="AD2616" t="e">
        <f>-YDNRSDPICRPSCNPQPANCLISHYVLRHCCVFVRSGKLIIPQVP</f>
        <v>#NAME?</v>
      </c>
    </row>
    <row r="2617" spans="1:30" x14ac:dyDescent="0.25">
      <c r="A2617">
        <v>2616</v>
      </c>
      <c r="B2617" t="s">
        <v>16829</v>
      </c>
      <c r="C2617" s="2">
        <v>0.37149593118577601</v>
      </c>
      <c r="D2617" t="s">
        <v>11086</v>
      </c>
      <c r="E2617" t="s">
        <v>18287</v>
      </c>
      <c r="F2617">
        <v>452.83738769924298</v>
      </c>
      <c r="G2617" s="2">
        <v>0.24225551457490899</v>
      </c>
      <c r="H2617" s="12">
        <v>1.53348802745584</v>
      </c>
      <c r="I2617" s="14">
        <v>0.12515565434482701</v>
      </c>
      <c r="J2617" s="14">
        <v>0.21783283578627699</v>
      </c>
      <c r="K2617" t="s">
        <v>11085</v>
      </c>
      <c r="L2617" t="s">
        <v>24</v>
      </c>
      <c r="M2617" t="s">
        <v>24</v>
      </c>
      <c r="N2617" t="s">
        <v>24</v>
      </c>
      <c r="O2617" t="s">
        <v>24</v>
      </c>
      <c r="P2617" t="s">
        <v>24</v>
      </c>
      <c r="Q2617" t="s">
        <v>24</v>
      </c>
      <c r="R2617" t="s">
        <v>24</v>
      </c>
      <c r="S2617" t="s">
        <v>24</v>
      </c>
      <c r="T2617" t="s">
        <v>24</v>
      </c>
      <c r="U2617" t="s">
        <v>24</v>
      </c>
      <c r="V2617" t="s">
        <v>24</v>
      </c>
      <c r="W2617" t="s">
        <v>24</v>
      </c>
      <c r="X2617" t="s">
        <v>24</v>
      </c>
      <c r="Y2617">
        <v>778</v>
      </c>
      <c r="Z2617">
        <v>776</v>
      </c>
      <c r="AA2617">
        <v>276</v>
      </c>
      <c r="AB2617">
        <v>239</v>
      </c>
      <c r="AC2617" t="s">
        <v>11084</v>
      </c>
      <c r="AD2617" t="s">
        <v>11087</v>
      </c>
    </row>
    <row r="2618" spans="1:30" x14ac:dyDescent="0.25">
      <c r="A2618">
        <v>2617</v>
      </c>
      <c r="B2618" t="s">
        <v>16830</v>
      </c>
      <c r="C2618" s="2">
        <v>-0.52353087654532704</v>
      </c>
      <c r="D2618" t="s">
        <v>11090</v>
      </c>
      <c r="E2618" t="s">
        <v>18300</v>
      </c>
      <c r="F2618">
        <v>615.68093632380101</v>
      </c>
      <c r="G2618" s="2">
        <v>0.21886119896155801</v>
      </c>
      <c r="H2618" s="12">
        <v>-2.3920680277241999</v>
      </c>
      <c r="I2618" s="14">
        <v>1.67537367656946E-2</v>
      </c>
      <c r="J2618" s="14">
        <v>4.1964940391300401E-2</v>
      </c>
      <c r="K2618" t="s">
        <v>11089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0</v>
      </c>
      <c r="X2618">
        <v>0</v>
      </c>
      <c r="Y2618">
        <v>735</v>
      </c>
      <c r="Z2618">
        <v>806</v>
      </c>
      <c r="AA2618">
        <v>382</v>
      </c>
      <c r="AB2618">
        <v>587</v>
      </c>
      <c r="AC2618" t="s">
        <v>11088</v>
      </c>
      <c r="AD2618" t="s">
        <v>11091</v>
      </c>
    </row>
    <row r="2619" spans="1:30" x14ac:dyDescent="0.25">
      <c r="A2619">
        <v>2618</v>
      </c>
      <c r="B2619" t="s">
        <v>16831</v>
      </c>
      <c r="C2619" s="2">
        <v>-0.44914385109746102</v>
      </c>
      <c r="D2619" t="s">
        <v>35</v>
      </c>
      <c r="E2619" t="s">
        <v>18295</v>
      </c>
      <c r="F2619">
        <v>28512.603777714099</v>
      </c>
      <c r="G2619" s="2">
        <v>0.17364533047108799</v>
      </c>
      <c r="H2619" s="12">
        <v>-2.5865587625014999</v>
      </c>
      <c r="I2619" s="14">
        <v>9.6939639512899304E-3</v>
      </c>
      <c r="J2619" s="14">
        <v>2.6306413641269798E-2</v>
      </c>
      <c r="K2619" t="s">
        <v>11093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</v>
      </c>
      <c r="W2619">
        <v>0</v>
      </c>
      <c r="X2619">
        <v>0</v>
      </c>
      <c r="Y2619">
        <v>33324</v>
      </c>
      <c r="Z2619">
        <v>40284</v>
      </c>
      <c r="AA2619">
        <v>21325</v>
      </c>
      <c r="AB2619">
        <v>21873</v>
      </c>
      <c r="AC2619" t="s">
        <v>11092</v>
      </c>
      <c r="AD2619" t="s">
        <v>11094</v>
      </c>
    </row>
    <row r="2620" spans="1:30" x14ac:dyDescent="0.25">
      <c r="A2620">
        <v>2619</v>
      </c>
      <c r="B2620" t="s">
        <v>16832</v>
      </c>
      <c r="C2620" s="2">
        <v>-0.59963141798389896</v>
      </c>
      <c r="D2620" t="s">
        <v>11097</v>
      </c>
      <c r="E2620" t="s">
        <v>18287</v>
      </c>
      <c r="F2620">
        <v>11626.7625198071</v>
      </c>
      <c r="G2620" s="2">
        <v>0.21573847660065601</v>
      </c>
      <c r="H2620" s="12">
        <v>-2.77943660042548</v>
      </c>
      <c r="I2620" s="14">
        <v>5.4453281930009903E-3</v>
      </c>
      <c r="J2620" s="14">
        <v>1.60604279408375E-2</v>
      </c>
      <c r="K2620" t="s">
        <v>11096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</v>
      </c>
      <c r="W2620">
        <v>0</v>
      </c>
      <c r="X2620">
        <v>0</v>
      </c>
      <c r="Y2620">
        <v>12299</v>
      </c>
      <c r="Z2620">
        <v>15954</v>
      </c>
      <c r="AA2620">
        <v>9537</v>
      </c>
      <c r="AB2620">
        <v>8763</v>
      </c>
      <c r="AC2620" t="s">
        <v>11095</v>
      </c>
      <c r="AD2620" t="s">
        <v>11098</v>
      </c>
    </row>
    <row r="2621" spans="1:30" x14ac:dyDescent="0.25">
      <c r="A2621">
        <v>2620</v>
      </c>
      <c r="B2621" t="s">
        <v>16833</v>
      </c>
      <c r="C2621" s="2">
        <v>0.369549918131519</v>
      </c>
      <c r="D2621" t="s">
        <v>11101</v>
      </c>
      <c r="E2621" t="s">
        <v>18290</v>
      </c>
      <c r="F2621">
        <v>3340.2350365921902</v>
      </c>
      <c r="G2621" s="2">
        <v>0.153552951919943</v>
      </c>
      <c r="H2621" s="12">
        <v>2.40666111273582</v>
      </c>
      <c r="I2621" s="14">
        <v>1.6099101161169398E-2</v>
      </c>
      <c r="J2621" s="14">
        <v>4.04809980903841E-2</v>
      </c>
      <c r="K2621" t="s">
        <v>11100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0</v>
      </c>
      <c r="Y2621">
        <v>5615</v>
      </c>
      <c r="Z2621">
        <v>5856</v>
      </c>
      <c r="AA2621">
        <v>1849</v>
      </c>
      <c r="AB2621">
        <v>1984</v>
      </c>
      <c r="AC2621" t="s">
        <v>11099</v>
      </c>
      <c r="AD2621" t="s">
        <v>11102</v>
      </c>
    </row>
    <row r="2622" spans="1:30" x14ac:dyDescent="0.25">
      <c r="A2622">
        <v>2621</v>
      </c>
      <c r="B2622" t="s">
        <v>16834</v>
      </c>
      <c r="C2622" s="2">
        <v>0.423809302210442</v>
      </c>
      <c r="D2622" t="s">
        <v>11105</v>
      </c>
      <c r="E2622" t="s">
        <v>18290</v>
      </c>
      <c r="F2622">
        <v>3204.7282568415999</v>
      </c>
      <c r="G2622" s="2">
        <v>0.156242101618246</v>
      </c>
      <c r="H2622" s="12">
        <v>2.7125166508957799</v>
      </c>
      <c r="I2622" s="14">
        <v>6.6774426532463299E-3</v>
      </c>
      <c r="J2622" s="14">
        <v>1.9201335464600101E-2</v>
      </c>
      <c r="K2622" t="s">
        <v>11104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0</v>
      </c>
      <c r="Y2622">
        <v>5571</v>
      </c>
      <c r="Z2622">
        <v>5609</v>
      </c>
      <c r="AA2622">
        <v>1735</v>
      </c>
      <c r="AB2622">
        <v>1865</v>
      </c>
      <c r="AC2622" t="s">
        <v>11103</v>
      </c>
      <c r="AD2622" t="s">
        <v>11106</v>
      </c>
    </row>
    <row r="2623" spans="1:30" x14ac:dyDescent="0.25">
      <c r="A2623">
        <v>2622</v>
      </c>
      <c r="B2623" t="s">
        <v>16835</v>
      </c>
      <c r="C2623" s="2">
        <v>0.14655753778943201</v>
      </c>
      <c r="D2623" t="s">
        <v>11109</v>
      </c>
      <c r="E2623" t="s">
        <v>18290</v>
      </c>
      <c r="F2623">
        <v>3714.9191118804501</v>
      </c>
      <c r="G2623" s="2">
        <v>0.18817791281212501</v>
      </c>
      <c r="H2623" s="12">
        <v>0.77882433490349801</v>
      </c>
      <c r="I2623" s="14">
        <v>0.43608320070375001</v>
      </c>
      <c r="J2623" s="14">
        <v>0.56257181987054605</v>
      </c>
      <c r="K2623" t="s">
        <v>11108</v>
      </c>
      <c r="L2623" t="s">
        <v>24</v>
      </c>
      <c r="M2623" t="s">
        <v>24</v>
      </c>
      <c r="N2623" t="s">
        <v>24</v>
      </c>
      <c r="O2623" t="s">
        <v>24</v>
      </c>
      <c r="P2623" t="s">
        <v>24</v>
      </c>
      <c r="Q2623" t="s">
        <v>24</v>
      </c>
      <c r="R2623" t="s">
        <v>24</v>
      </c>
      <c r="S2623" t="s">
        <v>24</v>
      </c>
      <c r="T2623" t="s">
        <v>24</v>
      </c>
      <c r="U2623" t="s">
        <v>24</v>
      </c>
      <c r="V2623" t="s">
        <v>24</v>
      </c>
      <c r="W2623" t="s">
        <v>24</v>
      </c>
      <c r="X2623" t="s">
        <v>24</v>
      </c>
      <c r="Y2623">
        <v>5626</v>
      </c>
      <c r="Z2623">
        <v>6276</v>
      </c>
      <c r="AA2623">
        <v>2369</v>
      </c>
      <c r="AB2623">
        <v>2244</v>
      </c>
      <c r="AC2623" t="s">
        <v>11107</v>
      </c>
      <c r="AD2623" t="s">
        <v>11110</v>
      </c>
    </row>
    <row r="2624" spans="1:30" x14ac:dyDescent="0.25">
      <c r="A2624">
        <v>2623</v>
      </c>
      <c r="B2624" t="s">
        <v>16836</v>
      </c>
      <c r="C2624" s="2">
        <v>6.9051967366773506E-2</v>
      </c>
      <c r="D2624" t="s">
        <v>9211</v>
      </c>
      <c r="E2624" t="s">
        <v>18290</v>
      </c>
      <c r="F2624">
        <v>10119.2479421028</v>
      </c>
      <c r="G2624" s="2">
        <v>0.13849632132346701</v>
      </c>
      <c r="H2624" s="12">
        <v>0.498583404287673</v>
      </c>
      <c r="I2624" s="14">
        <v>0.61807289891869799</v>
      </c>
      <c r="J2624" s="14">
        <v>0.72004017609711102</v>
      </c>
      <c r="K2624" t="s">
        <v>11112</v>
      </c>
      <c r="L2624" t="s">
        <v>24</v>
      </c>
      <c r="M2624" t="s">
        <v>24</v>
      </c>
      <c r="N2624" t="s">
        <v>24</v>
      </c>
      <c r="O2624" t="s">
        <v>24</v>
      </c>
      <c r="P2624" t="s">
        <v>24</v>
      </c>
      <c r="Q2624" t="s">
        <v>24</v>
      </c>
      <c r="R2624" t="s">
        <v>24</v>
      </c>
      <c r="S2624" t="s">
        <v>24</v>
      </c>
      <c r="T2624" t="s">
        <v>24</v>
      </c>
      <c r="U2624" t="s">
        <v>24</v>
      </c>
      <c r="V2624" t="s">
        <v>24</v>
      </c>
      <c r="W2624" t="s">
        <v>24</v>
      </c>
      <c r="X2624" t="s">
        <v>24</v>
      </c>
      <c r="Y2624">
        <v>15149</v>
      </c>
      <c r="Z2624">
        <v>16434</v>
      </c>
      <c r="AA2624">
        <v>6090</v>
      </c>
      <c r="AB2624">
        <v>6930</v>
      </c>
      <c r="AC2624" t="s">
        <v>11111</v>
      </c>
      <c r="AD2624" t="s">
        <v>11113</v>
      </c>
    </row>
    <row r="2625" spans="1:30" x14ac:dyDescent="0.25">
      <c r="A2625">
        <v>2624</v>
      </c>
      <c r="B2625" t="s">
        <v>16837</v>
      </c>
      <c r="C2625" s="2">
        <v>0.34846175873674901</v>
      </c>
      <c r="D2625" t="s">
        <v>9152</v>
      </c>
      <c r="E2625" t="s">
        <v>18290</v>
      </c>
      <c r="F2625">
        <v>24044.555415201099</v>
      </c>
      <c r="G2625" s="2">
        <v>0.14802664235442101</v>
      </c>
      <c r="H2625" s="12">
        <v>2.35404757680327</v>
      </c>
      <c r="I2625" s="14">
        <v>1.8570234083711699E-2</v>
      </c>
      <c r="J2625" s="14">
        <v>4.5780785414706003E-2</v>
      </c>
      <c r="K2625" t="s">
        <v>11115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0</v>
      </c>
      <c r="Y2625">
        <v>39809</v>
      </c>
      <c r="Z2625">
        <v>42267</v>
      </c>
      <c r="AA2625">
        <v>12121</v>
      </c>
      <c r="AB2625">
        <v>15935</v>
      </c>
      <c r="AC2625" t="s">
        <v>11114</v>
      </c>
      <c r="AD2625" t="s">
        <v>11116</v>
      </c>
    </row>
    <row r="2626" spans="1:30" x14ac:dyDescent="0.25">
      <c r="A2626">
        <v>2625</v>
      </c>
      <c r="B2626" t="s">
        <v>16838</v>
      </c>
      <c r="C2626" s="2">
        <v>0.64841249374066301</v>
      </c>
      <c r="D2626" t="s">
        <v>7250</v>
      </c>
      <c r="E2626" t="s">
        <v>18290</v>
      </c>
      <c r="F2626">
        <v>8700.2342893615805</v>
      </c>
      <c r="G2626" s="2">
        <v>0.20622642407507599</v>
      </c>
      <c r="H2626" s="12">
        <v>3.14417755459217</v>
      </c>
      <c r="I2626" s="14">
        <v>1.66554349859876E-3</v>
      </c>
      <c r="J2626" s="14">
        <v>5.7967445294368602E-3</v>
      </c>
      <c r="K2626" t="s">
        <v>11118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0</v>
      </c>
      <c r="Y2626">
        <v>15279</v>
      </c>
      <c r="Z2626">
        <v>17116</v>
      </c>
      <c r="AA2626">
        <v>4684</v>
      </c>
      <c r="AB2626">
        <v>4157</v>
      </c>
      <c r="AC2626" t="s">
        <v>11117</v>
      </c>
      <c r="AD2626" t="s">
        <v>11119</v>
      </c>
    </row>
    <row r="2627" spans="1:30" x14ac:dyDescent="0.25">
      <c r="A2627">
        <v>2626</v>
      </c>
      <c r="B2627" t="s">
        <v>16839</v>
      </c>
      <c r="C2627" s="2">
        <v>0.20251930579461799</v>
      </c>
      <c r="D2627" t="s">
        <v>11122</v>
      </c>
      <c r="E2627" t="s">
        <v>18298</v>
      </c>
      <c r="F2627">
        <v>218.63596911577901</v>
      </c>
      <c r="G2627" s="2">
        <v>0.24224869009923999</v>
      </c>
      <c r="H2627" s="12">
        <v>0.83599752680460004</v>
      </c>
      <c r="I2627" s="14">
        <v>0.40315629440366502</v>
      </c>
      <c r="J2627" s="14">
        <v>0.53168704142057099</v>
      </c>
      <c r="K2627" t="s">
        <v>11121</v>
      </c>
      <c r="L2627" t="s">
        <v>24</v>
      </c>
      <c r="M2627" t="s">
        <v>24</v>
      </c>
      <c r="N2627" t="s">
        <v>24</v>
      </c>
      <c r="O2627" t="s">
        <v>24</v>
      </c>
      <c r="P2627" t="s">
        <v>24</v>
      </c>
      <c r="Q2627" t="s">
        <v>24</v>
      </c>
      <c r="R2627" t="s">
        <v>24</v>
      </c>
      <c r="S2627" t="s">
        <v>24</v>
      </c>
      <c r="T2627" t="s">
        <v>24</v>
      </c>
      <c r="U2627" t="s">
        <v>24</v>
      </c>
      <c r="V2627" t="s">
        <v>24</v>
      </c>
      <c r="W2627" t="s">
        <v>24</v>
      </c>
      <c r="X2627" t="s">
        <v>24</v>
      </c>
      <c r="Y2627">
        <v>324</v>
      </c>
      <c r="Z2627">
        <v>390</v>
      </c>
      <c r="AA2627">
        <v>126</v>
      </c>
      <c r="AB2627">
        <v>142</v>
      </c>
      <c r="AC2627" t="s">
        <v>11120</v>
      </c>
      <c r="AD2627" t="s">
        <v>11123</v>
      </c>
    </row>
    <row r="2628" spans="1:30" x14ac:dyDescent="0.25">
      <c r="A2628">
        <v>2627</v>
      </c>
      <c r="B2628" t="s">
        <v>16840</v>
      </c>
      <c r="C2628" s="2">
        <v>-1.3646994102826699</v>
      </c>
      <c r="D2628" t="s">
        <v>24</v>
      </c>
      <c r="F2628">
        <v>12.857128576299999</v>
      </c>
      <c r="G2628" s="2">
        <v>0.81418707753728303</v>
      </c>
      <c r="H2628" s="12">
        <v>-1.6761496809929199</v>
      </c>
      <c r="I2628" s="14">
        <v>9.37088775465343E-2</v>
      </c>
      <c r="J2628" s="14">
        <v>0.17290297874102001</v>
      </c>
      <c r="K2628" t="s">
        <v>24</v>
      </c>
      <c r="L2628" t="s">
        <v>24</v>
      </c>
      <c r="M2628" t="s">
        <v>24</v>
      </c>
      <c r="N2628" t="s">
        <v>24</v>
      </c>
      <c r="O2628" t="s">
        <v>24</v>
      </c>
      <c r="P2628" t="s">
        <v>24</v>
      </c>
      <c r="Q2628" t="s">
        <v>24</v>
      </c>
      <c r="R2628" t="s">
        <v>24</v>
      </c>
      <c r="S2628" t="s">
        <v>24</v>
      </c>
      <c r="T2628" t="s">
        <v>24</v>
      </c>
      <c r="U2628" t="s">
        <v>24</v>
      </c>
      <c r="V2628" t="s">
        <v>24</v>
      </c>
      <c r="W2628" t="s">
        <v>24</v>
      </c>
      <c r="X2628" t="s">
        <v>24</v>
      </c>
      <c r="Y2628">
        <v>11</v>
      </c>
      <c r="Z2628">
        <v>11</v>
      </c>
      <c r="AA2628">
        <v>8</v>
      </c>
      <c r="AB2628">
        <v>17</v>
      </c>
      <c r="AC2628" t="s">
        <v>24</v>
      </c>
      <c r="AD2628" t="s">
        <v>24</v>
      </c>
    </row>
    <row r="2629" spans="1:30" x14ac:dyDescent="0.25">
      <c r="A2629">
        <v>2628</v>
      </c>
      <c r="B2629" t="s">
        <v>16841</v>
      </c>
      <c r="C2629" s="2">
        <v>-7.1922273609923995E-2</v>
      </c>
      <c r="D2629" t="s">
        <v>11126</v>
      </c>
      <c r="E2629" t="s">
        <v>18299</v>
      </c>
      <c r="F2629">
        <v>699.55705687603302</v>
      </c>
      <c r="G2629" s="2">
        <v>0.203002785550076</v>
      </c>
      <c r="H2629" s="12">
        <v>-0.354292052766845</v>
      </c>
      <c r="I2629" s="14">
        <v>0.72312002297784905</v>
      </c>
      <c r="J2629" s="14">
        <v>0.80564441932339603</v>
      </c>
      <c r="K2629" t="s">
        <v>11125</v>
      </c>
      <c r="L2629" t="s">
        <v>24</v>
      </c>
      <c r="M2629" t="s">
        <v>24</v>
      </c>
      <c r="N2629" t="s">
        <v>24</v>
      </c>
      <c r="O2629" t="s">
        <v>24</v>
      </c>
      <c r="P2629" t="s">
        <v>24</v>
      </c>
      <c r="Q2629" t="s">
        <v>24</v>
      </c>
      <c r="R2629" t="s">
        <v>24</v>
      </c>
      <c r="S2629" t="s">
        <v>24</v>
      </c>
      <c r="T2629" t="s">
        <v>24</v>
      </c>
      <c r="U2629" t="s">
        <v>24</v>
      </c>
      <c r="V2629" t="s">
        <v>24</v>
      </c>
      <c r="W2629" t="s">
        <v>24</v>
      </c>
      <c r="X2629" t="s">
        <v>24</v>
      </c>
      <c r="Y2629">
        <v>1107</v>
      </c>
      <c r="Z2629">
        <v>966</v>
      </c>
      <c r="AA2629">
        <v>420</v>
      </c>
      <c r="AB2629">
        <v>529</v>
      </c>
      <c r="AC2629" t="s">
        <v>11124</v>
      </c>
      <c r="AD2629" t="s">
        <v>11127</v>
      </c>
    </row>
    <row r="2630" spans="1:30" x14ac:dyDescent="0.25">
      <c r="A2630">
        <v>2629</v>
      </c>
      <c r="B2630" t="s">
        <v>16842</v>
      </c>
      <c r="C2630" s="2">
        <v>-2.3591932622703098</v>
      </c>
      <c r="D2630" t="s">
        <v>11130</v>
      </c>
      <c r="E2630" t="s">
        <v>18286</v>
      </c>
      <c r="F2630">
        <v>161.48127086311499</v>
      </c>
      <c r="G2630" s="2">
        <v>1.3040969152376101</v>
      </c>
      <c r="H2630" s="12">
        <v>-1.8090628347514</v>
      </c>
      <c r="I2630" s="14">
        <v>7.0441242112928307E-2</v>
      </c>
      <c r="J2630" s="14">
        <v>0.13678421205916699</v>
      </c>
      <c r="K2630" t="s">
        <v>11129</v>
      </c>
      <c r="L2630" t="s">
        <v>24</v>
      </c>
      <c r="M2630" t="s">
        <v>24</v>
      </c>
      <c r="N2630" t="s">
        <v>24</v>
      </c>
      <c r="O2630" t="s">
        <v>24</v>
      </c>
      <c r="P2630" t="s">
        <v>24</v>
      </c>
      <c r="Q2630" t="s">
        <v>24</v>
      </c>
      <c r="R2630" t="s">
        <v>24</v>
      </c>
      <c r="S2630" t="s">
        <v>24</v>
      </c>
      <c r="T2630" t="s">
        <v>24</v>
      </c>
      <c r="U2630" t="s">
        <v>24</v>
      </c>
      <c r="V2630" t="s">
        <v>24</v>
      </c>
      <c r="W2630" t="s">
        <v>24</v>
      </c>
      <c r="X2630" t="s">
        <v>24</v>
      </c>
      <c r="Y2630">
        <v>71</v>
      </c>
      <c r="Z2630">
        <v>90</v>
      </c>
      <c r="AA2630">
        <v>33</v>
      </c>
      <c r="AB2630">
        <v>348</v>
      </c>
      <c r="AC2630" t="s">
        <v>11128</v>
      </c>
      <c r="AD2630" t="s">
        <v>11131</v>
      </c>
    </row>
    <row r="2631" spans="1:30" x14ac:dyDescent="0.25">
      <c r="A2631">
        <v>2630</v>
      </c>
      <c r="B2631" t="s">
        <v>16843</v>
      </c>
      <c r="C2631" s="2">
        <v>0.14557756613486</v>
      </c>
      <c r="D2631" t="s">
        <v>11134</v>
      </c>
      <c r="E2631" t="s">
        <v>18283</v>
      </c>
      <c r="F2631">
        <v>583.79389848603796</v>
      </c>
      <c r="G2631" s="2">
        <v>0.178051034234812</v>
      </c>
      <c r="H2631" s="12">
        <v>0.81761707681446705</v>
      </c>
      <c r="I2631" s="14">
        <v>0.41357587343708202</v>
      </c>
      <c r="J2631" s="14">
        <v>0.54414211110909905</v>
      </c>
      <c r="K2631" t="s">
        <v>11133</v>
      </c>
      <c r="L2631" t="s">
        <v>24</v>
      </c>
      <c r="M2631" t="s">
        <v>24</v>
      </c>
      <c r="N2631" t="s">
        <v>24</v>
      </c>
      <c r="O2631" t="s">
        <v>24</v>
      </c>
      <c r="P2631" t="s">
        <v>24</v>
      </c>
      <c r="Q2631" t="s">
        <v>24</v>
      </c>
      <c r="R2631" t="s">
        <v>24</v>
      </c>
      <c r="S2631" t="s">
        <v>24</v>
      </c>
      <c r="T2631" t="s">
        <v>24</v>
      </c>
      <c r="U2631" t="s">
        <v>24</v>
      </c>
      <c r="V2631" t="s">
        <v>24</v>
      </c>
      <c r="W2631" t="s">
        <v>24</v>
      </c>
      <c r="X2631" t="s">
        <v>24</v>
      </c>
      <c r="Y2631">
        <v>913</v>
      </c>
      <c r="Z2631">
        <v>955</v>
      </c>
      <c r="AA2631">
        <v>341</v>
      </c>
      <c r="AB2631">
        <v>390</v>
      </c>
      <c r="AC2631" t="s">
        <v>11132</v>
      </c>
      <c r="AD2631" t="s">
        <v>11135</v>
      </c>
    </row>
    <row r="2632" spans="1:30" x14ac:dyDescent="0.25">
      <c r="A2632">
        <v>2631</v>
      </c>
      <c r="B2632" t="s">
        <v>16844</v>
      </c>
      <c r="C2632" s="2">
        <v>0.160364533187002</v>
      </c>
      <c r="D2632" t="s">
        <v>1027</v>
      </c>
      <c r="E2632" t="s">
        <v>18301</v>
      </c>
      <c r="F2632">
        <v>464.80700602029799</v>
      </c>
      <c r="G2632" s="2">
        <v>0.21396184206073801</v>
      </c>
      <c r="H2632" s="12">
        <v>0.74950061956130798</v>
      </c>
      <c r="I2632" s="14">
        <v>0.45355552535764199</v>
      </c>
      <c r="J2632" s="14">
        <v>0.57955966181989305</v>
      </c>
      <c r="K2632" t="s">
        <v>11137</v>
      </c>
      <c r="L2632" t="s">
        <v>24</v>
      </c>
      <c r="M2632" t="s">
        <v>24</v>
      </c>
      <c r="N2632" t="s">
        <v>24</v>
      </c>
      <c r="O2632" t="s">
        <v>24</v>
      </c>
      <c r="P2632" t="s">
        <v>24</v>
      </c>
      <c r="Q2632" t="s">
        <v>24</v>
      </c>
      <c r="R2632" t="s">
        <v>24</v>
      </c>
      <c r="S2632" t="s">
        <v>24</v>
      </c>
      <c r="T2632" t="s">
        <v>24</v>
      </c>
      <c r="U2632" t="s">
        <v>24</v>
      </c>
      <c r="V2632" t="s">
        <v>24</v>
      </c>
      <c r="W2632" t="s">
        <v>24</v>
      </c>
      <c r="X2632" t="s">
        <v>24</v>
      </c>
      <c r="Y2632">
        <v>709</v>
      </c>
      <c r="Z2632">
        <v>786</v>
      </c>
      <c r="AA2632">
        <v>293</v>
      </c>
      <c r="AB2632">
        <v>282</v>
      </c>
      <c r="AC2632" t="s">
        <v>11136</v>
      </c>
      <c r="AD2632" t="s">
        <v>11138</v>
      </c>
    </row>
    <row r="2633" spans="1:30" x14ac:dyDescent="0.25">
      <c r="A2633">
        <v>2632</v>
      </c>
      <c r="B2633" t="s">
        <v>16845</v>
      </c>
      <c r="C2633" s="2">
        <v>-0.42560160567914501</v>
      </c>
      <c r="D2633" t="s">
        <v>11141</v>
      </c>
      <c r="E2633" t="s">
        <v>18293</v>
      </c>
      <c r="F2633">
        <v>4149.6993745970203</v>
      </c>
      <c r="G2633" s="2">
        <v>0.21154820630948701</v>
      </c>
      <c r="H2633" s="12">
        <v>-2.0118421853055302</v>
      </c>
      <c r="I2633" s="14">
        <v>4.4236575450557897E-2</v>
      </c>
      <c r="J2633" s="14">
        <v>9.3831519356017801E-2</v>
      </c>
      <c r="K2633" t="s">
        <v>11140</v>
      </c>
      <c r="L2633" t="s">
        <v>24</v>
      </c>
      <c r="M2633" t="s">
        <v>24</v>
      </c>
      <c r="N2633" t="s">
        <v>24</v>
      </c>
      <c r="O2633" t="s">
        <v>24</v>
      </c>
      <c r="P2633" t="s">
        <v>24</v>
      </c>
      <c r="Q2633" t="s">
        <v>24</v>
      </c>
      <c r="R2633" t="s">
        <v>24</v>
      </c>
      <c r="S2633" t="s">
        <v>24</v>
      </c>
      <c r="T2633" t="s">
        <v>24</v>
      </c>
      <c r="U2633" t="s">
        <v>24</v>
      </c>
      <c r="V2633" t="s">
        <v>24</v>
      </c>
      <c r="W2633" t="s">
        <v>24</v>
      </c>
      <c r="X2633" t="s">
        <v>24</v>
      </c>
      <c r="Y2633">
        <v>5105</v>
      </c>
      <c r="Z2633">
        <v>5695</v>
      </c>
      <c r="AA2633">
        <v>3304</v>
      </c>
      <c r="AB2633">
        <v>2899</v>
      </c>
      <c r="AC2633" t="s">
        <v>11139</v>
      </c>
      <c r="AD2633" t="s">
        <v>11142</v>
      </c>
    </row>
    <row r="2634" spans="1:30" x14ac:dyDescent="0.25">
      <c r="A2634">
        <v>2633</v>
      </c>
      <c r="B2634" t="s">
        <v>16846</v>
      </c>
      <c r="C2634" s="2">
        <v>-0.243789402188509</v>
      </c>
      <c r="D2634" t="s">
        <v>11145</v>
      </c>
      <c r="E2634" t="s">
        <v>18286</v>
      </c>
      <c r="F2634">
        <v>2895.4269509441201</v>
      </c>
      <c r="G2634" s="2">
        <v>0.17174908842738601</v>
      </c>
      <c r="H2634" s="12">
        <v>-1.4194509235580699</v>
      </c>
      <c r="I2634" s="14">
        <v>0.15576759504770099</v>
      </c>
      <c r="J2634" s="14">
        <v>0.25883934411117998</v>
      </c>
      <c r="K2634" t="s">
        <v>11144</v>
      </c>
      <c r="L2634" t="s">
        <v>24</v>
      </c>
      <c r="M2634" t="s">
        <v>24</v>
      </c>
      <c r="N2634" t="s">
        <v>24</v>
      </c>
      <c r="O2634" t="s">
        <v>24</v>
      </c>
      <c r="P2634" t="s">
        <v>24</v>
      </c>
      <c r="Q2634" t="s">
        <v>24</v>
      </c>
      <c r="R2634" t="s">
        <v>24</v>
      </c>
      <c r="S2634" t="s">
        <v>24</v>
      </c>
      <c r="T2634" t="s">
        <v>24</v>
      </c>
      <c r="U2634" t="s">
        <v>24</v>
      </c>
      <c r="V2634" t="s">
        <v>24</v>
      </c>
      <c r="W2634" t="s">
        <v>24</v>
      </c>
      <c r="X2634" t="s">
        <v>24</v>
      </c>
      <c r="Y2634">
        <v>3605</v>
      </c>
      <c r="Z2634">
        <v>4493</v>
      </c>
      <c r="AA2634">
        <v>1939</v>
      </c>
      <c r="AB2634">
        <v>2199</v>
      </c>
      <c r="AC2634" t="s">
        <v>11143</v>
      </c>
      <c r="AD2634" t="s">
        <v>11146</v>
      </c>
    </row>
    <row r="2635" spans="1:30" x14ac:dyDescent="0.25">
      <c r="A2635">
        <v>2634</v>
      </c>
      <c r="B2635" t="s">
        <v>16847</v>
      </c>
      <c r="C2635" s="2">
        <v>-5.6458498957460398E-2</v>
      </c>
      <c r="D2635" t="s">
        <v>306</v>
      </c>
      <c r="E2635" t="s">
        <v>18295</v>
      </c>
      <c r="F2635">
        <v>2179.3310716391902</v>
      </c>
      <c r="G2635" s="2">
        <v>0.16594068962306699</v>
      </c>
      <c r="H2635" s="12">
        <v>-0.34023300183761701</v>
      </c>
      <c r="I2635" s="14">
        <v>0.73368106717840198</v>
      </c>
      <c r="J2635" s="14">
        <v>0.81415872899450403</v>
      </c>
      <c r="K2635" t="s">
        <v>11148</v>
      </c>
      <c r="L2635" t="s">
        <v>24</v>
      </c>
      <c r="M2635" t="s">
        <v>24</v>
      </c>
      <c r="N2635" t="s">
        <v>24</v>
      </c>
      <c r="O2635" t="s">
        <v>24</v>
      </c>
      <c r="P2635" t="s">
        <v>24</v>
      </c>
      <c r="Q2635" t="s">
        <v>24</v>
      </c>
      <c r="R2635" t="s">
        <v>24</v>
      </c>
      <c r="S2635" t="s">
        <v>24</v>
      </c>
      <c r="T2635" t="s">
        <v>24</v>
      </c>
      <c r="U2635" t="s">
        <v>24</v>
      </c>
      <c r="V2635" t="s">
        <v>24</v>
      </c>
      <c r="W2635" t="s">
        <v>24</v>
      </c>
      <c r="X2635" t="s">
        <v>24</v>
      </c>
      <c r="Y2635">
        <v>3091</v>
      </c>
      <c r="Z2635">
        <v>3425</v>
      </c>
      <c r="AA2635">
        <v>1254</v>
      </c>
      <c r="AB2635">
        <v>1696</v>
      </c>
      <c r="AC2635" t="s">
        <v>11147</v>
      </c>
      <c r="AD2635" t="s">
        <v>11149</v>
      </c>
    </row>
    <row r="2636" spans="1:30" x14ac:dyDescent="0.25">
      <c r="A2636">
        <v>2635</v>
      </c>
      <c r="B2636" t="s">
        <v>16848</v>
      </c>
      <c r="C2636" s="2">
        <v>0.21657791322071601</v>
      </c>
      <c r="D2636" t="s">
        <v>11152</v>
      </c>
      <c r="E2636" t="s">
        <v>18285</v>
      </c>
      <c r="F2636">
        <v>1566.24724699993</v>
      </c>
      <c r="G2636" s="2">
        <v>0.16040456771787401</v>
      </c>
      <c r="H2636" s="12">
        <v>1.3501979170670599</v>
      </c>
      <c r="I2636" s="14">
        <v>0.176952506160199</v>
      </c>
      <c r="J2636" s="14">
        <v>0.28612817248678102</v>
      </c>
      <c r="K2636" t="s">
        <v>11151</v>
      </c>
      <c r="L2636" t="s">
        <v>24</v>
      </c>
      <c r="M2636" t="s">
        <v>24</v>
      </c>
      <c r="N2636" t="s">
        <v>24</v>
      </c>
      <c r="O2636" t="s">
        <v>24</v>
      </c>
      <c r="P2636" t="s">
        <v>24</v>
      </c>
      <c r="Q2636" t="s">
        <v>24</v>
      </c>
      <c r="R2636" t="s">
        <v>24</v>
      </c>
      <c r="S2636" t="s">
        <v>24</v>
      </c>
      <c r="T2636" t="s">
        <v>24</v>
      </c>
      <c r="U2636" t="s">
        <v>24</v>
      </c>
      <c r="V2636" t="s">
        <v>24</v>
      </c>
      <c r="W2636" t="s">
        <v>24</v>
      </c>
      <c r="X2636" t="s">
        <v>24</v>
      </c>
      <c r="Y2636">
        <v>2376</v>
      </c>
      <c r="Z2636">
        <v>2761</v>
      </c>
      <c r="AA2636">
        <v>877</v>
      </c>
      <c r="AB2636">
        <v>1036</v>
      </c>
      <c r="AC2636" t="s">
        <v>11150</v>
      </c>
      <c r="AD2636" t="s">
        <v>11153</v>
      </c>
    </row>
    <row r="2637" spans="1:30" x14ac:dyDescent="0.25">
      <c r="A2637">
        <v>2636</v>
      </c>
      <c r="B2637" t="s">
        <v>16849</v>
      </c>
      <c r="C2637" s="2">
        <v>0.28681400155667802</v>
      </c>
      <c r="D2637" t="s">
        <v>11156</v>
      </c>
      <c r="E2637" t="s">
        <v>18289</v>
      </c>
      <c r="F2637">
        <v>675.71009645165202</v>
      </c>
      <c r="G2637" s="2">
        <v>0.173603491361707</v>
      </c>
      <c r="H2637" s="12">
        <v>1.6521211601620001</v>
      </c>
      <c r="I2637" s="14">
        <v>9.8509854141321004E-2</v>
      </c>
      <c r="J2637" s="14">
        <v>0.17950582380861299</v>
      </c>
      <c r="K2637" t="s">
        <v>11155</v>
      </c>
      <c r="L2637" t="s">
        <v>24</v>
      </c>
      <c r="M2637" t="s">
        <v>24</v>
      </c>
      <c r="N2637" t="s">
        <v>24</v>
      </c>
      <c r="O2637" t="s">
        <v>24</v>
      </c>
      <c r="P2637" t="s">
        <v>24</v>
      </c>
      <c r="Q2637" t="s">
        <v>24</v>
      </c>
      <c r="R2637" t="s">
        <v>24</v>
      </c>
      <c r="S2637" t="s">
        <v>24</v>
      </c>
      <c r="T2637" t="s">
        <v>24</v>
      </c>
      <c r="U2637" t="s">
        <v>24</v>
      </c>
      <c r="V2637" t="s">
        <v>24</v>
      </c>
      <c r="W2637" t="s">
        <v>24</v>
      </c>
      <c r="X2637" t="s">
        <v>24</v>
      </c>
      <c r="Y2637">
        <v>1086</v>
      </c>
      <c r="Z2637">
        <v>1178</v>
      </c>
      <c r="AA2637">
        <v>361</v>
      </c>
      <c r="AB2637">
        <v>444</v>
      </c>
      <c r="AC2637" t="s">
        <v>11154</v>
      </c>
      <c r="AD2637" t="s">
        <v>11157</v>
      </c>
    </row>
    <row r="2638" spans="1:30" x14ac:dyDescent="0.25">
      <c r="A2638">
        <v>2637</v>
      </c>
      <c r="B2638" t="s">
        <v>16850</v>
      </c>
      <c r="C2638" s="2">
        <v>-0.11899176456678</v>
      </c>
      <c r="D2638" t="s">
        <v>11160</v>
      </c>
      <c r="E2638" t="s">
        <v>18293</v>
      </c>
      <c r="F2638">
        <v>2721.9689800820602</v>
      </c>
      <c r="G2638" s="2">
        <v>0.19517457721824899</v>
      </c>
      <c r="H2638" s="12">
        <v>-0.60966836082201603</v>
      </c>
      <c r="I2638" s="14">
        <v>0.54208151731341403</v>
      </c>
      <c r="J2638" s="14">
        <v>0.66088926790786195</v>
      </c>
      <c r="K2638" t="s">
        <v>11159</v>
      </c>
      <c r="L2638" t="s">
        <v>24</v>
      </c>
      <c r="M2638" t="s">
        <v>24</v>
      </c>
      <c r="N2638" t="s">
        <v>24</v>
      </c>
      <c r="O2638" t="s">
        <v>24</v>
      </c>
      <c r="P2638" t="s">
        <v>24</v>
      </c>
      <c r="Q2638" t="s">
        <v>24</v>
      </c>
      <c r="R2638" t="s">
        <v>24</v>
      </c>
      <c r="S2638" t="s">
        <v>24</v>
      </c>
      <c r="T2638" t="s">
        <v>24</v>
      </c>
      <c r="U2638" t="s">
        <v>24</v>
      </c>
      <c r="V2638" t="s">
        <v>24</v>
      </c>
      <c r="W2638" t="s">
        <v>24</v>
      </c>
      <c r="X2638" t="s">
        <v>24</v>
      </c>
      <c r="Y2638">
        <v>3895</v>
      </c>
      <c r="Z2638">
        <v>4054</v>
      </c>
      <c r="AA2638">
        <v>1923</v>
      </c>
      <c r="AB2638">
        <v>1781</v>
      </c>
      <c r="AC2638" t="s">
        <v>11158</v>
      </c>
      <c r="AD2638" t="s">
        <v>11161</v>
      </c>
    </row>
    <row r="2639" spans="1:30" x14ac:dyDescent="0.25">
      <c r="A2639">
        <v>2638</v>
      </c>
      <c r="B2639" t="s">
        <v>16851</v>
      </c>
      <c r="C2639" s="2">
        <v>0.116577570746612</v>
      </c>
      <c r="D2639" t="s">
        <v>35</v>
      </c>
      <c r="E2639" t="s">
        <v>18294</v>
      </c>
      <c r="F2639">
        <v>5761.5177675947998</v>
      </c>
      <c r="G2639" s="2">
        <v>0.16256872417539101</v>
      </c>
      <c r="H2639" s="12">
        <v>0.71709716206445295</v>
      </c>
      <c r="I2639" s="14">
        <v>0.47331414673233702</v>
      </c>
      <c r="J2639" s="14">
        <v>0.59854007221171601</v>
      </c>
      <c r="K2639" t="s">
        <v>11163</v>
      </c>
      <c r="L2639" t="s">
        <v>24</v>
      </c>
      <c r="M2639" t="s">
        <v>24</v>
      </c>
      <c r="N2639" t="s">
        <v>24</v>
      </c>
      <c r="O2639" t="s">
        <v>24</v>
      </c>
      <c r="P2639" t="s">
        <v>24</v>
      </c>
      <c r="Q2639" t="s">
        <v>24</v>
      </c>
      <c r="R2639" t="s">
        <v>24</v>
      </c>
      <c r="S2639" t="s">
        <v>24</v>
      </c>
      <c r="T2639" t="s">
        <v>24</v>
      </c>
      <c r="U2639" t="s">
        <v>24</v>
      </c>
      <c r="V2639" t="s">
        <v>24</v>
      </c>
      <c r="W2639" t="s">
        <v>24</v>
      </c>
      <c r="X2639" t="s">
        <v>24</v>
      </c>
      <c r="Y2639">
        <v>9366</v>
      </c>
      <c r="Z2639">
        <v>8868</v>
      </c>
      <c r="AA2639">
        <v>3497</v>
      </c>
      <c r="AB2639">
        <v>3775</v>
      </c>
      <c r="AC2639" t="s">
        <v>11162</v>
      </c>
      <c r="AD2639" t="s">
        <v>11164</v>
      </c>
    </row>
    <row r="2640" spans="1:30" x14ac:dyDescent="0.25">
      <c r="A2640">
        <v>2639</v>
      </c>
      <c r="B2640" t="s">
        <v>16852</v>
      </c>
      <c r="C2640" s="2">
        <v>-0.32836353821960201</v>
      </c>
      <c r="D2640" t="s">
        <v>7492</v>
      </c>
      <c r="E2640" t="s">
        <v>18296</v>
      </c>
      <c r="F2640">
        <v>1086.67892635314</v>
      </c>
      <c r="G2640" s="2">
        <v>0.187354624632042</v>
      </c>
      <c r="H2640" s="12">
        <v>-1.75263108057512</v>
      </c>
      <c r="I2640" s="14">
        <v>7.96653527006565E-2</v>
      </c>
      <c r="J2640" s="14">
        <v>0.15197518431659199</v>
      </c>
      <c r="K2640" t="s">
        <v>11166</v>
      </c>
      <c r="L2640" t="s">
        <v>24</v>
      </c>
      <c r="M2640" t="s">
        <v>24</v>
      </c>
      <c r="N2640" t="s">
        <v>24</v>
      </c>
      <c r="O2640" t="s">
        <v>24</v>
      </c>
      <c r="P2640" t="s">
        <v>24</v>
      </c>
      <c r="Q2640" t="s">
        <v>24</v>
      </c>
      <c r="R2640" t="s">
        <v>24</v>
      </c>
      <c r="S2640" t="s">
        <v>24</v>
      </c>
      <c r="T2640" t="s">
        <v>24</v>
      </c>
      <c r="U2640" t="s">
        <v>24</v>
      </c>
      <c r="V2640" t="s">
        <v>24</v>
      </c>
      <c r="W2640" t="s">
        <v>24</v>
      </c>
      <c r="X2640" t="s">
        <v>24</v>
      </c>
      <c r="Y2640">
        <v>1331</v>
      </c>
      <c r="Z2640">
        <v>1610</v>
      </c>
      <c r="AA2640">
        <v>779</v>
      </c>
      <c r="AB2640">
        <v>810</v>
      </c>
      <c r="AC2640" t="s">
        <v>11165</v>
      </c>
      <c r="AD2640" t="s">
        <v>11167</v>
      </c>
    </row>
    <row r="2641" spans="1:30" x14ac:dyDescent="0.25">
      <c r="A2641">
        <v>2640</v>
      </c>
      <c r="B2641" t="s">
        <v>16853</v>
      </c>
      <c r="C2641" s="2">
        <v>0.61645832477347395</v>
      </c>
      <c r="D2641" t="s">
        <v>11169</v>
      </c>
      <c r="E2641" t="s">
        <v>18288</v>
      </c>
      <c r="F2641">
        <v>25.194752202001599</v>
      </c>
      <c r="G2641" s="2">
        <v>0.66885617908649997</v>
      </c>
      <c r="H2641" s="12">
        <v>0.92166050647152797</v>
      </c>
      <c r="I2641" s="14">
        <v>0.35670568690612497</v>
      </c>
      <c r="J2641" s="14">
        <v>0.48517440173055298</v>
      </c>
      <c r="K2641" t="s">
        <v>24</v>
      </c>
      <c r="L2641" t="s">
        <v>24</v>
      </c>
      <c r="M2641" t="s">
        <v>24</v>
      </c>
      <c r="N2641" t="s">
        <v>24</v>
      </c>
      <c r="O2641" t="s">
        <v>24</v>
      </c>
      <c r="P2641" t="s">
        <v>24</v>
      </c>
      <c r="Q2641" t="s">
        <v>24</v>
      </c>
      <c r="R2641" t="s">
        <v>24</v>
      </c>
      <c r="S2641" t="s">
        <v>24</v>
      </c>
      <c r="T2641" t="s">
        <v>24</v>
      </c>
      <c r="U2641" t="s">
        <v>24</v>
      </c>
      <c r="V2641" t="s">
        <v>24</v>
      </c>
      <c r="W2641" t="s">
        <v>24</v>
      </c>
      <c r="X2641" t="s">
        <v>24</v>
      </c>
      <c r="Y2641">
        <v>51</v>
      </c>
      <c r="Z2641">
        <v>42</v>
      </c>
      <c r="AA2641">
        <v>7</v>
      </c>
      <c r="AB2641">
        <v>20</v>
      </c>
      <c r="AC2641" t="s">
        <v>11168</v>
      </c>
      <c r="AD2641" t="e">
        <f>-VDTPGGVKPSMLKLIAASEMSLRFYNSKVWLESWQTPQAIPLAIHMTLRTPSFAKSNESGC</f>
        <v>#NAME?</v>
      </c>
    </row>
    <row r="2642" spans="1:30" x14ac:dyDescent="0.25">
      <c r="A2642">
        <v>2641</v>
      </c>
      <c r="B2642" t="s">
        <v>16854</v>
      </c>
      <c r="C2642" s="2">
        <v>-0.33726950802803202</v>
      </c>
      <c r="D2642" t="s">
        <v>11171</v>
      </c>
      <c r="E2642" t="s">
        <v>18288</v>
      </c>
      <c r="F2642">
        <v>30.2512393139558</v>
      </c>
      <c r="G2642" s="2">
        <v>0.55367941429816503</v>
      </c>
      <c r="H2642" s="12">
        <v>-0.60914222078411495</v>
      </c>
      <c r="I2642" s="14">
        <v>0.54243017431830398</v>
      </c>
      <c r="J2642" s="14">
        <v>0.66110793717633398</v>
      </c>
      <c r="K2642" t="s">
        <v>24</v>
      </c>
      <c r="L2642" t="s">
        <v>24</v>
      </c>
      <c r="M2642" t="s">
        <v>24</v>
      </c>
      <c r="N2642" t="s">
        <v>24</v>
      </c>
      <c r="O2642" t="s">
        <v>24</v>
      </c>
      <c r="P2642" t="s">
        <v>24</v>
      </c>
      <c r="Q2642" t="s">
        <v>24</v>
      </c>
      <c r="R2642" t="s">
        <v>24</v>
      </c>
      <c r="S2642" t="s">
        <v>24</v>
      </c>
      <c r="T2642" t="s">
        <v>24</v>
      </c>
      <c r="U2642" t="s">
        <v>24</v>
      </c>
      <c r="V2642" t="s">
        <v>24</v>
      </c>
      <c r="W2642" t="s">
        <v>24</v>
      </c>
      <c r="X2642" t="s">
        <v>24</v>
      </c>
      <c r="Y2642">
        <v>32</v>
      </c>
      <c r="Z2642">
        <v>50</v>
      </c>
      <c r="AA2642">
        <v>18</v>
      </c>
      <c r="AB2642">
        <v>27</v>
      </c>
      <c r="AC2642" t="s">
        <v>11170</v>
      </c>
      <c r="AD2642" t="e">
        <f>-NISELSAIQGIDADVYQRLNPQVCTLPMTRQSINVNTLNVAHSVILEALFTPGLVPLRRRCCCSSGRKKDGKA</f>
        <v>#NAME?</v>
      </c>
    </row>
    <row r="2643" spans="1:30" x14ac:dyDescent="0.25">
      <c r="A2643">
        <v>2642</v>
      </c>
      <c r="B2643" t="s">
        <v>16855</v>
      </c>
      <c r="C2643" s="2">
        <v>-0.114618947411608</v>
      </c>
      <c r="D2643" t="s">
        <v>11174</v>
      </c>
      <c r="E2643" t="s">
        <v>18288</v>
      </c>
      <c r="F2643">
        <v>60.317921913010203</v>
      </c>
      <c r="G2643" s="2">
        <v>0.396572815934436</v>
      </c>
      <c r="H2643" s="12">
        <v>-0.28902371218141498</v>
      </c>
      <c r="I2643" s="14">
        <v>0.77256323185594</v>
      </c>
      <c r="J2643" s="14">
        <v>0.84035081348118301</v>
      </c>
      <c r="K2643" t="s">
        <v>11173</v>
      </c>
      <c r="L2643" t="s">
        <v>24</v>
      </c>
      <c r="M2643" t="s">
        <v>24</v>
      </c>
      <c r="N2643" t="s">
        <v>24</v>
      </c>
      <c r="O2643" t="s">
        <v>24</v>
      </c>
      <c r="P2643" t="s">
        <v>24</v>
      </c>
      <c r="Q2643" t="s">
        <v>24</v>
      </c>
      <c r="R2643" t="s">
        <v>24</v>
      </c>
      <c r="S2643" t="s">
        <v>24</v>
      </c>
      <c r="T2643" t="s">
        <v>24</v>
      </c>
      <c r="U2643" t="s">
        <v>24</v>
      </c>
      <c r="V2643" t="s">
        <v>24</v>
      </c>
      <c r="W2643" t="s">
        <v>24</v>
      </c>
      <c r="X2643" t="s">
        <v>24</v>
      </c>
      <c r="Y2643">
        <v>89</v>
      </c>
      <c r="Z2643">
        <v>87</v>
      </c>
      <c r="AA2643">
        <v>43</v>
      </c>
      <c r="AB2643">
        <v>39</v>
      </c>
      <c r="AC2643" t="s">
        <v>11172</v>
      </c>
      <c r="AD2643" t="s">
        <v>11175</v>
      </c>
    </row>
    <row r="2644" spans="1:30" x14ac:dyDescent="0.25">
      <c r="A2644">
        <v>2643</v>
      </c>
      <c r="B2644" t="s">
        <v>16856</v>
      </c>
      <c r="C2644" s="2">
        <v>-0.26288545247355799</v>
      </c>
      <c r="D2644" t="s">
        <v>11178</v>
      </c>
      <c r="E2644" t="s">
        <v>18288</v>
      </c>
      <c r="F2644">
        <v>428.74766918738601</v>
      </c>
      <c r="G2644" s="2">
        <v>0.214276248905579</v>
      </c>
      <c r="H2644" s="12">
        <v>-1.2268529704820399</v>
      </c>
      <c r="I2644" s="14">
        <v>0.21987785746149099</v>
      </c>
      <c r="J2644" s="14">
        <v>0.33790752986506201</v>
      </c>
      <c r="K2644" t="s">
        <v>11177</v>
      </c>
      <c r="L2644" t="s">
        <v>24</v>
      </c>
      <c r="M2644" t="s">
        <v>24</v>
      </c>
      <c r="N2644" t="s">
        <v>24</v>
      </c>
      <c r="O2644" t="s">
        <v>24</v>
      </c>
      <c r="P2644" t="s">
        <v>24</v>
      </c>
      <c r="Q2644" t="s">
        <v>24</v>
      </c>
      <c r="R2644" t="s">
        <v>24</v>
      </c>
      <c r="S2644" t="s">
        <v>24</v>
      </c>
      <c r="T2644" t="s">
        <v>24</v>
      </c>
      <c r="U2644" t="s">
        <v>24</v>
      </c>
      <c r="V2644" t="s">
        <v>24</v>
      </c>
      <c r="W2644" t="s">
        <v>24</v>
      </c>
      <c r="X2644" t="s">
        <v>24</v>
      </c>
      <c r="Y2644">
        <v>628</v>
      </c>
      <c r="Z2644">
        <v>557</v>
      </c>
      <c r="AA2644">
        <v>274</v>
      </c>
      <c r="AB2644">
        <v>345</v>
      </c>
      <c r="AC2644" t="s">
        <v>11176</v>
      </c>
      <c r="AD2644" t="s">
        <v>11179</v>
      </c>
    </row>
    <row r="2645" spans="1:30" x14ac:dyDescent="0.25">
      <c r="A2645">
        <v>2644</v>
      </c>
      <c r="B2645" t="s">
        <v>16857</v>
      </c>
      <c r="C2645" s="2">
        <v>-0.34281252850309701</v>
      </c>
      <c r="D2645" t="s">
        <v>35</v>
      </c>
      <c r="E2645" t="s">
        <v>18288</v>
      </c>
      <c r="F2645">
        <v>204.59576622502601</v>
      </c>
      <c r="G2645" s="2">
        <v>0.25524841714916202</v>
      </c>
      <c r="H2645" s="12">
        <v>-1.34305447348872</v>
      </c>
      <c r="I2645" s="14">
        <v>0.17925433573924701</v>
      </c>
      <c r="J2645" s="14">
        <v>0.28881794063833199</v>
      </c>
      <c r="K2645" t="s">
        <v>11181</v>
      </c>
      <c r="L2645" t="s">
        <v>24</v>
      </c>
      <c r="M2645" t="s">
        <v>24</v>
      </c>
      <c r="N2645" t="s">
        <v>24</v>
      </c>
      <c r="O2645" t="s">
        <v>24</v>
      </c>
      <c r="P2645" t="s">
        <v>24</v>
      </c>
      <c r="Q2645" t="s">
        <v>24</v>
      </c>
      <c r="R2645" t="s">
        <v>24</v>
      </c>
      <c r="S2645" t="s">
        <v>24</v>
      </c>
      <c r="T2645" t="s">
        <v>24</v>
      </c>
      <c r="U2645" t="s">
        <v>24</v>
      </c>
      <c r="V2645" t="s">
        <v>24</v>
      </c>
      <c r="W2645" t="s">
        <v>24</v>
      </c>
      <c r="X2645" t="s">
        <v>24</v>
      </c>
      <c r="Y2645">
        <v>253</v>
      </c>
      <c r="Z2645">
        <v>297</v>
      </c>
      <c r="AA2645">
        <v>151</v>
      </c>
      <c r="AB2645">
        <v>149</v>
      </c>
      <c r="AC2645" t="s">
        <v>11180</v>
      </c>
      <c r="AD2645" t="s">
        <v>11182</v>
      </c>
    </row>
    <row r="2646" spans="1:30" x14ac:dyDescent="0.25">
      <c r="A2646">
        <v>2645</v>
      </c>
      <c r="B2646" t="s">
        <v>16858</v>
      </c>
      <c r="C2646" s="2">
        <v>-1.05532468681376</v>
      </c>
      <c r="D2646" t="s">
        <v>35</v>
      </c>
      <c r="E2646" t="s">
        <v>18295</v>
      </c>
      <c r="F2646">
        <v>2037.16490825754</v>
      </c>
      <c r="G2646" s="2">
        <v>0.26907919085890902</v>
      </c>
      <c r="H2646" s="12">
        <v>-3.9219855071108798</v>
      </c>
      <c r="I2646" s="14">
        <v>8.78222758220194E-5</v>
      </c>
      <c r="J2646" s="14">
        <v>4.4308267065243601E-4</v>
      </c>
      <c r="K2646" t="s">
        <v>11184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1</v>
      </c>
      <c r="W2646">
        <v>0</v>
      </c>
      <c r="X2646">
        <v>0</v>
      </c>
      <c r="Y2646">
        <v>1777</v>
      </c>
      <c r="Z2646">
        <v>2268</v>
      </c>
      <c r="AA2646">
        <v>1305</v>
      </c>
      <c r="AB2646">
        <v>2393</v>
      </c>
      <c r="AC2646" t="s">
        <v>11183</v>
      </c>
      <c r="AD2646" t="e">
        <f>-NKSMLAGVGIGIAAALGIAAVASMDVFSSGPQYAQVIAATPIKETVKTPRKECRNVTVTHRKPVQDENQIAGSVLGAVAGGVLGHQVGGGRGKDIATVAGALAGGYAGNRVQSNMQESDTYTTTQQRCQTVYDKSQKMLGYDVTYKIGDQQGKIRMDRDPGTQIPVDKNGQLILSNRA</f>
        <v>#NAME?</v>
      </c>
    </row>
    <row r="2647" spans="1:30" x14ac:dyDescent="0.25">
      <c r="A2647">
        <v>2646</v>
      </c>
      <c r="B2647" t="s">
        <v>16859</v>
      </c>
      <c r="C2647" s="2">
        <v>0.106280954781327</v>
      </c>
      <c r="D2647" t="s">
        <v>11187</v>
      </c>
      <c r="E2647" t="s">
        <v>18283</v>
      </c>
      <c r="F2647">
        <v>4869.2533725466401</v>
      </c>
      <c r="G2647" s="2">
        <v>0.150166598271159</v>
      </c>
      <c r="H2647" s="12">
        <v>0.70775362833626598</v>
      </c>
      <c r="I2647" s="14">
        <v>0.47909826775507203</v>
      </c>
      <c r="J2647" s="14">
        <v>0.60400611081520805</v>
      </c>
      <c r="K2647" t="s">
        <v>11186</v>
      </c>
      <c r="L2647" t="s">
        <v>24</v>
      </c>
      <c r="M2647" t="s">
        <v>24</v>
      </c>
      <c r="N2647" t="s">
        <v>24</v>
      </c>
      <c r="O2647" t="s">
        <v>24</v>
      </c>
      <c r="P2647" t="s">
        <v>24</v>
      </c>
      <c r="Q2647" t="s">
        <v>24</v>
      </c>
      <c r="R2647" t="s">
        <v>24</v>
      </c>
      <c r="S2647" t="s">
        <v>24</v>
      </c>
      <c r="T2647" t="s">
        <v>24</v>
      </c>
      <c r="U2647" t="s">
        <v>24</v>
      </c>
      <c r="V2647" t="s">
        <v>24</v>
      </c>
      <c r="W2647" t="s">
        <v>24</v>
      </c>
      <c r="X2647" t="s">
        <v>24</v>
      </c>
      <c r="Y2647">
        <v>7591</v>
      </c>
      <c r="Z2647">
        <v>7786</v>
      </c>
      <c r="AA2647">
        <v>2707</v>
      </c>
      <c r="AB2647">
        <v>3509</v>
      </c>
      <c r="AC2647" t="s">
        <v>11185</v>
      </c>
      <c r="AD2647" t="s">
        <v>11188</v>
      </c>
    </row>
    <row r="2648" spans="1:30" x14ac:dyDescent="0.25">
      <c r="A2648">
        <v>2647</v>
      </c>
      <c r="B2648" t="s">
        <v>16860</v>
      </c>
      <c r="C2648" s="2">
        <v>0.333454178195699</v>
      </c>
      <c r="D2648" t="s">
        <v>11191</v>
      </c>
      <c r="E2648" t="s">
        <v>18285</v>
      </c>
      <c r="F2648">
        <v>668.67058316732698</v>
      </c>
      <c r="G2648" s="2">
        <v>0.18079075208659101</v>
      </c>
      <c r="H2648" s="12">
        <v>1.84442054887845</v>
      </c>
      <c r="I2648" s="14">
        <v>6.5121874879828207E-2</v>
      </c>
      <c r="J2648" s="14">
        <v>0.12843480879077199</v>
      </c>
      <c r="K2648" t="s">
        <v>11190</v>
      </c>
      <c r="L2648" t="s">
        <v>24</v>
      </c>
      <c r="M2648" t="s">
        <v>24</v>
      </c>
      <c r="N2648" t="s">
        <v>24</v>
      </c>
      <c r="O2648" t="s">
        <v>24</v>
      </c>
      <c r="P2648" t="s">
        <v>24</v>
      </c>
      <c r="Q2648" t="s">
        <v>24</v>
      </c>
      <c r="R2648" t="s">
        <v>24</v>
      </c>
      <c r="S2648" t="s">
        <v>24</v>
      </c>
      <c r="T2648" t="s">
        <v>24</v>
      </c>
      <c r="U2648" t="s">
        <v>24</v>
      </c>
      <c r="V2648" t="s">
        <v>24</v>
      </c>
      <c r="W2648" t="s">
        <v>24</v>
      </c>
      <c r="X2648" t="s">
        <v>24</v>
      </c>
      <c r="Y2648">
        <v>1058</v>
      </c>
      <c r="Z2648">
        <v>1217</v>
      </c>
      <c r="AA2648">
        <v>348</v>
      </c>
      <c r="AB2648">
        <v>435</v>
      </c>
      <c r="AC2648" t="s">
        <v>11189</v>
      </c>
      <c r="AD2648" t="s">
        <v>11192</v>
      </c>
    </row>
    <row r="2649" spans="1:30" x14ac:dyDescent="0.25">
      <c r="A2649">
        <v>2648</v>
      </c>
      <c r="B2649" t="s">
        <v>16861</v>
      </c>
      <c r="C2649" s="2">
        <v>-0.38366241627929698</v>
      </c>
      <c r="D2649" t="s">
        <v>11195</v>
      </c>
      <c r="E2649" t="s">
        <v>18285</v>
      </c>
      <c r="F2649">
        <v>50.9607466906713</v>
      </c>
      <c r="G2649" s="2">
        <v>0.45616047131457299</v>
      </c>
      <c r="H2649" s="12">
        <v>-0.84106896674683396</v>
      </c>
      <c r="I2649" s="14">
        <v>0.400309299222185</v>
      </c>
      <c r="J2649" s="14">
        <v>0.52899379502767496</v>
      </c>
      <c r="K2649" t="s">
        <v>11194</v>
      </c>
      <c r="L2649" t="s">
        <v>24</v>
      </c>
      <c r="M2649" t="s">
        <v>24</v>
      </c>
      <c r="N2649" t="s">
        <v>24</v>
      </c>
      <c r="O2649" t="s">
        <v>24</v>
      </c>
      <c r="P2649" t="s">
        <v>24</v>
      </c>
      <c r="Q2649" t="s">
        <v>24</v>
      </c>
      <c r="R2649" t="s">
        <v>24</v>
      </c>
      <c r="S2649" t="s">
        <v>24</v>
      </c>
      <c r="T2649" t="s">
        <v>24</v>
      </c>
      <c r="U2649" t="s">
        <v>24</v>
      </c>
      <c r="V2649" t="s">
        <v>24</v>
      </c>
      <c r="W2649" t="s">
        <v>24</v>
      </c>
      <c r="X2649" t="s">
        <v>24</v>
      </c>
      <c r="Y2649">
        <v>73</v>
      </c>
      <c r="Z2649">
        <v>61</v>
      </c>
      <c r="AA2649">
        <v>42</v>
      </c>
      <c r="AB2649">
        <v>33</v>
      </c>
      <c r="AC2649" t="s">
        <v>11193</v>
      </c>
      <c r="AD2649" t="s">
        <v>11196</v>
      </c>
    </row>
    <row r="2650" spans="1:30" x14ac:dyDescent="0.25">
      <c r="A2650">
        <v>2649</v>
      </c>
      <c r="B2650" t="s">
        <v>16862</v>
      </c>
      <c r="C2650" s="2">
        <v>0.32278888513482001</v>
      </c>
      <c r="D2650" t="s">
        <v>11199</v>
      </c>
      <c r="E2650" t="s">
        <v>18285</v>
      </c>
      <c r="F2650">
        <v>648.68981646329098</v>
      </c>
      <c r="G2650" s="2">
        <v>0.214089531843633</v>
      </c>
      <c r="H2650" s="12">
        <v>1.5077284832897799</v>
      </c>
      <c r="I2650" s="14">
        <v>0.131624032458423</v>
      </c>
      <c r="J2650" s="14">
        <v>0.22652791835616601</v>
      </c>
      <c r="K2650" t="s">
        <v>11198</v>
      </c>
      <c r="L2650" t="s">
        <v>24</v>
      </c>
      <c r="M2650" t="s">
        <v>24</v>
      </c>
      <c r="N2650" t="s">
        <v>24</v>
      </c>
      <c r="O2650" t="s">
        <v>24</v>
      </c>
      <c r="P2650" t="s">
        <v>24</v>
      </c>
      <c r="Q2650" t="s">
        <v>24</v>
      </c>
      <c r="R2650" t="s">
        <v>24</v>
      </c>
      <c r="S2650" t="s">
        <v>24</v>
      </c>
      <c r="T2650" t="s">
        <v>24</v>
      </c>
      <c r="U2650" t="s">
        <v>24</v>
      </c>
      <c r="V2650" t="s">
        <v>24</v>
      </c>
      <c r="W2650" t="s">
        <v>24</v>
      </c>
      <c r="X2650" t="s">
        <v>24</v>
      </c>
      <c r="Y2650">
        <v>1170</v>
      </c>
      <c r="Z2650">
        <v>1020</v>
      </c>
      <c r="AA2650">
        <v>372</v>
      </c>
      <c r="AB2650">
        <v>385</v>
      </c>
      <c r="AC2650" t="s">
        <v>11197</v>
      </c>
      <c r="AD2650" t="s">
        <v>11200</v>
      </c>
    </row>
    <row r="2651" spans="1:30" x14ac:dyDescent="0.25">
      <c r="A2651">
        <v>2650</v>
      </c>
      <c r="B2651" t="s">
        <v>16863</v>
      </c>
      <c r="C2651" s="2">
        <v>0.14523862993352099</v>
      </c>
      <c r="D2651" t="s">
        <v>11203</v>
      </c>
      <c r="E2651" t="s">
        <v>18282</v>
      </c>
      <c r="F2651">
        <v>2064.36122027489</v>
      </c>
      <c r="G2651" s="2">
        <v>0.163917006254054</v>
      </c>
      <c r="H2651" s="12">
        <v>0.88604979588521904</v>
      </c>
      <c r="I2651" s="14">
        <v>0.37559069451433202</v>
      </c>
      <c r="J2651" s="14">
        <v>0.50384117556800601</v>
      </c>
      <c r="K2651" t="s">
        <v>11202</v>
      </c>
      <c r="L2651" t="s">
        <v>24</v>
      </c>
      <c r="M2651" t="s">
        <v>24</v>
      </c>
      <c r="N2651" t="s">
        <v>24</v>
      </c>
      <c r="O2651" t="s">
        <v>24</v>
      </c>
      <c r="P2651" t="s">
        <v>24</v>
      </c>
      <c r="Q2651" t="s">
        <v>24</v>
      </c>
      <c r="R2651" t="s">
        <v>24</v>
      </c>
      <c r="S2651" t="s">
        <v>24</v>
      </c>
      <c r="T2651" t="s">
        <v>24</v>
      </c>
      <c r="U2651" t="s">
        <v>24</v>
      </c>
      <c r="V2651" t="s">
        <v>24</v>
      </c>
      <c r="W2651" t="s">
        <v>24</v>
      </c>
      <c r="X2651" t="s">
        <v>24</v>
      </c>
      <c r="Y2651">
        <v>3154</v>
      </c>
      <c r="Z2651">
        <v>3457</v>
      </c>
      <c r="AA2651">
        <v>1111</v>
      </c>
      <c r="AB2651">
        <v>1491</v>
      </c>
      <c r="AC2651" t="s">
        <v>11201</v>
      </c>
      <c r="AD2651" t="s">
        <v>11204</v>
      </c>
    </row>
    <row r="2652" spans="1:30" x14ac:dyDescent="0.25">
      <c r="A2652">
        <v>2651</v>
      </c>
      <c r="B2652" t="s">
        <v>16864</v>
      </c>
      <c r="C2652" s="2">
        <v>0.35113134722262501</v>
      </c>
      <c r="D2652" t="s">
        <v>11207</v>
      </c>
      <c r="E2652" t="s">
        <v>18297</v>
      </c>
      <c r="F2652">
        <v>1310.51601408585</v>
      </c>
      <c r="G2652" s="2">
        <v>0.20907702163526101</v>
      </c>
      <c r="H2652" s="12">
        <v>1.67943537972901</v>
      </c>
      <c r="I2652" s="14">
        <v>9.3067222922803797E-2</v>
      </c>
      <c r="J2652" s="14">
        <v>0.17199597989283</v>
      </c>
      <c r="K2652" t="s">
        <v>11206</v>
      </c>
      <c r="L2652" t="s">
        <v>24</v>
      </c>
      <c r="M2652" t="s">
        <v>24</v>
      </c>
      <c r="N2652" t="s">
        <v>24</v>
      </c>
      <c r="O2652" t="s">
        <v>24</v>
      </c>
      <c r="P2652" t="s">
        <v>24</v>
      </c>
      <c r="Q2652" t="s">
        <v>24</v>
      </c>
      <c r="R2652" t="s">
        <v>24</v>
      </c>
      <c r="S2652" t="s">
        <v>24</v>
      </c>
      <c r="T2652" t="s">
        <v>24</v>
      </c>
      <c r="U2652" t="s">
        <v>24</v>
      </c>
      <c r="V2652" t="s">
        <v>24</v>
      </c>
      <c r="W2652" t="s">
        <v>24</v>
      </c>
      <c r="X2652" t="s">
        <v>24</v>
      </c>
      <c r="Y2652">
        <v>2148</v>
      </c>
      <c r="Z2652">
        <v>2329</v>
      </c>
      <c r="AA2652">
        <v>791</v>
      </c>
      <c r="AB2652">
        <v>713</v>
      </c>
      <c r="AC2652" t="s">
        <v>11205</v>
      </c>
      <c r="AD2652" t="s">
        <v>11208</v>
      </c>
    </row>
    <row r="2653" spans="1:30" x14ac:dyDescent="0.25">
      <c r="A2653">
        <v>2652</v>
      </c>
      <c r="B2653" t="s">
        <v>16865</v>
      </c>
      <c r="C2653" s="2">
        <v>0.185155599325421</v>
      </c>
      <c r="D2653" t="s">
        <v>11211</v>
      </c>
      <c r="E2653" t="s">
        <v>18298</v>
      </c>
      <c r="F2653">
        <v>6519.7677651208496</v>
      </c>
      <c r="G2653" s="2">
        <v>0.16616131143898499</v>
      </c>
      <c r="H2653" s="12">
        <v>1.1143123373421999</v>
      </c>
      <c r="I2653" s="14">
        <v>0.26514521603635699</v>
      </c>
      <c r="J2653" s="14">
        <v>0.38836911801274299</v>
      </c>
      <c r="K2653" t="s">
        <v>11210</v>
      </c>
      <c r="L2653" t="s">
        <v>24</v>
      </c>
      <c r="M2653" t="s">
        <v>24</v>
      </c>
      <c r="N2653" t="s">
        <v>24</v>
      </c>
      <c r="O2653" t="s">
        <v>24</v>
      </c>
      <c r="P2653" t="s">
        <v>24</v>
      </c>
      <c r="Q2653" t="s">
        <v>24</v>
      </c>
      <c r="R2653" t="s">
        <v>24</v>
      </c>
      <c r="S2653" t="s">
        <v>24</v>
      </c>
      <c r="T2653" t="s">
        <v>24</v>
      </c>
      <c r="U2653" t="s">
        <v>24</v>
      </c>
      <c r="V2653" t="s">
        <v>24</v>
      </c>
      <c r="W2653" t="s">
        <v>24</v>
      </c>
      <c r="X2653" t="s">
        <v>24</v>
      </c>
      <c r="Y2653">
        <v>10369</v>
      </c>
      <c r="Z2653">
        <v>10763</v>
      </c>
      <c r="AA2653">
        <v>3984</v>
      </c>
      <c r="AB2653">
        <v>4019</v>
      </c>
      <c r="AC2653" t="s">
        <v>11209</v>
      </c>
      <c r="AD2653" t="s">
        <v>11212</v>
      </c>
    </row>
    <row r="2654" spans="1:30" x14ac:dyDescent="0.25">
      <c r="A2654">
        <v>2653</v>
      </c>
      <c r="B2654" t="s">
        <v>16866</v>
      </c>
      <c r="C2654" s="2">
        <v>-1.1352042692431601</v>
      </c>
      <c r="D2654" t="s">
        <v>24</v>
      </c>
      <c r="F2654">
        <v>33.209430806607998</v>
      </c>
      <c r="G2654" s="2">
        <v>0.520032360619339</v>
      </c>
      <c r="H2654" s="12">
        <v>-2.1829492839468201</v>
      </c>
      <c r="I2654" s="14">
        <v>2.9039545067023199E-2</v>
      </c>
      <c r="J2654" s="14">
        <v>6.6744804877413494E-2</v>
      </c>
      <c r="K2654" t="s">
        <v>24</v>
      </c>
      <c r="L2654" t="s">
        <v>24</v>
      </c>
      <c r="M2654" t="s">
        <v>24</v>
      </c>
      <c r="N2654" t="s">
        <v>24</v>
      </c>
      <c r="O2654" t="s">
        <v>24</v>
      </c>
      <c r="P2654" t="s">
        <v>24</v>
      </c>
      <c r="Q2654" t="s">
        <v>24</v>
      </c>
      <c r="R2654" t="s">
        <v>24</v>
      </c>
      <c r="S2654" t="s">
        <v>24</v>
      </c>
      <c r="T2654" t="s">
        <v>24</v>
      </c>
      <c r="U2654" t="s">
        <v>24</v>
      </c>
      <c r="V2654" t="s">
        <v>24</v>
      </c>
      <c r="W2654" t="s">
        <v>24</v>
      </c>
      <c r="X2654" t="s">
        <v>24</v>
      </c>
      <c r="Y2654">
        <v>36</v>
      </c>
      <c r="Z2654">
        <v>27</v>
      </c>
      <c r="AA2654">
        <v>29</v>
      </c>
      <c r="AB2654">
        <v>31</v>
      </c>
      <c r="AC2654" t="s">
        <v>24</v>
      </c>
      <c r="AD2654" t="s">
        <v>24</v>
      </c>
    </row>
    <row r="2655" spans="1:30" x14ac:dyDescent="0.25">
      <c r="A2655">
        <v>2654</v>
      </c>
      <c r="B2655" t="s">
        <v>16867</v>
      </c>
      <c r="C2655" s="2">
        <v>8.1266682902861001E-2</v>
      </c>
      <c r="D2655" t="s">
        <v>11215</v>
      </c>
      <c r="E2655" t="s">
        <v>18287</v>
      </c>
      <c r="F2655">
        <v>2728.9762156325701</v>
      </c>
      <c r="G2655" s="2">
        <v>0.16021550980348101</v>
      </c>
      <c r="H2655" s="12">
        <v>0.50723355686688598</v>
      </c>
      <c r="I2655" s="14">
        <v>0.61199095232453105</v>
      </c>
      <c r="J2655" s="14">
        <v>0.71612610159930601</v>
      </c>
      <c r="K2655" t="s">
        <v>11214</v>
      </c>
      <c r="L2655" t="s">
        <v>24</v>
      </c>
      <c r="M2655" t="s">
        <v>24</v>
      </c>
      <c r="N2655" t="s">
        <v>24</v>
      </c>
      <c r="O2655" t="s">
        <v>24</v>
      </c>
      <c r="P2655" t="s">
        <v>24</v>
      </c>
      <c r="Q2655" t="s">
        <v>24</v>
      </c>
      <c r="R2655" t="s">
        <v>24</v>
      </c>
      <c r="S2655" t="s">
        <v>24</v>
      </c>
      <c r="T2655" t="s">
        <v>24</v>
      </c>
      <c r="U2655" t="s">
        <v>24</v>
      </c>
      <c r="V2655" t="s">
        <v>24</v>
      </c>
      <c r="W2655" t="s">
        <v>24</v>
      </c>
      <c r="X2655" t="s">
        <v>24</v>
      </c>
      <c r="Y2655">
        <v>3900</v>
      </c>
      <c r="Z2655">
        <v>4665</v>
      </c>
      <c r="AA2655">
        <v>1592</v>
      </c>
      <c r="AB2655">
        <v>1912</v>
      </c>
      <c r="AC2655" t="s">
        <v>11213</v>
      </c>
      <c r="AD2655" t="s">
        <v>11216</v>
      </c>
    </row>
    <row r="2656" spans="1:30" x14ac:dyDescent="0.25">
      <c r="A2656">
        <v>2655</v>
      </c>
      <c r="B2656" t="s">
        <v>16868</v>
      </c>
      <c r="C2656" s="2">
        <v>0.59917158275090199</v>
      </c>
      <c r="D2656" t="s">
        <v>11218</v>
      </c>
      <c r="E2656" t="s">
        <v>18292</v>
      </c>
      <c r="F2656">
        <v>3556.65550171629</v>
      </c>
      <c r="G2656" s="2">
        <v>0.22946551227597201</v>
      </c>
      <c r="H2656" s="12">
        <v>2.6111618116725701</v>
      </c>
      <c r="I2656" s="14">
        <v>9.0235187094609808E-3</v>
      </c>
      <c r="J2656" s="14">
        <v>2.48146764510177E-2</v>
      </c>
      <c r="K2656" t="s">
        <v>24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0</v>
      </c>
      <c r="Y2656">
        <v>6530</v>
      </c>
      <c r="Z2656">
        <v>6513</v>
      </c>
      <c r="AA2656">
        <v>2010</v>
      </c>
      <c r="AB2656">
        <v>1670</v>
      </c>
      <c r="AC2656" t="s">
        <v>11217</v>
      </c>
      <c r="AD2656" t="s">
        <v>11219</v>
      </c>
    </row>
    <row r="2657" spans="1:30" x14ac:dyDescent="0.25">
      <c r="A2657">
        <v>2656</v>
      </c>
      <c r="B2657" t="s">
        <v>16869</v>
      </c>
      <c r="C2657" s="2">
        <v>0.226537045164138</v>
      </c>
      <c r="D2657" t="s">
        <v>3843</v>
      </c>
      <c r="E2657" t="s">
        <v>18292</v>
      </c>
      <c r="F2657">
        <v>10025.549442260701</v>
      </c>
      <c r="G2657" s="2">
        <v>0.231614466972837</v>
      </c>
      <c r="H2657" s="12">
        <v>0.97807813184098402</v>
      </c>
      <c r="I2657" s="14">
        <v>0.32803568261193899</v>
      </c>
      <c r="J2657" s="14">
        <v>0.453123219172133</v>
      </c>
      <c r="K2657" t="s">
        <v>11221</v>
      </c>
      <c r="L2657" t="s">
        <v>24</v>
      </c>
      <c r="M2657" t="s">
        <v>24</v>
      </c>
      <c r="N2657" t="s">
        <v>24</v>
      </c>
      <c r="O2657" t="s">
        <v>24</v>
      </c>
      <c r="P2657" t="s">
        <v>24</v>
      </c>
      <c r="Q2657" t="s">
        <v>24</v>
      </c>
      <c r="R2657" t="s">
        <v>24</v>
      </c>
      <c r="S2657" t="s">
        <v>24</v>
      </c>
      <c r="T2657" t="s">
        <v>24</v>
      </c>
      <c r="U2657" t="s">
        <v>24</v>
      </c>
      <c r="V2657" t="s">
        <v>24</v>
      </c>
      <c r="W2657" t="s">
        <v>24</v>
      </c>
      <c r="X2657" t="s">
        <v>24</v>
      </c>
      <c r="Y2657">
        <v>15506</v>
      </c>
      <c r="Z2657">
        <v>17465</v>
      </c>
      <c r="AA2657">
        <v>6603</v>
      </c>
      <c r="AB2657">
        <v>5410</v>
      </c>
      <c r="AC2657" t="s">
        <v>11220</v>
      </c>
      <c r="AD2657" t="s">
        <v>11222</v>
      </c>
    </row>
    <row r="2658" spans="1:30" x14ac:dyDescent="0.25">
      <c r="A2658">
        <v>2657</v>
      </c>
      <c r="B2658" t="s">
        <v>16870</v>
      </c>
      <c r="C2658" s="2">
        <v>0.22079103988326501</v>
      </c>
      <c r="D2658" t="s">
        <v>35</v>
      </c>
      <c r="F2658">
        <v>32905.027272208703</v>
      </c>
      <c r="G2658" s="2">
        <v>0.22545740381839799</v>
      </c>
      <c r="H2658" s="12">
        <v>0.97930268043496704</v>
      </c>
      <c r="I2658" s="14">
        <v>0.32743044643948599</v>
      </c>
      <c r="J2658" s="14">
        <v>0.45244723756057798</v>
      </c>
      <c r="K2658" t="s">
        <v>11224</v>
      </c>
      <c r="L2658" t="s">
        <v>24</v>
      </c>
      <c r="M2658" t="s">
        <v>24</v>
      </c>
      <c r="N2658" t="s">
        <v>24</v>
      </c>
      <c r="O2658" t="s">
        <v>24</v>
      </c>
      <c r="P2658" t="s">
        <v>24</v>
      </c>
      <c r="Q2658" t="s">
        <v>24</v>
      </c>
      <c r="R2658" t="s">
        <v>24</v>
      </c>
      <c r="S2658" t="s">
        <v>24</v>
      </c>
      <c r="T2658" t="s">
        <v>24</v>
      </c>
      <c r="U2658" t="s">
        <v>24</v>
      </c>
      <c r="V2658" t="s">
        <v>24</v>
      </c>
      <c r="W2658" t="s">
        <v>24</v>
      </c>
      <c r="X2658" t="s">
        <v>24</v>
      </c>
      <c r="Y2658">
        <v>47046</v>
      </c>
      <c r="Z2658">
        <v>61203</v>
      </c>
      <c r="AA2658">
        <v>21038</v>
      </c>
      <c r="AB2658">
        <v>18599</v>
      </c>
      <c r="AC2658" t="s">
        <v>11223</v>
      </c>
      <c r="AD2658" t="s">
        <v>11225</v>
      </c>
    </row>
    <row r="2659" spans="1:30" x14ac:dyDescent="0.25">
      <c r="A2659">
        <v>2658</v>
      </c>
      <c r="B2659" t="s">
        <v>16871</v>
      </c>
      <c r="C2659" s="2">
        <v>-0.13994402415323701</v>
      </c>
      <c r="D2659" t="s">
        <v>11228</v>
      </c>
      <c r="E2659" t="s">
        <v>18286</v>
      </c>
      <c r="F2659">
        <v>2541.05409651031</v>
      </c>
      <c r="G2659" s="2">
        <v>0.18334375095005601</v>
      </c>
      <c r="H2659" s="12">
        <v>-0.76328766826287298</v>
      </c>
      <c r="I2659" s="14">
        <v>0.44529185485406098</v>
      </c>
      <c r="J2659" s="14">
        <v>0.57180687050480306</v>
      </c>
      <c r="K2659" t="s">
        <v>11227</v>
      </c>
      <c r="L2659" t="s">
        <v>24</v>
      </c>
      <c r="M2659" t="s">
        <v>24</v>
      </c>
      <c r="N2659" t="s">
        <v>24</v>
      </c>
      <c r="O2659" t="s">
        <v>24</v>
      </c>
      <c r="P2659" t="s">
        <v>24</v>
      </c>
      <c r="Q2659" t="s">
        <v>24</v>
      </c>
      <c r="R2659" t="s">
        <v>24</v>
      </c>
      <c r="S2659" t="s">
        <v>24</v>
      </c>
      <c r="T2659" t="s">
        <v>24</v>
      </c>
      <c r="U2659" t="s">
        <v>24</v>
      </c>
      <c r="V2659" t="s">
        <v>24</v>
      </c>
      <c r="W2659" t="s">
        <v>24</v>
      </c>
      <c r="X2659" t="s">
        <v>24</v>
      </c>
      <c r="Y2659">
        <v>3326</v>
      </c>
      <c r="Z2659">
        <v>4056</v>
      </c>
      <c r="AA2659">
        <v>1731</v>
      </c>
      <c r="AB2659">
        <v>1765</v>
      </c>
      <c r="AC2659" t="s">
        <v>11226</v>
      </c>
      <c r="AD2659" t="s">
        <v>11229</v>
      </c>
    </row>
    <row r="2660" spans="1:30" x14ac:dyDescent="0.25">
      <c r="A2660">
        <v>2659</v>
      </c>
      <c r="B2660" t="s">
        <v>16872</v>
      </c>
      <c r="C2660" s="2">
        <v>0.26392769188037402</v>
      </c>
      <c r="D2660" t="s">
        <v>11232</v>
      </c>
      <c r="E2660" t="s">
        <v>18281</v>
      </c>
      <c r="F2660">
        <v>631.72586467946201</v>
      </c>
      <c r="G2660" s="2">
        <v>0.21072619972092799</v>
      </c>
      <c r="H2660" s="12">
        <v>1.2524673829352999</v>
      </c>
      <c r="I2660" s="14">
        <v>0.21039960630003199</v>
      </c>
      <c r="J2660" s="14">
        <v>0.32542396407096802</v>
      </c>
      <c r="K2660" t="s">
        <v>11231</v>
      </c>
      <c r="L2660" t="s">
        <v>24</v>
      </c>
      <c r="M2660" t="s">
        <v>24</v>
      </c>
      <c r="N2660" t="s">
        <v>24</v>
      </c>
      <c r="O2660" t="s">
        <v>24</v>
      </c>
      <c r="P2660" t="s">
        <v>24</v>
      </c>
      <c r="Q2660" t="s">
        <v>24</v>
      </c>
      <c r="R2660" t="s">
        <v>24</v>
      </c>
      <c r="S2660" t="s">
        <v>24</v>
      </c>
      <c r="T2660" t="s">
        <v>24</v>
      </c>
      <c r="U2660" t="s">
        <v>24</v>
      </c>
      <c r="V2660" t="s">
        <v>24</v>
      </c>
      <c r="W2660" t="s">
        <v>24</v>
      </c>
      <c r="X2660" t="s">
        <v>24</v>
      </c>
      <c r="Y2660">
        <v>1026</v>
      </c>
      <c r="Z2660">
        <v>1073</v>
      </c>
      <c r="AA2660">
        <v>388</v>
      </c>
      <c r="AB2660">
        <v>363</v>
      </c>
      <c r="AC2660" t="s">
        <v>11230</v>
      </c>
      <c r="AD2660" t="e">
        <f>-AKNYYDITLALAGICQSARLVQQLAHEGQCDNEALHTSLNSVLLTNPDSTLAVYGGDEKFLTMGLETLQVVLNANRQGPSAELTRYALSLMVLERKLNAHQSAMSTLGERISQLDRQLAHFDLESETMMSALAAIYVDVISPLGPRIQVTGNPAMLQSTLIQAKVRAALLAGIRSAVLWQQVGGSRLQLMFSRNRLFKQAQSILAHR</f>
        <v>#NAME?</v>
      </c>
    </row>
    <row r="2661" spans="1:30" x14ac:dyDescent="0.25">
      <c r="A2661">
        <v>2660</v>
      </c>
      <c r="B2661" t="s">
        <v>16873</v>
      </c>
      <c r="C2661" s="2">
        <v>1.17576269408934E-2</v>
      </c>
      <c r="D2661" t="s">
        <v>11235</v>
      </c>
      <c r="E2661" t="s">
        <v>18287</v>
      </c>
      <c r="F2661">
        <v>1821.8799146117799</v>
      </c>
      <c r="G2661" s="2">
        <v>0.15664012559646501</v>
      </c>
      <c r="H2661" s="12">
        <v>7.5061398834570303E-2</v>
      </c>
      <c r="I2661" s="14">
        <v>0.94016586041306505</v>
      </c>
      <c r="J2661" s="14">
        <v>0.95857641903734203</v>
      </c>
      <c r="K2661" t="s">
        <v>11234</v>
      </c>
      <c r="L2661" t="s">
        <v>24</v>
      </c>
      <c r="M2661" t="s">
        <v>24</v>
      </c>
      <c r="N2661" t="s">
        <v>24</v>
      </c>
      <c r="O2661" t="s">
        <v>24</v>
      </c>
      <c r="P2661" t="s">
        <v>24</v>
      </c>
      <c r="Q2661" t="s">
        <v>24</v>
      </c>
      <c r="R2661" t="s">
        <v>24</v>
      </c>
      <c r="S2661" t="s">
        <v>24</v>
      </c>
      <c r="T2661" t="s">
        <v>24</v>
      </c>
      <c r="U2661" t="s">
        <v>24</v>
      </c>
      <c r="V2661" t="s">
        <v>24</v>
      </c>
      <c r="W2661" t="s">
        <v>24</v>
      </c>
      <c r="X2661" t="s">
        <v>24</v>
      </c>
      <c r="Y2661">
        <v>2784</v>
      </c>
      <c r="Z2661">
        <v>2786</v>
      </c>
      <c r="AA2661">
        <v>1062</v>
      </c>
      <c r="AB2661">
        <v>1340</v>
      </c>
      <c r="AC2661" t="s">
        <v>11233</v>
      </c>
      <c r="AD2661" t="s">
        <v>11236</v>
      </c>
    </row>
    <row r="2662" spans="1:30" x14ac:dyDescent="0.25">
      <c r="A2662">
        <v>2661</v>
      </c>
      <c r="B2662" t="s">
        <v>16874</v>
      </c>
      <c r="C2662" s="2">
        <v>-0.12366974636186601</v>
      </c>
      <c r="D2662" t="s">
        <v>11239</v>
      </c>
      <c r="E2662" t="s">
        <v>18286</v>
      </c>
      <c r="F2662">
        <v>762.75729009141696</v>
      </c>
      <c r="G2662" s="2">
        <v>0.24662095661951999</v>
      </c>
      <c r="H2662" s="12">
        <v>-0.50145676205716805</v>
      </c>
      <c r="I2662" s="14">
        <v>0.61604970047326102</v>
      </c>
      <c r="J2662" s="14">
        <v>0.717915084166726</v>
      </c>
      <c r="K2662" t="s">
        <v>11238</v>
      </c>
      <c r="L2662" t="s">
        <v>24</v>
      </c>
      <c r="M2662" t="s">
        <v>24</v>
      </c>
      <c r="N2662" t="s">
        <v>24</v>
      </c>
      <c r="O2662" t="s">
        <v>24</v>
      </c>
      <c r="P2662" t="s">
        <v>24</v>
      </c>
      <c r="Q2662" t="s">
        <v>24</v>
      </c>
      <c r="R2662" t="s">
        <v>24</v>
      </c>
      <c r="S2662" t="s">
        <v>24</v>
      </c>
      <c r="T2662" t="s">
        <v>24</v>
      </c>
      <c r="U2662" t="s">
        <v>24</v>
      </c>
      <c r="V2662" t="s">
        <v>24</v>
      </c>
      <c r="W2662" t="s">
        <v>24</v>
      </c>
      <c r="X2662" t="s">
        <v>24</v>
      </c>
      <c r="Y2662">
        <v>1111</v>
      </c>
      <c r="Z2662">
        <v>1113</v>
      </c>
      <c r="AA2662">
        <v>393</v>
      </c>
      <c r="AB2662">
        <v>673</v>
      </c>
      <c r="AC2662" t="s">
        <v>11237</v>
      </c>
      <c r="AD2662" t="s">
        <v>11240</v>
      </c>
    </row>
    <row r="2663" spans="1:30" x14ac:dyDescent="0.25">
      <c r="A2663">
        <v>2662</v>
      </c>
      <c r="B2663" t="s">
        <v>16875</v>
      </c>
      <c r="C2663" s="2">
        <v>-0.52520268152248795</v>
      </c>
      <c r="D2663" t="s">
        <v>11243</v>
      </c>
      <c r="E2663" t="s">
        <v>18287</v>
      </c>
      <c r="F2663">
        <v>824.12119887629797</v>
      </c>
      <c r="G2663" s="2">
        <v>0.237705960985413</v>
      </c>
      <c r="H2663" s="12">
        <v>-2.20946365562417</v>
      </c>
      <c r="I2663" s="14">
        <v>2.7142407667445599E-2</v>
      </c>
      <c r="J2663" s="14">
        <v>6.3202803781380407E-2</v>
      </c>
      <c r="K2663" t="s">
        <v>11242</v>
      </c>
      <c r="L2663" t="s">
        <v>24</v>
      </c>
      <c r="M2663" t="s">
        <v>24</v>
      </c>
      <c r="N2663" t="s">
        <v>24</v>
      </c>
      <c r="O2663" t="s">
        <v>24</v>
      </c>
      <c r="P2663" t="s">
        <v>24</v>
      </c>
      <c r="Q2663" t="s">
        <v>24</v>
      </c>
      <c r="R2663" t="s">
        <v>24</v>
      </c>
      <c r="S2663" t="s">
        <v>24</v>
      </c>
      <c r="T2663" t="s">
        <v>24</v>
      </c>
      <c r="U2663" t="s">
        <v>24</v>
      </c>
      <c r="V2663" t="s">
        <v>24</v>
      </c>
      <c r="W2663" t="s">
        <v>24</v>
      </c>
      <c r="X2663" t="s">
        <v>24</v>
      </c>
      <c r="Y2663">
        <v>916</v>
      </c>
      <c r="Z2663">
        <v>1149</v>
      </c>
      <c r="AA2663">
        <v>500</v>
      </c>
      <c r="AB2663">
        <v>800</v>
      </c>
      <c r="AC2663" t="s">
        <v>11241</v>
      </c>
      <c r="AD2663" t="s">
        <v>11244</v>
      </c>
    </row>
    <row r="2664" spans="1:30" x14ac:dyDescent="0.25">
      <c r="A2664">
        <v>2663</v>
      </c>
      <c r="B2664" t="s">
        <v>16876</v>
      </c>
      <c r="C2664" s="2">
        <v>1.39675141484993</v>
      </c>
      <c r="D2664" t="s">
        <v>24</v>
      </c>
      <c r="F2664">
        <v>39.540396089583197</v>
      </c>
      <c r="G2664" s="2">
        <v>0.50221451324519395</v>
      </c>
      <c r="H2664" s="12">
        <v>2.7811848881555501</v>
      </c>
      <c r="I2664" s="14">
        <v>5.4160881900724798E-3</v>
      </c>
      <c r="J2664" s="14">
        <v>1.60104650887457E-2</v>
      </c>
      <c r="K2664" t="s">
        <v>24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0</v>
      </c>
      <c r="Y2664">
        <v>84</v>
      </c>
      <c r="Z2664">
        <v>91</v>
      </c>
      <c r="AA2664">
        <v>11</v>
      </c>
      <c r="AB2664">
        <v>18</v>
      </c>
      <c r="AC2664" t="s">
        <v>24</v>
      </c>
      <c r="AD2664" t="s">
        <v>24</v>
      </c>
    </row>
    <row r="2665" spans="1:30" x14ac:dyDescent="0.25">
      <c r="A2665">
        <v>2664</v>
      </c>
      <c r="B2665" t="s">
        <v>16877</v>
      </c>
      <c r="C2665" s="2">
        <v>-0.25935130012400398</v>
      </c>
      <c r="D2665" t="s">
        <v>4166</v>
      </c>
      <c r="E2665" t="s">
        <v>18283</v>
      </c>
      <c r="F2665">
        <v>85.056196158083097</v>
      </c>
      <c r="G2665" s="2">
        <v>0.36651383528751402</v>
      </c>
      <c r="H2665" s="12">
        <v>-0.70761667133398798</v>
      </c>
      <c r="I2665" s="14">
        <v>0.479183337082078</v>
      </c>
      <c r="J2665" s="14">
        <v>0.60400611081520805</v>
      </c>
      <c r="K2665" t="s">
        <v>24</v>
      </c>
      <c r="L2665" t="s">
        <v>24</v>
      </c>
      <c r="M2665" t="s">
        <v>24</v>
      </c>
      <c r="N2665" t="s">
        <v>24</v>
      </c>
      <c r="O2665" t="s">
        <v>24</v>
      </c>
      <c r="P2665" t="s">
        <v>24</v>
      </c>
      <c r="Q2665" t="s">
        <v>24</v>
      </c>
      <c r="R2665" t="s">
        <v>24</v>
      </c>
      <c r="S2665" t="s">
        <v>24</v>
      </c>
      <c r="T2665" t="s">
        <v>24</v>
      </c>
      <c r="U2665" t="s">
        <v>24</v>
      </c>
      <c r="V2665" t="s">
        <v>24</v>
      </c>
      <c r="W2665" t="s">
        <v>24</v>
      </c>
      <c r="X2665" t="s">
        <v>24</v>
      </c>
      <c r="Y2665">
        <v>122</v>
      </c>
      <c r="Z2665">
        <v>114</v>
      </c>
      <c r="AA2665">
        <v>46</v>
      </c>
      <c r="AB2665">
        <v>78</v>
      </c>
      <c r="AC2665" t="s">
        <v>11245</v>
      </c>
      <c r="AD2665" t="s">
        <v>11246</v>
      </c>
    </row>
    <row r="2666" spans="1:30" x14ac:dyDescent="0.25">
      <c r="A2666">
        <v>2665</v>
      </c>
      <c r="B2666" t="s">
        <v>16878</v>
      </c>
      <c r="C2666" s="2">
        <v>1.25500557369233</v>
      </c>
      <c r="D2666" t="s">
        <v>24</v>
      </c>
      <c r="F2666">
        <v>168.07533113337101</v>
      </c>
      <c r="G2666" s="2">
        <v>0.32391220789679998</v>
      </c>
      <c r="H2666" s="12">
        <v>3.8745238465731999</v>
      </c>
      <c r="I2666" s="14">
        <v>1.06833382053739E-4</v>
      </c>
      <c r="J2666" s="14">
        <v>5.3009448147376304E-4</v>
      </c>
      <c r="K2666" t="s">
        <v>24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0</v>
      </c>
      <c r="Y2666">
        <v>405</v>
      </c>
      <c r="Z2666">
        <v>313</v>
      </c>
      <c r="AA2666">
        <v>67</v>
      </c>
      <c r="AB2666">
        <v>63</v>
      </c>
      <c r="AC2666" t="s">
        <v>24</v>
      </c>
      <c r="AD2666" t="s">
        <v>24</v>
      </c>
    </row>
    <row r="2667" spans="1:30" x14ac:dyDescent="0.25">
      <c r="A2667">
        <v>2666</v>
      </c>
      <c r="B2667" t="s">
        <v>16879</v>
      </c>
      <c r="C2667" s="2">
        <v>7.0631594079069895E-2</v>
      </c>
      <c r="D2667" t="s">
        <v>4166</v>
      </c>
      <c r="E2667" t="s">
        <v>18283</v>
      </c>
      <c r="F2667">
        <v>596.94204653604697</v>
      </c>
      <c r="G2667" s="2">
        <v>0.245687344457062</v>
      </c>
      <c r="H2667" s="12">
        <v>0.28748568321724799</v>
      </c>
      <c r="I2667" s="14">
        <v>0.77374046262540197</v>
      </c>
      <c r="J2667" s="14">
        <v>0.84092861301202204</v>
      </c>
      <c r="K2667" t="s">
        <v>11248</v>
      </c>
      <c r="L2667" t="s">
        <v>24</v>
      </c>
      <c r="M2667" t="s">
        <v>24</v>
      </c>
      <c r="N2667" t="s">
        <v>24</v>
      </c>
      <c r="O2667" t="s">
        <v>24</v>
      </c>
      <c r="P2667" t="s">
        <v>24</v>
      </c>
      <c r="Q2667" t="s">
        <v>24</v>
      </c>
      <c r="R2667" t="s">
        <v>24</v>
      </c>
      <c r="S2667" t="s">
        <v>24</v>
      </c>
      <c r="T2667" t="s">
        <v>24</v>
      </c>
      <c r="U2667" t="s">
        <v>24</v>
      </c>
      <c r="V2667" t="s">
        <v>24</v>
      </c>
      <c r="W2667" t="s">
        <v>24</v>
      </c>
      <c r="X2667" t="s">
        <v>24</v>
      </c>
      <c r="Y2667">
        <v>909</v>
      </c>
      <c r="Z2667">
        <v>953</v>
      </c>
      <c r="AA2667">
        <v>414</v>
      </c>
      <c r="AB2667">
        <v>344</v>
      </c>
      <c r="AC2667" t="s">
        <v>11247</v>
      </c>
      <c r="AD2667" t="s">
        <v>11249</v>
      </c>
    </row>
    <row r="2668" spans="1:30" x14ac:dyDescent="0.25">
      <c r="A2668">
        <v>2667</v>
      </c>
      <c r="B2668" t="s">
        <v>16880</v>
      </c>
      <c r="C2668" s="2">
        <v>1.4888789895064301</v>
      </c>
      <c r="D2668" t="s">
        <v>24</v>
      </c>
      <c r="F2668">
        <v>85.071592687618903</v>
      </c>
      <c r="G2668" s="2">
        <v>0.46366528701064003</v>
      </c>
      <c r="H2668" s="12">
        <v>3.2111073035154001</v>
      </c>
      <c r="I2668" s="14">
        <v>1.32224551731286E-3</v>
      </c>
      <c r="J2668" s="14">
        <v>4.7764743247980801E-3</v>
      </c>
      <c r="K2668" t="s">
        <v>24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1</v>
      </c>
      <c r="U2668">
        <v>0</v>
      </c>
      <c r="V2668">
        <v>0</v>
      </c>
      <c r="W2668">
        <v>0</v>
      </c>
      <c r="X2668">
        <v>0</v>
      </c>
      <c r="Y2668">
        <v>229</v>
      </c>
      <c r="Z2668">
        <v>150</v>
      </c>
      <c r="AA2668">
        <v>34</v>
      </c>
      <c r="AB2668">
        <v>24</v>
      </c>
      <c r="AC2668" t="s">
        <v>24</v>
      </c>
      <c r="AD2668" t="s">
        <v>24</v>
      </c>
    </row>
    <row r="2669" spans="1:30" x14ac:dyDescent="0.25">
      <c r="A2669">
        <v>2668</v>
      </c>
      <c r="B2669" t="s">
        <v>16881</v>
      </c>
      <c r="C2669" s="2">
        <v>0.370099958271837</v>
      </c>
      <c r="D2669" t="s">
        <v>11252</v>
      </c>
      <c r="F2669">
        <v>108.81205078584701</v>
      </c>
      <c r="G2669" s="2">
        <v>0.30694704572522202</v>
      </c>
      <c r="H2669" s="12">
        <v>1.2057453017585</v>
      </c>
      <c r="I2669" s="14">
        <v>0.22791571178965001</v>
      </c>
      <c r="J2669" s="14">
        <v>0.34711811799476699</v>
      </c>
      <c r="K2669" t="s">
        <v>11251</v>
      </c>
      <c r="L2669" t="s">
        <v>24</v>
      </c>
      <c r="M2669" t="s">
        <v>24</v>
      </c>
      <c r="N2669" t="s">
        <v>24</v>
      </c>
      <c r="O2669" t="s">
        <v>24</v>
      </c>
      <c r="P2669" t="s">
        <v>24</v>
      </c>
      <c r="Q2669" t="s">
        <v>24</v>
      </c>
      <c r="R2669" t="s">
        <v>24</v>
      </c>
      <c r="S2669" t="s">
        <v>24</v>
      </c>
      <c r="T2669" t="s">
        <v>24</v>
      </c>
      <c r="U2669" t="s">
        <v>24</v>
      </c>
      <c r="V2669" t="s">
        <v>24</v>
      </c>
      <c r="W2669" t="s">
        <v>24</v>
      </c>
      <c r="X2669" t="s">
        <v>24</v>
      </c>
      <c r="Y2669">
        <v>185</v>
      </c>
      <c r="Z2669">
        <v>189</v>
      </c>
      <c r="AA2669">
        <v>53</v>
      </c>
      <c r="AB2669">
        <v>73</v>
      </c>
      <c r="AC2669" t="s">
        <v>11250</v>
      </c>
      <c r="AD2669" t="s">
        <v>11253</v>
      </c>
    </row>
    <row r="2670" spans="1:30" x14ac:dyDescent="0.25">
      <c r="A2670">
        <v>2669</v>
      </c>
      <c r="B2670" t="s">
        <v>16882</v>
      </c>
      <c r="C2670" s="2">
        <v>-0.98465731188389305</v>
      </c>
      <c r="D2670" t="s">
        <v>11255</v>
      </c>
      <c r="E2670" t="s">
        <v>18296</v>
      </c>
      <c r="F2670">
        <v>83283.515978690804</v>
      </c>
      <c r="G2670" s="2">
        <v>0.25890868893678898</v>
      </c>
      <c r="H2670" s="12">
        <v>-3.8031064771421899</v>
      </c>
      <c r="I2670" s="14">
        <v>1.4289290175200199E-4</v>
      </c>
      <c r="J2670" s="14">
        <v>6.8888491523650601E-4</v>
      </c>
      <c r="K2670" t="s">
        <v>24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</v>
      </c>
      <c r="W2670">
        <v>0</v>
      </c>
      <c r="X2670">
        <v>0</v>
      </c>
      <c r="Y2670">
        <v>73791</v>
      </c>
      <c r="Z2670">
        <v>97141</v>
      </c>
      <c r="AA2670">
        <v>53383</v>
      </c>
      <c r="AB2670">
        <v>95221</v>
      </c>
      <c r="AC2670" t="s">
        <v>11254</v>
      </c>
      <c r="AD2670" t="s">
        <v>11256</v>
      </c>
    </row>
    <row r="2671" spans="1:30" x14ac:dyDescent="0.25">
      <c r="A2671">
        <v>2670</v>
      </c>
      <c r="B2671" t="s">
        <v>16883</v>
      </c>
      <c r="C2671" s="2">
        <v>-0.89136341788631501</v>
      </c>
      <c r="D2671" t="s">
        <v>11255</v>
      </c>
      <c r="E2671" t="s">
        <v>18296</v>
      </c>
      <c r="F2671">
        <v>521.88722379068997</v>
      </c>
      <c r="G2671" s="2">
        <v>0.27518390236130102</v>
      </c>
      <c r="H2671" s="12">
        <v>-3.2391553802300699</v>
      </c>
      <c r="I2671" s="14">
        <v>1.1988424408443301E-3</v>
      </c>
      <c r="J2671" s="14">
        <v>4.4332194427055896E-3</v>
      </c>
      <c r="K2671" t="s">
        <v>24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</v>
      </c>
      <c r="W2671">
        <v>0</v>
      </c>
      <c r="X2671">
        <v>0</v>
      </c>
      <c r="Y2671">
        <v>468</v>
      </c>
      <c r="Z2671">
        <v>651</v>
      </c>
      <c r="AA2671">
        <v>341</v>
      </c>
      <c r="AB2671">
        <v>567</v>
      </c>
      <c r="AC2671" t="s">
        <v>11257</v>
      </c>
      <c r="AD2671" t="s">
        <v>11258</v>
      </c>
    </row>
    <row r="2672" spans="1:30" x14ac:dyDescent="0.25">
      <c r="A2672">
        <v>2671</v>
      </c>
      <c r="B2672" t="s">
        <v>16884</v>
      </c>
      <c r="C2672" s="2">
        <v>-0.29399328485741399</v>
      </c>
      <c r="D2672" t="s">
        <v>11261</v>
      </c>
      <c r="E2672" t="s">
        <v>18283</v>
      </c>
      <c r="F2672">
        <v>60.6762851560553</v>
      </c>
      <c r="G2672" s="2">
        <v>0.37809276449213902</v>
      </c>
      <c r="H2672" s="12">
        <v>-0.77756919059879803</v>
      </c>
      <c r="I2672" s="14">
        <v>0.43682302990428301</v>
      </c>
      <c r="J2672" s="14">
        <v>0.56301960723870503</v>
      </c>
      <c r="K2672" t="s">
        <v>11260</v>
      </c>
      <c r="L2672" t="s">
        <v>24</v>
      </c>
      <c r="M2672" t="s">
        <v>24</v>
      </c>
      <c r="N2672" t="s">
        <v>24</v>
      </c>
      <c r="O2672" t="s">
        <v>24</v>
      </c>
      <c r="P2672" t="s">
        <v>24</v>
      </c>
      <c r="Q2672" t="s">
        <v>24</v>
      </c>
      <c r="R2672" t="s">
        <v>24</v>
      </c>
      <c r="S2672" t="s">
        <v>24</v>
      </c>
      <c r="T2672" t="s">
        <v>24</v>
      </c>
      <c r="U2672" t="s">
        <v>24</v>
      </c>
      <c r="V2672" t="s">
        <v>24</v>
      </c>
      <c r="W2672" t="s">
        <v>24</v>
      </c>
      <c r="X2672" t="s">
        <v>24</v>
      </c>
      <c r="Y2672">
        <v>81</v>
      </c>
      <c r="Z2672">
        <v>85</v>
      </c>
      <c r="AA2672">
        <v>42</v>
      </c>
      <c r="AB2672">
        <v>46</v>
      </c>
      <c r="AC2672" t="s">
        <v>11259</v>
      </c>
      <c r="AD2672" t="s">
        <v>11262</v>
      </c>
    </row>
    <row r="2673" spans="1:30" x14ac:dyDescent="0.25">
      <c r="A2673">
        <v>2672</v>
      </c>
      <c r="B2673" t="s">
        <v>16885</v>
      </c>
      <c r="C2673" s="2">
        <v>1.1650197102575299</v>
      </c>
      <c r="D2673" t="s">
        <v>35</v>
      </c>
      <c r="F2673">
        <v>8.8578146114339393</v>
      </c>
      <c r="G2673" s="2">
        <v>1.0393790513582299</v>
      </c>
      <c r="H2673" s="12">
        <v>1.12088049950124</v>
      </c>
      <c r="I2673" s="14">
        <v>0.26233873252886503</v>
      </c>
      <c r="J2673" s="14" t="s">
        <v>24</v>
      </c>
      <c r="K2673" t="s">
        <v>11264</v>
      </c>
      <c r="L2673" t="s">
        <v>24</v>
      </c>
      <c r="M2673" t="s">
        <v>24</v>
      </c>
      <c r="N2673" t="s">
        <v>24</v>
      </c>
      <c r="O2673" t="s">
        <v>24</v>
      </c>
      <c r="P2673" t="s">
        <v>24</v>
      </c>
      <c r="Q2673" t="s">
        <v>24</v>
      </c>
      <c r="R2673" t="s">
        <v>24</v>
      </c>
      <c r="S2673" t="s">
        <v>24</v>
      </c>
      <c r="T2673" t="s">
        <v>24</v>
      </c>
      <c r="U2673" t="s">
        <v>24</v>
      </c>
      <c r="V2673" t="s">
        <v>24</v>
      </c>
      <c r="W2673" t="s">
        <v>24</v>
      </c>
      <c r="X2673" t="s">
        <v>24</v>
      </c>
      <c r="Y2673">
        <v>20</v>
      </c>
      <c r="Z2673">
        <v>17</v>
      </c>
      <c r="AA2673">
        <v>5</v>
      </c>
      <c r="AB2673">
        <v>2</v>
      </c>
      <c r="AC2673" t="s">
        <v>11263</v>
      </c>
      <c r="AD2673" t="s">
        <v>11265</v>
      </c>
    </row>
    <row r="2674" spans="1:30" x14ac:dyDescent="0.25">
      <c r="A2674">
        <v>2673</v>
      </c>
      <c r="B2674" t="s">
        <v>16886</v>
      </c>
      <c r="C2674" s="2">
        <v>-0.25317749599292699</v>
      </c>
      <c r="D2674" t="s">
        <v>11268</v>
      </c>
      <c r="E2674" t="s">
        <v>18286</v>
      </c>
      <c r="F2674">
        <v>29.2357891442938</v>
      </c>
      <c r="G2674" s="2">
        <v>0.539437648716527</v>
      </c>
      <c r="H2674" s="12">
        <v>-0.46933597718903503</v>
      </c>
      <c r="I2674" s="14">
        <v>0.63882950309686903</v>
      </c>
      <c r="J2674" s="14">
        <v>0.73849295725082098</v>
      </c>
      <c r="K2674" t="s">
        <v>11267</v>
      </c>
      <c r="L2674" t="s">
        <v>24</v>
      </c>
      <c r="M2674" t="s">
        <v>24</v>
      </c>
      <c r="N2674" t="s">
        <v>24</v>
      </c>
      <c r="O2674" t="s">
        <v>24</v>
      </c>
      <c r="P2674" t="s">
        <v>24</v>
      </c>
      <c r="Q2674" t="s">
        <v>24</v>
      </c>
      <c r="R2674" t="s">
        <v>24</v>
      </c>
      <c r="S2674" t="s">
        <v>24</v>
      </c>
      <c r="T2674" t="s">
        <v>24</v>
      </c>
      <c r="U2674" t="s">
        <v>24</v>
      </c>
      <c r="V2674" t="s">
        <v>24</v>
      </c>
      <c r="W2674" t="s">
        <v>24</v>
      </c>
      <c r="X2674" t="s">
        <v>24</v>
      </c>
      <c r="Y2674">
        <v>45</v>
      </c>
      <c r="Z2674">
        <v>36</v>
      </c>
      <c r="AA2674">
        <v>19</v>
      </c>
      <c r="AB2674">
        <v>23</v>
      </c>
      <c r="AC2674" t="s">
        <v>11266</v>
      </c>
      <c r="AD2674" t="s">
        <v>11269</v>
      </c>
    </row>
    <row r="2675" spans="1:30" x14ac:dyDescent="0.25">
      <c r="A2675">
        <v>2674</v>
      </c>
      <c r="B2675" t="s">
        <v>16887</v>
      </c>
      <c r="C2675" s="2">
        <v>-0.46835013943350701</v>
      </c>
      <c r="D2675" t="s">
        <v>35</v>
      </c>
      <c r="E2675" t="s">
        <v>18295</v>
      </c>
      <c r="F2675">
        <v>319.13064804009099</v>
      </c>
      <c r="G2675" s="2">
        <v>0.22230775940067901</v>
      </c>
      <c r="H2675" s="12">
        <v>-2.10676469726533</v>
      </c>
      <c r="I2675" s="14">
        <v>3.5137981001068803E-2</v>
      </c>
      <c r="J2675" s="14">
        <v>7.7918123684936696E-2</v>
      </c>
      <c r="K2675" t="s">
        <v>11271</v>
      </c>
      <c r="L2675" t="s">
        <v>24</v>
      </c>
      <c r="M2675" t="s">
        <v>24</v>
      </c>
      <c r="N2675" t="s">
        <v>24</v>
      </c>
      <c r="O2675" t="s">
        <v>24</v>
      </c>
      <c r="P2675" t="s">
        <v>24</v>
      </c>
      <c r="Q2675" t="s">
        <v>24</v>
      </c>
      <c r="R2675" t="s">
        <v>24</v>
      </c>
      <c r="S2675" t="s">
        <v>24</v>
      </c>
      <c r="T2675" t="s">
        <v>24</v>
      </c>
      <c r="U2675" t="s">
        <v>24</v>
      </c>
      <c r="V2675" t="s">
        <v>24</v>
      </c>
      <c r="W2675" t="s">
        <v>24</v>
      </c>
      <c r="X2675" t="s">
        <v>24</v>
      </c>
      <c r="Y2675">
        <v>371</v>
      </c>
      <c r="Z2675">
        <v>446</v>
      </c>
      <c r="AA2675">
        <v>237</v>
      </c>
      <c r="AB2675">
        <v>250</v>
      </c>
      <c r="AC2675" t="s">
        <v>11270</v>
      </c>
      <c r="AD2675" t="s">
        <v>11272</v>
      </c>
    </row>
    <row r="2676" spans="1:30" x14ac:dyDescent="0.25">
      <c r="A2676">
        <v>2675</v>
      </c>
      <c r="B2676" t="s">
        <v>16888</v>
      </c>
      <c r="C2676" s="2">
        <v>-0.63759410783133796</v>
      </c>
      <c r="D2676" t="s">
        <v>35</v>
      </c>
      <c r="F2676">
        <v>126.189098582135</v>
      </c>
      <c r="G2676" s="2">
        <v>0.27918147684975497</v>
      </c>
      <c r="H2676" s="12">
        <v>-2.2837980335438499</v>
      </c>
      <c r="I2676" s="14">
        <v>2.2383403303654299E-2</v>
      </c>
      <c r="J2676" s="14">
        <v>5.3789039938935503E-2</v>
      </c>
      <c r="K2676" t="s">
        <v>11274</v>
      </c>
      <c r="L2676" t="s">
        <v>24</v>
      </c>
      <c r="M2676" t="s">
        <v>24</v>
      </c>
      <c r="N2676" t="s">
        <v>24</v>
      </c>
      <c r="O2676" t="s">
        <v>24</v>
      </c>
      <c r="P2676" t="s">
        <v>24</v>
      </c>
      <c r="Q2676" t="s">
        <v>24</v>
      </c>
      <c r="R2676" t="s">
        <v>24</v>
      </c>
      <c r="S2676" t="s">
        <v>24</v>
      </c>
      <c r="T2676" t="s">
        <v>24</v>
      </c>
      <c r="U2676" t="s">
        <v>24</v>
      </c>
      <c r="V2676" t="s">
        <v>24</v>
      </c>
      <c r="W2676" t="s">
        <v>24</v>
      </c>
      <c r="X2676" t="s">
        <v>24</v>
      </c>
      <c r="Y2676">
        <v>145</v>
      </c>
      <c r="Z2676">
        <v>156</v>
      </c>
      <c r="AA2676">
        <v>92</v>
      </c>
      <c r="AB2676">
        <v>111</v>
      </c>
      <c r="AC2676" t="s">
        <v>11273</v>
      </c>
      <c r="AD2676" t="s">
        <v>11275</v>
      </c>
    </row>
    <row r="2677" spans="1:30" x14ac:dyDescent="0.25">
      <c r="A2677">
        <v>2676</v>
      </c>
      <c r="B2677" t="s">
        <v>16889</v>
      </c>
      <c r="C2677" s="2">
        <v>-0.29721536432956303</v>
      </c>
      <c r="D2677" t="s">
        <v>35</v>
      </c>
      <c r="F2677">
        <v>2834.7990289149702</v>
      </c>
      <c r="G2677" s="2">
        <v>0.147015486314545</v>
      </c>
      <c r="H2677" s="12">
        <v>-2.0216602466876199</v>
      </c>
      <c r="I2677" s="14">
        <v>4.3211463403525802E-2</v>
      </c>
      <c r="J2677" s="14">
        <v>9.2359477061175893E-2</v>
      </c>
      <c r="K2677" t="s">
        <v>11277</v>
      </c>
      <c r="L2677" t="s">
        <v>24</v>
      </c>
      <c r="M2677" t="s">
        <v>24</v>
      </c>
      <c r="N2677" t="s">
        <v>24</v>
      </c>
      <c r="O2677" t="s">
        <v>24</v>
      </c>
      <c r="P2677" t="s">
        <v>24</v>
      </c>
      <c r="Q2677" t="s">
        <v>24</v>
      </c>
      <c r="R2677" t="s">
        <v>24</v>
      </c>
      <c r="S2677" t="s">
        <v>24</v>
      </c>
      <c r="T2677" t="s">
        <v>24</v>
      </c>
      <c r="U2677" t="s">
        <v>24</v>
      </c>
      <c r="V2677" t="s">
        <v>24</v>
      </c>
      <c r="W2677" t="s">
        <v>24</v>
      </c>
      <c r="X2677" t="s">
        <v>24</v>
      </c>
      <c r="Y2677">
        <v>3869</v>
      </c>
      <c r="Z2677">
        <v>3876</v>
      </c>
      <c r="AA2677">
        <v>1891</v>
      </c>
      <c r="AB2677">
        <v>2236</v>
      </c>
      <c r="AC2677" t="s">
        <v>11276</v>
      </c>
      <c r="AD2677" t="e">
        <f>-NNENINIRLKAMELAITRLATSITENGGPSSTDLEGHILYFRERLGRGDLEPQQELIFKQTLALLDPLSPKPGDLF</f>
        <v>#NAME?</v>
      </c>
    </row>
    <row r="2678" spans="1:30" x14ac:dyDescent="0.25">
      <c r="A2678">
        <v>2677</v>
      </c>
      <c r="B2678" t="s">
        <v>16890</v>
      </c>
      <c r="C2678" s="2">
        <v>-0.409944834384113</v>
      </c>
      <c r="D2678" t="s">
        <v>35</v>
      </c>
      <c r="F2678">
        <v>976.62133955743195</v>
      </c>
      <c r="G2678" s="2">
        <v>0.207059907548133</v>
      </c>
      <c r="H2678" s="12">
        <v>-1.9798368464393199</v>
      </c>
      <c r="I2678" s="14">
        <v>4.7721864603735002E-2</v>
      </c>
      <c r="J2678" s="14">
        <v>9.9707801646647998E-2</v>
      </c>
      <c r="K2678" t="s">
        <v>11279</v>
      </c>
      <c r="L2678" t="s">
        <v>24</v>
      </c>
      <c r="M2678" t="s">
        <v>24</v>
      </c>
      <c r="N2678" t="s">
        <v>24</v>
      </c>
      <c r="O2678" t="s">
        <v>24</v>
      </c>
      <c r="P2678" t="s">
        <v>24</v>
      </c>
      <c r="Q2678" t="s">
        <v>24</v>
      </c>
      <c r="R2678" t="s">
        <v>24</v>
      </c>
      <c r="S2678" t="s">
        <v>24</v>
      </c>
      <c r="T2678" t="s">
        <v>24</v>
      </c>
      <c r="U2678" t="s">
        <v>24</v>
      </c>
      <c r="V2678" t="s">
        <v>24</v>
      </c>
      <c r="W2678" t="s">
        <v>24</v>
      </c>
      <c r="X2678" t="s">
        <v>24</v>
      </c>
      <c r="Y2678">
        <v>1099</v>
      </c>
      <c r="Z2678">
        <v>1465</v>
      </c>
      <c r="AA2678">
        <v>705</v>
      </c>
      <c r="AB2678">
        <v>761</v>
      </c>
      <c r="AC2678" t="s">
        <v>11278</v>
      </c>
      <c r="AD2678" t="s">
        <v>11280</v>
      </c>
    </row>
    <row r="2679" spans="1:30" x14ac:dyDescent="0.25">
      <c r="A2679">
        <v>2678</v>
      </c>
      <c r="B2679" t="s">
        <v>16891</v>
      </c>
      <c r="C2679" s="2">
        <v>-0.180425879631647</v>
      </c>
      <c r="D2679" t="s">
        <v>690</v>
      </c>
      <c r="E2679" t="s">
        <v>18281</v>
      </c>
      <c r="F2679">
        <v>521.85995651131304</v>
      </c>
      <c r="G2679" s="2">
        <v>0.22468203459008601</v>
      </c>
      <c r="H2679" s="12">
        <v>-0.80302762061425803</v>
      </c>
      <c r="I2679" s="14">
        <v>0.42195877025688</v>
      </c>
      <c r="J2679" s="14">
        <v>0.55018696202792805</v>
      </c>
      <c r="K2679" t="s">
        <v>11282</v>
      </c>
      <c r="L2679" t="s">
        <v>24</v>
      </c>
      <c r="M2679" t="s">
        <v>24</v>
      </c>
      <c r="N2679" t="s">
        <v>24</v>
      </c>
      <c r="O2679" t="s">
        <v>24</v>
      </c>
      <c r="P2679" t="s">
        <v>24</v>
      </c>
      <c r="Q2679" t="s">
        <v>24</v>
      </c>
      <c r="R2679" t="s">
        <v>24</v>
      </c>
      <c r="S2679" t="s">
        <v>24</v>
      </c>
      <c r="T2679" t="s">
        <v>24</v>
      </c>
      <c r="U2679" t="s">
        <v>24</v>
      </c>
      <c r="V2679" t="s">
        <v>24</v>
      </c>
      <c r="W2679" t="s">
        <v>24</v>
      </c>
      <c r="X2679" t="s">
        <v>24</v>
      </c>
      <c r="Y2679">
        <v>722</v>
      </c>
      <c r="Z2679">
        <v>770</v>
      </c>
      <c r="AA2679">
        <v>290</v>
      </c>
      <c r="AB2679">
        <v>450</v>
      </c>
      <c r="AC2679" t="s">
        <v>11281</v>
      </c>
      <c r="AD2679" t="s">
        <v>691</v>
      </c>
    </row>
    <row r="2680" spans="1:30" x14ac:dyDescent="0.25">
      <c r="A2680">
        <v>2679</v>
      </c>
      <c r="B2680" t="s">
        <v>16892</v>
      </c>
      <c r="C2680" s="2">
        <v>-0.771642845120733</v>
      </c>
      <c r="D2680" t="s">
        <v>694</v>
      </c>
      <c r="E2680" t="s">
        <v>18281</v>
      </c>
      <c r="F2680">
        <v>177.326926535588</v>
      </c>
      <c r="G2680" s="2">
        <v>0.247158283164225</v>
      </c>
      <c r="H2680" s="12">
        <v>-3.12205941569845</v>
      </c>
      <c r="I2680" s="14">
        <v>1.7959068996419201E-3</v>
      </c>
      <c r="J2680" s="14">
        <v>6.1915624849144604E-3</v>
      </c>
      <c r="K2680" t="s">
        <v>11284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</v>
      </c>
      <c r="W2680">
        <v>0</v>
      </c>
      <c r="X2680">
        <v>0</v>
      </c>
      <c r="Y2680">
        <v>196</v>
      </c>
      <c r="Z2680">
        <v>203</v>
      </c>
      <c r="AA2680">
        <v>137</v>
      </c>
      <c r="AB2680">
        <v>158</v>
      </c>
      <c r="AC2680" t="s">
        <v>11283</v>
      </c>
      <c r="AD2680" t="s">
        <v>695</v>
      </c>
    </row>
    <row r="2681" spans="1:30" x14ac:dyDescent="0.25">
      <c r="A2681">
        <v>2680</v>
      </c>
      <c r="B2681" t="s">
        <v>16893</v>
      </c>
      <c r="C2681" s="2">
        <v>1.13416405654719</v>
      </c>
      <c r="D2681" t="s">
        <v>11287</v>
      </c>
      <c r="E2681" t="s">
        <v>18295</v>
      </c>
      <c r="F2681">
        <v>6912.11620272447</v>
      </c>
      <c r="G2681" s="2">
        <v>0.20982949203906801</v>
      </c>
      <c r="H2681" s="12">
        <v>5.4051699097475803</v>
      </c>
      <c r="I2681" s="14">
        <v>6.47469864861241E-8</v>
      </c>
      <c r="J2681" s="14">
        <v>6.6187691682804901E-7</v>
      </c>
      <c r="K2681" t="s">
        <v>11286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0</v>
      </c>
      <c r="Y2681">
        <v>13454</v>
      </c>
      <c r="Z2681">
        <v>15520</v>
      </c>
      <c r="AA2681">
        <v>2995</v>
      </c>
      <c r="AB2681">
        <v>2649</v>
      </c>
      <c r="AC2681" t="s">
        <v>11285</v>
      </c>
      <c r="AD2681" t="s">
        <v>11288</v>
      </c>
    </row>
    <row r="2682" spans="1:30" x14ac:dyDescent="0.25">
      <c r="A2682">
        <v>2681</v>
      </c>
      <c r="B2682" t="s">
        <v>16894</v>
      </c>
      <c r="C2682" s="2">
        <v>-0.46447665769549501</v>
      </c>
      <c r="D2682" t="s">
        <v>24</v>
      </c>
      <c r="F2682">
        <v>32.751595494678398</v>
      </c>
      <c r="G2682" s="2">
        <v>0.58601953501606596</v>
      </c>
      <c r="H2682" s="12">
        <v>-0.79259586061881304</v>
      </c>
      <c r="I2682" s="14">
        <v>0.42801332119709301</v>
      </c>
      <c r="J2682" s="14">
        <v>0.55563523711790996</v>
      </c>
      <c r="K2682" t="s">
        <v>24</v>
      </c>
      <c r="L2682" t="s">
        <v>24</v>
      </c>
      <c r="M2682" t="s">
        <v>24</v>
      </c>
      <c r="N2682" t="s">
        <v>24</v>
      </c>
      <c r="O2682" t="s">
        <v>24</v>
      </c>
      <c r="P2682" t="s">
        <v>24</v>
      </c>
      <c r="Q2682" t="s">
        <v>24</v>
      </c>
      <c r="R2682" t="s">
        <v>24</v>
      </c>
      <c r="S2682" t="s">
        <v>24</v>
      </c>
      <c r="T2682" t="s">
        <v>24</v>
      </c>
      <c r="U2682" t="s">
        <v>24</v>
      </c>
      <c r="V2682" t="s">
        <v>24</v>
      </c>
      <c r="W2682" t="s">
        <v>24</v>
      </c>
      <c r="X2682" t="s">
        <v>24</v>
      </c>
      <c r="Y2682">
        <v>33</v>
      </c>
      <c r="Z2682">
        <v>51</v>
      </c>
      <c r="AA2682">
        <v>30</v>
      </c>
      <c r="AB2682">
        <v>19</v>
      </c>
      <c r="AC2682" t="s">
        <v>24</v>
      </c>
      <c r="AD2682" t="s">
        <v>24</v>
      </c>
    </row>
    <row r="2683" spans="1:30" x14ac:dyDescent="0.25">
      <c r="A2683">
        <v>2682</v>
      </c>
      <c r="B2683" t="s">
        <v>16895</v>
      </c>
      <c r="C2683" s="2">
        <v>-1.0528986907862301</v>
      </c>
      <c r="D2683" t="s">
        <v>24</v>
      </c>
      <c r="F2683">
        <v>15169.2477768064</v>
      </c>
      <c r="G2683" s="2">
        <v>0.33313886230798001</v>
      </c>
      <c r="H2683" s="12">
        <v>-3.1605399727061898</v>
      </c>
      <c r="I2683" s="14">
        <v>1.57476995601969E-3</v>
      </c>
      <c r="J2683" s="14">
        <v>5.5251362787573002E-3</v>
      </c>
      <c r="K2683" t="s">
        <v>24</v>
      </c>
      <c r="L2683">
        <v>0</v>
      </c>
      <c r="M2683">
        <v>1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11090</v>
      </c>
      <c r="Z2683">
        <v>19190</v>
      </c>
      <c r="AA2683">
        <v>15383</v>
      </c>
      <c r="AB2683">
        <v>11091</v>
      </c>
      <c r="AC2683" t="s">
        <v>24</v>
      </c>
      <c r="AD2683" t="s">
        <v>24</v>
      </c>
    </row>
    <row r="2684" spans="1:30" x14ac:dyDescent="0.25">
      <c r="A2684">
        <v>2683</v>
      </c>
      <c r="B2684" t="s">
        <v>16896</v>
      </c>
      <c r="C2684" s="2">
        <v>1.6401718596772099</v>
      </c>
      <c r="D2684" t="s">
        <v>11291</v>
      </c>
      <c r="E2684" t="s">
        <v>18281</v>
      </c>
      <c r="F2684">
        <v>1965.67154175408</v>
      </c>
      <c r="G2684" s="2">
        <v>0.19042199233783999</v>
      </c>
      <c r="H2684" s="12">
        <v>8.6133531087484805</v>
      </c>
      <c r="I2684" s="14">
        <v>7.0954122464812203E-18</v>
      </c>
      <c r="J2684" s="14">
        <v>2.38858489849217E-16</v>
      </c>
      <c r="K2684" t="s">
        <v>11290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0</v>
      </c>
      <c r="Y2684">
        <v>4855</v>
      </c>
      <c r="Z2684">
        <v>4187</v>
      </c>
      <c r="AA2684">
        <v>582</v>
      </c>
      <c r="AB2684">
        <v>678</v>
      </c>
      <c r="AC2684" t="s">
        <v>11289</v>
      </c>
      <c r="AD2684" t="s">
        <v>11292</v>
      </c>
    </row>
    <row r="2685" spans="1:30" x14ac:dyDescent="0.25">
      <c r="A2685">
        <v>2684</v>
      </c>
      <c r="B2685" t="s">
        <v>16897</v>
      </c>
      <c r="C2685" s="2">
        <v>-0.98237782922281003</v>
      </c>
      <c r="D2685" t="s">
        <v>24</v>
      </c>
      <c r="F2685">
        <v>84238.681798993493</v>
      </c>
      <c r="G2685" s="2">
        <v>0.26465253490146401</v>
      </c>
      <c r="H2685" s="12">
        <v>-3.7119532204313601</v>
      </c>
      <c r="I2685" s="14">
        <v>2.05666004017245E-4</v>
      </c>
      <c r="J2685" s="14">
        <v>9.6025877926948896E-4</v>
      </c>
      <c r="K2685" t="s">
        <v>24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1</v>
      </c>
      <c r="W2685">
        <v>0</v>
      </c>
      <c r="X2685">
        <v>0</v>
      </c>
      <c r="Y2685">
        <v>64118</v>
      </c>
      <c r="Z2685">
        <v>109602</v>
      </c>
      <c r="AA2685">
        <v>69706</v>
      </c>
      <c r="AB2685">
        <v>77609</v>
      </c>
      <c r="AC2685" t="s">
        <v>24</v>
      </c>
      <c r="AD2685" t="s">
        <v>24</v>
      </c>
    </row>
    <row r="2686" spans="1:30" x14ac:dyDescent="0.25">
      <c r="A2686">
        <v>2685</v>
      </c>
      <c r="B2686" t="s">
        <v>16898</v>
      </c>
      <c r="C2686" s="2">
        <v>-1.1896353768649699</v>
      </c>
      <c r="D2686" t="s">
        <v>24</v>
      </c>
      <c r="F2686">
        <v>0.50844438583093199</v>
      </c>
      <c r="G2686" s="2">
        <v>4.2627634736064799</v>
      </c>
      <c r="H2686" s="12">
        <v>-0.27907609329740302</v>
      </c>
      <c r="I2686" s="14">
        <v>0.78018642932976601</v>
      </c>
      <c r="J2686" s="14" t="s">
        <v>24</v>
      </c>
      <c r="K2686" t="s">
        <v>24</v>
      </c>
      <c r="L2686" t="s">
        <v>24</v>
      </c>
      <c r="M2686" t="s">
        <v>24</v>
      </c>
      <c r="N2686" t="s">
        <v>24</v>
      </c>
      <c r="O2686" t="s">
        <v>24</v>
      </c>
      <c r="P2686" t="s">
        <v>24</v>
      </c>
      <c r="Q2686" t="s">
        <v>24</v>
      </c>
      <c r="R2686" t="s">
        <v>24</v>
      </c>
      <c r="S2686" t="s">
        <v>24</v>
      </c>
      <c r="T2686" t="s">
        <v>24</v>
      </c>
      <c r="U2686" t="s">
        <v>24</v>
      </c>
      <c r="V2686" t="s">
        <v>24</v>
      </c>
      <c r="W2686" t="s">
        <v>24</v>
      </c>
      <c r="X2686" t="s">
        <v>24</v>
      </c>
      <c r="Y2686">
        <v>0</v>
      </c>
      <c r="Z2686">
        <v>1</v>
      </c>
      <c r="AA2686">
        <v>0</v>
      </c>
      <c r="AB2686">
        <v>1</v>
      </c>
      <c r="AC2686" t="s">
        <v>24</v>
      </c>
      <c r="AD2686" t="s">
        <v>24</v>
      </c>
    </row>
    <row r="2687" spans="1:30" x14ac:dyDescent="0.25">
      <c r="A2687">
        <v>2686</v>
      </c>
      <c r="B2687" t="s">
        <v>16899</v>
      </c>
      <c r="C2687" s="2">
        <v>-1.5136763134256099</v>
      </c>
      <c r="D2687" t="s">
        <v>24</v>
      </c>
      <c r="F2687">
        <v>10.857880940469</v>
      </c>
      <c r="G2687" s="2">
        <v>0.89378178772636296</v>
      </c>
      <c r="H2687" s="12">
        <v>-1.69356361274284</v>
      </c>
      <c r="I2687" s="14">
        <v>9.0348237383385599E-2</v>
      </c>
      <c r="J2687" s="14" t="s">
        <v>24</v>
      </c>
      <c r="K2687" t="s">
        <v>24</v>
      </c>
      <c r="L2687" t="s">
        <v>24</v>
      </c>
      <c r="M2687" t="s">
        <v>24</v>
      </c>
      <c r="N2687" t="s">
        <v>24</v>
      </c>
      <c r="O2687" t="s">
        <v>24</v>
      </c>
      <c r="P2687" t="s">
        <v>24</v>
      </c>
      <c r="Q2687" t="s">
        <v>24</v>
      </c>
      <c r="R2687" t="s">
        <v>24</v>
      </c>
      <c r="S2687" t="s">
        <v>24</v>
      </c>
      <c r="T2687" t="s">
        <v>24</v>
      </c>
      <c r="U2687" t="s">
        <v>24</v>
      </c>
      <c r="V2687" t="s">
        <v>24</v>
      </c>
      <c r="W2687" t="s">
        <v>24</v>
      </c>
      <c r="X2687" t="s">
        <v>24</v>
      </c>
      <c r="Y2687">
        <v>11</v>
      </c>
      <c r="Z2687">
        <v>6</v>
      </c>
      <c r="AA2687">
        <v>11</v>
      </c>
      <c r="AB2687">
        <v>10</v>
      </c>
      <c r="AC2687" t="s">
        <v>24</v>
      </c>
      <c r="AD2687" t="s">
        <v>24</v>
      </c>
    </row>
    <row r="2688" spans="1:30" x14ac:dyDescent="0.25">
      <c r="A2688">
        <v>2687</v>
      </c>
      <c r="B2688" t="s">
        <v>16900</v>
      </c>
      <c r="C2688" s="2">
        <v>-0.47850914619394302</v>
      </c>
      <c r="D2688" t="s">
        <v>11295</v>
      </c>
      <c r="E2688" t="s">
        <v>18282</v>
      </c>
      <c r="F2688">
        <v>38.052642213280997</v>
      </c>
      <c r="G2688" s="2">
        <v>0.48345596711704902</v>
      </c>
      <c r="H2688" s="12">
        <v>-0.98976779425724004</v>
      </c>
      <c r="I2688" s="14">
        <v>0.32228762975318598</v>
      </c>
      <c r="J2688" s="14">
        <v>0.448036024986184</v>
      </c>
      <c r="K2688" t="s">
        <v>11294</v>
      </c>
      <c r="L2688" t="s">
        <v>24</v>
      </c>
      <c r="M2688" t="s">
        <v>24</v>
      </c>
      <c r="N2688" t="s">
        <v>24</v>
      </c>
      <c r="O2688" t="s">
        <v>24</v>
      </c>
      <c r="P2688" t="s">
        <v>24</v>
      </c>
      <c r="Q2688" t="s">
        <v>24</v>
      </c>
      <c r="R2688" t="s">
        <v>24</v>
      </c>
      <c r="S2688" t="s">
        <v>24</v>
      </c>
      <c r="T2688" t="s">
        <v>24</v>
      </c>
      <c r="U2688" t="s">
        <v>24</v>
      </c>
      <c r="V2688" t="s">
        <v>24</v>
      </c>
      <c r="W2688" t="s">
        <v>24</v>
      </c>
      <c r="X2688" t="s">
        <v>24</v>
      </c>
      <c r="Y2688">
        <v>42</v>
      </c>
      <c r="Z2688">
        <v>55</v>
      </c>
      <c r="AA2688">
        <v>30</v>
      </c>
      <c r="AB2688">
        <v>28</v>
      </c>
      <c r="AC2688" t="s">
        <v>11293</v>
      </c>
      <c r="AD2688" t="s">
        <v>11296</v>
      </c>
    </row>
    <row r="2689" spans="1:30" x14ac:dyDescent="0.25">
      <c r="A2689">
        <v>2688</v>
      </c>
      <c r="B2689" t="s">
        <v>16901</v>
      </c>
      <c r="C2689" s="2">
        <v>-0.67420594058014305</v>
      </c>
      <c r="D2689" t="s">
        <v>120</v>
      </c>
      <c r="F2689">
        <v>29.099869551302302</v>
      </c>
      <c r="G2689" s="2">
        <v>0.54266874853232205</v>
      </c>
      <c r="H2689" s="12">
        <v>-1.24238947314282</v>
      </c>
      <c r="I2689" s="14">
        <v>0.214092897698238</v>
      </c>
      <c r="J2689" s="14">
        <v>0.33031717325627002</v>
      </c>
      <c r="K2689" t="s">
        <v>11298</v>
      </c>
      <c r="L2689" t="s">
        <v>24</v>
      </c>
      <c r="M2689" t="s">
        <v>24</v>
      </c>
      <c r="N2689" t="s">
        <v>24</v>
      </c>
      <c r="O2689" t="s">
        <v>24</v>
      </c>
      <c r="P2689" t="s">
        <v>24</v>
      </c>
      <c r="Q2689" t="s">
        <v>24</v>
      </c>
      <c r="R2689" t="s">
        <v>24</v>
      </c>
      <c r="S2689" t="s">
        <v>24</v>
      </c>
      <c r="T2689" t="s">
        <v>24</v>
      </c>
      <c r="U2689" t="s">
        <v>24</v>
      </c>
      <c r="V2689" t="s">
        <v>24</v>
      </c>
      <c r="W2689" t="s">
        <v>24</v>
      </c>
      <c r="X2689" t="s">
        <v>24</v>
      </c>
      <c r="Y2689">
        <v>38</v>
      </c>
      <c r="Z2689">
        <v>30</v>
      </c>
      <c r="AA2689">
        <v>23</v>
      </c>
      <c r="AB2689">
        <v>24</v>
      </c>
      <c r="AC2689" t="s">
        <v>11297</v>
      </c>
      <c r="AD2689" t="e">
        <f>-DNRNFPTPDDISASIHALITATPGGYERLADELHAGASHNALRNRVRQHAGQAVPIGMAITLEQISGRTDITEAMCKRAGGVFVKLPDVTQMGNEELLIKFNELLAALGEFGRAHNEFTADGVLDRQESKRLKAKGYRAQSIIAEILVVTELLWGDATDSRSVASGALTKRVE</f>
        <v>#NAME?</v>
      </c>
    </row>
    <row r="2690" spans="1:30" x14ac:dyDescent="0.25">
      <c r="A2690">
        <v>2689</v>
      </c>
      <c r="B2690" t="s">
        <v>16902</v>
      </c>
      <c r="C2690" s="2">
        <v>0.34829486161585899</v>
      </c>
      <c r="D2690" t="s">
        <v>35</v>
      </c>
      <c r="F2690">
        <v>13.154695506169199</v>
      </c>
      <c r="G2690" s="2">
        <v>0.827298393926996</v>
      </c>
      <c r="H2690" s="12">
        <v>0.42100270491591701</v>
      </c>
      <c r="I2690" s="14">
        <v>0.67375310668404598</v>
      </c>
      <c r="J2690" s="14">
        <v>0.76647355293141495</v>
      </c>
      <c r="K2690" t="s">
        <v>24</v>
      </c>
      <c r="L2690" t="s">
        <v>24</v>
      </c>
      <c r="M2690" t="s">
        <v>24</v>
      </c>
      <c r="N2690" t="s">
        <v>24</v>
      </c>
      <c r="O2690" t="s">
        <v>24</v>
      </c>
      <c r="P2690" t="s">
        <v>24</v>
      </c>
      <c r="Q2690" t="s">
        <v>24</v>
      </c>
      <c r="R2690" t="s">
        <v>24</v>
      </c>
      <c r="S2690" t="s">
        <v>24</v>
      </c>
      <c r="T2690" t="s">
        <v>24</v>
      </c>
      <c r="U2690" t="s">
        <v>24</v>
      </c>
      <c r="V2690" t="s">
        <v>24</v>
      </c>
      <c r="W2690" t="s">
        <v>24</v>
      </c>
      <c r="X2690" t="s">
        <v>24</v>
      </c>
      <c r="Y2690">
        <v>17</v>
      </c>
      <c r="Z2690">
        <v>28</v>
      </c>
      <c r="AA2690">
        <v>9</v>
      </c>
      <c r="AB2690">
        <v>6</v>
      </c>
      <c r="AC2690" t="s">
        <v>11299</v>
      </c>
      <c r="AD2690" t="s">
        <v>11300</v>
      </c>
    </row>
    <row r="2691" spans="1:30" x14ac:dyDescent="0.25">
      <c r="A2691">
        <v>2690</v>
      </c>
      <c r="B2691" t="s">
        <v>16903</v>
      </c>
      <c r="C2691" s="2">
        <v>0.77136662301134495</v>
      </c>
      <c r="D2691" t="s">
        <v>35</v>
      </c>
      <c r="F2691">
        <v>10.0361261299009</v>
      </c>
      <c r="G2691" s="2">
        <v>0.95737992730021304</v>
      </c>
      <c r="H2691" s="12">
        <v>0.80570586557687596</v>
      </c>
      <c r="I2691" s="14">
        <v>0.42041246662621601</v>
      </c>
      <c r="J2691" s="14" t="s">
        <v>24</v>
      </c>
      <c r="K2691" t="s">
        <v>11302</v>
      </c>
      <c r="L2691" t="s">
        <v>24</v>
      </c>
      <c r="M2691" t="s">
        <v>24</v>
      </c>
      <c r="N2691" t="s">
        <v>24</v>
      </c>
      <c r="O2691" t="s">
        <v>24</v>
      </c>
      <c r="P2691" t="s">
        <v>24</v>
      </c>
      <c r="Q2691" t="s">
        <v>24</v>
      </c>
      <c r="R2691" t="s">
        <v>24</v>
      </c>
      <c r="S2691" t="s">
        <v>24</v>
      </c>
      <c r="T2691" t="s">
        <v>24</v>
      </c>
      <c r="U2691" t="s">
        <v>24</v>
      </c>
      <c r="V2691" t="s">
        <v>24</v>
      </c>
      <c r="W2691" t="s">
        <v>24</v>
      </c>
      <c r="X2691" t="s">
        <v>24</v>
      </c>
      <c r="Y2691">
        <v>14</v>
      </c>
      <c r="Z2691">
        <v>25</v>
      </c>
      <c r="AA2691">
        <v>3</v>
      </c>
      <c r="AB2691">
        <v>7</v>
      </c>
      <c r="AC2691" t="s">
        <v>11301</v>
      </c>
      <c r="AD2691" t="s">
        <v>11303</v>
      </c>
    </row>
    <row r="2692" spans="1:30" x14ac:dyDescent="0.25">
      <c r="A2692">
        <v>2691</v>
      </c>
      <c r="B2692" t="s">
        <v>16904</v>
      </c>
      <c r="C2692" s="2">
        <v>-0.99745829151999699</v>
      </c>
      <c r="D2692" t="s">
        <v>24</v>
      </c>
      <c r="F2692">
        <v>13.382498779388399</v>
      </c>
      <c r="G2692" s="2">
        <v>0.80589200425610596</v>
      </c>
      <c r="H2692" s="12">
        <v>-1.23770714469456</v>
      </c>
      <c r="I2692" s="14">
        <v>0.215824668989023</v>
      </c>
      <c r="J2692" s="14">
        <v>0.332594843094766</v>
      </c>
      <c r="K2692" t="s">
        <v>24</v>
      </c>
      <c r="L2692" t="s">
        <v>24</v>
      </c>
      <c r="M2692" t="s">
        <v>24</v>
      </c>
      <c r="N2692" t="s">
        <v>24</v>
      </c>
      <c r="O2692" t="s">
        <v>24</v>
      </c>
      <c r="P2692" t="s">
        <v>24</v>
      </c>
      <c r="Q2692" t="s">
        <v>24</v>
      </c>
      <c r="R2692" t="s">
        <v>24</v>
      </c>
      <c r="S2692" t="s">
        <v>24</v>
      </c>
      <c r="T2692" t="s">
        <v>24</v>
      </c>
      <c r="U2692" t="s">
        <v>24</v>
      </c>
      <c r="V2692" t="s">
        <v>24</v>
      </c>
      <c r="W2692" t="s">
        <v>24</v>
      </c>
      <c r="X2692" t="s">
        <v>24</v>
      </c>
      <c r="Y2692">
        <v>15</v>
      </c>
      <c r="Z2692">
        <v>12</v>
      </c>
      <c r="AA2692">
        <v>14</v>
      </c>
      <c r="AB2692">
        <v>9</v>
      </c>
      <c r="AC2692" t="s">
        <v>24</v>
      </c>
      <c r="AD2692" t="s">
        <v>24</v>
      </c>
    </row>
    <row r="2693" spans="1:30" x14ac:dyDescent="0.25">
      <c r="A2693">
        <v>2692</v>
      </c>
      <c r="B2693" t="s">
        <v>16905</v>
      </c>
      <c r="C2693" s="2">
        <v>0.52580577047370503</v>
      </c>
      <c r="D2693" t="s">
        <v>11306</v>
      </c>
      <c r="E2693" t="s">
        <v>18282</v>
      </c>
      <c r="F2693">
        <v>23.778030863543201</v>
      </c>
      <c r="G2693" s="2">
        <v>0.61263997171945195</v>
      </c>
      <c r="H2693" s="12">
        <v>0.85826226616909096</v>
      </c>
      <c r="I2693" s="14">
        <v>0.39074766045173398</v>
      </c>
      <c r="J2693" s="14">
        <v>0.51900327008980296</v>
      </c>
      <c r="K2693" t="s">
        <v>11305</v>
      </c>
      <c r="L2693" t="s">
        <v>24</v>
      </c>
      <c r="M2693" t="s">
        <v>24</v>
      </c>
      <c r="N2693" t="s">
        <v>24</v>
      </c>
      <c r="O2693" t="s">
        <v>24</v>
      </c>
      <c r="P2693" t="s">
        <v>24</v>
      </c>
      <c r="Q2693" t="s">
        <v>24</v>
      </c>
      <c r="R2693" t="s">
        <v>24</v>
      </c>
      <c r="S2693" t="s">
        <v>24</v>
      </c>
      <c r="T2693" t="s">
        <v>24</v>
      </c>
      <c r="U2693" t="s">
        <v>24</v>
      </c>
      <c r="V2693" t="s">
        <v>24</v>
      </c>
      <c r="W2693" t="s">
        <v>24</v>
      </c>
      <c r="X2693" t="s">
        <v>24</v>
      </c>
      <c r="Y2693">
        <v>36</v>
      </c>
      <c r="Z2693">
        <v>50</v>
      </c>
      <c r="AA2693">
        <v>10</v>
      </c>
      <c r="AB2693">
        <v>16</v>
      </c>
      <c r="AC2693" t="s">
        <v>11304</v>
      </c>
      <c r="AD2693" t="s">
        <v>11307</v>
      </c>
    </row>
    <row r="2694" spans="1:30" x14ac:dyDescent="0.25">
      <c r="A2694">
        <v>2693</v>
      </c>
      <c r="B2694" t="s">
        <v>16906</v>
      </c>
      <c r="C2694" s="2">
        <v>0.89178564999389198</v>
      </c>
      <c r="D2694" t="s">
        <v>11310</v>
      </c>
      <c r="F2694">
        <v>45.248553186829902</v>
      </c>
      <c r="G2694" s="2">
        <v>0.51756402188883399</v>
      </c>
      <c r="H2694" s="12">
        <v>1.7230441303461299</v>
      </c>
      <c r="I2694" s="14">
        <v>8.4880544914249401E-2</v>
      </c>
      <c r="J2694" s="14">
        <v>0.16059037203979801</v>
      </c>
      <c r="K2694" t="s">
        <v>11309</v>
      </c>
      <c r="L2694" t="s">
        <v>24</v>
      </c>
      <c r="M2694" t="s">
        <v>24</v>
      </c>
      <c r="N2694" t="s">
        <v>24</v>
      </c>
      <c r="O2694" t="s">
        <v>24</v>
      </c>
      <c r="P2694" t="s">
        <v>24</v>
      </c>
      <c r="Q2694" t="s">
        <v>24</v>
      </c>
      <c r="R2694" t="s">
        <v>24</v>
      </c>
      <c r="S2694" t="s">
        <v>24</v>
      </c>
      <c r="T2694" t="s">
        <v>24</v>
      </c>
      <c r="U2694" t="s">
        <v>24</v>
      </c>
      <c r="V2694" t="s">
        <v>24</v>
      </c>
      <c r="W2694" t="s">
        <v>24</v>
      </c>
      <c r="X2694" t="s">
        <v>24</v>
      </c>
      <c r="Y2694">
        <v>98</v>
      </c>
      <c r="Z2694">
        <v>80</v>
      </c>
      <c r="AA2694">
        <v>25</v>
      </c>
      <c r="AB2694">
        <v>16</v>
      </c>
      <c r="AC2694" t="s">
        <v>11308</v>
      </c>
      <c r="AD2694" t="s">
        <v>11311</v>
      </c>
    </row>
    <row r="2695" spans="1:30" x14ac:dyDescent="0.25">
      <c r="A2695">
        <v>2694</v>
      </c>
      <c r="B2695" t="s">
        <v>16907</v>
      </c>
      <c r="C2695" s="2">
        <v>1.0886443628925599</v>
      </c>
      <c r="D2695" t="s">
        <v>11295</v>
      </c>
      <c r="E2695" t="s">
        <v>18281</v>
      </c>
      <c r="F2695">
        <v>38.848497407176403</v>
      </c>
      <c r="G2695" s="2">
        <v>0.63763968894999801</v>
      </c>
      <c r="H2695" s="12">
        <v>1.70730332781706</v>
      </c>
      <c r="I2695" s="14">
        <v>8.7765687903963399E-2</v>
      </c>
      <c r="J2695" s="14">
        <v>0.16485089526934901</v>
      </c>
      <c r="K2695" t="s">
        <v>11313</v>
      </c>
      <c r="L2695" t="s">
        <v>24</v>
      </c>
      <c r="M2695" t="s">
        <v>24</v>
      </c>
      <c r="N2695" t="s">
        <v>24</v>
      </c>
      <c r="O2695" t="s">
        <v>24</v>
      </c>
      <c r="P2695" t="s">
        <v>24</v>
      </c>
      <c r="Q2695" t="s">
        <v>24</v>
      </c>
      <c r="R2695" t="s">
        <v>24</v>
      </c>
      <c r="S2695" t="s">
        <v>24</v>
      </c>
      <c r="T2695" t="s">
        <v>24</v>
      </c>
      <c r="U2695" t="s">
        <v>24</v>
      </c>
      <c r="V2695" t="s">
        <v>24</v>
      </c>
      <c r="W2695" t="s">
        <v>24</v>
      </c>
      <c r="X2695" t="s">
        <v>24</v>
      </c>
      <c r="Y2695">
        <v>73</v>
      </c>
      <c r="Z2695">
        <v>89</v>
      </c>
      <c r="AA2695">
        <v>7</v>
      </c>
      <c r="AB2695">
        <v>27</v>
      </c>
      <c r="AC2695" t="s">
        <v>11312</v>
      </c>
      <c r="AD2695" t="s">
        <v>11314</v>
      </c>
    </row>
    <row r="2696" spans="1:30" x14ac:dyDescent="0.25">
      <c r="A2696">
        <v>2695</v>
      </c>
      <c r="B2696" t="s">
        <v>16908</v>
      </c>
      <c r="C2696" s="2">
        <v>0.28392809769417998</v>
      </c>
      <c r="D2696" t="s">
        <v>9069</v>
      </c>
      <c r="E2696" t="s">
        <v>18284</v>
      </c>
      <c r="F2696">
        <v>76.020537031998302</v>
      </c>
      <c r="G2696" s="2">
        <v>0.353306010509984</v>
      </c>
      <c r="H2696" s="12">
        <v>0.80363223168589804</v>
      </c>
      <c r="I2696" s="14">
        <v>0.42160940269589098</v>
      </c>
      <c r="J2696" s="14">
        <v>0.55007842216086</v>
      </c>
      <c r="K2696" t="s">
        <v>11316</v>
      </c>
      <c r="L2696" t="s">
        <v>24</v>
      </c>
      <c r="M2696" t="s">
        <v>24</v>
      </c>
      <c r="N2696" t="s">
        <v>24</v>
      </c>
      <c r="O2696" t="s">
        <v>24</v>
      </c>
      <c r="P2696" t="s">
        <v>24</v>
      </c>
      <c r="Q2696" t="s">
        <v>24</v>
      </c>
      <c r="R2696" t="s">
        <v>24</v>
      </c>
      <c r="S2696" t="s">
        <v>24</v>
      </c>
      <c r="T2696" t="s">
        <v>24</v>
      </c>
      <c r="U2696" t="s">
        <v>24</v>
      </c>
      <c r="V2696" t="s">
        <v>24</v>
      </c>
      <c r="W2696" t="s">
        <v>24</v>
      </c>
      <c r="X2696" t="s">
        <v>24</v>
      </c>
      <c r="Y2696">
        <v>125</v>
      </c>
      <c r="Z2696">
        <v>129</v>
      </c>
      <c r="AA2696">
        <v>45</v>
      </c>
      <c r="AB2696">
        <v>45</v>
      </c>
      <c r="AC2696" t="s">
        <v>11315</v>
      </c>
      <c r="AD2696" t="s">
        <v>11317</v>
      </c>
    </row>
    <row r="2697" spans="1:30" x14ac:dyDescent="0.25">
      <c r="A2697">
        <v>2696</v>
      </c>
      <c r="B2697" t="s">
        <v>16909</v>
      </c>
      <c r="C2697" s="2">
        <v>0.18993623562407799</v>
      </c>
      <c r="D2697" t="s">
        <v>11320</v>
      </c>
      <c r="F2697">
        <v>31.286379805315999</v>
      </c>
      <c r="G2697" s="2">
        <v>0.52848030971790205</v>
      </c>
      <c r="H2697" s="12">
        <v>0.35940078018320898</v>
      </c>
      <c r="I2697" s="14">
        <v>0.71929529116244195</v>
      </c>
      <c r="J2697" s="14">
        <v>0.803446256289856</v>
      </c>
      <c r="K2697" t="s">
        <v>11319</v>
      </c>
      <c r="L2697" t="s">
        <v>24</v>
      </c>
      <c r="M2697" t="s">
        <v>24</v>
      </c>
      <c r="N2697" t="s">
        <v>24</v>
      </c>
      <c r="O2697" t="s">
        <v>24</v>
      </c>
      <c r="P2697" t="s">
        <v>24</v>
      </c>
      <c r="Q2697" t="s">
        <v>24</v>
      </c>
      <c r="R2697" t="s">
        <v>24</v>
      </c>
      <c r="S2697" t="s">
        <v>24</v>
      </c>
      <c r="T2697" t="s">
        <v>24</v>
      </c>
      <c r="U2697" t="s">
        <v>24</v>
      </c>
      <c r="V2697" t="s">
        <v>24</v>
      </c>
      <c r="W2697" t="s">
        <v>24</v>
      </c>
      <c r="X2697" t="s">
        <v>24</v>
      </c>
      <c r="Y2697">
        <v>46</v>
      </c>
      <c r="Z2697">
        <v>56</v>
      </c>
      <c r="AA2697">
        <v>15</v>
      </c>
      <c r="AB2697">
        <v>24</v>
      </c>
      <c r="AC2697" t="s">
        <v>11318</v>
      </c>
      <c r="AD2697" t="s">
        <v>11321</v>
      </c>
    </row>
    <row r="2698" spans="1:30" x14ac:dyDescent="0.25">
      <c r="A2698">
        <v>2697</v>
      </c>
      <c r="B2698" t="s">
        <v>16910</v>
      </c>
      <c r="C2698" s="2">
        <v>-2.3326017340520799</v>
      </c>
      <c r="D2698" t="s">
        <v>35</v>
      </c>
      <c r="E2698" t="s">
        <v>18286</v>
      </c>
      <c r="F2698">
        <v>23440.1165115152</v>
      </c>
      <c r="G2698" s="2">
        <v>0.20918687947575099</v>
      </c>
      <c r="H2698" s="12">
        <v>-11.150803243003899</v>
      </c>
      <c r="I2698" s="14">
        <v>7.0962857960370196E-29</v>
      </c>
      <c r="J2698" s="14">
        <v>4.0160863816702301E-27</v>
      </c>
      <c r="K2698" t="s">
        <v>11323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1</v>
      </c>
      <c r="Y2698">
        <v>9831</v>
      </c>
      <c r="Z2698">
        <v>13932</v>
      </c>
      <c r="AA2698">
        <v>22445</v>
      </c>
      <c r="AB2698">
        <v>29425</v>
      </c>
      <c r="AC2698" t="s">
        <v>11322</v>
      </c>
      <c r="AD2698" t="s">
        <v>11324</v>
      </c>
    </row>
    <row r="2699" spans="1:30" x14ac:dyDescent="0.25">
      <c r="A2699">
        <v>2698</v>
      </c>
      <c r="B2699" t="s">
        <v>16911</v>
      </c>
      <c r="C2699" s="2">
        <v>-2.1269803416566</v>
      </c>
      <c r="D2699" t="s">
        <v>35</v>
      </c>
      <c r="F2699">
        <v>16003.401603010499</v>
      </c>
      <c r="G2699" s="2">
        <v>0.185862769590874</v>
      </c>
      <c r="H2699" s="12">
        <v>-11.443821408335699</v>
      </c>
      <c r="I2699" s="14">
        <v>2.52512849848248E-30</v>
      </c>
      <c r="J2699" s="14">
        <v>1.5170195056267801E-28</v>
      </c>
      <c r="K2699" t="s">
        <v>24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</v>
      </c>
      <c r="Y2699">
        <v>7895</v>
      </c>
      <c r="Z2699">
        <v>10330</v>
      </c>
      <c r="AA2699">
        <v>14951</v>
      </c>
      <c r="AB2699">
        <v>19585</v>
      </c>
      <c r="AC2699" t="s">
        <v>11325</v>
      </c>
      <c r="AD2699" t="s">
        <v>11326</v>
      </c>
    </row>
    <row r="2700" spans="1:30" x14ac:dyDescent="0.25">
      <c r="A2700">
        <v>2699</v>
      </c>
      <c r="B2700" t="s">
        <v>16912</v>
      </c>
      <c r="C2700" s="2">
        <v>-2.2201144342297301</v>
      </c>
      <c r="D2700" t="s">
        <v>35</v>
      </c>
      <c r="F2700">
        <v>21938.120670912798</v>
      </c>
      <c r="G2700" s="2">
        <v>0.19611520458194601</v>
      </c>
      <c r="H2700" s="12">
        <v>-11.320460537276</v>
      </c>
      <c r="I2700" s="14">
        <v>1.03924520689784E-29</v>
      </c>
      <c r="J2700" s="14">
        <v>6.0570933327404096E-28</v>
      </c>
      <c r="K2700" t="s">
        <v>11328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1</v>
      </c>
      <c r="Y2700">
        <v>10296</v>
      </c>
      <c r="Z2700">
        <v>13400</v>
      </c>
      <c r="AA2700">
        <v>19987</v>
      </c>
      <c r="AB2700">
        <v>28053</v>
      </c>
      <c r="AC2700" t="s">
        <v>11327</v>
      </c>
      <c r="AD2700" t="s">
        <v>11329</v>
      </c>
    </row>
    <row r="2701" spans="1:30" x14ac:dyDescent="0.25">
      <c r="A2701">
        <v>2700</v>
      </c>
      <c r="B2701" t="s">
        <v>16913</v>
      </c>
      <c r="C2701" s="2">
        <v>0.15729719939613501</v>
      </c>
      <c r="D2701" t="s">
        <v>11332</v>
      </c>
      <c r="E2701" t="s">
        <v>18283</v>
      </c>
      <c r="F2701">
        <v>126.57327071795299</v>
      </c>
      <c r="G2701" s="2">
        <v>0.30619420783886298</v>
      </c>
      <c r="H2701" s="12">
        <v>0.51371709643480201</v>
      </c>
      <c r="I2701" s="14">
        <v>0.60744979719479097</v>
      </c>
      <c r="J2701" s="14">
        <v>0.713926765960326</v>
      </c>
      <c r="K2701" t="s">
        <v>11331</v>
      </c>
      <c r="L2701" t="s">
        <v>24</v>
      </c>
      <c r="M2701" t="s">
        <v>24</v>
      </c>
      <c r="N2701" t="s">
        <v>24</v>
      </c>
      <c r="O2701" t="s">
        <v>24</v>
      </c>
      <c r="P2701" t="s">
        <v>24</v>
      </c>
      <c r="Q2701" t="s">
        <v>24</v>
      </c>
      <c r="R2701" t="s">
        <v>24</v>
      </c>
      <c r="S2701" t="s">
        <v>24</v>
      </c>
      <c r="T2701" t="s">
        <v>24</v>
      </c>
      <c r="U2701" t="s">
        <v>24</v>
      </c>
      <c r="V2701" t="s">
        <v>24</v>
      </c>
      <c r="W2701" t="s">
        <v>24</v>
      </c>
      <c r="X2701" t="s">
        <v>24</v>
      </c>
      <c r="Y2701">
        <v>216</v>
      </c>
      <c r="Z2701">
        <v>190</v>
      </c>
      <c r="AA2701">
        <v>66</v>
      </c>
      <c r="AB2701">
        <v>93</v>
      </c>
      <c r="AC2701" t="s">
        <v>11330</v>
      </c>
      <c r="AD2701" t="s">
        <v>11333</v>
      </c>
    </row>
    <row r="2702" spans="1:30" x14ac:dyDescent="0.25">
      <c r="A2702">
        <v>2701</v>
      </c>
      <c r="B2702" t="s">
        <v>16914</v>
      </c>
      <c r="C2702" s="2">
        <v>-0.48388054876758801</v>
      </c>
      <c r="D2702" t="s">
        <v>35</v>
      </c>
      <c r="F2702">
        <v>1965.6065569060399</v>
      </c>
      <c r="G2702" s="2">
        <v>0.16576652646669399</v>
      </c>
      <c r="H2702" s="12">
        <v>-2.9190486106060098</v>
      </c>
      <c r="I2702" s="14">
        <v>3.5110146870746799E-3</v>
      </c>
      <c r="J2702" s="14">
        <v>1.1012459721306499E-2</v>
      </c>
      <c r="K2702" t="s">
        <v>11335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1</v>
      </c>
      <c r="W2702">
        <v>0</v>
      </c>
      <c r="X2702">
        <v>0</v>
      </c>
      <c r="Y2702">
        <v>2325</v>
      </c>
      <c r="Z2702">
        <v>2676</v>
      </c>
      <c r="AA2702">
        <v>1312</v>
      </c>
      <c r="AB2702">
        <v>1728</v>
      </c>
      <c r="AC2702" t="s">
        <v>11334</v>
      </c>
      <c r="AD2702" t="s">
        <v>11336</v>
      </c>
    </row>
    <row r="2703" spans="1:30" x14ac:dyDescent="0.25">
      <c r="A2703">
        <v>2702</v>
      </c>
      <c r="B2703" t="s">
        <v>16915</v>
      </c>
      <c r="C2703" s="2">
        <v>-0.78965630757254401</v>
      </c>
      <c r="D2703" t="s">
        <v>105</v>
      </c>
      <c r="F2703">
        <v>3.6119493492544499</v>
      </c>
      <c r="G2703" s="2">
        <v>1.4109705331918501</v>
      </c>
      <c r="H2703" s="12">
        <v>-0.55965471212655904</v>
      </c>
      <c r="I2703" s="14">
        <v>0.57571497841506303</v>
      </c>
      <c r="J2703" s="14" t="s">
        <v>24</v>
      </c>
      <c r="K2703" t="s">
        <v>11338</v>
      </c>
      <c r="L2703" t="s">
        <v>24</v>
      </c>
      <c r="M2703" t="s">
        <v>24</v>
      </c>
      <c r="N2703" t="s">
        <v>24</v>
      </c>
      <c r="O2703" t="s">
        <v>24</v>
      </c>
      <c r="P2703" t="s">
        <v>24</v>
      </c>
      <c r="Q2703" t="s">
        <v>24</v>
      </c>
      <c r="R2703" t="s">
        <v>24</v>
      </c>
      <c r="S2703" t="s">
        <v>24</v>
      </c>
      <c r="T2703" t="s">
        <v>24</v>
      </c>
      <c r="U2703" t="s">
        <v>24</v>
      </c>
      <c r="V2703" t="s">
        <v>24</v>
      </c>
      <c r="W2703" t="s">
        <v>24</v>
      </c>
      <c r="X2703" t="s">
        <v>24</v>
      </c>
      <c r="Y2703">
        <v>5</v>
      </c>
      <c r="Z2703">
        <v>3</v>
      </c>
      <c r="AA2703">
        <v>3</v>
      </c>
      <c r="AB2703">
        <v>3</v>
      </c>
      <c r="AC2703" t="s">
        <v>11337</v>
      </c>
      <c r="AD2703" t="s">
        <v>11339</v>
      </c>
    </row>
    <row r="2704" spans="1:30" x14ac:dyDescent="0.25">
      <c r="A2704">
        <v>2703</v>
      </c>
      <c r="B2704" t="s">
        <v>16916</v>
      </c>
      <c r="C2704" s="2">
        <v>0.14399083658534501</v>
      </c>
      <c r="D2704" t="s">
        <v>11342</v>
      </c>
      <c r="E2704" t="s">
        <v>18294</v>
      </c>
      <c r="F2704">
        <v>8.1487918994294404</v>
      </c>
      <c r="G2704" s="2">
        <v>1.4864082399095599</v>
      </c>
      <c r="H2704" s="12">
        <v>9.6871661983053997E-2</v>
      </c>
      <c r="I2704" s="14">
        <v>0.92282831340249905</v>
      </c>
      <c r="J2704" s="14" t="s">
        <v>24</v>
      </c>
      <c r="K2704" t="s">
        <v>11341</v>
      </c>
      <c r="L2704" t="s">
        <v>24</v>
      </c>
      <c r="M2704" t="s">
        <v>24</v>
      </c>
      <c r="N2704" t="s">
        <v>24</v>
      </c>
      <c r="O2704" t="s">
        <v>24</v>
      </c>
      <c r="P2704" t="s">
        <v>24</v>
      </c>
      <c r="Q2704" t="s">
        <v>24</v>
      </c>
      <c r="R2704" t="s">
        <v>24</v>
      </c>
      <c r="S2704" t="s">
        <v>24</v>
      </c>
      <c r="T2704" t="s">
        <v>24</v>
      </c>
      <c r="U2704" t="s">
        <v>24</v>
      </c>
      <c r="V2704" t="s">
        <v>24</v>
      </c>
      <c r="W2704" t="s">
        <v>24</v>
      </c>
      <c r="X2704" t="s">
        <v>24</v>
      </c>
      <c r="Y2704">
        <v>17</v>
      </c>
      <c r="Z2704">
        <v>9</v>
      </c>
      <c r="AA2704">
        <v>0</v>
      </c>
      <c r="AB2704">
        <v>11</v>
      </c>
      <c r="AC2704" t="s">
        <v>11340</v>
      </c>
      <c r="AD2704" t="s">
        <v>11343</v>
      </c>
    </row>
    <row r="2705" spans="1:30" x14ac:dyDescent="0.25">
      <c r="A2705">
        <v>2704</v>
      </c>
      <c r="B2705" t="s">
        <v>16917</v>
      </c>
      <c r="C2705" s="2">
        <v>0.59303700773474499</v>
      </c>
      <c r="D2705" t="s">
        <v>113</v>
      </c>
      <c r="F2705">
        <v>149.58517630153901</v>
      </c>
      <c r="G2705" s="2">
        <v>0.30093983642608502</v>
      </c>
      <c r="H2705" s="12">
        <v>1.9706165018814401</v>
      </c>
      <c r="I2705" s="14">
        <v>4.8767757666221899E-2</v>
      </c>
      <c r="J2705" s="14">
        <v>0.101243005681338</v>
      </c>
      <c r="K2705" t="s">
        <v>11345</v>
      </c>
      <c r="L2705" t="s">
        <v>24</v>
      </c>
      <c r="M2705" t="s">
        <v>24</v>
      </c>
      <c r="N2705" t="s">
        <v>24</v>
      </c>
      <c r="O2705" t="s">
        <v>24</v>
      </c>
      <c r="P2705" t="s">
        <v>24</v>
      </c>
      <c r="Q2705" t="s">
        <v>24</v>
      </c>
      <c r="R2705" t="s">
        <v>24</v>
      </c>
      <c r="S2705" t="s">
        <v>24</v>
      </c>
      <c r="T2705" t="s">
        <v>24</v>
      </c>
      <c r="U2705" t="s">
        <v>24</v>
      </c>
      <c r="V2705" t="s">
        <v>24</v>
      </c>
      <c r="W2705" t="s">
        <v>24</v>
      </c>
      <c r="X2705" t="s">
        <v>24</v>
      </c>
      <c r="Y2705">
        <v>300</v>
      </c>
      <c r="Z2705">
        <v>246</v>
      </c>
      <c r="AA2705">
        <v>75</v>
      </c>
      <c r="AB2705">
        <v>82</v>
      </c>
      <c r="AC2705" t="s">
        <v>11344</v>
      </c>
      <c r="AD2705" t="s">
        <v>11346</v>
      </c>
    </row>
    <row r="2706" spans="1:30" x14ac:dyDescent="0.25">
      <c r="A2706">
        <v>2705</v>
      </c>
      <c r="B2706" t="s">
        <v>16918</v>
      </c>
      <c r="C2706" s="2">
        <v>-0.20297796254208</v>
      </c>
      <c r="D2706" t="s">
        <v>35</v>
      </c>
      <c r="F2706">
        <v>83.822280143802601</v>
      </c>
      <c r="G2706" s="2">
        <v>0.33561782234488902</v>
      </c>
      <c r="H2706" s="12">
        <v>-0.60478898624607202</v>
      </c>
      <c r="I2706" s="14">
        <v>0.54531921258620897</v>
      </c>
      <c r="J2706" s="14">
        <v>0.66380035073227805</v>
      </c>
      <c r="K2706" t="s">
        <v>24</v>
      </c>
      <c r="L2706" t="s">
        <v>24</v>
      </c>
      <c r="M2706" t="s">
        <v>24</v>
      </c>
      <c r="N2706" t="s">
        <v>24</v>
      </c>
      <c r="O2706" t="s">
        <v>24</v>
      </c>
      <c r="P2706" t="s">
        <v>24</v>
      </c>
      <c r="Q2706" t="s">
        <v>24</v>
      </c>
      <c r="R2706" t="s">
        <v>24</v>
      </c>
      <c r="S2706" t="s">
        <v>24</v>
      </c>
      <c r="T2706" t="s">
        <v>24</v>
      </c>
      <c r="U2706" t="s">
        <v>24</v>
      </c>
      <c r="V2706" t="s">
        <v>24</v>
      </c>
      <c r="W2706" t="s">
        <v>24</v>
      </c>
      <c r="X2706" t="s">
        <v>24</v>
      </c>
      <c r="Y2706">
        <v>121</v>
      </c>
      <c r="Z2706">
        <v>116</v>
      </c>
      <c r="AA2706">
        <v>57</v>
      </c>
      <c r="AB2706">
        <v>61</v>
      </c>
      <c r="AC2706" t="s">
        <v>11347</v>
      </c>
      <c r="AD2706" t="s">
        <v>11348</v>
      </c>
    </row>
    <row r="2707" spans="1:30" x14ac:dyDescent="0.25">
      <c r="A2707">
        <v>2706</v>
      </c>
      <c r="B2707" t="s">
        <v>16919</v>
      </c>
      <c r="C2707" s="2">
        <v>0.88746488460877504</v>
      </c>
      <c r="D2707" t="s">
        <v>35</v>
      </c>
      <c r="F2707">
        <v>706.16068801776998</v>
      </c>
      <c r="G2707" s="2">
        <v>0.21536600672196601</v>
      </c>
      <c r="H2707" s="12">
        <v>4.1207286986310701</v>
      </c>
      <c r="I2707" s="14">
        <v>3.77675955812351E-5</v>
      </c>
      <c r="J2707" s="14">
        <v>2.1220497948881001E-4</v>
      </c>
      <c r="K2707" t="s">
        <v>11350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0</v>
      </c>
      <c r="Y2707">
        <v>1372</v>
      </c>
      <c r="Z2707">
        <v>1422</v>
      </c>
      <c r="AA2707">
        <v>260</v>
      </c>
      <c r="AB2707">
        <v>401</v>
      </c>
      <c r="AC2707" t="s">
        <v>11349</v>
      </c>
      <c r="AD2707" t="s">
        <v>11351</v>
      </c>
    </row>
    <row r="2708" spans="1:30" x14ac:dyDescent="0.25">
      <c r="A2708">
        <v>2707</v>
      </c>
      <c r="B2708" t="s">
        <v>16920</v>
      </c>
      <c r="C2708" s="2">
        <v>0.1180550391819</v>
      </c>
      <c r="D2708" t="s">
        <v>35</v>
      </c>
      <c r="F2708">
        <v>55.359750176172</v>
      </c>
      <c r="G2708" s="2">
        <v>0.48891915761294502</v>
      </c>
      <c r="H2708" s="12">
        <v>0.24146126684477101</v>
      </c>
      <c r="I2708" s="14">
        <v>0.80919763301064196</v>
      </c>
      <c r="J2708" s="14">
        <v>0.86763227811821997</v>
      </c>
      <c r="K2708" t="s">
        <v>11353</v>
      </c>
      <c r="L2708" t="s">
        <v>24</v>
      </c>
      <c r="M2708" t="s">
        <v>24</v>
      </c>
      <c r="N2708" t="s">
        <v>24</v>
      </c>
      <c r="O2708" t="s">
        <v>24</v>
      </c>
      <c r="P2708" t="s">
        <v>24</v>
      </c>
      <c r="Q2708" t="s">
        <v>24</v>
      </c>
      <c r="R2708" t="s">
        <v>24</v>
      </c>
      <c r="S2708" t="s">
        <v>24</v>
      </c>
      <c r="T2708" t="s">
        <v>24</v>
      </c>
      <c r="U2708" t="s">
        <v>24</v>
      </c>
      <c r="V2708" t="s">
        <v>24</v>
      </c>
      <c r="W2708" t="s">
        <v>24</v>
      </c>
      <c r="X2708" t="s">
        <v>24</v>
      </c>
      <c r="Y2708">
        <v>60</v>
      </c>
      <c r="Z2708">
        <v>117</v>
      </c>
      <c r="AA2708">
        <v>33</v>
      </c>
      <c r="AB2708">
        <v>37</v>
      </c>
      <c r="AC2708" t="s">
        <v>11352</v>
      </c>
      <c r="AD2708" t="s">
        <v>11354</v>
      </c>
    </row>
    <row r="2709" spans="1:30" x14ac:dyDescent="0.25">
      <c r="A2709">
        <v>2708</v>
      </c>
      <c r="B2709" t="s">
        <v>16921</v>
      </c>
      <c r="C2709" s="2">
        <v>-0.16448542459330401</v>
      </c>
      <c r="D2709" t="s">
        <v>11357</v>
      </c>
      <c r="F2709">
        <v>37.0002655266536</v>
      </c>
      <c r="G2709" s="2">
        <v>1.1418487673714299</v>
      </c>
      <c r="H2709" s="12">
        <v>-0.14405184757693901</v>
      </c>
      <c r="I2709" s="14">
        <v>0.88545952809974404</v>
      </c>
      <c r="J2709" s="14">
        <v>0.92083074759773698</v>
      </c>
      <c r="K2709" t="s">
        <v>11356</v>
      </c>
      <c r="L2709" t="s">
        <v>24</v>
      </c>
      <c r="M2709" t="s">
        <v>24</v>
      </c>
      <c r="N2709" t="s">
        <v>24</v>
      </c>
      <c r="O2709" t="s">
        <v>24</v>
      </c>
      <c r="P2709" t="s">
        <v>24</v>
      </c>
      <c r="Q2709" t="s">
        <v>24</v>
      </c>
      <c r="R2709" t="s">
        <v>24</v>
      </c>
      <c r="S2709" t="s">
        <v>24</v>
      </c>
      <c r="T2709" t="s">
        <v>24</v>
      </c>
      <c r="U2709" t="s">
        <v>24</v>
      </c>
      <c r="V2709" t="s">
        <v>24</v>
      </c>
      <c r="W2709" t="s">
        <v>24</v>
      </c>
      <c r="X2709" t="s">
        <v>24</v>
      </c>
      <c r="Y2709">
        <v>11</v>
      </c>
      <c r="Z2709">
        <v>98</v>
      </c>
      <c r="AA2709">
        <v>5</v>
      </c>
      <c r="AB2709">
        <v>50</v>
      </c>
      <c r="AC2709" t="s">
        <v>11355</v>
      </c>
      <c r="AD2709" t="s">
        <v>11358</v>
      </c>
    </row>
    <row r="2710" spans="1:30" x14ac:dyDescent="0.25">
      <c r="A2710">
        <v>2709</v>
      </c>
      <c r="B2710" t="s">
        <v>16922</v>
      </c>
      <c r="C2710" s="2">
        <v>-3.9578511847814697E-2</v>
      </c>
      <c r="D2710" t="s">
        <v>11361</v>
      </c>
      <c r="E2710" t="s">
        <v>18281</v>
      </c>
      <c r="F2710">
        <v>72.155565019010893</v>
      </c>
      <c r="G2710" s="2">
        <v>0.40172232100940303</v>
      </c>
      <c r="H2710" s="12">
        <v>-9.8522063071741495E-2</v>
      </c>
      <c r="I2710" s="14">
        <v>0.921517753386625</v>
      </c>
      <c r="J2710" s="14">
        <v>0.94449523017710602</v>
      </c>
      <c r="K2710" t="s">
        <v>11360</v>
      </c>
      <c r="L2710" t="s">
        <v>24</v>
      </c>
      <c r="M2710" t="s">
        <v>24</v>
      </c>
      <c r="N2710" t="s">
        <v>24</v>
      </c>
      <c r="O2710" t="s">
        <v>24</v>
      </c>
      <c r="P2710" t="s">
        <v>24</v>
      </c>
      <c r="Q2710" t="s">
        <v>24</v>
      </c>
      <c r="R2710" t="s">
        <v>24</v>
      </c>
      <c r="S2710" t="s">
        <v>24</v>
      </c>
      <c r="T2710" t="s">
        <v>24</v>
      </c>
      <c r="U2710" t="s">
        <v>24</v>
      </c>
      <c r="V2710" t="s">
        <v>24</v>
      </c>
      <c r="W2710" t="s">
        <v>24</v>
      </c>
      <c r="X2710" t="s">
        <v>24</v>
      </c>
      <c r="Y2710">
        <v>111</v>
      </c>
      <c r="Z2710">
        <v>105</v>
      </c>
      <c r="AA2710">
        <v>54</v>
      </c>
      <c r="AB2710">
        <v>41</v>
      </c>
      <c r="AC2710" t="s">
        <v>11359</v>
      </c>
      <c r="AD2710" t="s">
        <v>11362</v>
      </c>
    </row>
    <row r="2711" spans="1:30" x14ac:dyDescent="0.25">
      <c r="A2711">
        <v>2710</v>
      </c>
      <c r="B2711" t="s">
        <v>16923</v>
      </c>
      <c r="C2711" s="2">
        <v>-2.1223132119787</v>
      </c>
      <c r="D2711" t="s">
        <v>11365</v>
      </c>
      <c r="F2711">
        <v>0.85752564160975098</v>
      </c>
      <c r="G2711" s="2">
        <v>3.5778735427631898</v>
      </c>
      <c r="H2711" s="12">
        <v>-0.59317725643809105</v>
      </c>
      <c r="I2711" s="14">
        <v>0.55306253178477904</v>
      </c>
      <c r="J2711" s="14" t="s">
        <v>24</v>
      </c>
      <c r="K2711" t="s">
        <v>11364</v>
      </c>
      <c r="L2711" t="s">
        <v>24</v>
      </c>
      <c r="M2711" t="s">
        <v>24</v>
      </c>
      <c r="N2711" t="s">
        <v>24</v>
      </c>
      <c r="O2711" t="s">
        <v>24</v>
      </c>
      <c r="P2711" t="s">
        <v>24</v>
      </c>
      <c r="Q2711" t="s">
        <v>24</v>
      </c>
      <c r="R2711" t="s">
        <v>24</v>
      </c>
      <c r="S2711" t="s">
        <v>24</v>
      </c>
      <c r="T2711" t="s">
        <v>24</v>
      </c>
      <c r="U2711" t="s">
        <v>24</v>
      </c>
      <c r="V2711" t="s">
        <v>24</v>
      </c>
      <c r="W2711" t="s">
        <v>24</v>
      </c>
      <c r="X2711" t="s">
        <v>24</v>
      </c>
      <c r="Y2711">
        <v>0</v>
      </c>
      <c r="Z2711">
        <v>1</v>
      </c>
      <c r="AA2711">
        <v>0</v>
      </c>
      <c r="AB2711">
        <v>2</v>
      </c>
      <c r="AC2711" t="s">
        <v>11363</v>
      </c>
      <c r="AD2711" t="s">
        <v>11366</v>
      </c>
    </row>
    <row r="2712" spans="1:30" x14ac:dyDescent="0.25">
      <c r="A2712">
        <v>2711</v>
      </c>
      <c r="B2712" t="s">
        <v>16924</v>
      </c>
      <c r="C2712" s="2">
        <v>0.10180156358473701</v>
      </c>
      <c r="D2712" t="s">
        <v>11369</v>
      </c>
      <c r="E2712" t="s">
        <v>18281</v>
      </c>
      <c r="F2712">
        <v>20.764292942347399</v>
      </c>
      <c r="G2712" s="2">
        <v>0.66446870638484401</v>
      </c>
      <c r="H2712" s="12">
        <v>0.15320746124916201</v>
      </c>
      <c r="I2712" s="14">
        <v>0.87823467391346199</v>
      </c>
      <c r="J2712" s="14">
        <v>0.91624536511676902</v>
      </c>
      <c r="K2712" t="s">
        <v>11368</v>
      </c>
      <c r="L2712" t="s">
        <v>24</v>
      </c>
      <c r="M2712" t="s">
        <v>24</v>
      </c>
      <c r="N2712" t="s">
        <v>24</v>
      </c>
      <c r="O2712" t="s">
        <v>24</v>
      </c>
      <c r="P2712" t="s">
        <v>24</v>
      </c>
      <c r="Q2712" t="s">
        <v>24</v>
      </c>
      <c r="R2712" t="s">
        <v>24</v>
      </c>
      <c r="S2712" t="s">
        <v>24</v>
      </c>
      <c r="T2712" t="s">
        <v>24</v>
      </c>
      <c r="U2712" t="s">
        <v>24</v>
      </c>
      <c r="V2712" t="s">
        <v>24</v>
      </c>
      <c r="W2712" t="s">
        <v>24</v>
      </c>
      <c r="X2712" t="s">
        <v>24</v>
      </c>
      <c r="Y2712">
        <v>37</v>
      </c>
      <c r="Z2712">
        <v>28</v>
      </c>
      <c r="AA2712">
        <v>15</v>
      </c>
      <c r="AB2712">
        <v>11</v>
      </c>
      <c r="AC2712" t="s">
        <v>11367</v>
      </c>
      <c r="AD2712" t="s">
        <v>11370</v>
      </c>
    </row>
    <row r="2713" spans="1:30" x14ac:dyDescent="0.25">
      <c r="A2713">
        <v>2712</v>
      </c>
      <c r="B2713" t="s">
        <v>16925</v>
      </c>
      <c r="C2713" s="2">
        <v>-0.48311505438955998</v>
      </c>
      <c r="D2713" t="s">
        <v>11372</v>
      </c>
      <c r="E2713" t="s">
        <v>18281</v>
      </c>
      <c r="F2713">
        <v>17.219373091905101</v>
      </c>
      <c r="G2713" s="2">
        <v>0.87734407426989802</v>
      </c>
      <c r="H2713" s="12">
        <v>-0.550656314390218</v>
      </c>
      <c r="I2713" s="14">
        <v>0.58186929687247202</v>
      </c>
      <c r="J2713" s="14">
        <v>0.69401331835278002</v>
      </c>
      <c r="K2713" t="s">
        <v>24</v>
      </c>
      <c r="L2713" t="s">
        <v>24</v>
      </c>
      <c r="M2713" t="s">
        <v>24</v>
      </c>
      <c r="N2713" t="s">
        <v>24</v>
      </c>
      <c r="O2713" t="s">
        <v>24</v>
      </c>
      <c r="P2713" t="s">
        <v>24</v>
      </c>
      <c r="Q2713" t="s">
        <v>24</v>
      </c>
      <c r="R2713" t="s">
        <v>24</v>
      </c>
      <c r="S2713" t="s">
        <v>24</v>
      </c>
      <c r="T2713" t="s">
        <v>24</v>
      </c>
      <c r="U2713" t="s">
        <v>24</v>
      </c>
      <c r="V2713" t="s">
        <v>24</v>
      </c>
      <c r="W2713" t="s">
        <v>24</v>
      </c>
      <c r="X2713" t="s">
        <v>24</v>
      </c>
      <c r="Y2713">
        <v>33</v>
      </c>
      <c r="Z2713">
        <v>10</v>
      </c>
      <c r="AA2713">
        <v>15</v>
      </c>
      <c r="AB2713">
        <v>11</v>
      </c>
      <c r="AC2713" t="s">
        <v>11371</v>
      </c>
      <c r="AD2713" t="s">
        <v>11373</v>
      </c>
    </row>
    <row r="2714" spans="1:30" x14ac:dyDescent="0.25">
      <c r="A2714">
        <v>2713</v>
      </c>
      <c r="B2714" t="s">
        <v>16926</v>
      </c>
      <c r="C2714" s="2">
        <v>1.83005563150317</v>
      </c>
      <c r="D2714" t="s">
        <v>11376</v>
      </c>
      <c r="E2714" t="s">
        <v>18297</v>
      </c>
      <c r="F2714">
        <v>0.49755488480427901</v>
      </c>
      <c r="G2714" s="2">
        <v>4.1272061261494999</v>
      </c>
      <c r="H2714" s="12">
        <v>0.443412704761254</v>
      </c>
      <c r="I2714" s="14">
        <v>0.65746724806453705</v>
      </c>
      <c r="J2714" s="14" t="s">
        <v>24</v>
      </c>
      <c r="K2714" t="s">
        <v>11375</v>
      </c>
      <c r="L2714" t="s">
        <v>24</v>
      </c>
      <c r="M2714" t="s">
        <v>24</v>
      </c>
      <c r="N2714" t="s">
        <v>24</v>
      </c>
      <c r="O2714" t="s">
        <v>24</v>
      </c>
      <c r="P2714" t="s">
        <v>24</v>
      </c>
      <c r="Q2714" t="s">
        <v>24</v>
      </c>
      <c r="R2714" t="s">
        <v>24</v>
      </c>
      <c r="S2714" t="s">
        <v>24</v>
      </c>
      <c r="T2714" t="s">
        <v>24</v>
      </c>
      <c r="U2714" t="s">
        <v>24</v>
      </c>
      <c r="V2714" t="s">
        <v>24</v>
      </c>
      <c r="W2714" t="s">
        <v>24</v>
      </c>
      <c r="X2714" t="s">
        <v>24</v>
      </c>
      <c r="Y2714">
        <v>2</v>
      </c>
      <c r="Z2714">
        <v>1</v>
      </c>
      <c r="AA2714">
        <v>0</v>
      </c>
      <c r="AB2714">
        <v>0</v>
      </c>
      <c r="AC2714" t="s">
        <v>11374</v>
      </c>
      <c r="AD2714" t="s">
        <v>11377</v>
      </c>
    </row>
    <row r="2715" spans="1:30" x14ac:dyDescent="0.25">
      <c r="A2715">
        <v>2714</v>
      </c>
      <c r="B2715" t="s">
        <v>16927</v>
      </c>
      <c r="C2715" s="2">
        <v>-0.554912831629917</v>
      </c>
      <c r="D2715" t="s">
        <v>11376</v>
      </c>
      <c r="E2715" t="s">
        <v>18297</v>
      </c>
      <c r="F2715">
        <v>2.3622365507519199</v>
      </c>
      <c r="G2715" s="2">
        <v>2.1644692911141901</v>
      </c>
      <c r="H2715" s="12">
        <v>-0.25637362188874901</v>
      </c>
      <c r="I2715" s="14">
        <v>0.79766235404499197</v>
      </c>
      <c r="J2715" s="14" t="s">
        <v>24</v>
      </c>
      <c r="K2715" t="s">
        <v>24</v>
      </c>
      <c r="L2715" t="s">
        <v>24</v>
      </c>
      <c r="M2715" t="s">
        <v>24</v>
      </c>
      <c r="N2715" t="s">
        <v>24</v>
      </c>
      <c r="O2715" t="s">
        <v>24</v>
      </c>
      <c r="P2715" t="s">
        <v>24</v>
      </c>
      <c r="Q2715" t="s">
        <v>24</v>
      </c>
      <c r="R2715" t="s">
        <v>24</v>
      </c>
      <c r="S2715" t="s">
        <v>24</v>
      </c>
      <c r="T2715" t="s">
        <v>24</v>
      </c>
      <c r="U2715" t="s">
        <v>24</v>
      </c>
      <c r="V2715" t="s">
        <v>24</v>
      </c>
      <c r="W2715" t="s">
        <v>24</v>
      </c>
      <c r="X2715" t="s">
        <v>24</v>
      </c>
      <c r="Y2715">
        <v>1</v>
      </c>
      <c r="Z2715">
        <v>5</v>
      </c>
      <c r="AA2715">
        <v>0</v>
      </c>
      <c r="AB2715">
        <v>4</v>
      </c>
      <c r="AC2715" t="s">
        <v>11378</v>
      </c>
      <c r="AD2715" t="s">
        <v>11377</v>
      </c>
    </row>
    <row r="2716" spans="1:30" x14ac:dyDescent="0.25">
      <c r="A2716">
        <v>2715</v>
      </c>
      <c r="B2716" t="s">
        <v>16928</v>
      </c>
      <c r="C2716" s="2">
        <v>2.8575984992732701</v>
      </c>
      <c r="D2716" t="s">
        <v>24</v>
      </c>
      <c r="F2716">
        <v>1.0145752642565</v>
      </c>
      <c r="G2716" s="2">
        <v>4.28763695784553</v>
      </c>
      <c r="H2716" s="12">
        <v>0.66647398727273999</v>
      </c>
      <c r="I2716" s="14">
        <v>0.50510818509602495</v>
      </c>
      <c r="J2716" s="14" t="s">
        <v>24</v>
      </c>
      <c r="K2716" t="s">
        <v>24</v>
      </c>
      <c r="L2716" t="s">
        <v>24</v>
      </c>
      <c r="M2716" t="s">
        <v>24</v>
      </c>
      <c r="N2716" t="s">
        <v>24</v>
      </c>
      <c r="O2716" t="s">
        <v>24</v>
      </c>
      <c r="P2716" t="s">
        <v>24</v>
      </c>
      <c r="Q2716" t="s">
        <v>24</v>
      </c>
      <c r="R2716" t="s">
        <v>24</v>
      </c>
      <c r="S2716" t="s">
        <v>24</v>
      </c>
      <c r="T2716" t="s">
        <v>24</v>
      </c>
      <c r="U2716" t="s">
        <v>24</v>
      </c>
      <c r="V2716" t="s">
        <v>24</v>
      </c>
      <c r="W2716" t="s">
        <v>24</v>
      </c>
      <c r="X2716" t="s">
        <v>24</v>
      </c>
      <c r="Y2716">
        <v>6</v>
      </c>
      <c r="Z2716">
        <v>0</v>
      </c>
      <c r="AA2716">
        <v>0</v>
      </c>
      <c r="AB2716">
        <v>0</v>
      </c>
      <c r="AC2716" t="s">
        <v>24</v>
      </c>
      <c r="AD2716" t="s">
        <v>24</v>
      </c>
    </row>
    <row r="2717" spans="1:30" x14ac:dyDescent="0.25">
      <c r="A2717">
        <v>2716</v>
      </c>
      <c r="B2717" t="s">
        <v>16929</v>
      </c>
      <c r="C2717" s="2">
        <v>-0.368244891239076</v>
      </c>
      <c r="D2717" t="s">
        <v>11381</v>
      </c>
      <c r="F2717">
        <v>5.2113923759337997</v>
      </c>
      <c r="G2717" s="2">
        <v>1.2270873395584101</v>
      </c>
      <c r="H2717" s="12">
        <v>-0.30009672446917801</v>
      </c>
      <c r="I2717" s="14">
        <v>0.76410337762463298</v>
      </c>
      <c r="J2717" s="14" t="s">
        <v>24</v>
      </c>
      <c r="K2717" t="s">
        <v>11380</v>
      </c>
      <c r="L2717" t="s">
        <v>24</v>
      </c>
      <c r="M2717" t="s">
        <v>24</v>
      </c>
      <c r="N2717" t="s">
        <v>24</v>
      </c>
      <c r="O2717" t="s">
        <v>24</v>
      </c>
      <c r="P2717" t="s">
        <v>24</v>
      </c>
      <c r="Q2717" t="s">
        <v>24</v>
      </c>
      <c r="R2717" t="s">
        <v>24</v>
      </c>
      <c r="S2717" t="s">
        <v>24</v>
      </c>
      <c r="T2717" t="s">
        <v>24</v>
      </c>
      <c r="U2717" t="s">
        <v>24</v>
      </c>
      <c r="V2717" t="s">
        <v>24</v>
      </c>
      <c r="W2717" t="s">
        <v>24</v>
      </c>
      <c r="X2717" t="s">
        <v>24</v>
      </c>
      <c r="Y2717">
        <v>6</v>
      </c>
      <c r="Z2717">
        <v>8</v>
      </c>
      <c r="AA2717">
        <v>2</v>
      </c>
      <c r="AB2717">
        <v>6</v>
      </c>
      <c r="AC2717" t="s">
        <v>11379</v>
      </c>
      <c r="AD2717" t="s">
        <v>11382</v>
      </c>
    </row>
    <row r="2718" spans="1:30" x14ac:dyDescent="0.25">
      <c r="A2718">
        <v>2717</v>
      </c>
      <c r="B2718" t="s">
        <v>16930</v>
      </c>
      <c r="C2718" s="2">
        <v>-0.52923672446509196</v>
      </c>
      <c r="D2718" t="s">
        <v>11381</v>
      </c>
      <c r="F2718">
        <v>1.1957173963619201</v>
      </c>
      <c r="G2718" s="2">
        <v>2.6013258300195998</v>
      </c>
      <c r="H2718" s="12">
        <v>-0.20344884072484901</v>
      </c>
      <c r="I2718" s="14">
        <v>0.83878422856769397</v>
      </c>
      <c r="J2718" s="14" t="s">
        <v>24</v>
      </c>
      <c r="K2718" t="s">
        <v>24</v>
      </c>
      <c r="L2718" t="s">
        <v>24</v>
      </c>
      <c r="M2718" t="s">
        <v>24</v>
      </c>
      <c r="N2718" t="s">
        <v>24</v>
      </c>
      <c r="O2718" t="s">
        <v>24</v>
      </c>
      <c r="P2718" t="s">
        <v>24</v>
      </c>
      <c r="Q2718" t="s">
        <v>24</v>
      </c>
      <c r="R2718" t="s">
        <v>24</v>
      </c>
      <c r="S2718" t="s">
        <v>24</v>
      </c>
      <c r="T2718" t="s">
        <v>24</v>
      </c>
      <c r="U2718" t="s">
        <v>24</v>
      </c>
      <c r="V2718" t="s">
        <v>24</v>
      </c>
      <c r="W2718" t="s">
        <v>24</v>
      </c>
      <c r="X2718" t="s">
        <v>24</v>
      </c>
      <c r="Y2718">
        <v>2</v>
      </c>
      <c r="Z2718">
        <v>1</v>
      </c>
      <c r="AA2718">
        <v>0</v>
      </c>
      <c r="AB2718">
        <v>2</v>
      </c>
      <c r="AC2718" t="s">
        <v>11383</v>
      </c>
      <c r="AD2718" t="s">
        <v>11384</v>
      </c>
    </row>
    <row r="2719" spans="1:30" x14ac:dyDescent="0.25">
      <c r="A2719">
        <v>2718</v>
      </c>
      <c r="B2719" t="s">
        <v>16931</v>
      </c>
      <c r="C2719" s="2">
        <v>1.38162081760832</v>
      </c>
      <c r="D2719" t="s">
        <v>11381</v>
      </c>
      <c r="F2719">
        <v>6.78208792069894</v>
      </c>
      <c r="G2719" s="2">
        <v>1.1314693375993601</v>
      </c>
      <c r="H2719" s="12">
        <v>1.2210855139386301</v>
      </c>
      <c r="I2719" s="14">
        <v>0.22205364385858201</v>
      </c>
      <c r="J2719" s="14" t="s">
        <v>24</v>
      </c>
      <c r="K2719" t="s">
        <v>24</v>
      </c>
      <c r="L2719" t="s">
        <v>24</v>
      </c>
      <c r="M2719" t="s">
        <v>24</v>
      </c>
      <c r="N2719" t="s">
        <v>24</v>
      </c>
      <c r="O2719" t="s">
        <v>24</v>
      </c>
      <c r="P2719" t="s">
        <v>24</v>
      </c>
      <c r="Q2719" t="s">
        <v>24</v>
      </c>
      <c r="R2719" t="s">
        <v>24</v>
      </c>
      <c r="S2719" t="s">
        <v>24</v>
      </c>
      <c r="T2719" t="s">
        <v>24</v>
      </c>
      <c r="U2719" t="s">
        <v>24</v>
      </c>
      <c r="V2719" t="s">
        <v>24</v>
      </c>
      <c r="W2719" t="s">
        <v>24</v>
      </c>
      <c r="X2719" t="s">
        <v>24</v>
      </c>
      <c r="Y2719">
        <v>13</v>
      </c>
      <c r="Z2719">
        <v>17</v>
      </c>
      <c r="AA2719">
        <v>2</v>
      </c>
      <c r="AB2719">
        <v>3</v>
      </c>
      <c r="AC2719" t="s">
        <v>11385</v>
      </c>
      <c r="AD2719" t="s">
        <v>11386</v>
      </c>
    </row>
    <row r="2720" spans="1:30" x14ac:dyDescent="0.25">
      <c r="A2720">
        <v>2719</v>
      </c>
      <c r="B2720" t="s">
        <v>16932</v>
      </c>
      <c r="C2720" s="2">
        <v>0.67277116763823896</v>
      </c>
      <c r="D2720" t="s">
        <v>35</v>
      </c>
      <c r="F2720">
        <v>5.93062789589976</v>
      </c>
      <c r="G2720" s="2">
        <v>1.1782059284961699</v>
      </c>
      <c r="H2720" s="12">
        <v>0.57101322558862599</v>
      </c>
      <c r="I2720" s="14">
        <v>0.56799067775596301</v>
      </c>
      <c r="J2720" s="14" t="s">
        <v>24</v>
      </c>
      <c r="K2720" t="s">
        <v>11388</v>
      </c>
      <c r="L2720" t="s">
        <v>24</v>
      </c>
      <c r="M2720" t="s">
        <v>24</v>
      </c>
      <c r="N2720" t="s">
        <v>24</v>
      </c>
      <c r="O2720" t="s">
        <v>24</v>
      </c>
      <c r="P2720" t="s">
        <v>24</v>
      </c>
      <c r="Q2720" t="s">
        <v>24</v>
      </c>
      <c r="R2720" t="s">
        <v>24</v>
      </c>
      <c r="S2720" t="s">
        <v>24</v>
      </c>
      <c r="T2720" t="s">
        <v>24</v>
      </c>
      <c r="U2720" t="s">
        <v>24</v>
      </c>
      <c r="V2720" t="s">
        <v>24</v>
      </c>
      <c r="W2720" t="s">
        <v>24</v>
      </c>
      <c r="X2720" t="s">
        <v>24</v>
      </c>
      <c r="Y2720">
        <v>14</v>
      </c>
      <c r="Z2720">
        <v>8</v>
      </c>
      <c r="AA2720">
        <v>3</v>
      </c>
      <c r="AB2720">
        <v>3</v>
      </c>
      <c r="AC2720" t="s">
        <v>11387</v>
      </c>
      <c r="AD2720" t="s">
        <v>11389</v>
      </c>
    </row>
    <row r="2721" spans="1:30" x14ac:dyDescent="0.25">
      <c r="A2721">
        <v>2720</v>
      </c>
      <c r="B2721" t="s">
        <v>16933</v>
      </c>
      <c r="C2721" s="2">
        <v>-0.164370410436387</v>
      </c>
      <c r="D2721" t="s">
        <v>35</v>
      </c>
      <c r="F2721">
        <v>7.6760341747938501</v>
      </c>
      <c r="G2721" s="2">
        <v>1.0655797084371199</v>
      </c>
      <c r="H2721" s="12">
        <v>-0.15425444866763499</v>
      </c>
      <c r="I2721" s="14">
        <v>0.87740911205626204</v>
      </c>
      <c r="J2721" s="14" t="s">
        <v>24</v>
      </c>
      <c r="K2721" t="s">
        <v>24</v>
      </c>
      <c r="L2721" t="s">
        <v>24</v>
      </c>
      <c r="M2721" t="s">
        <v>24</v>
      </c>
      <c r="N2721" t="s">
        <v>24</v>
      </c>
      <c r="O2721" t="s">
        <v>24</v>
      </c>
      <c r="P2721" t="s">
        <v>24</v>
      </c>
      <c r="Q2721" t="s">
        <v>24</v>
      </c>
      <c r="R2721" t="s">
        <v>24</v>
      </c>
      <c r="S2721" t="s">
        <v>24</v>
      </c>
      <c r="T2721" t="s">
        <v>24</v>
      </c>
      <c r="U2721" t="s">
        <v>24</v>
      </c>
      <c r="V2721" t="s">
        <v>24</v>
      </c>
      <c r="W2721" t="s">
        <v>24</v>
      </c>
      <c r="X2721" t="s">
        <v>24</v>
      </c>
      <c r="Y2721">
        <v>14</v>
      </c>
      <c r="Z2721">
        <v>8</v>
      </c>
      <c r="AA2721">
        <v>3</v>
      </c>
      <c r="AB2721">
        <v>8</v>
      </c>
      <c r="AC2721" t="s">
        <v>11390</v>
      </c>
      <c r="AD2721" t="s">
        <v>11389</v>
      </c>
    </row>
    <row r="2722" spans="1:30" x14ac:dyDescent="0.25">
      <c r="A2722">
        <v>2721</v>
      </c>
      <c r="B2722" t="s">
        <v>16934</v>
      </c>
      <c r="C2722" s="2">
        <v>6.6860800290713202E-2</v>
      </c>
      <c r="D2722" t="s">
        <v>11369</v>
      </c>
      <c r="F2722">
        <v>9.8633631220114601</v>
      </c>
      <c r="G2722" s="2">
        <v>0.91538580762768396</v>
      </c>
      <c r="H2722" s="12">
        <v>7.30411152691888E-2</v>
      </c>
      <c r="I2722" s="14">
        <v>0.94177339961600104</v>
      </c>
      <c r="J2722" s="14" t="s">
        <v>24</v>
      </c>
      <c r="K2722" t="s">
        <v>11392</v>
      </c>
      <c r="L2722" t="s">
        <v>24</v>
      </c>
      <c r="M2722" t="s">
        <v>24</v>
      </c>
      <c r="N2722" t="s">
        <v>24</v>
      </c>
      <c r="O2722" t="s">
        <v>24</v>
      </c>
      <c r="P2722" t="s">
        <v>24</v>
      </c>
      <c r="Q2722" t="s">
        <v>24</v>
      </c>
      <c r="R2722" t="s">
        <v>24</v>
      </c>
      <c r="S2722" t="s">
        <v>24</v>
      </c>
      <c r="T2722" t="s">
        <v>24</v>
      </c>
      <c r="U2722" t="s">
        <v>24</v>
      </c>
      <c r="V2722" t="s">
        <v>24</v>
      </c>
      <c r="W2722" t="s">
        <v>24</v>
      </c>
      <c r="X2722" t="s">
        <v>24</v>
      </c>
      <c r="Y2722">
        <v>13</v>
      </c>
      <c r="Z2722">
        <v>18</v>
      </c>
      <c r="AA2722">
        <v>4</v>
      </c>
      <c r="AB2722">
        <v>9</v>
      </c>
      <c r="AC2722" t="s">
        <v>11391</v>
      </c>
      <c r="AD2722" t="s">
        <v>11393</v>
      </c>
    </row>
    <row r="2723" spans="1:30" x14ac:dyDescent="0.25">
      <c r="A2723">
        <v>2722</v>
      </c>
      <c r="B2723" t="s">
        <v>16935</v>
      </c>
      <c r="C2723" s="2">
        <v>6.6860800290713202E-2</v>
      </c>
      <c r="D2723" t="s">
        <v>11369</v>
      </c>
      <c r="F2723">
        <v>9.8633631220114601</v>
      </c>
      <c r="G2723" s="2">
        <v>0.91538580762768396</v>
      </c>
      <c r="H2723" s="12">
        <v>7.30411152691888E-2</v>
      </c>
      <c r="I2723" s="14">
        <v>0.94177339961600104</v>
      </c>
      <c r="J2723" s="14" t="s">
        <v>24</v>
      </c>
      <c r="K2723" t="s">
        <v>24</v>
      </c>
      <c r="L2723" t="s">
        <v>24</v>
      </c>
      <c r="M2723" t="s">
        <v>24</v>
      </c>
      <c r="N2723" t="s">
        <v>24</v>
      </c>
      <c r="O2723" t="s">
        <v>24</v>
      </c>
      <c r="P2723" t="s">
        <v>24</v>
      </c>
      <c r="Q2723" t="s">
        <v>24</v>
      </c>
      <c r="R2723" t="s">
        <v>24</v>
      </c>
      <c r="S2723" t="s">
        <v>24</v>
      </c>
      <c r="T2723" t="s">
        <v>24</v>
      </c>
      <c r="U2723" t="s">
        <v>24</v>
      </c>
      <c r="V2723" t="s">
        <v>24</v>
      </c>
      <c r="W2723" t="s">
        <v>24</v>
      </c>
      <c r="X2723" t="s">
        <v>24</v>
      </c>
      <c r="Y2723">
        <v>13</v>
      </c>
      <c r="Z2723">
        <v>18</v>
      </c>
      <c r="AA2723">
        <v>4</v>
      </c>
      <c r="AB2723">
        <v>9</v>
      </c>
      <c r="AC2723" t="s">
        <v>11394</v>
      </c>
      <c r="AD2723" t="s">
        <v>11393</v>
      </c>
    </row>
    <row r="2724" spans="1:30" x14ac:dyDescent="0.25">
      <c r="A2724">
        <v>2723</v>
      </c>
      <c r="B2724" t="s">
        <v>16936</v>
      </c>
      <c r="C2724" s="2">
        <v>-1.2182701993621501</v>
      </c>
      <c r="D2724" t="s">
        <v>35</v>
      </c>
      <c r="F2724">
        <v>6.1329000576604704</v>
      </c>
      <c r="G2724" s="2">
        <v>1.2901051195855699</v>
      </c>
      <c r="H2724" s="12">
        <v>-0.94431855270328802</v>
      </c>
      <c r="I2724" s="14">
        <v>0.34500688803376101</v>
      </c>
      <c r="J2724" s="14" t="s">
        <v>24</v>
      </c>
      <c r="K2724" t="s">
        <v>11396</v>
      </c>
      <c r="L2724" t="s">
        <v>24</v>
      </c>
      <c r="M2724" t="s">
        <v>24</v>
      </c>
      <c r="N2724" t="s">
        <v>24</v>
      </c>
      <c r="O2724" t="s">
        <v>24</v>
      </c>
      <c r="P2724" t="s">
        <v>24</v>
      </c>
      <c r="Q2724" t="s">
        <v>24</v>
      </c>
      <c r="R2724" t="s">
        <v>24</v>
      </c>
      <c r="S2724" t="s">
        <v>24</v>
      </c>
      <c r="T2724" t="s">
        <v>24</v>
      </c>
      <c r="U2724" t="s">
        <v>24</v>
      </c>
      <c r="V2724" t="s">
        <v>24</v>
      </c>
      <c r="W2724" t="s">
        <v>24</v>
      </c>
      <c r="X2724" t="s">
        <v>24</v>
      </c>
      <c r="Y2724">
        <v>9</v>
      </c>
      <c r="Z2724">
        <v>2</v>
      </c>
      <c r="AA2724">
        <v>7</v>
      </c>
      <c r="AB2724">
        <v>4</v>
      </c>
      <c r="AC2724" t="s">
        <v>11395</v>
      </c>
      <c r="AD2724" t="s">
        <v>11397</v>
      </c>
    </row>
    <row r="2725" spans="1:30" x14ac:dyDescent="0.25">
      <c r="A2725">
        <v>2724</v>
      </c>
      <c r="B2725" t="s">
        <v>16937</v>
      </c>
      <c r="C2725" s="2">
        <v>-1.2182701993621501</v>
      </c>
      <c r="D2725" t="s">
        <v>35</v>
      </c>
      <c r="F2725">
        <v>6.1329000576604704</v>
      </c>
      <c r="G2725" s="2">
        <v>1.2901051195855699</v>
      </c>
      <c r="H2725" s="12">
        <v>-0.94431855270328802</v>
      </c>
      <c r="I2725" s="14">
        <v>0.34500688803376101</v>
      </c>
      <c r="J2725" s="14" t="s">
        <v>24</v>
      </c>
      <c r="K2725" t="s">
        <v>24</v>
      </c>
      <c r="L2725" t="s">
        <v>24</v>
      </c>
      <c r="M2725" t="s">
        <v>24</v>
      </c>
      <c r="N2725" t="s">
        <v>24</v>
      </c>
      <c r="O2725" t="s">
        <v>24</v>
      </c>
      <c r="P2725" t="s">
        <v>24</v>
      </c>
      <c r="Q2725" t="s">
        <v>24</v>
      </c>
      <c r="R2725" t="s">
        <v>24</v>
      </c>
      <c r="S2725" t="s">
        <v>24</v>
      </c>
      <c r="T2725" t="s">
        <v>24</v>
      </c>
      <c r="U2725" t="s">
        <v>24</v>
      </c>
      <c r="V2725" t="s">
        <v>24</v>
      </c>
      <c r="W2725" t="s">
        <v>24</v>
      </c>
      <c r="X2725" t="s">
        <v>24</v>
      </c>
      <c r="Y2725">
        <v>9</v>
      </c>
      <c r="Z2725">
        <v>2</v>
      </c>
      <c r="AA2725">
        <v>7</v>
      </c>
      <c r="AB2725">
        <v>4</v>
      </c>
      <c r="AC2725" t="s">
        <v>11398</v>
      </c>
      <c r="AD2725" t="s">
        <v>11397</v>
      </c>
    </row>
    <row r="2726" spans="1:30" x14ac:dyDescent="0.25">
      <c r="A2726">
        <v>2725</v>
      </c>
      <c r="B2726" t="s">
        <v>16938</v>
      </c>
      <c r="C2726" s="2">
        <v>8.4772724150919798E-2</v>
      </c>
      <c r="D2726" t="s">
        <v>35</v>
      </c>
      <c r="F2726">
        <v>3.2519785924489701</v>
      </c>
      <c r="G2726" s="2">
        <v>1.59701422217981</v>
      </c>
      <c r="H2726" s="12">
        <v>5.3082009523503899E-2</v>
      </c>
      <c r="I2726" s="14">
        <v>0.95766656556223695</v>
      </c>
      <c r="J2726" s="14" t="s">
        <v>24</v>
      </c>
      <c r="K2726" t="s">
        <v>11400</v>
      </c>
      <c r="L2726" t="s">
        <v>24</v>
      </c>
      <c r="M2726" t="s">
        <v>24</v>
      </c>
      <c r="N2726" t="s">
        <v>24</v>
      </c>
      <c r="O2726" t="s">
        <v>24</v>
      </c>
      <c r="P2726" t="s">
        <v>24</v>
      </c>
      <c r="Q2726" t="s">
        <v>24</v>
      </c>
      <c r="R2726" t="s">
        <v>24</v>
      </c>
      <c r="S2726" t="s">
        <v>24</v>
      </c>
      <c r="T2726" t="s">
        <v>24</v>
      </c>
      <c r="U2726" t="s">
        <v>24</v>
      </c>
      <c r="V2726" t="s">
        <v>24</v>
      </c>
      <c r="W2726" t="s">
        <v>24</v>
      </c>
      <c r="X2726" t="s">
        <v>24</v>
      </c>
      <c r="Y2726">
        <v>7</v>
      </c>
      <c r="Z2726">
        <v>3</v>
      </c>
      <c r="AA2726">
        <v>3</v>
      </c>
      <c r="AB2726">
        <v>1</v>
      </c>
      <c r="AC2726" t="s">
        <v>11399</v>
      </c>
      <c r="AD2726" t="s">
        <v>11401</v>
      </c>
    </row>
    <row r="2727" spans="1:30" x14ac:dyDescent="0.25">
      <c r="A2727">
        <v>2726</v>
      </c>
      <c r="B2727" t="s">
        <v>16939</v>
      </c>
      <c r="C2727" s="2">
        <v>8.4772724150919798E-2</v>
      </c>
      <c r="D2727" t="s">
        <v>35</v>
      </c>
      <c r="F2727">
        <v>3.2519785924489701</v>
      </c>
      <c r="G2727" s="2">
        <v>1.59701422217981</v>
      </c>
      <c r="H2727" s="12">
        <v>5.3082009523503899E-2</v>
      </c>
      <c r="I2727" s="14">
        <v>0.95766656556223695</v>
      </c>
      <c r="J2727" s="14" t="s">
        <v>24</v>
      </c>
      <c r="K2727" t="s">
        <v>24</v>
      </c>
      <c r="L2727" t="s">
        <v>24</v>
      </c>
      <c r="M2727" t="s">
        <v>24</v>
      </c>
      <c r="N2727" t="s">
        <v>24</v>
      </c>
      <c r="O2727" t="s">
        <v>24</v>
      </c>
      <c r="P2727" t="s">
        <v>24</v>
      </c>
      <c r="Q2727" t="s">
        <v>24</v>
      </c>
      <c r="R2727" t="s">
        <v>24</v>
      </c>
      <c r="S2727" t="s">
        <v>24</v>
      </c>
      <c r="T2727" t="s">
        <v>24</v>
      </c>
      <c r="U2727" t="s">
        <v>24</v>
      </c>
      <c r="V2727" t="s">
        <v>24</v>
      </c>
      <c r="W2727" t="s">
        <v>24</v>
      </c>
      <c r="X2727" t="s">
        <v>24</v>
      </c>
      <c r="Y2727">
        <v>7</v>
      </c>
      <c r="Z2727">
        <v>3</v>
      </c>
      <c r="AA2727">
        <v>3</v>
      </c>
      <c r="AB2727">
        <v>1</v>
      </c>
      <c r="AC2727" t="s">
        <v>11402</v>
      </c>
      <c r="AD2727" t="s">
        <v>11401</v>
      </c>
    </row>
    <row r="2728" spans="1:30" x14ac:dyDescent="0.25">
      <c r="A2728">
        <v>2727</v>
      </c>
      <c r="B2728" t="s">
        <v>16940</v>
      </c>
      <c r="C2728" s="2">
        <v>-1.48030099278881</v>
      </c>
      <c r="D2728" t="s">
        <v>2341</v>
      </c>
      <c r="F2728">
        <v>13.872211621861201</v>
      </c>
      <c r="G2728" s="2">
        <v>0.90574464548481803</v>
      </c>
      <c r="H2728" s="12">
        <v>-1.63434694333352</v>
      </c>
      <c r="I2728" s="14">
        <v>0.10218602200257799</v>
      </c>
      <c r="J2728" s="14">
        <v>0.18491029468028999</v>
      </c>
      <c r="K2728" t="s">
        <v>11404</v>
      </c>
      <c r="L2728" t="s">
        <v>24</v>
      </c>
      <c r="M2728" t="s">
        <v>24</v>
      </c>
      <c r="N2728" t="s">
        <v>24</v>
      </c>
      <c r="O2728" t="s">
        <v>24</v>
      </c>
      <c r="P2728" t="s">
        <v>24</v>
      </c>
      <c r="Q2728" t="s">
        <v>24</v>
      </c>
      <c r="R2728" t="s">
        <v>24</v>
      </c>
      <c r="S2728" t="s">
        <v>24</v>
      </c>
      <c r="T2728" t="s">
        <v>24</v>
      </c>
      <c r="U2728" t="s">
        <v>24</v>
      </c>
      <c r="V2728" t="s">
        <v>24</v>
      </c>
      <c r="W2728" t="s">
        <v>24</v>
      </c>
      <c r="X2728" t="s">
        <v>24</v>
      </c>
      <c r="Y2728">
        <v>17</v>
      </c>
      <c r="Z2728">
        <v>5</v>
      </c>
      <c r="AA2728">
        <v>12</v>
      </c>
      <c r="AB2728">
        <v>15</v>
      </c>
      <c r="AC2728" t="s">
        <v>11403</v>
      </c>
      <c r="AD2728" t="s">
        <v>11405</v>
      </c>
    </row>
    <row r="2729" spans="1:30" x14ac:dyDescent="0.25">
      <c r="A2729">
        <v>2728</v>
      </c>
      <c r="B2729" t="s">
        <v>16941</v>
      </c>
      <c r="C2729" s="2">
        <v>-1.48030099278881</v>
      </c>
      <c r="D2729" t="s">
        <v>2341</v>
      </c>
      <c r="F2729">
        <v>13.872211621861201</v>
      </c>
      <c r="G2729" s="2">
        <v>0.90574464548481803</v>
      </c>
      <c r="H2729" s="12">
        <v>-1.63434694333352</v>
      </c>
      <c r="I2729" s="14">
        <v>0.10218602200257799</v>
      </c>
      <c r="J2729" s="14">
        <v>0.18491029468028999</v>
      </c>
      <c r="K2729" t="s">
        <v>24</v>
      </c>
      <c r="L2729" t="s">
        <v>24</v>
      </c>
      <c r="M2729" t="s">
        <v>24</v>
      </c>
      <c r="N2729" t="s">
        <v>24</v>
      </c>
      <c r="O2729" t="s">
        <v>24</v>
      </c>
      <c r="P2729" t="s">
        <v>24</v>
      </c>
      <c r="Q2729" t="s">
        <v>24</v>
      </c>
      <c r="R2729" t="s">
        <v>24</v>
      </c>
      <c r="S2729" t="s">
        <v>24</v>
      </c>
      <c r="T2729" t="s">
        <v>24</v>
      </c>
      <c r="U2729" t="s">
        <v>24</v>
      </c>
      <c r="V2729" t="s">
        <v>24</v>
      </c>
      <c r="W2729" t="s">
        <v>24</v>
      </c>
      <c r="X2729" t="s">
        <v>24</v>
      </c>
      <c r="Y2729">
        <v>17</v>
      </c>
      <c r="Z2729">
        <v>5</v>
      </c>
      <c r="AA2729">
        <v>12</v>
      </c>
      <c r="AB2729">
        <v>15</v>
      </c>
      <c r="AC2729" t="s">
        <v>11406</v>
      </c>
      <c r="AD2729" t="s">
        <v>11405</v>
      </c>
    </row>
    <row r="2730" spans="1:30" x14ac:dyDescent="0.25">
      <c r="A2730">
        <v>2729</v>
      </c>
      <c r="B2730" t="s">
        <v>16942</v>
      </c>
      <c r="C2730" s="2">
        <v>0.103987936385473</v>
      </c>
      <c r="D2730" t="s">
        <v>11409</v>
      </c>
      <c r="F2730">
        <v>1.57907466898107</v>
      </c>
      <c r="G2730" s="2">
        <v>2.0465525218046698</v>
      </c>
      <c r="H2730" s="12">
        <v>5.0811271774141999E-2</v>
      </c>
      <c r="I2730" s="14">
        <v>0.95947590890385404</v>
      </c>
      <c r="J2730" s="14" t="s">
        <v>24</v>
      </c>
      <c r="K2730" t="s">
        <v>11408</v>
      </c>
      <c r="L2730" t="s">
        <v>24</v>
      </c>
      <c r="M2730" t="s">
        <v>24</v>
      </c>
      <c r="N2730" t="s">
        <v>24</v>
      </c>
      <c r="O2730" t="s">
        <v>24</v>
      </c>
      <c r="P2730" t="s">
        <v>24</v>
      </c>
      <c r="Q2730" t="s">
        <v>24</v>
      </c>
      <c r="R2730" t="s">
        <v>24</v>
      </c>
      <c r="S2730" t="s">
        <v>24</v>
      </c>
      <c r="T2730" t="s">
        <v>24</v>
      </c>
      <c r="U2730" t="s">
        <v>24</v>
      </c>
      <c r="V2730" t="s">
        <v>24</v>
      </c>
      <c r="W2730" t="s">
        <v>24</v>
      </c>
      <c r="X2730" t="s">
        <v>24</v>
      </c>
      <c r="Y2730">
        <v>2</v>
      </c>
      <c r="Z2730">
        <v>3</v>
      </c>
      <c r="AA2730">
        <v>1</v>
      </c>
      <c r="AB2730">
        <v>1</v>
      </c>
      <c r="AC2730" t="s">
        <v>11407</v>
      </c>
      <c r="AD2730" t="s">
        <v>11410</v>
      </c>
    </row>
    <row r="2731" spans="1:30" x14ac:dyDescent="0.25">
      <c r="A2731">
        <v>2730</v>
      </c>
      <c r="B2731" t="s">
        <v>16943</v>
      </c>
      <c r="C2731" s="2">
        <v>0.103987936385473</v>
      </c>
      <c r="D2731" t="s">
        <v>11409</v>
      </c>
      <c r="F2731">
        <v>1.57907466898107</v>
      </c>
      <c r="G2731" s="2">
        <v>2.0465525218046698</v>
      </c>
      <c r="H2731" s="12">
        <v>5.0811271774141999E-2</v>
      </c>
      <c r="I2731" s="14">
        <v>0.95947590890385404</v>
      </c>
      <c r="J2731" s="14" t="s">
        <v>24</v>
      </c>
      <c r="K2731" t="s">
        <v>24</v>
      </c>
      <c r="L2731" t="s">
        <v>24</v>
      </c>
      <c r="M2731" t="s">
        <v>24</v>
      </c>
      <c r="N2731" t="s">
        <v>24</v>
      </c>
      <c r="O2731" t="s">
        <v>24</v>
      </c>
      <c r="P2731" t="s">
        <v>24</v>
      </c>
      <c r="Q2731" t="s">
        <v>24</v>
      </c>
      <c r="R2731" t="s">
        <v>24</v>
      </c>
      <c r="S2731" t="s">
        <v>24</v>
      </c>
      <c r="T2731" t="s">
        <v>24</v>
      </c>
      <c r="U2731" t="s">
        <v>24</v>
      </c>
      <c r="V2731" t="s">
        <v>24</v>
      </c>
      <c r="W2731" t="s">
        <v>24</v>
      </c>
      <c r="X2731" t="s">
        <v>24</v>
      </c>
      <c r="Y2731">
        <v>2</v>
      </c>
      <c r="Z2731">
        <v>3</v>
      </c>
      <c r="AA2731">
        <v>1</v>
      </c>
      <c r="AB2731">
        <v>1</v>
      </c>
      <c r="AC2731" t="s">
        <v>11411</v>
      </c>
      <c r="AD2731" t="s">
        <v>11410</v>
      </c>
    </row>
    <row r="2732" spans="1:30" x14ac:dyDescent="0.25">
      <c r="A2732">
        <v>2731</v>
      </c>
      <c r="B2732" t="s">
        <v>16944</v>
      </c>
      <c r="C2732" s="2">
        <v>-0.70157864603626996</v>
      </c>
      <c r="D2732" t="s">
        <v>789</v>
      </c>
      <c r="E2732" t="s">
        <v>18281</v>
      </c>
      <c r="F2732">
        <v>61.2315332170283</v>
      </c>
      <c r="G2732" s="2">
        <v>0.44947872514236897</v>
      </c>
      <c r="H2732" s="12">
        <v>-1.56087175386121</v>
      </c>
      <c r="I2732" s="14">
        <v>0.118554013074734</v>
      </c>
      <c r="J2732" s="14">
        <v>0.20833122657577899</v>
      </c>
      <c r="K2732" t="s">
        <v>11413</v>
      </c>
      <c r="L2732" t="s">
        <v>24</v>
      </c>
      <c r="M2732" t="s">
        <v>24</v>
      </c>
      <c r="N2732" t="s">
        <v>24</v>
      </c>
      <c r="O2732" t="s">
        <v>24</v>
      </c>
      <c r="P2732" t="s">
        <v>24</v>
      </c>
      <c r="Q2732" t="s">
        <v>24</v>
      </c>
      <c r="R2732" t="s">
        <v>24</v>
      </c>
      <c r="S2732" t="s">
        <v>24</v>
      </c>
      <c r="T2732" t="s">
        <v>24</v>
      </c>
      <c r="U2732" t="s">
        <v>24</v>
      </c>
      <c r="V2732" t="s">
        <v>24</v>
      </c>
      <c r="W2732" t="s">
        <v>24</v>
      </c>
      <c r="X2732" t="s">
        <v>24</v>
      </c>
      <c r="Y2732">
        <v>59</v>
      </c>
      <c r="Z2732">
        <v>84</v>
      </c>
      <c r="AA2732">
        <v>35</v>
      </c>
      <c r="AB2732">
        <v>67</v>
      </c>
      <c r="AC2732" t="s">
        <v>11412</v>
      </c>
      <c r="AD2732" t="s">
        <v>11414</v>
      </c>
    </row>
    <row r="2733" spans="1:30" x14ac:dyDescent="0.25">
      <c r="A2733">
        <v>2732</v>
      </c>
      <c r="B2733" t="s">
        <v>16945</v>
      </c>
      <c r="C2733" s="2">
        <v>-0.67455404336439195</v>
      </c>
      <c r="D2733" t="s">
        <v>858</v>
      </c>
      <c r="E2733" t="s">
        <v>18281</v>
      </c>
      <c r="F2733">
        <v>60.533370705470702</v>
      </c>
      <c r="G2733" s="2">
        <v>0.44524110951349199</v>
      </c>
      <c r="H2733" s="12">
        <v>-1.5150309101095001</v>
      </c>
      <c r="I2733" s="14">
        <v>0.12976457651571099</v>
      </c>
      <c r="J2733" s="14">
        <v>0.22401886440930599</v>
      </c>
      <c r="K2733" t="s">
        <v>24</v>
      </c>
      <c r="L2733" t="s">
        <v>24</v>
      </c>
      <c r="M2733" t="s">
        <v>24</v>
      </c>
      <c r="N2733" t="s">
        <v>24</v>
      </c>
      <c r="O2733" t="s">
        <v>24</v>
      </c>
      <c r="P2733" t="s">
        <v>24</v>
      </c>
      <c r="Q2733" t="s">
        <v>24</v>
      </c>
      <c r="R2733" t="s">
        <v>24</v>
      </c>
      <c r="S2733" t="s">
        <v>24</v>
      </c>
      <c r="T2733" t="s">
        <v>24</v>
      </c>
      <c r="U2733" t="s">
        <v>24</v>
      </c>
      <c r="V2733" t="s">
        <v>24</v>
      </c>
      <c r="W2733" t="s">
        <v>24</v>
      </c>
      <c r="X2733" t="s">
        <v>24</v>
      </c>
      <c r="Y2733">
        <v>59</v>
      </c>
      <c r="Z2733">
        <v>84</v>
      </c>
      <c r="AA2733">
        <v>35</v>
      </c>
      <c r="AB2733">
        <v>65</v>
      </c>
      <c r="AC2733" t="s">
        <v>11415</v>
      </c>
      <c r="AD2733" t="s">
        <v>11414</v>
      </c>
    </row>
    <row r="2734" spans="1:30" x14ac:dyDescent="0.25">
      <c r="A2734">
        <v>2733</v>
      </c>
      <c r="B2734" t="s">
        <v>16946</v>
      </c>
      <c r="C2734" s="2">
        <v>-0.89925927246924298</v>
      </c>
      <c r="D2734" t="s">
        <v>789</v>
      </c>
      <c r="F2734">
        <v>23.502778437699199</v>
      </c>
      <c r="G2734" s="2">
        <v>0.59495344456642096</v>
      </c>
      <c r="H2734" s="12">
        <v>-1.5114783865560899</v>
      </c>
      <c r="I2734" s="14">
        <v>0.13066661122561099</v>
      </c>
      <c r="J2734" s="14">
        <v>0.225277314276385</v>
      </c>
      <c r="K2734" t="s">
        <v>11417</v>
      </c>
      <c r="L2734" t="s">
        <v>24</v>
      </c>
      <c r="M2734" t="s">
        <v>24</v>
      </c>
      <c r="N2734" t="s">
        <v>24</v>
      </c>
      <c r="O2734" t="s">
        <v>24</v>
      </c>
      <c r="P2734" t="s">
        <v>24</v>
      </c>
      <c r="Q2734" t="s">
        <v>24</v>
      </c>
      <c r="R2734" t="s">
        <v>24</v>
      </c>
      <c r="S2734" t="s">
        <v>24</v>
      </c>
      <c r="T2734" t="s">
        <v>24</v>
      </c>
      <c r="U2734" t="s">
        <v>24</v>
      </c>
      <c r="V2734" t="s">
        <v>24</v>
      </c>
      <c r="W2734" t="s">
        <v>24</v>
      </c>
      <c r="X2734" t="s">
        <v>24</v>
      </c>
      <c r="Y2734">
        <v>22</v>
      </c>
      <c r="Z2734">
        <v>28</v>
      </c>
      <c r="AA2734">
        <v>21</v>
      </c>
      <c r="AB2734">
        <v>19</v>
      </c>
      <c r="AC2734" t="s">
        <v>11416</v>
      </c>
      <c r="AD2734" t="s">
        <v>11418</v>
      </c>
    </row>
    <row r="2735" spans="1:30" x14ac:dyDescent="0.25">
      <c r="A2735">
        <v>2734</v>
      </c>
      <c r="B2735" t="s">
        <v>16947</v>
      </c>
      <c r="C2735" s="2">
        <v>-0.89925927246924298</v>
      </c>
      <c r="D2735" t="s">
        <v>789</v>
      </c>
      <c r="F2735">
        <v>23.502778437699199</v>
      </c>
      <c r="G2735" s="2">
        <v>0.59495344456642096</v>
      </c>
      <c r="H2735" s="12">
        <v>-1.5114783865560899</v>
      </c>
      <c r="I2735" s="14">
        <v>0.13066661122561099</v>
      </c>
      <c r="J2735" s="14">
        <v>0.225277314276385</v>
      </c>
      <c r="K2735" t="s">
        <v>24</v>
      </c>
      <c r="L2735" t="s">
        <v>24</v>
      </c>
      <c r="M2735" t="s">
        <v>24</v>
      </c>
      <c r="N2735" t="s">
        <v>24</v>
      </c>
      <c r="O2735" t="s">
        <v>24</v>
      </c>
      <c r="P2735" t="s">
        <v>24</v>
      </c>
      <c r="Q2735" t="s">
        <v>24</v>
      </c>
      <c r="R2735" t="s">
        <v>24</v>
      </c>
      <c r="S2735" t="s">
        <v>24</v>
      </c>
      <c r="T2735" t="s">
        <v>24</v>
      </c>
      <c r="U2735" t="s">
        <v>24</v>
      </c>
      <c r="V2735" t="s">
        <v>24</v>
      </c>
      <c r="W2735" t="s">
        <v>24</v>
      </c>
      <c r="X2735" t="s">
        <v>24</v>
      </c>
      <c r="Y2735">
        <v>22</v>
      </c>
      <c r="Z2735">
        <v>28</v>
      </c>
      <c r="AA2735">
        <v>21</v>
      </c>
      <c r="AB2735">
        <v>19</v>
      </c>
      <c r="AC2735" t="s">
        <v>11419</v>
      </c>
      <c r="AD2735" t="s">
        <v>11418</v>
      </c>
    </row>
    <row r="2736" spans="1:30" x14ac:dyDescent="0.25">
      <c r="A2736">
        <v>2735</v>
      </c>
      <c r="B2736" t="s">
        <v>16948</v>
      </c>
      <c r="C2736" s="2">
        <v>-0.72642851400553399</v>
      </c>
      <c r="D2736" t="s">
        <v>11422</v>
      </c>
      <c r="F2736">
        <v>20.1373068837751</v>
      </c>
      <c r="G2736" s="2">
        <v>0.73447114798324897</v>
      </c>
      <c r="H2736" s="12">
        <v>-0.98904976185953897</v>
      </c>
      <c r="I2736" s="14">
        <v>0.32263879555157798</v>
      </c>
      <c r="J2736" s="14">
        <v>0.44820508595834702</v>
      </c>
      <c r="K2736" t="s">
        <v>11421</v>
      </c>
      <c r="L2736" t="s">
        <v>24</v>
      </c>
      <c r="M2736" t="s">
        <v>24</v>
      </c>
      <c r="N2736" t="s">
        <v>24</v>
      </c>
      <c r="O2736" t="s">
        <v>24</v>
      </c>
      <c r="P2736" t="s">
        <v>24</v>
      </c>
      <c r="Q2736" t="s">
        <v>24</v>
      </c>
      <c r="R2736" t="s">
        <v>24</v>
      </c>
      <c r="S2736" t="s">
        <v>24</v>
      </c>
      <c r="T2736" t="s">
        <v>24</v>
      </c>
      <c r="U2736" t="s">
        <v>24</v>
      </c>
      <c r="V2736" t="s">
        <v>24</v>
      </c>
      <c r="W2736" t="s">
        <v>24</v>
      </c>
      <c r="X2736" t="s">
        <v>24</v>
      </c>
      <c r="Y2736">
        <v>22</v>
      </c>
      <c r="Z2736">
        <v>24</v>
      </c>
      <c r="AA2736">
        <v>22</v>
      </c>
      <c r="AB2736">
        <v>10</v>
      </c>
      <c r="AC2736" t="s">
        <v>11420</v>
      </c>
      <c r="AD2736" t="s">
        <v>11423</v>
      </c>
    </row>
    <row r="2737" spans="1:30" x14ac:dyDescent="0.25">
      <c r="A2737">
        <v>2736</v>
      </c>
      <c r="B2737" t="s">
        <v>16949</v>
      </c>
      <c r="C2737" s="2">
        <v>-0.72642851400553399</v>
      </c>
      <c r="D2737" t="s">
        <v>35</v>
      </c>
      <c r="F2737">
        <v>20.1373068837751</v>
      </c>
      <c r="G2737" s="2">
        <v>0.73447114798324897</v>
      </c>
      <c r="H2737" s="12">
        <v>-0.98904976185953897</v>
      </c>
      <c r="I2737" s="14">
        <v>0.32263879555157798</v>
      </c>
      <c r="J2737" s="14">
        <v>0.44820508595834702</v>
      </c>
      <c r="K2737" t="s">
        <v>24</v>
      </c>
      <c r="L2737" t="s">
        <v>24</v>
      </c>
      <c r="M2737" t="s">
        <v>24</v>
      </c>
      <c r="N2737" t="s">
        <v>24</v>
      </c>
      <c r="O2737" t="s">
        <v>24</v>
      </c>
      <c r="P2737" t="s">
        <v>24</v>
      </c>
      <c r="Q2737" t="s">
        <v>24</v>
      </c>
      <c r="R2737" t="s">
        <v>24</v>
      </c>
      <c r="S2737" t="s">
        <v>24</v>
      </c>
      <c r="T2737" t="s">
        <v>24</v>
      </c>
      <c r="U2737" t="s">
        <v>24</v>
      </c>
      <c r="V2737" t="s">
        <v>24</v>
      </c>
      <c r="W2737" t="s">
        <v>24</v>
      </c>
      <c r="X2737" t="s">
        <v>24</v>
      </c>
      <c r="Y2737">
        <v>22</v>
      </c>
      <c r="Z2737">
        <v>24</v>
      </c>
      <c r="AA2737">
        <v>22</v>
      </c>
      <c r="AB2737">
        <v>10</v>
      </c>
      <c r="AC2737" t="s">
        <v>11424</v>
      </c>
      <c r="AD2737" t="s">
        <v>11423</v>
      </c>
    </row>
    <row r="2738" spans="1:30" x14ac:dyDescent="0.25">
      <c r="A2738">
        <v>2737</v>
      </c>
      <c r="B2738" t="s">
        <v>16950</v>
      </c>
      <c r="C2738" s="2">
        <v>0.19891181141696801</v>
      </c>
      <c r="D2738" t="s">
        <v>5348</v>
      </c>
      <c r="E2738" t="s">
        <v>18281</v>
      </c>
      <c r="F2738">
        <v>200.91686986878099</v>
      </c>
      <c r="G2738" s="2">
        <v>0.24341164844067001</v>
      </c>
      <c r="H2738" s="12">
        <v>0.81718279585724896</v>
      </c>
      <c r="I2738" s="14">
        <v>0.41382397272195898</v>
      </c>
      <c r="J2738" s="14">
        <v>0.54428515105397501</v>
      </c>
      <c r="K2738" t="s">
        <v>11426</v>
      </c>
      <c r="L2738" t="s">
        <v>24</v>
      </c>
      <c r="M2738" t="s">
        <v>24</v>
      </c>
      <c r="N2738" t="s">
        <v>24</v>
      </c>
      <c r="O2738" t="s">
        <v>24</v>
      </c>
      <c r="P2738" t="s">
        <v>24</v>
      </c>
      <c r="Q2738" t="s">
        <v>24</v>
      </c>
      <c r="R2738" t="s">
        <v>24</v>
      </c>
      <c r="S2738" t="s">
        <v>24</v>
      </c>
      <c r="T2738" t="s">
        <v>24</v>
      </c>
      <c r="U2738" t="s">
        <v>24</v>
      </c>
      <c r="V2738" t="s">
        <v>24</v>
      </c>
      <c r="W2738" t="s">
        <v>24</v>
      </c>
      <c r="X2738" t="s">
        <v>24</v>
      </c>
      <c r="Y2738">
        <v>313</v>
      </c>
      <c r="Z2738">
        <v>342</v>
      </c>
      <c r="AA2738">
        <v>107</v>
      </c>
      <c r="AB2738">
        <v>141</v>
      </c>
      <c r="AC2738" t="s">
        <v>11425</v>
      </c>
      <c r="AD2738" t="s">
        <v>11427</v>
      </c>
    </row>
    <row r="2739" spans="1:30" x14ac:dyDescent="0.25">
      <c r="A2739">
        <v>2738</v>
      </c>
      <c r="B2739" t="s">
        <v>16951</v>
      </c>
      <c r="C2739" s="2">
        <v>0.19018041916176601</v>
      </c>
      <c r="D2739" t="s">
        <v>5348</v>
      </c>
      <c r="E2739" t="s">
        <v>18281</v>
      </c>
      <c r="F2739">
        <v>200.269684601248</v>
      </c>
      <c r="G2739" s="2">
        <v>0.243445725150498</v>
      </c>
      <c r="H2739" s="12">
        <v>0.78120254132290501</v>
      </c>
      <c r="I2739" s="14">
        <v>0.43468337928346501</v>
      </c>
      <c r="J2739" s="14">
        <v>0.56132228707074405</v>
      </c>
      <c r="K2739" t="s">
        <v>24</v>
      </c>
      <c r="L2739" t="s">
        <v>24</v>
      </c>
      <c r="M2739" t="s">
        <v>24</v>
      </c>
      <c r="N2739" t="s">
        <v>24</v>
      </c>
      <c r="O2739" t="s">
        <v>24</v>
      </c>
      <c r="P2739" t="s">
        <v>24</v>
      </c>
      <c r="Q2739" t="s">
        <v>24</v>
      </c>
      <c r="R2739" t="s">
        <v>24</v>
      </c>
      <c r="S2739" t="s">
        <v>24</v>
      </c>
      <c r="T2739" t="s">
        <v>24</v>
      </c>
      <c r="U2739" t="s">
        <v>24</v>
      </c>
      <c r="V2739" t="s">
        <v>24</v>
      </c>
      <c r="W2739" t="s">
        <v>24</v>
      </c>
      <c r="X2739" t="s">
        <v>24</v>
      </c>
      <c r="Y2739">
        <v>312</v>
      </c>
      <c r="Z2739">
        <v>339</v>
      </c>
      <c r="AA2739">
        <v>107</v>
      </c>
      <c r="AB2739">
        <v>141</v>
      </c>
      <c r="AC2739" t="s">
        <v>11428</v>
      </c>
      <c r="AD2739" t="s">
        <v>11427</v>
      </c>
    </row>
    <row r="2740" spans="1:30" x14ac:dyDescent="0.25">
      <c r="A2740">
        <v>2739</v>
      </c>
      <c r="B2740" t="s">
        <v>16952</v>
      </c>
      <c r="C2740" s="2">
        <v>-0.21550649519963899</v>
      </c>
      <c r="D2740" t="s">
        <v>11431</v>
      </c>
      <c r="E2740" t="s">
        <v>18281</v>
      </c>
      <c r="F2740">
        <v>45.204405917442202</v>
      </c>
      <c r="G2740" s="2">
        <v>0.45884846089828801</v>
      </c>
      <c r="H2740" s="12">
        <v>-0.46966812262537</v>
      </c>
      <c r="I2740" s="14">
        <v>0.63859214606038395</v>
      </c>
      <c r="J2740" s="14">
        <v>0.73849295725082098</v>
      </c>
      <c r="K2740" t="s">
        <v>11430</v>
      </c>
      <c r="L2740" t="s">
        <v>24</v>
      </c>
      <c r="M2740" t="s">
        <v>24</v>
      </c>
      <c r="N2740" t="s">
        <v>24</v>
      </c>
      <c r="O2740" t="s">
        <v>24</v>
      </c>
      <c r="P2740" t="s">
        <v>24</v>
      </c>
      <c r="Q2740" t="s">
        <v>24</v>
      </c>
      <c r="R2740" t="s">
        <v>24</v>
      </c>
      <c r="S2740" t="s">
        <v>24</v>
      </c>
      <c r="T2740" t="s">
        <v>24</v>
      </c>
      <c r="U2740" t="s">
        <v>24</v>
      </c>
      <c r="V2740" t="s">
        <v>24</v>
      </c>
      <c r="W2740" t="s">
        <v>24</v>
      </c>
      <c r="X2740" t="s">
        <v>24</v>
      </c>
      <c r="Y2740">
        <v>58</v>
      </c>
      <c r="Z2740">
        <v>70</v>
      </c>
      <c r="AA2740">
        <v>24</v>
      </c>
      <c r="AB2740">
        <v>41</v>
      </c>
      <c r="AC2740" t="s">
        <v>11429</v>
      </c>
      <c r="AD2740" t="s">
        <v>11432</v>
      </c>
    </row>
    <row r="2741" spans="1:30" x14ac:dyDescent="0.25">
      <c r="A2741">
        <v>2740</v>
      </c>
      <c r="B2741" t="s">
        <v>16953</v>
      </c>
      <c r="C2741" s="2">
        <v>-0.25052010301222899</v>
      </c>
      <c r="D2741" t="s">
        <v>35</v>
      </c>
      <c r="E2741" t="s">
        <v>18281</v>
      </c>
      <c r="F2741">
        <v>44.697118285313898</v>
      </c>
      <c r="G2741" s="2">
        <v>0.46497657679294901</v>
      </c>
      <c r="H2741" s="12">
        <v>-0.538780049395442</v>
      </c>
      <c r="I2741" s="14">
        <v>0.59003863126230505</v>
      </c>
      <c r="J2741" s="14">
        <v>0.69921266735550003</v>
      </c>
      <c r="K2741" t="s">
        <v>24</v>
      </c>
      <c r="L2741" t="s">
        <v>24</v>
      </c>
      <c r="M2741" t="s">
        <v>24</v>
      </c>
      <c r="N2741" t="s">
        <v>24</v>
      </c>
      <c r="O2741" t="s">
        <v>24</v>
      </c>
      <c r="P2741" t="s">
        <v>24</v>
      </c>
      <c r="Q2741" t="s">
        <v>24</v>
      </c>
      <c r="R2741" t="s">
        <v>24</v>
      </c>
      <c r="S2741" t="s">
        <v>24</v>
      </c>
      <c r="T2741" t="s">
        <v>24</v>
      </c>
      <c r="U2741" t="s">
        <v>24</v>
      </c>
      <c r="V2741" t="s">
        <v>24</v>
      </c>
      <c r="W2741" t="s">
        <v>24</v>
      </c>
      <c r="X2741" t="s">
        <v>24</v>
      </c>
      <c r="Y2741">
        <v>55</v>
      </c>
      <c r="Z2741">
        <v>70</v>
      </c>
      <c r="AA2741">
        <v>24</v>
      </c>
      <c r="AB2741">
        <v>41</v>
      </c>
      <c r="AC2741" t="s">
        <v>11433</v>
      </c>
      <c r="AD2741" t="s">
        <v>11432</v>
      </c>
    </row>
    <row r="2742" spans="1:30" x14ac:dyDescent="0.25">
      <c r="A2742">
        <v>2741</v>
      </c>
      <c r="B2742" t="s">
        <v>16954</v>
      </c>
      <c r="C2742" s="2">
        <v>1.8849902025377701</v>
      </c>
      <c r="D2742" t="s">
        <v>789</v>
      </c>
      <c r="E2742" t="s">
        <v>18281</v>
      </c>
      <c r="F2742">
        <v>31.581830334162699</v>
      </c>
      <c r="G2742" s="2">
        <v>0.62015651167159402</v>
      </c>
      <c r="H2742" s="12">
        <v>3.0395394824717599</v>
      </c>
      <c r="I2742" s="14">
        <v>2.3694014339832202E-3</v>
      </c>
      <c r="J2742" s="14">
        <v>7.8146221281287804E-3</v>
      </c>
      <c r="K2742" t="s">
        <v>11435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</v>
      </c>
      <c r="U2742">
        <v>0</v>
      </c>
      <c r="V2742">
        <v>0</v>
      </c>
      <c r="W2742">
        <v>0</v>
      </c>
      <c r="X2742">
        <v>0</v>
      </c>
      <c r="Y2742">
        <v>87</v>
      </c>
      <c r="Z2742">
        <v>64</v>
      </c>
      <c r="AA2742">
        <v>6</v>
      </c>
      <c r="AB2742">
        <v>12</v>
      </c>
      <c r="AC2742" t="s">
        <v>11434</v>
      </c>
      <c r="AD2742" t="s">
        <v>11436</v>
      </c>
    </row>
    <row r="2743" spans="1:30" x14ac:dyDescent="0.25">
      <c r="A2743">
        <v>2742</v>
      </c>
      <c r="B2743" t="s">
        <v>16955</v>
      </c>
      <c r="C2743" s="2">
        <v>1.90315561426014</v>
      </c>
      <c r="D2743" t="s">
        <v>858</v>
      </c>
      <c r="E2743" t="s">
        <v>18281</v>
      </c>
      <c r="F2743">
        <v>31.900556594266899</v>
      </c>
      <c r="G2743" s="2">
        <v>0.61398864358294103</v>
      </c>
      <c r="H2743" s="12">
        <v>3.0996593082801001</v>
      </c>
      <c r="I2743" s="14">
        <v>1.93743355867887E-3</v>
      </c>
      <c r="J2743" s="14">
        <v>6.5788504753399703E-3</v>
      </c>
      <c r="K2743" t="s">
        <v>24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0</v>
      </c>
      <c r="Y2743">
        <v>87</v>
      </c>
      <c r="Z2743">
        <v>66</v>
      </c>
      <c r="AA2743">
        <v>6</v>
      </c>
      <c r="AB2743">
        <v>12</v>
      </c>
      <c r="AC2743" t="s">
        <v>11437</v>
      </c>
      <c r="AD2743" t="s">
        <v>11436</v>
      </c>
    </row>
    <row r="2744" spans="1:30" x14ac:dyDescent="0.25">
      <c r="A2744">
        <v>2743</v>
      </c>
      <c r="B2744" t="s">
        <v>16956</v>
      </c>
      <c r="C2744" s="2">
        <v>0.25225152354386599</v>
      </c>
      <c r="D2744" t="s">
        <v>834</v>
      </c>
      <c r="E2744" t="s">
        <v>18281</v>
      </c>
      <c r="F2744">
        <v>26.3717657756725</v>
      </c>
      <c r="G2744" s="2">
        <v>0.594028370823939</v>
      </c>
      <c r="H2744" s="12">
        <v>0.42464558248957701</v>
      </c>
      <c r="I2744" s="14">
        <v>0.67109505879634401</v>
      </c>
      <c r="J2744" s="14">
        <v>0.76425377795267502</v>
      </c>
      <c r="K2744" t="s">
        <v>11439</v>
      </c>
      <c r="L2744" t="s">
        <v>24</v>
      </c>
      <c r="M2744" t="s">
        <v>24</v>
      </c>
      <c r="N2744" t="s">
        <v>24</v>
      </c>
      <c r="O2744" t="s">
        <v>24</v>
      </c>
      <c r="P2744" t="s">
        <v>24</v>
      </c>
      <c r="Q2744" t="s">
        <v>24</v>
      </c>
      <c r="R2744" t="s">
        <v>24</v>
      </c>
      <c r="S2744" t="s">
        <v>24</v>
      </c>
      <c r="T2744" t="s">
        <v>24</v>
      </c>
      <c r="U2744" t="s">
        <v>24</v>
      </c>
      <c r="V2744" t="s">
        <v>24</v>
      </c>
      <c r="W2744" t="s">
        <v>24</v>
      </c>
      <c r="X2744" t="s">
        <v>24</v>
      </c>
      <c r="Y2744">
        <v>51</v>
      </c>
      <c r="Z2744">
        <v>36</v>
      </c>
      <c r="AA2744">
        <v>13</v>
      </c>
      <c r="AB2744">
        <v>19</v>
      </c>
      <c r="AC2744" t="s">
        <v>11438</v>
      </c>
      <c r="AD2744" t="s">
        <v>11440</v>
      </c>
    </row>
    <row r="2745" spans="1:30" x14ac:dyDescent="0.25">
      <c r="A2745">
        <v>2744</v>
      </c>
      <c r="B2745" t="s">
        <v>16957</v>
      </c>
      <c r="C2745" s="2">
        <v>0.25225152354386599</v>
      </c>
      <c r="D2745" t="s">
        <v>834</v>
      </c>
      <c r="E2745" t="s">
        <v>18281</v>
      </c>
      <c r="F2745">
        <v>26.3717657756725</v>
      </c>
      <c r="G2745" s="2">
        <v>0.594028370823939</v>
      </c>
      <c r="H2745" s="12">
        <v>0.42464558248957701</v>
      </c>
      <c r="I2745" s="14">
        <v>0.67109505879634401</v>
      </c>
      <c r="J2745" s="14">
        <v>0.76425377795267502</v>
      </c>
      <c r="K2745" t="s">
        <v>24</v>
      </c>
      <c r="L2745" t="s">
        <v>24</v>
      </c>
      <c r="M2745" t="s">
        <v>24</v>
      </c>
      <c r="N2745" t="s">
        <v>24</v>
      </c>
      <c r="O2745" t="s">
        <v>24</v>
      </c>
      <c r="P2745" t="s">
        <v>24</v>
      </c>
      <c r="Q2745" t="s">
        <v>24</v>
      </c>
      <c r="R2745" t="s">
        <v>24</v>
      </c>
      <c r="S2745" t="s">
        <v>24</v>
      </c>
      <c r="T2745" t="s">
        <v>24</v>
      </c>
      <c r="U2745" t="s">
        <v>24</v>
      </c>
      <c r="V2745" t="s">
        <v>24</v>
      </c>
      <c r="W2745" t="s">
        <v>24</v>
      </c>
      <c r="X2745" t="s">
        <v>24</v>
      </c>
      <c r="Y2745">
        <v>51</v>
      </c>
      <c r="Z2745">
        <v>36</v>
      </c>
      <c r="AA2745">
        <v>13</v>
      </c>
      <c r="AB2745">
        <v>19</v>
      </c>
      <c r="AC2745" t="s">
        <v>11441</v>
      </c>
      <c r="AD2745" t="s">
        <v>11440</v>
      </c>
    </row>
    <row r="2746" spans="1:30" x14ac:dyDescent="0.25">
      <c r="A2746">
        <v>2745</v>
      </c>
      <c r="B2746" t="s">
        <v>16958</v>
      </c>
      <c r="C2746" s="2">
        <v>-0.35844661709612302</v>
      </c>
      <c r="D2746" t="s">
        <v>35</v>
      </c>
      <c r="E2746" t="s">
        <v>18281</v>
      </c>
      <c r="F2746">
        <v>35.604221817945998</v>
      </c>
      <c r="G2746" s="2">
        <v>0.48198012685562802</v>
      </c>
      <c r="H2746" s="12">
        <v>-0.74369584371575503</v>
      </c>
      <c r="I2746" s="14">
        <v>0.457060504489327</v>
      </c>
      <c r="J2746" s="14">
        <v>0.58270364676161401</v>
      </c>
      <c r="K2746" t="s">
        <v>11443</v>
      </c>
      <c r="L2746" t="s">
        <v>24</v>
      </c>
      <c r="M2746" t="s">
        <v>24</v>
      </c>
      <c r="N2746" t="s">
        <v>24</v>
      </c>
      <c r="O2746" t="s">
        <v>24</v>
      </c>
      <c r="P2746" t="s">
        <v>24</v>
      </c>
      <c r="Q2746" t="s">
        <v>24</v>
      </c>
      <c r="R2746" t="s">
        <v>24</v>
      </c>
      <c r="S2746" t="s">
        <v>24</v>
      </c>
      <c r="T2746" t="s">
        <v>24</v>
      </c>
      <c r="U2746" t="s">
        <v>24</v>
      </c>
      <c r="V2746" t="s">
        <v>24</v>
      </c>
      <c r="W2746" t="s">
        <v>24</v>
      </c>
      <c r="X2746" t="s">
        <v>24</v>
      </c>
      <c r="Y2746">
        <v>49</v>
      </c>
      <c r="Z2746">
        <v>46</v>
      </c>
      <c r="AA2746">
        <v>23</v>
      </c>
      <c r="AB2746">
        <v>30</v>
      </c>
      <c r="AC2746" t="s">
        <v>11442</v>
      </c>
      <c r="AD2746" t="s">
        <v>11444</v>
      </c>
    </row>
    <row r="2747" spans="1:30" x14ac:dyDescent="0.25">
      <c r="A2747">
        <v>2746</v>
      </c>
      <c r="B2747" t="s">
        <v>16959</v>
      </c>
      <c r="C2747" s="2">
        <v>-0.35844661709612302</v>
      </c>
      <c r="D2747" t="s">
        <v>11446</v>
      </c>
      <c r="E2747" t="s">
        <v>18281</v>
      </c>
      <c r="F2747">
        <v>35.604221817945998</v>
      </c>
      <c r="G2747" s="2">
        <v>0.48198012685562802</v>
      </c>
      <c r="H2747" s="12">
        <v>-0.74369584371575503</v>
      </c>
      <c r="I2747" s="14">
        <v>0.457060504489327</v>
      </c>
      <c r="J2747" s="14">
        <v>0.58270364676161401</v>
      </c>
      <c r="K2747" t="s">
        <v>24</v>
      </c>
      <c r="L2747" t="s">
        <v>24</v>
      </c>
      <c r="M2747" t="s">
        <v>24</v>
      </c>
      <c r="N2747" t="s">
        <v>24</v>
      </c>
      <c r="O2747" t="s">
        <v>24</v>
      </c>
      <c r="P2747" t="s">
        <v>24</v>
      </c>
      <c r="Q2747" t="s">
        <v>24</v>
      </c>
      <c r="R2747" t="s">
        <v>24</v>
      </c>
      <c r="S2747" t="s">
        <v>24</v>
      </c>
      <c r="T2747" t="s">
        <v>24</v>
      </c>
      <c r="U2747" t="s">
        <v>24</v>
      </c>
      <c r="V2747" t="s">
        <v>24</v>
      </c>
      <c r="W2747" t="s">
        <v>24</v>
      </c>
      <c r="X2747" t="s">
        <v>24</v>
      </c>
      <c r="Y2747">
        <v>49</v>
      </c>
      <c r="Z2747">
        <v>46</v>
      </c>
      <c r="AA2747">
        <v>23</v>
      </c>
      <c r="AB2747">
        <v>30</v>
      </c>
      <c r="AC2747" t="s">
        <v>11445</v>
      </c>
      <c r="AD2747" t="s">
        <v>11444</v>
      </c>
    </row>
    <row r="2748" spans="1:30" x14ac:dyDescent="0.25">
      <c r="A2748">
        <v>2747</v>
      </c>
      <c r="B2748" t="s">
        <v>16960</v>
      </c>
      <c r="C2748" s="2">
        <v>-0.34615494676133601</v>
      </c>
      <c r="D2748" t="s">
        <v>11449</v>
      </c>
      <c r="E2748" t="s">
        <v>18281</v>
      </c>
      <c r="F2748">
        <v>47.135438809224098</v>
      </c>
      <c r="G2748" s="2">
        <v>0.44030852111391899</v>
      </c>
      <c r="H2748" s="12">
        <v>-0.78616454182083895</v>
      </c>
      <c r="I2748" s="14">
        <v>0.43177109633938099</v>
      </c>
      <c r="J2748" s="14">
        <v>0.55866340478498699</v>
      </c>
      <c r="K2748" t="s">
        <v>11448</v>
      </c>
      <c r="L2748" t="s">
        <v>24</v>
      </c>
      <c r="M2748" t="s">
        <v>24</v>
      </c>
      <c r="N2748" t="s">
        <v>24</v>
      </c>
      <c r="O2748" t="s">
        <v>24</v>
      </c>
      <c r="P2748" t="s">
        <v>24</v>
      </c>
      <c r="Q2748" t="s">
        <v>24</v>
      </c>
      <c r="R2748" t="s">
        <v>24</v>
      </c>
      <c r="S2748" t="s">
        <v>24</v>
      </c>
      <c r="T2748" t="s">
        <v>24</v>
      </c>
      <c r="U2748" t="s">
        <v>24</v>
      </c>
      <c r="V2748" t="s">
        <v>24</v>
      </c>
      <c r="W2748" t="s">
        <v>24</v>
      </c>
      <c r="X2748" t="s">
        <v>24</v>
      </c>
      <c r="Y2748">
        <v>66</v>
      </c>
      <c r="Z2748">
        <v>60</v>
      </c>
      <c r="AA2748">
        <v>36</v>
      </c>
      <c r="AB2748">
        <v>33</v>
      </c>
      <c r="AC2748" t="s">
        <v>11447</v>
      </c>
      <c r="AD2748" t="s">
        <v>11450</v>
      </c>
    </row>
    <row r="2749" spans="1:30" x14ac:dyDescent="0.25">
      <c r="A2749">
        <v>2748</v>
      </c>
      <c r="B2749" t="s">
        <v>16961</v>
      </c>
      <c r="C2749" s="2">
        <v>-0.38170798622998198</v>
      </c>
      <c r="D2749" t="s">
        <v>35</v>
      </c>
      <c r="E2749" t="s">
        <v>18281</v>
      </c>
      <c r="F2749">
        <v>46.628151177095802</v>
      </c>
      <c r="G2749" s="2">
        <v>0.43895580317949101</v>
      </c>
      <c r="H2749" s="12">
        <v>-0.86958182000364004</v>
      </c>
      <c r="I2749" s="14">
        <v>0.38452897648761902</v>
      </c>
      <c r="J2749" s="14">
        <v>0.51213698948982</v>
      </c>
      <c r="K2749" t="s">
        <v>24</v>
      </c>
      <c r="L2749" t="s">
        <v>24</v>
      </c>
      <c r="M2749" t="s">
        <v>24</v>
      </c>
      <c r="N2749" t="s">
        <v>24</v>
      </c>
      <c r="O2749" t="s">
        <v>24</v>
      </c>
      <c r="P2749" t="s">
        <v>24</v>
      </c>
      <c r="Q2749" t="s">
        <v>24</v>
      </c>
      <c r="R2749" t="s">
        <v>24</v>
      </c>
      <c r="S2749" t="s">
        <v>24</v>
      </c>
      <c r="T2749" t="s">
        <v>24</v>
      </c>
      <c r="U2749" t="s">
        <v>24</v>
      </c>
      <c r="V2749" t="s">
        <v>24</v>
      </c>
      <c r="W2749" t="s">
        <v>24</v>
      </c>
      <c r="X2749" t="s">
        <v>24</v>
      </c>
      <c r="Y2749">
        <v>63</v>
      </c>
      <c r="Z2749">
        <v>60</v>
      </c>
      <c r="AA2749">
        <v>36</v>
      </c>
      <c r="AB2749">
        <v>33</v>
      </c>
      <c r="AC2749" t="s">
        <v>11451</v>
      </c>
      <c r="AD2749" t="s">
        <v>11450</v>
      </c>
    </row>
    <row r="2750" spans="1:30" x14ac:dyDescent="0.25">
      <c r="A2750">
        <v>2749</v>
      </c>
      <c r="B2750" t="s">
        <v>16962</v>
      </c>
      <c r="C2750" s="2">
        <v>-0.89384486960124399</v>
      </c>
      <c r="D2750" t="s">
        <v>789</v>
      </c>
      <c r="E2750" t="s">
        <v>18281</v>
      </c>
      <c r="F2750">
        <v>17.3196350873033</v>
      </c>
      <c r="G2750" s="2">
        <v>0.67369775854988601</v>
      </c>
      <c r="H2750" s="12">
        <v>-1.32677429642221</v>
      </c>
      <c r="I2750" s="14">
        <v>0.184583355504956</v>
      </c>
      <c r="J2750" s="14">
        <v>0.295651354900269</v>
      </c>
      <c r="K2750" t="s">
        <v>11453</v>
      </c>
      <c r="L2750" t="s">
        <v>24</v>
      </c>
      <c r="M2750" t="s">
        <v>24</v>
      </c>
      <c r="N2750" t="s">
        <v>24</v>
      </c>
      <c r="O2750" t="s">
        <v>24</v>
      </c>
      <c r="P2750" t="s">
        <v>24</v>
      </c>
      <c r="Q2750" t="s">
        <v>24</v>
      </c>
      <c r="R2750" t="s">
        <v>24</v>
      </c>
      <c r="S2750" t="s">
        <v>24</v>
      </c>
      <c r="T2750" t="s">
        <v>24</v>
      </c>
      <c r="U2750" t="s">
        <v>24</v>
      </c>
      <c r="V2750" t="s">
        <v>24</v>
      </c>
      <c r="W2750" t="s">
        <v>24</v>
      </c>
      <c r="X2750" t="s">
        <v>24</v>
      </c>
      <c r="Y2750">
        <v>18</v>
      </c>
      <c r="Z2750">
        <v>19</v>
      </c>
      <c r="AA2750">
        <v>12</v>
      </c>
      <c r="AB2750">
        <v>18</v>
      </c>
      <c r="AC2750" t="s">
        <v>11452</v>
      </c>
      <c r="AD2750" t="s">
        <v>11454</v>
      </c>
    </row>
    <row r="2751" spans="1:30" x14ac:dyDescent="0.25">
      <c r="A2751">
        <v>2750</v>
      </c>
      <c r="B2751" t="s">
        <v>16963</v>
      </c>
      <c r="C2751" s="2">
        <v>-0.89384486960124399</v>
      </c>
      <c r="D2751" t="s">
        <v>789</v>
      </c>
      <c r="E2751" t="s">
        <v>18281</v>
      </c>
      <c r="F2751">
        <v>17.3196350873033</v>
      </c>
      <c r="G2751" s="2">
        <v>0.67369775854988601</v>
      </c>
      <c r="H2751" s="12">
        <v>-1.32677429642221</v>
      </c>
      <c r="I2751" s="14">
        <v>0.184583355504956</v>
      </c>
      <c r="J2751" s="14">
        <v>0.295651354900269</v>
      </c>
      <c r="K2751" t="s">
        <v>24</v>
      </c>
      <c r="L2751" t="s">
        <v>24</v>
      </c>
      <c r="M2751" t="s">
        <v>24</v>
      </c>
      <c r="N2751" t="s">
        <v>24</v>
      </c>
      <c r="O2751" t="s">
        <v>24</v>
      </c>
      <c r="P2751" t="s">
        <v>24</v>
      </c>
      <c r="Q2751" t="s">
        <v>24</v>
      </c>
      <c r="R2751" t="s">
        <v>24</v>
      </c>
      <c r="S2751" t="s">
        <v>24</v>
      </c>
      <c r="T2751" t="s">
        <v>24</v>
      </c>
      <c r="U2751" t="s">
        <v>24</v>
      </c>
      <c r="V2751" t="s">
        <v>24</v>
      </c>
      <c r="W2751" t="s">
        <v>24</v>
      </c>
      <c r="X2751" t="s">
        <v>24</v>
      </c>
      <c r="Y2751">
        <v>18</v>
      </c>
      <c r="Z2751">
        <v>19</v>
      </c>
      <c r="AA2751">
        <v>12</v>
      </c>
      <c r="AB2751">
        <v>18</v>
      </c>
      <c r="AC2751" t="s">
        <v>11455</v>
      </c>
      <c r="AD2751" t="s">
        <v>11454</v>
      </c>
    </row>
    <row r="2752" spans="1:30" x14ac:dyDescent="0.25">
      <c r="A2752">
        <v>2751</v>
      </c>
      <c r="B2752" t="s">
        <v>16964</v>
      </c>
      <c r="C2752" s="2">
        <v>-0.59015555745707804</v>
      </c>
      <c r="D2752" t="s">
        <v>11458</v>
      </c>
      <c r="F2752">
        <v>53.773032723222897</v>
      </c>
      <c r="G2752" s="2">
        <v>0.457508770450825</v>
      </c>
      <c r="H2752" s="12">
        <v>-1.2899327741314</v>
      </c>
      <c r="I2752" s="14">
        <v>0.19707400023528801</v>
      </c>
      <c r="J2752" s="14">
        <v>0.31068791720581301</v>
      </c>
      <c r="K2752" t="s">
        <v>11457</v>
      </c>
      <c r="L2752" t="s">
        <v>24</v>
      </c>
      <c r="M2752" t="s">
        <v>24</v>
      </c>
      <c r="N2752" t="s">
        <v>24</v>
      </c>
      <c r="O2752" t="s">
        <v>24</v>
      </c>
      <c r="P2752" t="s">
        <v>24</v>
      </c>
      <c r="Q2752" t="s">
        <v>24</v>
      </c>
      <c r="R2752" t="s">
        <v>24</v>
      </c>
      <c r="S2752" t="s">
        <v>24</v>
      </c>
      <c r="T2752" t="s">
        <v>24</v>
      </c>
      <c r="U2752" t="s">
        <v>24</v>
      </c>
      <c r="V2752" t="s">
        <v>24</v>
      </c>
      <c r="W2752" t="s">
        <v>24</v>
      </c>
      <c r="X2752" t="s">
        <v>24</v>
      </c>
      <c r="Y2752">
        <v>67</v>
      </c>
      <c r="Z2752">
        <v>64</v>
      </c>
      <c r="AA2752">
        <v>29</v>
      </c>
      <c r="AB2752">
        <v>58</v>
      </c>
      <c r="AC2752" t="s">
        <v>11456</v>
      </c>
      <c r="AD2752" t="s">
        <v>11459</v>
      </c>
    </row>
    <row r="2753" spans="1:30" x14ac:dyDescent="0.25">
      <c r="A2753">
        <v>2752</v>
      </c>
      <c r="B2753" t="s">
        <v>16965</v>
      </c>
      <c r="C2753" s="2">
        <v>-5.8107491258471797E-2</v>
      </c>
      <c r="D2753" t="s">
        <v>35</v>
      </c>
      <c r="F2753">
        <v>25.773216287115201</v>
      </c>
      <c r="G2753" s="2">
        <v>0.56451242543404401</v>
      </c>
      <c r="H2753" s="12">
        <v>-0.10293394554388</v>
      </c>
      <c r="I2753" s="14">
        <v>0.91801539613612904</v>
      </c>
      <c r="J2753" s="14">
        <v>0.94263742358968905</v>
      </c>
      <c r="K2753" t="s">
        <v>24</v>
      </c>
      <c r="L2753" t="s">
        <v>24</v>
      </c>
      <c r="M2753" t="s">
        <v>24</v>
      </c>
      <c r="N2753" t="s">
        <v>24</v>
      </c>
      <c r="O2753" t="s">
        <v>24</v>
      </c>
      <c r="P2753" t="s">
        <v>24</v>
      </c>
      <c r="Q2753" t="s">
        <v>24</v>
      </c>
      <c r="R2753" t="s">
        <v>24</v>
      </c>
      <c r="S2753" t="s">
        <v>24</v>
      </c>
      <c r="T2753" t="s">
        <v>24</v>
      </c>
      <c r="U2753" t="s">
        <v>24</v>
      </c>
      <c r="V2753" t="s">
        <v>24</v>
      </c>
      <c r="W2753" t="s">
        <v>24</v>
      </c>
      <c r="X2753" t="s">
        <v>24</v>
      </c>
      <c r="Y2753">
        <v>39</v>
      </c>
      <c r="Z2753">
        <v>38</v>
      </c>
      <c r="AA2753">
        <v>14</v>
      </c>
      <c r="AB2753">
        <v>21</v>
      </c>
      <c r="AC2753" t="s">
        <v>11460</v>
      </c>
      <c r="AD2753" t="s">
        <v>11461</v>
      </c>
    </row>
    <row r="2754" spans="1:30" x14ac:dyDescent="0.25">
      <c r="A2754">
        <v>2753</v>
      </c>
      <c r="B2754" t="s">
        <v>16966</v>
      </c>
      <c r="C2754" s="2">
        <v>-0.948982311243179</v>
      </c>
      <c r="D2754" t="s">
        <v>11458</v>
      </c>
      <c r="F2754">
        <v>38.945433293585801</v>
      </c>
      <c r="G2754" s="2">
        <v>0.60413620826677505</v>
      </c>
      <c r="H2754" s="12">
        <v>-1.5708085333367801</v>
      </c>
      <c r="I2754" s="14">
        <v>0.116227129351474</v>
      </c>
      <c r="J2754" s="14">
        <v>0.204998617939253</v>
      </c>
      <c r="K2754" t="s">
        <v>11463</v>
      </c>
      <c r="L2754" t="s">
        <v>24</v>
      </c>
      <c r="M2754" t="s">
        <v>24</v>
      </c>
      <c r="N2754" t="s">
        <v>24</v>
      </c>
      <c r="O2754" t="s">
        <v>24</v>
      </c>
      <c r="P2754" t="s">
        <v>24</v>
      </c>
      <c r="Q2754" t="s">
        <v>24</v>
      </c>
      <c r="R2754" t="s">
        <v>24</v>
      </c>
      <c r="S2754" t="s">
        <v>24</v>
      </c>
      <c r="T2754" t="s">
        <v>24</v>
      </c>
      <c r="U2754" t="s">
        <v>24</v>
      </c>
      <c r="V2754" t="s">
        <v>24</v>
      </c>
      <c r="W2754" t="s">
        <v>24</v>
      </c>
      <c r="X2754" t="s">
        <v>24</v>
      </c>
      <c r="Y2754">
        <v>45</v>
      </c>
      <c r="Z2754">
        <v>36</v>
      </c>
      <c r="AA2754">
        <v>18</v>
      </c>
      <c r="AB2754">
        <v>52</v>
      </c>
      <c r="AC2754" t="s">
        <v>11462</v>
      </c>
      <c r="AD2754" t="s">
        <v>10210</v>
      </c>
    </row>
    <row r="2755" spans="1:30" x14ac:dyDescent="0.25">
      <c r="A2755">
        <v>2754</v>
      </c>
      <c r="B2755" t="s">
        <v>16967</v>
      </c>
      <c r="C2755" s="2">
        <v>-0.35364980022908499</v>
      </c>
      <c r="D2755" t="s">
        <v>11422</v>
      </c>
      <c r="F2755">
        <v>50.784626655122302</v>
      </c>
      <c r="G2755" s="2">
        <v>0.41245423169590401</v>
      </c>
      <c r="H2755" s="12">
        <v>-0.85742798364552997</v>
      </c>
      <c r="I2755" s="14">
        <v>0.39120839940134999</v>
      </c>
      <c r="J2755" s="14">
        <v>0.51943855819866502</v>
      </c>
      <c r="K2755" t="s">
        <v>24</v>
      </c>
      <c r="L2755" t="s">
        <v>24</v>
      </c>
      <c r="M2755" t="s">
        <v>24</v>
      </c>
      <c r="N2755" t="s">
        <v>24</v>
      </c>
      <c r="O2755" t="s">
        <v>24</v>
      </c>
      <c r="P2755" t="s">
        <v>24</v>
      </c>
      <c r="Q2755" t="s">
        <v>24</v>
      </c>
      <c r="R2755" t="s">
        <v>24</v>
      </c>
      <c r="S2755" t="s">
        <v>24</v>
      </c>
      <c r="T2755" t="s">
        <v>24</v>
      </c>
      <c r="U2755" t="s">
        <v>24</v>
      </c>
      <c r="V2755" t="s">
        <v>24</v>
      </c>
      <c r="W2755" t="s">
        <v>24</v>
      </c>
      <c r="X2755" t="s">
        <v>24</v>
      </c>
      <c r="Y2755">
        <v>62</v>
      </c>
      <c r="Z2755">
        <v>74</v>
      </c>
      <c r="AA2755">
        <v>36</v>
      </c>
      <c r="AB2755">
        <v>39</v>
      </c>
      <c r="AC2755" t="s">
        <v>11464</v>
      </c>
      <c r="AD2755" t="s">
        <v>10203</v>
      </c>
    </row>
    <row r="2756" spans="1:30" x14ac:dyDescent="0.25">
      <c r="A2756">
        <v>2755</v>
      </c>
      <c r="B2756" t="s">
        <v>16968</v>
      </c>
      <c r="C2756" s="2">
        <v>0.209919517274919</v>
      </c>
      <c r="D2756" t="s">
        <v>11467</v>
      </c>
      <c r="E2756" t="s">
        <v>18281</v>
      </c>
      <c r="F2756">
        <v>172.29782706347601</v>
      </c>
      <c r="G2756" s="2">
        <v>0.260766858190637</v>
      </c>
      <c r="H2756" s="12">
        <v>0.80500842297012598</v>
      </c>
      <c r="I2756" s="14">
        <v>0.42081481921929198</v>
      </c>
      <c r="J2756" s="14">
        <v>0.54977647007404995</v>
      </c>
      <c r="K2756" t="s">
        <v>11466</v>
      </c>
      <c r="L2756" t="s">
        <v>24</v>
      </c>
      <c r="M2756" t="s">
        <v>24</v>
      </c>
      <c r="N2756" t="s">
        <v>24</v>
      </c>
      <c r="O2756" t="s">
        <v>24</v>
      </c>
      <c r="P2756" t="s">
        <v>24</v>
      </c>
      <c r="Q2756" t="s">
        <v>24</v>
      </c>
      <c r="R2756" t="s">
        <v>24</v>
      </c>
      <c r="S2756" t="s">
        <v>24</v>
      </c>
      <c r="T2756" t="s">
        <v>24</v>
      </c>
      <c r="U2756" t="s">
        <v>24</v>
      </c>
      <c r="V2756" t="s">
        <v>24</v>
      </c>
      <c r="W2756" t="s">
        <v>24</v>
      </c>
      <c r="X2756" t="s">
        <v>24</v>
      </c>
      <c r="Y2756">
        <v>283</v>
      </c>
      <c r="Z2756">
        <v>280</v>
      </c>
      <c r="AA2756">
        <v>90</v>
      </c>
      <c r="AB2756">
        <v>122</v>
      </c>
      <c r="AC2756" t="s">
        <v>11465</v>
      </c>
      <c r="AD2756" t="s">
        <v>11468</v>
      </c>
    </row>
    <row r="2757" spans="1:30" x14ac:dyDescent="0.25">
      <c r="A2757">
        <v>2756</v>
      </c>
      <c r="B2757" t="s">
        <v>16969</v>
      </c>
      <c r="C2757" s="2">
        <v>0.42683902904933702</v>
      </c>
      <c r="D2757" t="s">
        <v>11471</v>
      </c>
      <c r="E2757" t="s">
        <v>18283</v>
      </c>
      <c r="F2757">
        <v>32.143453343933103</v>
      </c>
      <c r="G2757" s="2">
        <v>0.51722283821748505</v>
      </c>
      <c r="H2757" s="12">
        <v>0.82525170489447097</v>
      </c>
      <c r="I2757" s="14">
        <v>0.409228704330374</v>
      </c>
      <c r="J2757" s="14">
        <v>0.538967315484017</v>
      </c>
      <c r="K2757" t="s">
        <v>11470</v>
      </c>
      <c r="L2757" t="s">
        <v>24</v>
      </c>
      <c r="M2757" t="s">
        <v>24</v>
      </c>
      <c r="N2757" t="s">
        <v>24</v>
      </c>
      <c r="O2757" t="s">
        <v>24</v>
      </c>
      <c r="P2757" t="s">
        <v>24</v>
      </c>
      <c r="Q2757" t="s">
        <v>24</v>
      </c>
      <c r="R2757" t="s">
        <v>24</v>
      </c>
      <c r="S2757" t="s">
        <v>24</v>
      </c>
      <c r="T2757" t="s">
        <v>24</v>
      </c>
      <c r="U2757" t="s">
        <v>24</v>
      </c>
      <c r="V2757" t="s">
        <v>24</v>
      </c>
      <c r="W2757" t="s">
        <v>24</v>
      </c>
      <c r="X2757" t="s">
        <v>24</v>
      </c>
      <c r="Y2757">
        <v>58</v>
      </c>
      <c r="Z2757">
        <v>54</v>
      </c>
      <c r="AA2757">
        <v>18</v>
      </c>
      <c r="AB2757">
        <v>18</v>
      </c>
      <c r="AC2757" t="s">
        <v>11469</v>
      </c>
      <c r="AD2757" t="s">
        <v>11472</v>
      </c>
    </row>
    <row r="2758" spans="1:30" x14ac:dyDescent="0.25">
      <c r="A2758">
        <v>2757</v>
      </c>
      <c r="B2758" t="s">
        <v>16970</v>
      </c>
      <c r="C2758" s="2">
        <v>0.29664115482852399</v>
      </c>
      <c r="D2758" t="s">
        <v>11471</v>
      </c>
      <c r="E2758" t="s">
        <v>18283</v>
      </c>
      <c r="F2758">
        <v>28.065714749903901</v>
      </c>
      <c r="G2758" s="2">
        <v>0.54862575673813596</v>
      </c>
      <c r="H2758" s="12">
        <v>0.540698556684996</v>
      </c>
      <c r="I2758" s="14">
        <v>0.58871537348210101</v>
      </c>
      <c r="J2758" s="14">
        <v>0.69855166619495701</v>
      </c>
      <c r="K2758" t="s">
        <v>24</v>
      </c>
      <c r="L2758" t="s">
        <v>24</v>
      </c>
      <c r="M2758" t="s">
        <v>24</v>
      </c>
      <c r="N2758" t="s">
        <v>24</v>
      </c>
      <c r="O2758" t="s">
        <v>24</v>
      </c>
      <c r="P2758" t="s">
        <v>24</v>
      </c>
      <c r="Q2758" t="s">
        <v>24</v>
      </c>
      <c r="R2758" t="s">
        <v>24</v>
      </c>
      <c r="S2758" t="s">
        <v>24</v>
      </c>
      <c r="T2758" t="s">
        <v>24</v>
      </c>
      <c r="U2758" t="s">
        <v>24</v>
      </c>
      <c r="V2758" t="s">
        <v>24</v>
      </c>
      <c r="W2758" t="s">
        <v>24</v>
      </c>
      <c r="X2758" t="s">
        <v>24</v>
      </c>
      <c r="Y2758">
        <v>48</v>
      </c>
      <c r="Z2758">
        <v>46</v>
      </c>
      <c r="AA2758">
        <v>17</v>
      </c>
      <c r="AB2758">
        <v>16</v>
      </c>
      <c r="AC2758" t="s">
        <v>11473</v>
      </c>
      <c r="AD2758" t="s">
        <v>11472</v>
      </c>
    </row>
    <row r="2759" spans="1:30" x14ac:dyDescent="0.25">
      <c r="A2759">
        <v>2758</v>
      </c>
      <c r="B2759" t="s">
        <v>16971</v>
      </c>
      <c r="C2759" s="2">
        <v>0.75236472329190796</v>
      </c>
      <c r="D2759" t="s">
        <v>690</v>
      </c>
      <c r="E2759" t="s">
        <v>18281</v>
      </c>
      <c r="F2759">
        <v>7.3456844623731596</v>
      </c>
      <c r="G2759" s="2">
        <v>1.1042619152695501</v>
      </c>
      <c r="H2759" s="12">
        <v>0.68132814587584101</v>
      </c>
      <c r="I2759" s="14">
        <v>0.49566387766390402</v>
      </c>
      <c r="J2759" s="14" t="s">
        <v>24</v>
      </c>
      <c r="K2759" t="s">
        <v>11475</v>
      </c>
      <c r="L2759" t="s">
        <v>24</v>
      </c>
      <c r="M2759" t="s">
        <v>24</v>
      </c>
      <c r="N2759" t="s">
        <v>24</v>
      </c>
      <c r="O2759" t="s">
        <v>24</v>
      </c>
      <c r="P2759" t="s">
        <v>24</v>
      </c>
      <c r="Q2759" t="s">
        <v>24</v>
      </c>
      <c r="R2759" t="s">
        <v>24</v>
      </c>
      <c r="S2759" t="s">
        <v>24</v>
      </c>
      <c r="T2759" t="s">
        <v>24</v>
      </c>
      <c r="U2759" t="s">
        <v>24</v>
      </c>
      <c r="V2759" t="s">
        <v>24</v>
      </c>
      <c r="W2759" t="s">
        <v>24</v>
      </c>
      <c r="X2759" t="s">
        <v>24</v>
      </c>
      <c r="Y2759">
        <v>12</v>
      </c>
      <c r="Z2759">
        <v>16</v>
      </c>
      <c r="AA2759">
        <v>5</v>
      </c>
      <c r="AB2759">
        <v>2</v>
      </c>
      <c r="AC2759" t="s">
        <v>11474</v>
      </c>
      <c r="AD2759" t="e">
        <f>-ANRGYPLKMRMDNGPDLISLMLAQCAEDHGVMLEFIKPTQNAFIERFNRTYRTDTGFLSVQNTE</f>
        <v>#NAME?</v>
      </c>
    </row>
    <row r="2760" spans="1:30" x14ac:dyDescent="0.25">
      <c r="A2760">
        <v>2759</v>
      </c>
      <c r="B2760" t="s">
        <v>16972</v>
      </c>
      <c r="C2760" s="2">
        <v>3.5462303019777401</v>
      </c>
      <c r="D2760" t="s">
        <v>694</v>
      </c>
      <c r="E2760" t="s">
        <v>18281</v>
      </c>
      <c r="F2760">
        <v>1.63256228981701</v>
      </c>
      <c r="G2760" s="2">
        <v>2.6464295791411301</v>
      </c>
      <c r="H2760" s="12">
        <v>1.34000554177929</v>
      </c>
      <c r="I2760" s="14">
        <v>0.180243543247118</v>
      </c>
      <c r="J2760" s="14" t="s">
        <v>24</v>
      </c>
      <c r="K2760" t="s">
        <v>24</v>
      </c>
      <c r="L2760" t="s">
        <v>24</v>
      </c>
      <c r="M2760" t="s">
        <v>24</v>
      </c>
      <c r="N2760" t="s">
        <v>24</v>
      </c>
      <c r="O2760" t="s">
        <v>24</v>
      </c>
      <c r="P2760" t="s">
        <v>24</v>
      </c>
      <c r="Q2760" t="s">
        <v>24</v>
      </c>
      <c r="R2760" t="s">
        <v>24</v>
      </c>
      <c r="S2760" t="s">
        <v>24</v>
      </c>
      <c r="T2760" t="s">
        <v>24</v>
      </c>
      <c r="U2760" t="s">
        <v>24</v>
      </c>
      <c r="V2760" t="s">
        <v>24</v>
      </c>
      <c r="W2760" t="s">
        <v>24</v>
      </c>
      <c r="X2760" t="s">
        <v>24</v>
      </c>
      <c r="Y2760">
        <v>4</v>
      </c>
      <c r="Z2760">
        <v>6</v>
      </c>
      <c r="AA2760">
        <v>0</v>
      </c>
      <c r="AB2760">
        <v>0</v>
      </c>
      <c r="AC2760" t="s">
        <v>11476</v>
      </c>
      <c r="AD2760" t="e">
        <f>-RWLNEYNNELPHESLNNQTPEEYLLMAEKLEVSKSVRN</f>
        <v>#NAME?</v>
      </c>
    </row>
    <row r="2761" spans="1:30" x14ac:dyDescent="0.25">
      <c r="A2761">
        <v>2760</v>
      </c>
      <c r="B2761" t="s">
        <v>16973</v>
      </c>
      <c r="C2761" s="2">
        <v>1.40614887363232</v>
      </c>
      <c r="D2761" t="s">
        <v>11478</v>
      </c>
      <c r="E2761" t="s">
        <v>18288</v>
      </c>
      <c r="F2761">
        <v>68.028397995444806</v>
      </c>
      <c r="G2761" s="2">
        <v>0.44547661022995599</v>
      </c>
      <c r="H2761" s="12">
        <v>3.1565043850595398</v>
      </c>
      <c r="I2761" s="14">
        <v>1.59672486522817E-3</v>
      </c>
      <c r="J2761" s="14">
        <v>5.5921171288932803E-3</v>
      </c>
      <c r="K2761" t="s">
        <v>24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0</v>
      </c>
      <c r="Y2761">
        <v>177</v>
      </c>
      <c r="Z2761">
        <v>122</v>
      </c>
      <c r="AA2761">
        <v>24</v>
      </c>
      <c r="AB2761">
        <v>25</v>
      </c>
      <c r="AC2761" t="s">
        <v>11477</v>
      </c>
      <c r="AD2761" t="s">
        <v>11479</v>
      </c>
    </row>
    <row r="2762" spans="1:30" x14ac:dyDescent="0.25">
      <c r="A2762">
        <v>2761</v>
      </c>
      <c r="B2762" t="s">
        <v>16974</v>
      </c>
      <c r="C2762" s="2">
        <v>1.8094894569132001</v>
      </c>
      <c r="D2762" t="s">
        <v>11478</v>
      </c>
      <c r="E2762" t="s">
        <v>18288</v>
      </c>
      <c r="F2762">
        <v>28.6963109177427</v>
      </c>
      <c r="G2762" s="2">
        <v>0.61226256025257797</v>
      </c>
      <c r="H2762" s="12">
        <v>2.95541418728385</v>
      </c>
      <c r="I2762" s="14">
        <v>3.1224954710094002E-3</v>
      </c>
      <c r="J2762" s="14">
        <v>9.9456319855560499E-3</v>
      </c>
      <c r="K2762" t="s">
        <v>24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0</v>
      </c>
      <c r="Y2762">
        <v>72</v>
      </c>
      <c r="Z2762">
        <v>64</v>
      </c>
      <c r="AA2762">
        <v>6</v>
      </c>
      <c r="AB2762">
        <v>11</v>
      </c>
      <c r="AC2762" t="s">
        <v>11480</v>
      </c>
      <c r="AD2762" t="s">
        <v>11481</v>
      </c>
    </row>
    <row r="2763" spans="1:30" x14ac:dyDescent="0.25">
      <c r="A2763">
        <v>2762</v>
      </c>
      <c r="B2763" t="s">
        <v>16975</v>
      </c>
      <c r="C2763" s="2">
        <v>1.4335192547012301</v>
      </c>
      <c r="D2763" t="s">
        <v>35</v>
      </c>
      <c r="F2763">
        <v>66.802720448176302</v>
      </c>
      <c r="G2763" s="2">
        <v>0.42626363477548401</v>
      </c>
      <c r="H2763" s="12">
        <v>3.3629874513134901</v>
      </c>
      <c r="I2763" s="14">
        <v>7.7103868579776801E-4</v>
      </c>
      <c r="J2763" s="14">
        <v>3.0505633921380799E-3</v>
      </c>
      <c r="K2763" t="s">
        <v>11483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0</v>
      </c>
      <c r="Y2763">
        <v>152</v>
      </c>
      <c r="Z2763">
        <v>144</v>
      </c>
      <c r="AA2763">
        <v>27</v>
      </c>
      <c r="AB2763">
        <v>20</v>
      </c>
      <c r="AC2763" t="s">
        <v>11482</v>
      </c>
      <c r="AD2763" t="s">
        <v>11484</v>
      </c>
    </row>
    <row r="2764" spans="1:30" x14ac:dyDescent="0.25">
      <c r="A2764">
        <v>2763</v>
      </c>
      <c r="B2764" t="s">
        <v>16976</v>
      </c>
      <c r="C2764" s="2">
        <v>1.4375842373865799</v>
      </c>
      <c r="D2764" t="s">
        <v>11486</v>
      </c>
      <c r="E2764" t="s">
        <v>18288</v>
      </c>
      <c r="F2764">
        <v>67.614685727150999</v>
      </c>
      <c r="G2764" s="2">
        <v>0.44608115353379402</v>
      </c>
      <c r="H2764" s="12">
        <v>3.2226966461107698</v>
      </c>
      <c r="I2764" s="14">
        <v>1.2698996485185699E-3</v>
      </c>
      <c r="J2764" s="14">
        <v>4.6258937756203603E-3</v>
      </c>
      <c r="K2764" t="s">
        <v>24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</v>
      </c>
      <c r="U2764">
        <v>0</v>
      </c>
      <c r="V2764">
        <v>0</v>
      </c>
      <c r="W2764">
        <v>0</v>
      </c>
      <c r="X2764">
        <v>0</v>
      </c>
      <c r="Y2764">
        <v>177</v>
      </c>
      <c r="Z2764">
        <v>122</v>
      </c>
      <c r="AA2764">
        <v>23</v>
      </c>
      <c r="AB2764">
        <v>25</v>
      </c>
      <c r="AC2764" t="s">
        <v>11485</v>
      </c>
      <c r="AD2764" t="s">
        <v>11479</v>
      </c>
    </row>
    <row r="2765" spans="1:30" x14ac:dyDescent="0.25">
      <c r="A2765">
        <v>2764</v>
      </c>
      <c r="B2765" t="s">
        <v>16977</v>
      </c>
      <c r="C2765" s="2">
        <v>1.7784456389562799</v>
      </c>
      <c r="D2765" t="s">
        <v>35</v>
      </c>
      <c r="E2765" t="s">
        <v>18288</v>
      </c>
      <c r="F2765">
        <v>28.218221527586302</v>
      </c>
      <c r="G2765" s="2">
        <v>0.61941314769066502</v>
      </c>
      <c r="H2765" s="12">
        <v>2.8711783816452701</v>
      </c>
      <c r="I2765" s="14">
        <v>4.0894468432908703E-3</v>
      </c>
      <c r="J2765" s="14">
        <v>1.2515117494553901E-2</v>
      </c>
      <c r="K2765" t="s">
        <v>24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1</v>
      </c>
      <c r="U2765">
        <v>0</v>
      </c>
      <c r="V2765">
        <v>0</v>
      </c>
      <c r="W2765">
        <v>0</v>
      </c>
      <c r="X2765">
        <v>0</v>
      </c>
      <c r="Y2765">
        <v>72</v>
      </c>
      <c r="Z2765">
        <v>61</v>
      </c>
      <c r="AA2765">
        <v>6</v>
      </c>
      <c r="AB2765">
        <v>11</v>
      </c>
      <c r="AC2765" t="s">
        <v>11487</v>
      </c>
      <c r="AD2765" t="s">
        <v>11481</v>
      </c>
    </row>
    <row r="2766" spans="1:30" x14ac:dyDescent="0.25">
      <c r="A2766">
        <v>2765</v>
      </c>
      <c r="B2766" t="s">
        <v>16978</v>
      </c>
      <c r="C2766" s="2">
        <v>0.58898104752282199</v>
      </c>
      <c r="D2766" t="s">
        <v>690</v>
      </c>
      <c r="E2766" t="s">
        <v>18281</v>
      </c>
      <c r="F2766">
        <v>6.8578623248928503</v>
      </c>
      <c r="G2766" s="2">
        <v>1.1279252195281599</v>
      </c>
      <c r="H2766" s="12">
        <v>0.52218093657769804</v>
      </c>
      <c r="I2766" s="14">
        <v>0.60154435778751303</v>
      </c>
      <c r="J2766" s="14" t="s">
        <v>24</v>
      </c>
      <c r="K2766" t="s">
        <v>24</v>
      </c>
      <c r="L2766" t="s">
        <v>24</v>
      </c>
      <c r="M2766" t="s">
        <v>24</v>
      </c>
      <c r="N2766" t="s">
        <v>24</v>
      </c>
      <c r="O2766" t="s">
        <v>24</v>
      </c>
      <c r="P2766" t="s">
        <v>24</v>
      </c>
      <c r="Q2766" t="s">
        <v>24</v>
      </c>
      <c r="R2766" t="s">
        <v>24</v>
      </c>
      <c r="S2766" t="s">
        <v>24</v>
      </c>
      <c r="T2766" t="s">
        <v>24</v>
      </c>
      <c r="U2766" t="s">
        <v>24</v>
      </c>
      <c r="V2766" t="s">
        <v>24</v>
      </c>
      <c r="W2766" t="s">
        <v>24</v>
      </c>
      <c r="X2766" t="s">
        <v>24</v>
      </c>
      <c r="Y2766">
        <v>11</v>
      </c>
      <c r="Z2766">
        <v>14</v>
      </c>
      <c r="AA2766">
        <v>5</v>
      </c>
      <c r="AB2766">
        <v>2</v>
      </c>
      <c r="AC2766" t="s">
        <v>11488</v>
      </c>
      <c r="AD2766" t="s">
        <v>11489</v>
      </c>
    </row>
    <row r="2767" spans="1:30" x14ac:dyDescent="0.25">
      <c r="A2767">
        <v>2766</v>
      </c>
      <c r="B2767" t="s">
        <v>16979</v>
      </c>
      <c r="C2767" s="2">
        <v>1.40943575782011</v>
      </c>
      <c r="D2767" t="s">
        <v>35</v>
      </c>
      <c r="F2767">
        <v>66.005904797915804</v>
      </c>
      <c r="G2767" s="2">
        <v>0.43066427736708102</v>
      </c>
      <c r="H2767" s="12">
        <v>3.2727018048417298</v>
      </c>
      <c r="I2767" s="14">
        <v>1.0652479741391099E-3</v>
      </c>
      <c r="J2767" s="14">
        <v>4.0269054588704901E-3</v>
      </c>
      <c r="K2767" t="s">
        <v>24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0</v>
      </c>
      <c r="Y2767">
        <v>152</v>
      </c>
      <c r="Z2767">
        <v>139</v>
      </c>
      <c r="AA2767">
        <v>27</v>
      </c>
      <c r="AB2767">
        <v>20</v>
      </c>
      <c r="AC2767" t="s">
        <v>11490</v>
      </c>
      <c r="AD2767" t="s">
        <v>11484</v>
      </c>
    </row>
    <row r="2768" spans="1:30" x14ac:dyDescent="0.25">
      <c r="A2768">
        <v>2767</v>
      </c>
      <c r="B2768" t="s">
        <v>16980</v>
      </c>
      <c r="C2768" s="2">
        <v>1.39538857790686</v>
      </c>
      <c r="D2768" t="s">
        <v>35</v>
      </c>
      <c r="F2768">
        <v>605.60986439411295</v>
      </c>
      <c r="G2768" s="2">
        <v>0.21046341189075299</v>
      </c>
      <c r="H2768" s="12">
        <v>6.6300767690261404</v>
      </c>
      <c r="I2768" s="14">
        <v>3.3551232983032798E-11</v>
      </c>
      <c r="J2768" s="14">
        <v>5.41394895862576E-10</v>
      </c>
      <c r="K2768" t="s">
        <v>11492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0</v>
      </c>
      <c r="Y2768">
        <v>1328</v>
      </c>
      <c r="Z2768">
        <v>1343</v>
      </c>
      <c r="AA2768">
        <v>224</v>
      </c>
      <c r="AB2768">
        <v>213</v>
      </c>
      <c r="AC2768" t="s">
        <v>11491</v>
      </c>
      <c r="AD2768" t="s">
        <v>11493</v>
      </c>
    </row>
    <row r="2769" spans="1:30" x14ac:dyDescent="0.25">
      <c r="A2769">
        <v>2768</v>
      </c>
      <c r="B2769" t="s">
        <v>16981</v>
      </c>
      <c r="C2769" s="2">
        <v>1.16359824134684</v>
      </c>
      <c r="D2769" t="s">
        <v>11495</v>
      </c>
      <c r="E2769" t="s">
        <v>18281</v>
      </c>
      <c r="F2769">
        <v>36.695218306813999</v>
      </c>
      <c r="G2769" s="2">
        <v>0.505278971825604</v>
      </c>
      <c r="H2769" s="12">
        <v>2.30288277610819</v>
      </c>
      <c r="I2769" s="14">
        <v>2.1285439499141499E-2</v>
      </c>
      <c r="J2769" s="14">
        <v>5.1467270120215201E-2</v>
      </c>
      <c r="K2769" t="s">
        <v>24</v>
      </c>
      <c r="L2769" t="s">
        <v>24</v>
      </c>
      <c r="M2769" t="s">
        <v>24</v>
      </c>
      <c r="N2769" t="s">
        <v>24</v>
      </c>
      <c r="O2769" t="s">
        <v>24</v>
      </c>
      <c r="P2769" t="s">
        <v>24</v>
      </c>
      <c r="Q2769" t="s">
        <v>24</v>
      </c>
      <c r="R2769" t="s">
        <v>24</v>
      </c>
      <c r="S2769" t="s">
        <v>24</v>
      </c>
      <c r="T2769" t="s">
        <v>24</v>
      </c>
      <c r="U2769" t="s">
        <v>24</v>
      </c>
      <c r="V2769" t="s">
        <v>24</v>
      </c>
      <c r="W2769" t="s">
        <v>24</v>
      </c>
      <c r="X2769" t="s">
        <v>24</v>
      </c>
      <c r="Y2769">
        <v>70</v>
      </c>
      <c r="Z2769">
        <v>85</v>
      </c>
      <c r="AA2769">
        <v>13</v>
      </c>
      <c r="AB2769">
        <v>17</v>
      </c>
      <c r="AC2769" t="s">
        <v>11494</v>
      </c>
      <c r="AD2769" t="e">
        <f>-RGTGKVSYIGCCSKKSGLFISLLKYLKSTYRRAKTITLIVDNYIIHKSRETLRWLKKPKFIVIYQTVYSPRVNHIERLWQALHDTITRNHSCRSMWQLLNKVRHFMKMVSPFPGGKHGQAKV</f>
        <v>#NAME?</v>
      </c>
    </row>
    <row r="2770" spans="1:30" x14ac:dyDescent="0.25">
      <c r="A2770">
        <v>2769</v>
      </c>
      <c r="B2770" t="s">
        <v>16982</v>
      </c>
      <c r="C2770" s="2">
        <v>-1.6806174598618799</v>
      </c>
      <c r="D2770" t="s">
        <v>11497</v>
      </c>
      <c r="E2770" t="s">
        <v>18281</v>
      </c>
      <c r="F2770">
        <v>3.4634757202289901</v>
      </c>
      <c r="G2770" s="2">
        <v>1.46488181990717</v>
      </c>
      <c r="H2770" s="12">
        <v>-1.1472717027564601</v>
      </c>
      <c r="I2770" s="14">
        <v>0.25126934527531702</v>
      </c>
      <c r="J2770" s="14" t="s">
        <v>24</v>
      </c>
      <c r="K2770" t="s">
        <v>24</v>
      </c>
      <c r="L2770" t="s">
        <v>24</v>
      </c>
      <c r="M2770" t="s">
        <v>24</v>
      </c>
      <c r="N2770" t="s">
        <v>24</v>
      </c>
      <c r="O2770" t="s">
        <v>24</v>
      </c>
      <c r="P2770" t="s">
        <v>24</v>
      </c>
      <c r="Q2770" t="s">
        <v>24</v>
      </c>
      <c r="R2770" t="s">
        <v>24</v>
      </c>
      <c r="S2770" t="s">
        <v>24</v>
      </c>
      <c r="T2770" t="s">
        <v>24</v>
      </c>
      <c r="U2770" t="s">
        <v>24</v>
      </c>
      <c r="V2770" t="s">
        <v>24</v>
      </c>
      <c r="W2770" t="s">
        <v>24</v>
      </c>
      <c r="X2770" t="s">
        <v>24</v>
      </c>
      <c r="Y2770">
        <v>3</v>
      </c>
      <c r="Z2770">
        <v>2</v>
      </c>
      <c r="AA2770">
        <v>3</v>
      </c>
      <c r="AB2770">
        <v>4</v>
      </c>
      <c r="AC2770" t="s">
        <v>11496</v>
      </c>
      <c r="AD2770" t="s">
        <v>11498</v>
      </c>
    </row>
    <row r="2771" spans="1:30" x14ac:dyDescent="0.25">
      <c r="A2771">
        <v>2770</v>
      </c>
      <c r="B2771" t="s">
        <v>16983</v>
      </c>
      <c r="C2771" s="2">
        <v>-5.1307411055579399E-2</v>
      </c>
      <c r="D2771" t="s">
        <v>11501</v>
      </c>
      <c r="F2771">
        <v>10.620824980563301</v>
      </c>
      <c r="G2771" s="2">
        <v>1.0353910072380299</v>
      </c>
      <c r="H2771" s="12">
        <v>-4.9553657214432598E-2</v>
      </c>
      <c r="I2771" s="14">
        <v>0.96047807741343105</v>
      </c>
      <c r="J2771" s="14" t="s">
        <v>24</v>
      </c>
      <c r="K2771" t="s">
        <v>11500</v>
      </c>
      <c r="L2771" t="s">
        <v>24</v>
      </c>
      <c r="M2771" t="s">
        <v>24</v>
      </c>
      <c r="N2771" t="s">
        <v>24</v>
      </c>
      <c r="O2771" t="s">
        <v>24</v>
      </c>
      <c r="P2771" t="s">
        <v>24</v>
      </c>
      <c r="Q2771" t="s">
        <v>24</v>
      </c>
      <c r="R2771" t="s">
        <v>24</v>
      </c>
      <c r="S2771" t="s">
        <v>24</v>
      </c>
      <c r="T2771" t="s">
        <v>24</v>
      </c>
      <c r="U2771" t="s">
        <v>24</v>
      </c>
      <c r="V2771" t="s">
        <v>24</v>
      </c>
      <c r="W2771" t="s">
        <v>24</v>
      </c>
      <c r="X2771" t="s">
        <v>24</v>
      </c>
      <c r="Y2771">
        <v>16</v>
      </c>
      <c r="Z2771">
        <v>16</v>
      </c>
      <c r="AA2771">
        <v>2</v>
      </c>
      <c r="AB2771">
        <v>13</v>
      </c>
      <c r="AC2771" t="s">
        <v>11499</v>
      </c>
      <c r="AD2771" t="s">
        <v>11502</v>
      </c>
    </row>
    <row r="2772" spans="1:30" x14ac:dyDescent="0.25">
      <c r="A2772">
        <v>2771</v>
      </c>
      <c r="B2772" t="s">
        <v>16984</v>
      </c>
      <c r="C2772" s="2">
        <v>-1.82568834880296</v>
      </c>
      <c r="D2772" t="s">
        <v>11504</v>
      </c>
      <c r="E2772" t="s">
        <v>18281</v>
      </c>
      <c r="F2772">
        <v>1.5049647997945099</v>
      </c>
      <c r="G2772" s="2">
        <v>2.1778660386603801</v>
      </c>
      <c r="H2772" s="12">
        <v>-0.83829230833956903</v>
      </c>
      <c r="I2772" s="14">
        <v>0.401866554694147</v>
      </c>
      <c r="J2772" s="14" t="s">
        <v>24</v>
      </c>
      <c r="K2772" t="s">
        <v>24</v>
      </c>
      <c r="L2772" t="s">
        <v>24</v>
      </c>
      <c r="M2772" t="s">
        <v>24</v>
      </c>
      <c r="N2772" t="s">
        <v>24</v>
      </c>
      <c r="O2772" t="s">
        <v>24</v>
      </c>
      <c r="P2772" t="s">
        <v>24</v>
      </c>
      <c r="Q2772" t="s">
        <v>24</v>
      </c>
      <c r="R2772" t="s">
        <v>24</v>
      </c>
      <c r="S2772" t="s">
        <v>24</v>
      </c>
      <c r="T2772" t="s">
        <v>24</v>
      </c>
      <c r="U2772" t="s">
        <v>24</v>
      </c>
      <c r="V2772" t="s">
        <v>24</v>
      </c>
      <c r="W2772" t="s">
        <v>24</v>
      </c>
      <c r="X2772" t="s">
        <v>24</v>
      </c>
      <c r="Y2772">
        <v>1</v>
      </c>
      <c r="Z2772">
        <v>1</v>
      </c>
      <c r="AA2772">
        <v>2</v>
      </c>
      <c r="AB2772">
        <v>1</v>
      </c>
      <c r="AC2772" t="s">
        <v>11503</v>
      </c>
      <c r="AD2772" t="s">
        <v>11505</v>
      </c>
    </row>
    <row r="2773" spans="1:30" x14ac:dyDescent="0.25">
      <c r="A2773">
        <v>2772</v>
      </c>
      <c r="B2773" t="s">
        <v>16985</v>
      </c>
      <c r="C2773" s="2">
        <v>1.11548787305862</v>
      </c>
      <c r="D2773" t="s">
        <v>11495</v>
      </c>
      <c r="E2773" t="s">
        <v>18281</v>
      </c>
      <c r="F2773">
        <v>35.859471667257502</v>
      </c>
      <c r="G2773" s="2">
        <v>0.51266041858997902</v>
      </c>
      <c r="H2773" s="12">
        <v>2.1758806270370101</v>
      </c>
      <c r="I2773" s="14">
        <v>2.9564187762365201E-2</v>
      </c>
      <c r="J2773" s="14">
        <v>6.7635180612135207E-2</v>
      </c>
      <c r="K2773" t="s">
        <v>24</v>
      </c>
      <c r="L2773" t="s">
        <v>24</v>
      </c>
      <c r="M2773" t="s">
        <v>24</v>
      </c>
      <c r="N2773" t="s">
        <v>24</v>
      </c>
      <c r="O2773" t="s">
        <v>24</v>
      </c>
      <c r="P2773" t="s">
        <v>24</v>
      </c>
      <c r="Q2773" t="s">
        <v>24</v>
      </c>
      <c r="R2773" t="s">
        <v>24</v>
      </c>
      <c r="S2773" t="s">
        <v>24</v>
      </c>
      <c r="T2773" t="s">
        <v>24</v>
      </c>
      <c r="U2773" t="s">
        <v>24</v>
      </c>
      <c r="V2773" t="s">
        <v>24</v>
      </c>
      <c r="W2773" t="s">
        <v>24</v>
      </c>
      <c r="X2773" t="s">
        <v>24</v>
      </c>
      <c r="Y2773">
        <v>66</v>
      </c>
      <c r="Z2773">
        <v>84</v>
      </c>
      <c r="AA2773">
        <v>13</v>
      </c>
      <c r="AB2773">
        <v>17</v>
      </c>
      <c r="AC2773" t="s">
        <v>11506</v>
      </c>
      <c r="AD2773" t="s">
        <v>11507</v>
      </c>
    </row>
    <row r="2774" spans="1:30" x14ac:dyDescent="0.25">
      <c r="A2774">
        <v>2773</v>
      </c>
      <c r="B2774" t="s">
        <v>16986</v>
      </c>
      <c r="C2774" s="2">
        <v>-0.783351952234289</v>
      </c>
      <c r="D2774" t="s">
        <v>6543</v>
      </c>
      <c r="E2774" t="s">
        <v>18287</v>
      </c>
      <c r="F2774">
        <v>104.57983427118999</v>
      </c>
      <c r="G2774" s="2">
        <v>0.32291957339939797</v>
      </c>
      <c r="H2774" s="12">
        <v>-2.4258422739380099</v>
      </c>
      <c r="I2774" s="14">
        <v>1.5272906361207299E-2</v>
      </c>
      <c r="J2774" s="14">
        <v>3.8752891059463598E-2</v>
      </c>
      <c r="K2774" t="s">
        <v>11509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</v>
      </c>
      <c r="W2774">
        <v>0</v>
      </c>
      <c r="X2774">
        <v>0</v>
      </c>
      <c r="Y2774">
        <v>123</v>
      </c>
      <c r="Z2774">
        <v>111</v>
      </c>
      <c r="AA2774">
        <v>72</v>
      </c>
      <c r="AB2774">
        <v>104</v>
      </c>
      <c r="AC2774" t="s">
        <v>11508</v>
      </c>
      <c r="AD2774" t="s">
        <v>11510</v>
      </c>
    </row>
    <row r="2775" spans="1:30" x14ac:dyDescent="0.25">
      <c r="A2775">
        <v>2774</v>
      </c>
      <c r="B2775" t="s">
        <v>16987</v>
      </c>
      <c r="C2775" s="2">
        <v>-1.4414618848182501</v>
      </c>
      <c r="D2775" t="s">
        <v>11512</v>
      </c>
      <c r="E2775" t="s">
        <v>18281</v>
      </c>
      <c r="F2775">
        <v>3.0497634519352399</v>
      </c>
      <c r="G2775" s="2">
        <v>1.5508040744984</v>
      </c>
      <c r="H2775" s="12">
        <v>-0.92949322775314702</v>
      </c>
      <c r="I2775" s="14">
        <v>0.35263353327291003</v>
      </c>
      <c r="J2775" s="14" t="s">
        <v>24</v>
      </c>
      <c r="K2775" t="s">
        <v>24</v>
      </c>
      <c r="L2775" t="s">
        <v>24</v>
      </c>
      <c r="M2775" t="s">
        <v>24</v>
      </c>
      <c r="N2775" t="s">
        <v>24</v>
      </c>
      <c r="O2775" t="s">
        <v>24</v>
      </c>
      <c r="P2775" t="s">
        <v>24</v>
      </c>
      <c r="Q2775" t="s">
        <v>24</v>
      </c>
      <c r="R2775" t="s">
        <v>24</v>
      </c>
      <c r="S2775" t="s">
        <v>24</v>
      </c>
      <c r="T2775" t="s">
        <v>24</v>
      </c>
      <c r="U2775" t="s">
        <v>24</v>
      </c>
      <c r="V2775" t="s">
        <v>24</v>
      </c>
      <c r="W2775" t="s">
        <v>24</v>
      </c>
      <c r="X2775" t="s">
        <v>24</v>
      </c>
      <c r="Y2775">
        <v>3</v>
      </c>
      <c r="Z2775">
        <v>2</v>
      </c>
      <c r="AA2775">
        <v>2</v>
      </c>
      <c r="AB2775">
        <v>4</v>
      </c>
      <c r="AC2775" t="s">
        <v>11511</v>
      </c>
      <c r="AD2775" t="s">
        <v>11513</v>
      </c>
    </row>
    <row r="2776" spans="1:30" x14ac:dyDescent="0.25">
      <c r="A2776">
        <v>2775</v>
      </c>
      <c r="B2776" t="s">
        <v>16988</v>
      </c>
      <c r="C2776" s="2">
        <v>-1.82568834880296</v>
      </c>
      <c r="D2776" t="s">
        <v>11515</v>
      </c>
      <c r="E2776" t="s">
        <v>18281</v>
      </c>
      <c r="F2776">
        <v>1.5049647997945099</v>
      </c>
      <c r="G2776" s="2">
        <v>2.1778660386603801</v>
      </c>
      <c r="H2776" s="12">
        <v>-0.83829230833956903</v>
      </c>
      <c r="I2776" s="14">
        <v>0.401866554694147</v>
      </c>
      <c r="J2776" s="14" t="s">
        <v>24</v>
      </c>
      <c r="K2776" t="s">
        <v>24</v>
      </c>
      <c r="L2776" t="s">
        <v>24</v>
      </c>
      <c r="M2776" t="s">
        <v>24</v>
      </c>
      <c r="N2776" t="s">
        <v>24</v>
      </c>
      <c r="O2776" t="s">
        <v>24</v>
      </c>
      <c r="P2776" t="s">
        <v>24</v>
      </c>
      <c r="Q2776" t="s">
        <v>24</v>
      </c>
      <c r="R2776" t="s">
        <v>24</v>
      </c>
      <c r="S2776" t="s">
        <v>24</v>
      </c>
      <c r="T2776" t="s">
        <v>24</v>
      </c>
      <c r="U2776" t="s">
        <v>24</v>
      </c>
      <c r="V2776" t="s">
        <v>24</v>
      </c>
      <c r="W2776" t="s">
        <v>24</v>
      </c>
      <c r="X2776" t="s">
        <v>24</v>
      </c>
      <c r="Y2776">
        <v>1</v>
      </c>
      <c r="Z2776">
        <v>1</v>
      </c>
      <c r="AA2776">
        <v>2</v>
      </c>
      <c r="AB2776">
        <v>1</v>
      </c>
      <c r="AC2776" t="s">
        <v>11514</v>
      </c>
      <c r="AD2776" t="s">
        <v>11505</v>
      </c>
    </row>
    <row r="2777" spans="1:30" x14ac:dyDescent="0.25">
      <c r="A2777">
        <v>2776</v>
      </c>
      <c r="B2777" t="s">
        <v>16989</v>
      </c>
      <c r="C2777" s="2">
        <v>1.40786257856729</v>
      </c>
      <c r="D2777" t="s">
        <v>35</v>
      </c>
      <c r="F2777">
        <v>601.71371869224697</v>
      </c>
      <c r="G2777" s="2">
        <v>0.217198166658781</v>
      </c>
      <c r="H2777" s="12">
        <v>6.4819266213192703</v>
      </c>
      <c r="I2777" s="14">
        <v>9.05586839819812E-11</v>
      </c>
      <c r="J2777" s="14">
        <v>1.3867908272534801E-9</v>
      </c>
      <c r="K2777" t="s">
        <v>24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0</v>
      </c>
      <c r="Y2777">
        <v>1323</v>
      </c>
      <c r="Z2777">
        <v>1337</v>
      </c>
      <c r="AA2777">
        <v>224</v>
      </c>
      <c r="AB2777">
        <v>207</v>
      </c>
      <c r="AC2777" t="s">
        <v>11516</v>
      </c>
      <c r="AD2777" t="s">
        <v>11493</v>
      </c>
    </row>
    <row r="2778" spans="1:30" x14ac:dyDescent="0.25">
      <c r="A2778">
        <v>2777</v>
      </c>
      <c r="B2778" t="s">
        <v>16990</v>
      </c>
      <c r="C2778" s="2">
        <v>-5.1307411055579399E-2</v>
      </c>
      <c r="D2778" t="s">
        <v>11501</v>
      </c>
      <c r="F2778">
        <v>10.620824980563301</v>
      </c>
      <c r="G2778" s="2">
        <v>1.0353910072380299</v>
      </c>
      <c r="H2778" s="12">
        <v>-4.9553657214432598E-2</v>
      </c>
      <c r="I2778" s="14">
        <v>0.96047807741343105</v>
      </c>
      <c r="J2778" s="14" t="s">
        <v>24</v>
      </c>
      <c r="K2778" t="s">
        <v>24</v>
      </c>
      <c r="L2778" t="s">
        <v>24</v>
      </c>
      <c r="M2778" t="s">
        <v>24</v>
      </c>
      <c r="N2778" t="s">
        <v>24</v>
      </c>
      <c r="O2778" t="s">
        <v>24</v>
      </c>
      <c r="P2778" t="s">
        <v>24</v>
      </c>
      <c r="Q2778" t="s">
        <v>24</v>
      </c>
      <c r="R2778" t="s">
        <v>24</v>
      </c>
      <c r="S2778" t="s">
        <v>24</v>
      </c>
      <c r="T2778" t="s">
        <v>24</v>
      </c>
      <c r="U2778" t="s">
        <v>24</v>
      </c>
      <c r="V2778" t="s">
        <v>24</v>
      </c>
      <c r="W2778" t="s">
        <v>24</v>
      </c>
      <c r="X2778" t="s">
        <v>24</v>
      </c>
      <c r="Y2778">
        <v>16</v>
      </c>
      <c r="Z2778">
        <v>16</v>
      </c>
      <c r="AA2778">
        <v>2</v>
      </c>
      <c r="AB2778">
        <v>13</v>
      </c>
      <c r="AC2778" t="s">
        <v>11517</v>
      </c>
      <c r="AD2778" t="s">
        <v>11502</v>
      </c>
    </row>
    <row r="2779" spans="1:30" x14ac:dyDescent="0.25">
      <c r="A2779">
        <v>2778</v>
      </c>
      <c r="B2779" t="s">
        <v>16991</v>
      </c>
      <c r="C2779" s="2">
        <v>-0.20257959563123901</v>
      </c>
      <c r="D2779" t="s">
        <v>11520</v>
      </c>
      <c r="E2779" t="s">
        <v>18291</v>
      </c>
      <c r="F2779">
        <v>159.04874046129399</v>
      </c>
      <c r="G2779" s="2">
        <v>0.30788853892554502</v>
      </c>
      <c r="H2779" s="12">
        <v>-0.65796406822479403</v>
      </c>
      <c r="I2779" s="14">
        <v>0.51056122025065798</v>
      </c>
      <c r="J2779" s="14">
        <v>0.63333594824613004</v>
      </c>
      <c r="K2779" t="s">
        <v>11519</v>
      </c>
      <c r="L2779" t="s">
        <v>24</v>
      </c>
      <c r="M2779" t="s">
        <v>24</v>
      </c>
      <c r="N2779" t="s">
        <v>24</v>
      </c>
      <c r="O2779" t="s">
        <v>24</v>
      </c>
      <c r="P2779" t="s">
        <v>24</v>
      </c>
      <c r="Q2779" t="s">
        <v>24</v>
      </c>
      <c r="R2779" t="s">
        <v>24</v>
      </c>
      <c r="S2779" t="s">
        <v>24</v>
      </c>
      <c r="T2779" t="s">
        <v>24</v>
      </c>
      <c r="U2779" t="s">
        <v>24</v>
      </c>
      <c r="V2779" t="s">
        <v>24</v>
      </c>
      <c r="W2779" t="s">
        <v>24</v>
      </c>
      <c r="X2779" t="s">
        <v>24</v>
      </c>
      <c r="Y2779">
        <v>253</v>
      </c>
      <c r="Z2779">
        <v>196</v>
      </c>
      <c r="AA2779">
        <v>95</v>
      </c>
      <c r="AB2779">
        <v>131</v>
      </c>
      <c r="AC2779" t="s">
        <v>11518</v>
      </c>
      <c r="AD2779" t="s">
        <v>11521</v>
      </c>
    </row>
    <row r="2780" spans="1:30" x14ac:dyDescent="0.25">
      <c r="A2780">
        <v>2779</v>
      </c>
      <c r="B2780" t="s">
        <v>16992</v>
      </c>
      <c r="C2780" s="2">
        <v>0.58347675213721795</v>
      </c>
      <c r="D2780" t="s">
        <v>35</v>
      </c>
      <c r="F2780">
        <v>15.104404499974899</v>
      </c>
      <c r="G2780" s="2">
        <v>0.74591780013096798</v>
      </c>
      <c r="H2780" s="12">
        <v>0.782226610002833</v>
      </c>
      <c r="I2780" s="14">
        <v>0.43408140864846401</v>
      </c>
      <c r="J2780" s="14">
        <v>0.560915916867058</v>
      </c>
      <c r="K2780" t="s">
        <v>24</v>
      </c>
      <c r="L2780" t="s">
        <v>24</v>
      </c>
      <c r="M2780" t="s">
        <v>24</v>
      </c>
      <c r="N2780" t="s">
        <v>24</v>
      </c>
      <c r="O2780" t="s">
        <v>24</v>
      </c>
      <c r="P2780" t="s">
        <v>24</v>
      </c>
      <c r="Q2780" t="s">
        <v>24</v>
      </c>
      <c r="R2780" t="s">
        <v>24</v>
      </c>
      <c r="S2780" t="s">
        <v>24</v>
      </c>
      <c r="T2780" t="s">
        <v>24</v>
      </c>
      <c r="U2780" t="s">
        <v>24</v>
      </c>
      <c r="V2780" t="s">
        <v>24</v>
      </c>
      <c r="W2780" t="s">
        <v>24</v>
      </c>
      <c r="X2780" t="s">
        <v>24</v>
      </c>
      <c r="Y2780">
        <v>31</v>
      </c>
      <c r="Z2780">
        <v>24</v>
      </c>
      <c r="AA2780">
        <v>7</v>
      </c>
      <c r="AB2780">
        <v>9</v>
      </c>
      <c r="AC2780" t="s">
        <v>11522</v>
      </c>
      <c r="AD2780" t="s">
        <v>11523</v>
      </c>
    </row>
    <row r="2781" spans="1:30" x14ac:dyDescent="0.25">
      <c r="A2781">
        <v>2780</v>
      </c>
      <c r="B2781" t="s">
        <v>16993</v>
      </c>
      <c r="C2781" s="2">
        <v>0.13623129134533299</v>
      </c>
      <c r="D2781" t="s">
        <v>6997</v>
      </c>
      <c r="F2781">
        <v>11.6052991397975</v>
      </c>
      <c r="G2781" s="2">
        <v>0.89485837510669897</v>
      </c>
      <c r="H2781" s="12">
        <v>0.15223782347579801</v>
      </c>
      <c r="I2781" s="14">
        <v>0.87899936280897595</v>
      </c>
      <c r="J2781" s="14" t="s">
        <v>24</v>
      </c>
      <c r="K2781" t="s">
        <v>24</v>
      </c>
      <c r="L2781" t="s">
        <v>24</v>
      </c>
      <c r="M2781" t="s">
        <v>24</v>
      </c>
      <c r="N2781" t="s">
        <v>24</v>
      </c>
      <c r="O2781" t="s">
        <v>24</v>
      </c>
      <c r="P2781" t="s">
        <v>24</v>
      </c>
      <c r="Q2781" t="s">
        <v>24</v>
      </c>
      <c r="R2781" t="s">
        <v>24</v>
      </c>
      <c r="S2781" t="s">
        <v>24</v>
      </c>
      <c r="T2781" t="s">
        <v>24</v>
      </c>
      <c r="U2781" t="s">
        <v>24</v>
      </c>
      <c r="V2781" t="s">
        <v>24</v>
      </c>
      <c r="W2781" t="s">
        <v>24</v>
      </c>
      <c r="X2781" t="s">
        <v>24</v>
      </c>
      <c r="Y2781">
        <v>22</v>
      </c>
      <c r="Z2781">
        <v>15</v>
      </c>
      <c r="AA2781">
        <v>4</v>
      </c>
      <c r="AB2781">
        <v>11</v>
      </c>
      <c r="AC2781" t="s">
        <v>11524</v>
      </c>
      <c r="AD2781" t="s">
        <v>11525</v>
      </c>
    </row>
    <row r="2782" spans="1:30" x14ac:dyDescent="0.25">
      <c r="A2782">
        <v>2781</v>
      </c>
      <c r="B2782" t="s">
        <v>16994</v>
      </c>
      <c r="C2782" s="2">
        <v>-0.79470746243582502</v>
      </c>
      <c r="D2782" t="s">
        <v>3172</v>
      </c>
      <c r="E2782" t="s">
        <v>18287</v>
      </c>
      <c r="F2782">
        <v>103.723465383283</v>
      </c>
      <c r="G2782" s="2">
        <v>0.32002965457812299</v>
      </c>
      <c r="H2782" s="12">
        <v>-2.48323069774094</v>
      </c>
      <c r="I2782" s="14">
        <v>1.3019673792874499E-2</v>
      </c>
      <c r="J2782" s="14">
        <v>3.3603321983592102E-2</v>
      </c>
      <c r="K2782" t="s">
        <v>24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1</v>
      </c>
      <c r="W2782">
        <v>0</v>
      </c>
      <c r="X2782">
        <v>0</v>
      </c>
      <c r="Y2782">
        <v>120</v>
      </c>
      <c r="Z2782">
        <v>111</v>
      </c>
      <c r="AA2782">
        <v>72</v>
      </c>
      <c r="AB2782">
        <v>103</v>
      </c>
      <c r="AC2782" t="s">
        <v>11526</v>
      </c>
      <c r="AD2782" t="s">
        <v>11510</v>
      </c>
    </row>
    <row r="2783" spans="1:30" x14ac:dyDescent="0.25">
      <c r="A2783">
        <v>2782</v>
      </c>
      <c r="B2783" t="s">
        <v>16995</v>
      </c>
      <c r="C2783" s="2">
        <v>-0.21276807348753499</v>
      </c>
      <c r="D2783" t="s">
        <v>11528</v>
      </c>
      <c r="E2783" t="s">
        <v>18291</v>
      </c>
      <c r="F2783">
        <v>157.87364531328299</v>
      </c>
      <c r="G2783" s="2">
        <v>0.30731074172947997</v>
      </c>
      <c r="H2783" s="12">
        <v>-0.69235482069426402</v>
      </c>
      <c r="I2783" s="14">
        <v>0.48871453078883098</v>
      </c>
      <c r="J2783" s="14">
        <v>0.61285492701682198</v>
      </c>
      <c r="K2783" t="s">
        <v>24</v>
      </c>
      <c r="L2783" t="s">
        <v>24</v>
      </c>
      <c r="M2783" t="s">
        <v>24</v>
      </c>
      <c r="N2783" t="s">
        <v>24</v>
      </c>
      <c r="O2783" t="s">
        <v>24</v>
      </c>
      <c r="P2783" t="s">
        <v>24</v>
      </c>
      <c r="Q2783" t="s">
        <v>24</v>
      </c>
      <c r="R2783" t="s">
        <v>24</v>
      </c>
      <c r="S2783" t="s">
        <v>24</v>
      </c>
      <c r="T2783" t="s">
        <v>24</v>
      </c>
      <c r="U2783" t="s">
        <v>24</v>
      </c>
      <c r="V2783" t="s">
        <v>24</v>
      </c>
      <c r="W2783" t="s">
        <v>24</v>
      </c>
      <c r="X2783" t="s">
        <v>24</v>
      </c>
      <c r="Y2783">
        <v>250</v>
      </c>
      <c r="Z2783">
        <v>194</v>
      </c>
      <c r="AA2783">
        <v>95</v>
      </c>
      <c r="AB2783">
        <v>130</v>
      </c>
      <c r="AC2783" t="s">
        <v>11527</v>
      </c>
      <c r="AD2783" t="s">
        <v>11521</v>
      </c>
    </row>
    <row r="2784" spans="1:30" x14ac:dyDescent="0.25">
      <c r="A2784">
        <v>2783</v>
      </c>
      <c r="B2784" t="s">
        <v>16996</v>
      </c>
      <c r="C2784" s="2">
        <v>0.74575166291287598</v>
      </c>
      <c r="D2784" t="s">
        <v>11531</v>
      </c>
      <c r="E2784" t="s">
        <v>18295</v>
      </c>
      <c r="F2784">
        <v>2050.3060715701799</v>
      </c>
      <c r="G2784" s="2">
        <v>0.218307923623492</v>
      </c>
      <c r="H2784" s="12">
        <v>3.4160540329220899</v>
      </c>
      <c r="I2784" s="14">
        <v>6.3535638731434597E-4</v>
      </c>
      <c r="J2784" s="14">
        <v>2.5990447127028798E-3</v>
      </c>
      <c r="K2784" t="s">
        <v>11530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0</v>
      </c>
      <c r="Y2784">
        <v>4341</v>
      </c>
      <c r="Z2784">
        <v>3454</v>
      </c>
      <c r="AA2784">
        <v>874</v>
      </c>
      <c r="AB2784">
        <v>1158</v>
      </c>
      <c r="AC2784" t="s">
        <v>11529</v>
      </c>
      <c r="AD2784" t="s">
        <v>11532</v>
      </c>
    </row>
    <row r="2785" spans="1:30" x14ac:dyDescent="0.25">
      <c r="A2785">
        <v>2784</v>
      </c>
      <c r="B2785" t="s">
        <v>16997</v>
      </c>
      <c r="C2785" s="2">
        <v>-0.93966388574274096</v>
      </c>
      <c r="D2785" t="s">
        <v>24</v>
      </c>
      <c r="F2785">
        <v>26.8608587093495</v>
      </c>
      <c r="G2785" s="2">
        <v>0.565061868938047</v>
      </c>
      <c r="H2785" s="12">
        <v>-1.66293982552513</v>
      </c>
      <c r="I2785" s="14">
        <v>9.63244813705907E-2</v>
      </c>
      <c r="J2785" s="14">
        <v>0.176263870549277</v>
      </c>
      <c r="K2785" t="s">
        <v>24</v>
      </c>
      <c r="L2785" t="s">
        <v>24</v>
      </c>
      <c r="M2785" t="s">
        <v>24</v>
      </c>
      <c r="N2785" t="s">
        <v>24</v>
      </c>
      <c r="O2785" t="s">
        <v>24</v>
      </c>
      <c r="P2785" t="s">
        <v>24</v>
      </c>
      <c r="Q2785" t="s">
        <v>24</v>
      </c>
      <c r="R2785" t="s">
        <v>24</v>
      </c>
      <c r="S2785" t="s">
        <v>24</v>
      </c>
      <c r="T2785" t="s">
        <v>24</v>
      </c>
      <c r="U2785" t="s">
        <v>24</v>
      </c>
      <c r="V2785" t="s">
        <v>24</v>
      </c>
      <c r="W2785" t="s">
        <v>24</v>
      </c>
      <c r="X2785" t="s">
        <v>24</v>
      </c>
      <c r="Y2785">
        <v>31</v>
      </c>
      <c r="Z2785">
        <v>25</v>
      </c>
      <c r="AA2785">
        <v>19</v>
      </c>
      <c r="AB2785">
        <v>28</v>
      </c>
      <c r="AC2785" t="s">
        <v>24</v>
      </c>
      <c r="AD2785" t="s">
        <v>24</v>
      </c>
    </row>
    <row r="2786" spans="1:30" x14ac:dyDescent="0.25">
      <c r="A2786">
        <v>2785</v>
      </c>
      <c r="B2786" t="s">
        <v>16998</v>
      </c>
      <c r="C2786" s="2">
        <v>2.5841670700682801E-2</v>
      </c>
      <c r="D2786" t="s">
        <v>11535</v>
      </c>
      <c r="E2786" t="s">
        <v>18293</v>
      </c>
      <c r="F2786">
        <v>9342.4659268865107</v>
      </c>
      <c r="G2786" s="2">
        <v>0.13943728412572901</v>
      </c>
      <c r="H2786" s="12">
        <v>0.18532827043146999</v>
      </c>
      <c r="I2786" s="14">
        <v>0.85297156549319297</v>
      </c>
      <c r="J2786" s="14">
        <v>0.89862541015026598</v>
      </c>
      <c r="K2786" t="s">
        <v>11534</v>
      </c>
      <c r="L2786" t="s">
        <v>24</v>
      </c>
      <c r="M2786" t="s">
        <v>24</v>
      </c>
      <c r="N2786" t="s">
        <v>24</v>
      </c>
      <c r="O2786" t="s">
        <v>24</v>
      </c>
      <c r="P2786" t="s">
        <v>24</v>
      </c>
      <c r="Q2786" t="s">
        <v>24</v>
      </c>
      <c r="R2786" t="s">
        <v>24</v>
      </c>
      <c r="S2786" t="s">
        <v>24</v>
      </c>
      <c r="T2786" t="s">
        <v>24</v>
      </c>
      <c r="U2786" t="s">
        <v>24</v>
      </c>
      <c r="V2786" t="s">
        <v>24</v>
      </c>
      <c r="W2786" t="s">
        <v>24</v>
      </c>
      <c r="X2786" t="s">
        <v>24</v>
      </c>
      <c r="Y2786">
        <v>13884</v>
      </c>
      <c r="Z2786">
        <v>14843</v>
      </c>
      <c r="AA2786">
        <v>5452</v>
      </c>
      <c r="AB2786">
        <v>6800</v>
      </c>
      <c r="AC2786" t="s">
        <v>11533</v>
      </c>
      <c r="AD2786" t="s">
        <v>11536</v>
      </c>
    </row>
    <row r="2787" spans="1:30" x14ac:dyDescent="0.25">
      <c r="A2787">
        <v>2786</v>
      </c>
      <c r="B2787" t="s">
        <v>16999</v>
      </c>
      <c r="C2787" s="2">
        <v>0.32477428715173601</v>
      </c>
      <c r="D2787" t="s">
        <v>35</v>
      </c>
      <c r="F2787">
        <v>1405.28453796657</v>
      </c>
      <c r="G2787" s="2">
        <v>0.16465285667243701</v>
      </c>
      <c r="H2787" s="12">
        <v>1.97247890935684</v>
      </c>
      <c r="I2787" s="14">
        <v>4.8554961624107502E-2</v>
      </c>
      <c r="J2787" s="14">
        <v>0.100962260459073</v>
      </c>
      <c r="K2787" t="s">
        <v>11538</v>
      </c>
      <c r="L2787" t="s">
        <v>24</v>
      </c>
      <c r="M2787" t="s">
        <v>24</v>
      </c>
      <c r="N2787" t="s">
        <v>24</v>
      </c>
      <c r="O2787" t="s">
        <v>24</v>
      </c>
      <c r="P2787" t="s">
        <v>24</v>
      </c>
      <c r="Q2787" t="s">
        <v>24</v>
      </c>
      <c r="R2787" t="s">
        <v>24</v>
      </c>
      <c r="S2787" t="s">
        <v>24</v>
      </c>
      <c r="T2787" t="s">
        <v>24</v>
      </c>
      <c r="U2787" t="s">
        <v>24</v>
      </c>
      <c r="V2787" t="s">
        <v>24</v>
      </c>
      <c r="W2787" t="s">
        <v>24</v>
      </c>
      <c r="X2787" t="s">
        <v>24</v>
      </c>
      <c r="Y2787">
        <v>2426</v>
      </c>
      <c r="Z2787">
        <v>2329</v>
      </c>
      <c r="AA2787">
        <v>763</v>
      </c>
      <c r="AB2787">
        <v>883</v>
      </c>
      <c r="AC2787" t="s">
        <v>11537</v>
      </c>
      <c r="AD2787" t="s">
        <v>11539</v>
      </c>
    </row>
    <row r="2788" spans="1:30" x14ac:dyDescent="0.25">
      <c r="A2788">
        <v>2787</v>
      </c>
      <c r="B2788" t="s">
        <v>17000</v>
      </c>
      <c r="C2788" s="2">
        <v>0.34609542015674299</v>
      </c>
      <c r="D2788" t="s">
        <v>11542</v>
      </c>
      <c r="E2788" t="s">
        <v>18292</v>
      </c>
      <c r="F2788">
        <v>4350.1079498371801</v>
      </c>
      <c r="G2788" s="2">
        <v>0.17312529640764299</v>
      </c>
      <c r="H2788" s="12">
        <v>1.9991036973696901</v>
      </c>
      <c r="I2788" s="14">
        <v>4.55971351740313E-2</v>
      </c>
      <c r="J2788" s="14">
        <v>9.6142987502479502E-2</v>
      </c>
      <c r="K2788" t="s">
        <v>11541</v>
      </c>
      <c r="L2788" t="s">
        <v>24</v>
      </c>
      <c r="M2788" t="s">
        <v>24</v>
      </c>
      <c r="N2788" t="s">
        <v>24</v>
      </c>
      <c r="O2788" t="s">
        <v>24</v>
      </c>
      <c r="P2788" t="s">
        <v>24</v>
      </c>
      <c r="Q2788" t="s">
        <v>24</v>
      </c>
      <c r="R2788" t="s">
        <v>24</v>
      </c>
      <c r="S2788" t="s">
        <v>24</v>
      </c>
      <c r="T2788" t="s">
        <v>24</v>
      </c>
      <c r="U2788" t="s">
        <v>24</v>
      </c>
      <c r="V2788" t="s">
        <v>24</v>
      </c>
      <c r="W2788" t="s">
        <v>24</v>
      </c>
      <c r="X2788" t="s">
        <v>24</v>
      </c>
      <c r="Y2788">
        <v>7644</v>
      </c>
      <c r="Z2788">
        <v>7168</v>
      </c>
      <c r="AA2788">
        <v>2163</v>
      </c>
      <c r="AB2788">
        <v>2923</v>
      </c>
      <c r="AC2788" t="s">
        <v>11540</v>
      </c>
      <c r="AD2788" t="s">
        <v>11543</v>
      </c>
    </row>
    <row r="2789" spans="1:30" x14ac:dyDescent="0.25">
      <c r="A2789">
        <v>2788</v>
      </c>
      <c r="B2789" t="s">
        <v>17001</v>
      </c>
      <c r="C2789" s="2">
        <v>-0.254611059860334</v>
      </c>
      <c r="D2789" t="s">
        <v>11546</v>
      </c>
      <c r="E2789" t="s">
        <v>18292</v>
      </c>
      <c r="F2789">
        <v>2764.6059727234201</v>
      </c>
      <c r="G2789" s="2">
        <v>0.147792171457861</v>
      </c>
      <c r="H2789" s="12">
        <v>-1.7227641853339299</v>
      </c>
      <c r="I2789" s="14">
        <v>8.4931177860906495E-2</v>
      </c>
      <c r="J2789" s="14">
        <v>0.16060835329144801</v>
      </c>
      <c r="K2789" t="s">
        <v>11545</v>
      </c>
      <c r="L2789" t="s">
        <v>24</v>
      </c>
      <c r="M2789" t="s">
        <v>24</v>
      </c>
      <c r="N2789" t="s">
        <v>24</v>
      </c>
      <c r="O2789" t="s">
        <v>24</v>
      </c>
      <c r="P2789" t="s">
        <v>24</v>
      </c>
      <c r="Q2789" t="s">
        <v>24</v>
      </c>
      <c r="R2789" t="s">
        <v>24</v>
      </c>
      <c r="S2789" t="s">
        <v>24</v>
      </c>
      <c r="T2789" t="s">
        <v>24</v>
      </c>
      <c r="U2789" t="s">
        <v>24</v>
      </c>
      <c r="V2789" t="s">
        <v>24</v>
      </c>
      <c r="W2789" t="s">
        <v>24</v>
      </c>
      <c r="X2789" t="s">
        <v>24</v>
      </c>
      <c r="Y2789">
        <v>3622</v>
      </c>
      <c r="Z2789">
        <v>4067</v>
      </c>
      <c r="AA2789">
        <v>1839</v>
      </c>
      <c r="AB2789">
        <v>2129</v>
      </c>
      <c r="AC2789" t="s">
        <v>11544</v>
      </c>
      <c r="AD2789" t="s">
        <v>11547</v>
      </c>
    </row>
    <row r="2790" spans="1:30" x14ac:dyDescent="0.25">
      <c r="A2790">
        <v>2789</v>
      </c>
      <c r="B2790" t="s">
        <v>17002</v>
      </c>
      <c r="C2790" s="2">
        <v>-0.32882419198537099</v>
      </c>
      <c r="D2790" t="s">
        <v>11550</v>
      </c>
      <c r="E2790" t="s">
        <v>18287</v>
      </c>
      <c r="F2790">
        <v>8368.4441571166099</v>
      </c>
      <c r="G2790" s="2">
        <v>0.14082186223043999</v>
      </c>
      <c r="H2790" s="12">
        <v>-2.3350365261274901</v>
      </c>
      <c r="I2790" s="14">
        <v>1.95415126881043E-2</v>
      </c>
      <c r="J2790" s="14">
        <v>4.78935874011076E-2</v>
      </c>
      <c r="K2790" t="s">
        <v>11549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</v>
      </c>
      <c r="W2790">
        <v>0</v>
      </c>
      <c r="X2790">
        <v>0</v>
      </c>
      <c r="Y2790">
        <v>10696</v>
      </c>
      <c r="Z2790">
        <v>11927</v>
      </c>
      <c r="AA2790">
        <v>5718</v>
      </c>
      <c r="AB2790">
        <v>6570</v>
      </c>
      <c r="AC2790" t="s">
        <v>11548</v>
      </c>
      <c r="AD2790" t="s">
        <v>11551</v>
      </c>
    </row>
    <row r="2791" spans="1:30" x14ac:dyDescent="0.25">
      <c r="A2791">
        <v>2790</v>
      </c>
      <c r="B2791" t="s">
        <v>17003</v>
      </c>
      <c r="C2791" s="2">
        <v>0.17302790211444</v>
      </c>
      <c r="D2791" t="s">
        <v>11554</v>
      </c>
      <c r="E2791" t="s">
        <v>18292</v>
      </c>
      <c r="F2791">
        <v>1349.41443892039</v>
      </c>
      <c r="G2791" s="2">
        <v>0.18236325825856101</v>
      </c>
      <c r="H2791" s="12">
        <v>0.94880900772848897</v>
      </c>
      <c r="I2791" s="14">
        <v>0.34271775970305801</v>
      </c>
      <c r="J2791" s="14">
        <v>0.469913220379369</v>
      </c>
      <c r="K2791" t="s">
        <v>11553</v>
      </c>
      <c r="L2791" t="s">
        <v>24</v>
      </c>
      <c r="M2791" t="s">
        <v>24</v>
      </c>
      <c r="N2791" t="s">
        <v>24</v>
      </c>
      <c r="O2791" t="s">
        <v>24</v>
      </c>
      <c r="P2791" t="s">
        <v>24</v>
      </c>
      <c r="Q2791" t="s">
        <v>24</v>
      </c>
      <c r="R2791" t="s">
        <v>24</v>
      </c>
      <c r="S2791" t="s">
        <v>24</v>
      </c>
      <c r="T2791" t="s">
        <v>24</v>
      </c>
      <c r="U2791" t="s">
        <v>24</v>
      </c>
      <c r="V2791" t="s">
        <v>24</v>
      </c>
      <c r="W2791" t="s">
        <v>24</v>
      </c>
      <c r="X2791" t="s">
        <v>24</v>
      </c>
      <c r="Y2791">
        <v>2202</v>
      </c>
      <c r="Z2791">
        <v>2152</v>
      </c>
      <c r="AA2791">
        <v>705</v>
      </c>
      <c r="AB2791">
        <v>981</v>
      </c>
      <c r="AC2791" t="s">
        <v>11552</v>
      </c>
      <c r="AD2791" t="s">
        <v>11555</v>
      </c>
    </row>
    <row r="2792" spans="1:30" x14ac:dyDescent="0.25">
      <c r="A2792">
        <v>2791</v>
      </c>
      <c r="B2792" t="s">
        <v>17004</v>
      </c>
      <c r="C2792" s="2">
        <v>-8.3341457485701098E-2</v>
      </c>
      <c r="D2792" t="s">
        <v>11558</v>
      </c>
      <c r="E2792" t="s">
        <v>18301</v>
      </c>
      <c r="F2792">
        <v>2669.7805136689099</v>
      </c>
      <c r="G2792" s="2">
        <v>0.147196936535197</v>
      </c>
      <c r="H2792" s="12">
        <v>-0.56619016297104097</v>
      </c>
      <c r="I2792" s="14">
        <v>0.57126451632973396</v>
      </c>
      <c r="J2792" s="14">
        <v>0.68555253112096204</v>
      </c>
      <c r="K2792" t="s">
        <v>11557</v>
      </c>
      <c r="L2792" t="s">
        <v>24</v>
      </c>
      <c r="M2792" t="s">
        <v>24</v>
      </c>
      <c r="N2792" t="s">
        <v>24</v>
      </c>
      <c r="O2792" t="s">
        <v>24</v>
      </c>
      <c r="P2792" t="s">
        <v>24</v>
      </c>
      <c r="Q2792" t="s">
        <v>24</v>
      </c>
      <c r="R2792" t="s">
        <v>24</v>
      </c>
      <c r="S2792" t="s">
        <v>24</v>
      </c>
      <c r="T2792" t="s">
        <v>24</v>
      </c>
      <c r="U2792" t="s">
        <v>24</v>
      </c>
      <c r="V2792" t="s">
        <v>24</v>
      </c>
      <c r="W2792" t="s">
        <v>24</v>
      </c>
      <c r="X2792" t="s">
        <v>24</v>
      </c>
      <c r="Y2792">
        <v>3865</v>
      </c>
      <c r="Z2792">
        <v>4034</v>
      </c>
      <c r="AA2792">
        <v>1616</v>
      </c>
      <c r="AB2792">
        <v>2019</v>
      </c>
      <c r="AC2792" t="s">
        <v>11556</v>
      </c>
      <c r="AD2792" t="s">
        <v>11559</v>
      </c>
    </row>
    <row r="2793" spans="1:30" x14ac:dyDescent="0.25">
      <c r="A2793">
        <v>2792</v>
      </c>
      <c r="B2793" t="s">
        <v>17005</v>
      </c>
      <c r="C2793" s="2">
        <v>-5.9492298855329903E-2</v>
      </c>
      <c r="D2793" t="s">
        <v>11562</v>
      </c>
      <c r="E2793" t="s">
        <v>18293</v>
      </c>
      <c r="F2793">
        <v>1241.85608422476</v>
      </c>
      <c r="G2793" s="2">
        <v>0.172778785688632</v>
      </c>
      <c r="H2793" s="12">
        <v>-0.34432640916079899</v>
      </c>
      <c r="I2793" s="14">
        <v>0.73060082555776096</v>
      </c>
      <c r="J2793" s="14">
        <v>0.81235655575257903</v>
      </c>
      <c r="K2793" t="s">
        <v>11561</v>
      </c>
      <c r="L2793" t="s">
        <v>24</v>
      </c>
      <c r="M2793" t="s">
        <v>24</v>
      </c>
      <c r="N2793" t="s">
        <v>24</v>
      </c>
      <c r="O2793" t="s">
        <v>24</v>
      </c>
      <c r="P2793" t="s">
        <v>24</v>
      </c>
      <c r="Q2793" t="s">
        <v>24</v>
      </c>
      <c r="R2793" t="s">
        <v>24</v>
      </c>
      <c r="S2793" t="s">
        <v>24</v>
      </c>
      <c r="T2793" t="s">
        <v>24</v>
      </c>
      <c r="U2793" t="s">
        <v>24</v>
      </c>
      <c r="V2793" t="s">
        <v>24</v>
      </c>
      <c r="W2793" t="s">
        <v>24</v>
      </c>
      <c r="X2793" t="s">
        <v>24</v>
      </c>
      <c r="Y2793">
        <v>1917</v>
      </c>
      <c r="Z2793">
        <v>1782</v>
      </c>
      <c r="AA2793">
        <v>769</v>
      </c>
      <c r="AB2793">
        <v>904</v>
      </c>
      <c r="AC2793" t="s">
        <v>11560</v>
      </c>
      <c r="AD2793" t="s">
        <v>11563</v>
      </c>
    </row>
    <row r="2794" spans="1:30" x14ac:dyDescent="0.25">
      <c r="A2794">
        <v>2793</v>
      </c>
      <c r="B2794" t="s">
        <v>17006</v>
      </c>
      <c r="C2794" s="2">
        <v>-0.40812019218235601</v>
      </c>
      <c r="D2794" t="s">
        <v>11562</v>
      </c>
      <c r="E2794" t="s">
        <v>18293</v>
      </c>
      <c r="F2794">
        <v>3023.3067437029799</v>
      </c>
      <c r="G2794" s="2">
        <v>0.14444396238311399</v>
      </c>
      <c r="H2794" s="12">
        <v>-2.82545691387145</v>
      </c>
      <c r="I2794" s="14">
        <v>4.72132372095485E-3</v>
      </c>
      <c r="J2794" s="14">
        <v>1.4193047829352301E-2</v>
      </c>
      <c r="K2794" t="s">
        <v>11565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1</v>
      </c>
      <c r="W2794">
        <v>0</v>
      </c>
      <c r="X2794">
        <v>0</v>
      </c>
      <c r="Y2794">
        <v>3855</v>
      </c>
      <c r="Z2794">
        <v>4062</v>
      </c>
      <c r="AA2794">
        <v>2128</v>
      </c>
      <c r="AB2794">
        <v>2417</v>
      </c>
      <c r="AC2794" t="s">
        <v>11564</v>
      </c>
      <c r="AD2794" t="s">
        <v>11566</v>
      </c>
    </row>
    <row r="2795" spans="1:30" x14ac:dyDescent="0.25">
      <c r="A2795">
        <v>2794</v>
      </c>
      <c r="B2795" t="s">
        <v>17007</v>
      </c>
      <c r="C2795" s="2">
        <v>0.150503544626302</v>
      </c>
      <c r="D2795" t="s">
        <v>11562</v>
      </c>
      <c r="E2795" t="s">
        <v>18293</v>
      </c>
      <c r="F2795">
        <v>1409.1450043104101</v>
      </c>
      <c r="G2795" s="2">
        <v>0.18510365975972101</v>
      </c>
      <c r="H2795" s="12">
        <v>0.81307708784184995</v>
      </c>
      <c r="I2795" s="14">
        <v>0.416173861985138</v>
      </c>
      <c r="J2795" s="14">
        <v>0.54612469016406895</v>
      </c>
      <c r="K2795" t="s">
        <v>11568</v>
      </c>
      <c r="L2795" t="s">
        <v>24</v>
      </c>
      <c r="M2795" t="s">
        <v>24</v>
      </c>
      <c r="N2795" t="s">
        <v>24</v>
      </c>
      <c r="O2795" t="s">
        <v>24</v>
      </c>
      <c r="P2795" t="s">
        <v>24</v>
      </c>
      <c r="Q2795" t="s">
        <v>24</v>
      </c>
      <c r="R2795" t="s">
        <v>24</v>
      </c>
      <c r="S2795" t="s">
        <v>24</v>
      </c>
      <c r="T2795" t="s">
        <v>24</v>
      </c>
      <c r="U2795" t="s">
        <v>24</v>
      </c>
      <c r="V2795" t="s">
        <v>24</v>
      </c>
      <c r="W2795" t="s">
        <v>24</v>
      </c>
      <c r="X2795" t="s">
        <v>24</v>
      </c>
      <c r="Y2795">
        <v>2378</v>
      </c>
      <c r="Z2795">
        <v>2128</v>
      </c>
      <c r="AA2795">
        <v>839</v>
      </c>
      <c r="AB2795">
        <v>919</v>
      </c>
      <c r="AC2795" t="s">
        <v>11567</v>
      </c>
      <c r="AD2795" t="s">
        <v>11569</v>
      </c>
    </row>
    <row r="2796" spans="1:30" x14ac:dyDescent="0.25">
      <c r="A2796">
        <v>2795</v>
      </c>
      <c r="B2796" t="s">
        <v>17008</v>
      </c>
      <c r="C2796" s="2">
        <v>-4.3035849332634803E-2</v>
      </c>
      <c r="D2796" t="s">
        <v>11572</v>
      </c>
      <c r="E2796" t="s">
        <v>18293</v>
      </c>
      <c r="F2796">
        <v>1717.8088068091199</v>
      </c>
      <c r="G2796" s="2">
        <v>0.16353865381027899</v>
      </c>
      <c r="H2796" s="12">
        <v>-0.263153990386644</v>
      </c>
      <c r="I2796" s="14">
        <v>0.79243189160528205</v>
      </c>
      <c r="J2796" s="14">
        <v>0.85458341251549996</v>
      </c>
      <c r="K2796" t="s">
        <v>11571</v>
      </c>
      <c r="L2796" t="s">
        <v>24</v>
      </c>
      <c r="M2796" t="s">
        <v>24</v>
      </c>
      <c r="N2796" t="s">
        <v>24</v>
      </c>
      <c r="O2796" t="s">
        <v>24</v>
      </c>
      <c r="P2796" t="s">
        <v>24</v>
      </c>
      <c r="Q2796" t="s">
        <v>24</v>
      </c>
      <c r="R2796" t="s">
        <v>24</v>
      </c>
      <c r="S2796" t="s">
        <v>24</v>
      </c>
      <c r="T2796" t="s">
        <v>24</v>
      </c>
      <c r="U2796" t="s">
        <v>24</v>
      </c>
      <c r="V2796" t="s">
        <v>24</v>
      </c>
      <c r="W2796" t="s">
        <v>24</v>
      </c>
      <c r="X2796" t="s">
        <v>24</v>
      </c>
      <c r="Y2796">
        <v>2562</v>
      </c>
      <c r="Z2796">
        <v>2590</v>
      </c>
      <c r="AA2796">
        <v>1110</v>
      </c>
      <c r="AB2796">
        <v>1182</v>
      </c>
      <c r="AC2796" t="s">
        <v>11570</v>
      </c>
      <c r="AD2796" t="s">
        <v>11573</v>
      </c>
    </row>
    <row r="2797" spans="1:30" x14ac:dyDescent="0.25">
      <c r="A2797">
        <v>2796</v>
      </c>
      <c r="B2797" t="s">
        <v>17009</v>
      </c>
      <c r="C2797" s="2">
        <v>-0.323139638585347</v>
      </c>
      <c r="D2797" t="s">
        <v>11576</v>
      </c>
      <c r="E2797" t="s">
        <v>18292</v>
      </c>
      <c r="F2797">
        <v>2581.9133705815998</v>
      </c>
      <c r="G2797" s="2">
        <v>0.179115037442271</v>
      </c>
      <c r="H2797" s="12">
        <v>-1.8040899480005801</v>
      </c>
      <c r="I2797" s="14">
        <v>7.1217207284045195E-2</v>
      </c>
      <c r="J2797" s="14">
        <v>0.137879620448288</v>
      </c>
      <c r="K2797" t="s">
        <v>11575</v>
      </c>
      <c r="L2797" t="s">
        <v>24</v>
      </c>
      <c r="M2797" t="s">
        <v>24</v>
      </c>
      <c r="N2797" t="s">
        <v>24</v>
      </c>
      <c r="O2797" t="s">
        <v>24</v>
      </c>
      <c r="P2797" t="s">
        <v>24</v>
      </c>
      <c r="Q2797" t="s">
        <v>24</v>
      </c>
      <c r="R2797" t="s">
        <v>24</v>
      </c>
      <c r="S2797" t="s">
        <v>24</v>
      </c>
      <c r="T2797" t="s">
        <v>24</v>
      </c>
      <c r="U2797" t="s">
        <v>24</v>
      </c>
      <c r="V2797" t="s">
        <v>24</v>
      </c>
      <c r="W2797" t="s">
        <v>24</v>
      </c>
      <c r="X2797" t="s">
        <v>24</v>
      </c>
      <c r="Y2797">
        <v>3595</v>
      </c>
      <c r="Z2797">
        <v>3382</v>
      </c>
      <c r="AA2797">
        <v>1863</v>
      </c>
      <c r="AB2797">
        <v>1903</v>
      </c>
      <c r="AC2797" t="s">
        <v>11574</v>
      </c>
      <c r="AD2797" t="s">
        <v>11577</v>
      </c>
    </row>
    <row r="2798" spans="1:30" x14ac:dyDescent="0.25">
      <c r="A2798">
        <v>2797</v>
      </c>
      <c r="B2798" t="s">
        <v>17010</v>
      </c>
      <c r="C2798" s="2">
        <v>-0.43867882990189599</v>
      </c>
      <c r="D2798" t="s">
        <v>11580</v>
      </c>
      <c r="E2798" t="s">
        <v>18292</v>
      </c>
      <c r="F2798">
        <v>1237.0374567393301</v>
      </c>
      <c r="G2798" s="2">
        <v>0.17502595784613201</v>
      </c>
      <c r="H2798" s="12">
        <v>-2.5063644004596402</v>
      </c>
      <c r="I2798" s="14">
        <v>1.21979835013949E-2</v>
      </c>
      <c r="J2798" s="14">
        <v>3.17630831677298E-2</v>
      </c>
      <c r="K2798" t="s">
        <v>11579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</v>
      </c>
      <c r="W2798">
        <v>0</v>
      </c>
      <c r="X2798">
        <v>0</v>
      </c>
      <c r="Y2798">
        <v>1586</v>
      </c>
      <c r="Z2798">
        <v>1612</v>
      </c>
      <c r="AA2798">
        <v>921</v>
      </c>
      <c r="AB2798">
        <v>948</v>
      </c>
      <c r="AC2798" t="s">
        <v>11578</v>
      </c>
      <c r="AD2798" t="s">
        <v>11581</v>
      </c>
    </row>
    <row r="2799" spans="1:30" x14ac:dyDescent="0.25">
      <c r="A2799">
        <v>2798</v>
      </c>
      <c r="B2799" t="s">
        <v>17011</v>
      </c>
      <c r="C2799" s="2">
        <v>0.90931449809103204</v>
      </c>
      <c r="D2799" t="s">
        <v>11584</v>
      </c>
      <c r="E2799" t="s">
        <v>18295</v>
      </c>
      <c r="F2799">
        <v>429.04267888893099</v>
      </c>
      <c r="G2799" s="2">
        <v>0.19476123309857099</v>
      </c>
      <c r="H2799" s="12">
        <v>4.6688680474251196</v>
      </c>
      <c r="I2799" s="14">
        <v>3.0286381524939401E-6</v>
      </c>
      <c r="J2799" s="14">
        <v>2.19015407138682E-5</v>
      </c>
      <c r="K2799" t="s">
        <v>11583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0</v>
      </c>
      <c r="Y2799">
        <v>835</v>
      </c>
      <c r="Z2799">
        <v>871</v>
      </c>
      <c r="AA2799">
        <v>178</v>
      </c>
      <c r="AB2799">
        <v>216</v>
      </c>
      <c r="AC2799" t="s">
        <v>11582</v>
      </c>
      <c r="AD2799" t="s">
        <v>11585</v>
      </c>
    </row>
    <row r="2800" spans="1:30" x14ac:dyDescent="0.25">
      <c r="A2800">
        <v>2799</v>
      </c>
      <c r="B2800" t="s">
        <v>17012</v>
      </c>
      <c r="C2800" s="2">
        <v>0.63102968038766405</v>
      </c>
      <c r="D2800" t="s">
        <v>11588</v>
      </c>
      <c r="E2800" t="s">
        <v>18287</v>
      </c>
      <c r="F2800">
        <v>136.66341805565901</v>
      </c>
      <c r="G2800" s="2">
        <v>0.29548576737427501</v>
      </c>
      <c r="H2800" s="12">
        <v>2.1355670900669002</v>
      </c>
      <c r="I2800" s="14">
        <v>3.2714716280728903E-2</v>
      </c>
      <c r="J2800" s="14">
        <v>7.3420096020831202E-2</v>
      </c>
      <c r="K2800" t="s">
        <v>11587</v>
      </c>
      <c r="L2800" t="s">
        <v>24</v>
      </c>
      <c r="M2800" t="s">
        <v>24</v>
      </c>
      <c r="N2800" t="s">
        <v>24</v>
      </c>
      <c r="O2800" t="s">
        <v>24</v>
      </c>
      <c r="P2800" t="s">
        <v>24</v>
      </c>
      <c r="Q2800" t="s">
        <v>24</v>
      </c>
      <c r="R2800" t="s">
        <v>24</v>
      </c>
      <c r="S2800" t="s">
        <v>24</v>
      </c>
      <c r="T2800" t="s">
        <v>24</v>
      </c>
      <c r="U2800" t="s">
        <v>24</v>
      </c>
      <c r="V2800" t="s">
        <v>24</v>
      </c>
      <c r="W2800" t="s">
        <v>24</v>
      </c>
      <c r="X2800" t="s">
        <v>24</v>
      </c>
      <c r="Y2800">
        <v>268</v>
      </c>
      <c r="Z2800">
        <v>237</v>
      </c>
      <c r="AA2800">
        <v>62</v>
      </c>
      <c r="AB2800">
        <v>80</v>
      </c>
      <c r="AC2800" t="s">
        <v>11586</v>
      </c>
      <c r="AD2800" t="s">
        <v>11589</v>
      </c>
    </row>
    <row r="2801" spans="1:30" x14ac:dyDescent="0.25">
      <c r="A2801">
        <v>2800</v>
      </c>
      <c r="B2801" t="s">
        <v>17013</v>
      </c>
      <c r="C2801" s="2">
        <v>0.43894047247476198</v>
      </c>
      <c r="D2801" t="s">
        <v>35</v>
      </c>
      <c r="F2801">
        <v>8.0181469507117598</v>
      </c>
      <c r="G2801" s="2">
        <v>0.99081427970241298</v>
      </c>
      <c r="H2801" s="12">
        <v>0.443009836925842</v>
      </c>
      <c r="I2801" s="14">
        <v>0.65775861956385895</v>
      </c>
      <c r="J2801" s="14" t="s">
        <v>24</v>
      </c>
      <c r="K2801" t="s">
        <v>24</v>
      </c>
      <c r="L2801" t="s">
        <v>24</v>
      </c>
      <c r="M2801" t="s">
        <v>24</v>
      </c>
      <c r="N2801" t="s">
        <v>24</v>
      </c>
      <c r="O2801" t="s">
        <v>24</v>
      </c>
      <c r="P2801" t="s">
        <v>24</v>
      </c>
      <c r="Q2801" t="s">
        <v>24</v>
      </c>
      <c r="R2801" t="s">
        <v>24</v>
      </c>
      <c r="S2801" t="s">
        <v>24</v>
      </c>
      <c r="T2801" t="s">
        <v>24</v>
      </c>
      <c r="U2801" t="s">
        <v>24</v>
      </c>
      <c r="V2801" t="s">
        <v>24</v>
      </c>
      <c r="W2801" t="s">
        <v>24</v>
      </c>
      <c r="X2801" t="s">
        <v>24</v>
      </c>
      <c r="Y2801">
        <v>16</v>
      </c>
      <c r="Z2801">
        <v>12</v>
      </c>
      <c r="AA2801">
        <v>4</v>
      </c>
      <c r="AB2801">
        <v>5</v>
      </c>
      <c r="AC2801" t="s">
        <v>11590</v>
      </c>
      <c r="AD2801" t="s">
        <v>11591</v>
      </c>
    </row>
    <row r="2802" spans="1:30" x14ac:dyDescent="0.25">
      <c r="A2802">
        <v>2801</v>
      </c>
      <c r="B2802" t="s">
        <v>17014</v>
      </c>
      <c r="C2802" s="2">
        <v>0.524566187760373</v>
      </c>
      <c r="D2802" t="s">
        <v>24</v>
      </c>
      <c r="F2802">
        <v>15.975837800726699</v>
      </c>
      <c r="G2802" s="2">
        <v>0.749072551439531</v>
      </c>
      <c r="H2802" s="12">
        <v>0.700287557930521</v>
      </c>
      <c r="I2802" s="14">
        <v>0.48374774033175499</v>
      </c>
      <c r="J2802" s="14">
        <v>0.607602099065778</v>
      </c>
      <c r="K2802" t="s">
        <v>24</v>
      </c>
      <c r="L2802" t="s">
        <v>24</v>
      </c>
      <c r="M2802" t="s">
        <v>24</v>
      </c>
      <c r="N2802" t="s">
        <v>24</v>
      </c>
      <c r="O2802" t="s">
        <v>24</v>
      </c>
      <c r="P2802" t="s">
        <v>24</v>
      </c>
      <c r="Q2802" t="s">
        <v>24</v>
      </c>
      <c r="R2802" t="s">
        <v>24</v>
      </c>
      <c r="S2802" t="s">
        <v>24</v>
      </c>
      <c r="T2802" t="s">
        <v>24</v>
      </c>
      <c r="U2802" t="s">
        <v>24</v>
      </c>
      <c r="V2802" t="s">
        <v>24</v>
      </c>
      <c r="W2802" t="s">
        <v>24</v>
      </c>
      <c r="X2802" t="s">
        <v>24</v>
      </c>
      <c r="Y2802">
        <v>32</v>
      </c>
      <c r="Z2802">
        <v>25</v>
      </c>
      <c r="AA2802">
        <v>10</v>
      </c>
      <c r="AB2802">
        <v>7</v>
      </c>
      <c r="AC2802" t="s">
        <v>24</v>
      </c>
      <c r="AD2802" t="s">
        <v>24</v>
      </c>
    </row>
    <row r="2803" spans="1:30" x14ac:dyDescent="0.25">
      <c r="A2803">
        <v>2802</v>
      </c>
      <c r="B2803" t="s">
        <v>17015</v>
      </c>
      <c r="C2803" s="2">
        <v>0.15638083945863901</v>
      </c>
      <c r="D2803" t="s">
        <v>24</v>
      </c>
      <c r="F2803">
        <v>226.26886725807799</v>
      </c>
      <c r="G2803" s="2">
        <v>0.32547790682987299</v>
      </c>
      <c r="H2803" s="12">
        <v>0.48046529788081399</v>
      </c>
      <c r="I2803" s="14">
        <v>0.63089657292478396</v>
      </c>
      <c r="J2803" s="14">
        <v>0.73148786142259004</v>
      </c>
      <c r="K2803" t="s">
        <v>24</v>
      </c>
      <c r="L2803" t="s">
        <v>24</v>
      </c>
      <c r="M2803" t="s">
        <v>24</v>
      </c>
      <c r="N2803" t="s">
        <v>24</v>
      </c>
      <c r="O2803" t="s">
        <v>24</v>
      </c>
      <c r="P2803" t="s">
        <v>24</v>
      </c>
      <c r="Q2803" t="s">
        <v>24</v>
      </c>
      <c r="R2803" t="s">
        <v>24</v>
      </c>
      <c r="S2803" t="s">
        <v>24</v>
      </c>
      <c r="T2803" t="s">
        <v>24</v>
      </c>
      <c r="U2803" t="s">
        <v>24</v>
      </c>
      <c r="V2803" t="s">
        <v>24</v>
      </c>
      <c r="W2803" t="s">
        <v>24</v>
      </c>
      <c r="X2803" t="s">
        <v>24</v>
      </c>
      <c r="Y2803">
        <v>403</v>
      </c>
      <c r="Z2803">
        <v>320</v>
      </c>
      <c r="AA2803">
        <v>156</v>
      </c>
      <c r="AB2803">
        <v>122</v>
      </c>
      <c r="AC2803" t="s">
        <v>24</v>
      </c>
      <c r="AD2803" t="s">
        <v>24</v>
      </c>
    </row>
    <row r="2804" spans="1:30" x14ac:dyDescent="0.25">
      <c r="A2804">
        <v>2803</v>
      </c>
      <c r="B2804" t="s">
        <v>17016</v>
      </c>
      <c r="C2804" s="2">
        <v>0.225057218700738</v>
      </c>
      <c r="D2804" t="s">
        <v>24</v>
      </c>
      <c r="F2804">
        <v>375.81339111217898</v>
      </c>
      <c r="G2804" s="2">
        <v>0.31939584622940498</v>
      </c>
      <c r="H2804" s="12">
        <v>0.70463414398661794</v>
      </c>
      <c r="I2804" s="14">
        <v>0.48103794435340202</v>
      </c>
      <c r="J2804" s="14">
        <v>0.60575723079652799</v>
      </c>
      <c r="K2804" t="s">
        <v>24</v>
      </c>
      <c r="L2804" t="s">
        <v>24</v>
      </c>
      <c r="M2804" t="s">
        <v>24</v>
      </c>
      <c r="N2804" t="s">
        <v>24</v>
      </c>
      <c r="O2804" t="s">
        <v>24</v>
      </c>
      <c r="P2804" t="s">
        <v>24</v>
      </c>
      <c r="Q2804" t="s">
        <v>24</v>
      </c>
      <c r="R2804" t="s">
        <v>24</v>
      </c>
      <c r="S2804" t="s">
        <v>24</v>
      </c>
      <c r="T2804" t="s">
        <v>24</v>
      </c>
      <c r="U2804" t="s">
        <v>24</v>
      </c>
      <c r="V2804" t="s">
        <v>24</v>
      </c>
      <c r="W2804" t="s">
        <v>24</v>
      </c>
      <c r="X2804" t="s">
        <v>24</v>
      </c>
      <c r="Y2804">
        <v>652</v>
      </c>
      <c r="Z2804">
        <v>578</v>
      </c>
      <c r="AA2804">
        <v>264</v>
      </c>
      <c r="AB2804">
        <v>184</v>
      </c>
      <c r="AC2804" t="s">
        <v>24</v>
      </c>
      <c r="AD2804" t="s">
        <v>24</v>
      </c>
    </row>
    <row r="2805" spans="1:30" x14ac:dyDescent="0.25">
      <c r="A2805">
        <v>2804</v>
      </c>
      <c r="B2805" t="s">
        <v>17017</v>
      </c>
      <c r="C2805" s="2">
        <v>4.03749634449612E-2</v>
      </c>
      <c r="D2805" t="s">
        <v>24</v>
      </c>
      <c r="F2805">
        <v>457.66364779632897</v>
      </c>
      <c r="G2805" s="2">
        <v>0.33683354316640401</v>
      </c>
      <c r="H2805" s="12">
        <v>0.119866219573669</v>
      </c>
      <c r="I2805" s="14">
        <v>0.90458912436835803</v>
      </c>
      <c r="J2805" s="14">
        <v>0.93317503400867996</v>
      </c>
      <c r="K2805" t="s">
        <v>24</v>
      </c>
      <c r="L2805" t="s">
        <v>24</v>
      </c>
      <c r="M2805" t="s">
        <v>24</v>
      </c>
      <c r="N2805" t="s">
        <v>24</v>
      </c>
      <c r="O2805" t="s">
        <v>24</v>
      </c>
      <c r="P2805" t="s">
        <v>24</v>
      </c>
      <c r="Q2805" t="s">
        <v>24</v>
      </c>
      <c r="R2805" t="s">
        <v>24</v>
      </c>
      <c r="S2805" t="s">
        <v>24</v>
      </c>
      <c r="T2805" t="s">
        <v>24</v>
      </c>
      <c r="U2805" t="s">
        <v>24</v>
      </c>
      <c r="V2805" t="s">
        <v>24</v>
      </c>
      <c r="W2805" t="s">
        <v>24</v>
      </c>
      <c r="X2805" t="s">
        <v>24</v>
      </c>
      <c r="Y2805">
        <v>770</v>
      </c>
      <c r="Z2805">
        <v>638</v>
      </c>
      <c r="AA2805">
        <v>350</v>
      </c>
      <c r="AB2805">
        <v>232</v>
      </c>
      <c r="AC2805" t="s">
        <v>24</v>
      </c>
      <c r="AD2805" t="s">
        <v>24</v>
      </c>
    </row>
    <row r="2806" spans="1:30" x14ac:dyDescent="0.25">
      <c r="A2806">
        <v>2805</v>
      </c>
      <c r="B2806" t="s">
        <v>17018</v>
      </c>
      <c r="C2806" s="2">
        <v>0.40138636718967902</v>
      </c>
      <c r="D2806" t="s">
        <v>11594</v>
      </c>
      <c r="F2806">
        <v>473.83439619647697</v>
      </c>
      <c r="G2806" s="2">
        <v>0.210283993751018</v>
      </c>
      <c r="H2806" s="12">
        <v>1.90878230924666</v>
      </c>
      <c r="I2806" s="14">
        <v>5.6290179918794397E-2</v>
      </c>
      <c r="J2806" s="14">
        <v>0.11424800030295899</v>
      </c>
      <c r="K2806" t="s">
        <v>11593</v>
      </c>
      <c r="L2806" t="s">
        <v>24</v>
      </c>
      <c r="M2806" t="s">
        <v>24</v>
      </c>
      <c r="N2806" t="s">
        <v>24</v>
      </c>
      <c r="O2806" t="s">
        <v>24</v>
      </c>
      <c r="P2806" t="s">
        <v>24</v>
      </c>
      <c r="Q2806" t="s">
        <v>24</v>
      </c>
      <c r="R2806" t="s">
        <v>24</v>
      </c>
      <c r="S2806" t="s">
        <v>24</v>
      </c>
      <c r="T2806" t="s">
        <v>24</v>
      </c>
      <c r="U2806" t="s">
        <v>24</v>
      </c>
      <c r="V2806" t="s">
        <v>24</v>
      </c>
      <c r="W2806" t="s">
        <v>24</v>
      </c>
      <c r="X2806" t="s">
        <v>24</v>
      </c>
      <c r="Y2806">
        <v>770</v>
      </c>
      <c r="Z2806">
        <v>876</v>
      </c>
      <c r="AA2806">
        <v>224</v>
      </c>
      <c r="AB2806">
        <v>319</v>
      </c>
      <c r="AC2806" t="s">
        <v>11592</v>
      </c>
      <c r="AD2806" t="s">
        <v>11595</v>
      </c>
    </row>
    <row r="2807" spans="1:30" x14ac:dyDescent="0.25">
      <c r="A2807">
        <v>2806</v>
      </c>
      <c r="B2807" t="s">
        <v>17019</v>
      </c>
      <c r="C2807" s="2">
        <v>0.82273187611356702</v>
      </c>
      <c r="D2807" t="s">
        <v>24</v>
      </c>
      <c r="F2807">
        <v>460.82717251415198</v>
      </c>
      <c r="G2807" s="2">
        <v>0.37849857245352603</v>
      </c>
      <c r="H2807" s="12">
        <v>2.1736723358833498</v>
      </c>
      <c r="I2807" s="14">
        <v>2.9729751674250099E-2</v>
      </c>
      <c r="J2807" s="14">
        <v>6.7891625899383995E-2</v>
      </c>
      <c r="K2807" t="s">
        <v>24</v>
      </c>
      <c r="L2807" t="s">
        <v>24</v>
      </c>
      <c r="M2807" t="s">
        <v>24</v>
      </c>
      <c r="N2807" t="s">
        <v>24</v>
      </c>
      <c r="O2807" t="s">
        <v>24</v>
      </c>
      <c r="P2807" t="s">
        <v>24</v>
      </c>
      <c r="Q2807" t="s">
        <v>24</v>
      </c>
      <c r="R2807" t="s">
        <v>24</v>
      </c>
      <c r="S2807" t="s">
        <v>24</v>
      </c>
      <c r="T2807" t="s">
        <v>24</v>
      </c>
      <c r="U2807" t="s">
        <v>24</v>
      </c>
      <c r="V2807" t="s">
        <v>24</v>
      </c>
      <c r="W2807" t="s">
        <v>24</v>
      </c>
      <c r="X2807" t="s">
        <v>24</v>
      </c>
      <c r="Y2807">
        <v>983</v>
      </c>
      <c r="Z2807">
        <v>803</v>
      </c>
      <c r="AA2807">
        <v>272</v>
      </c>
      <c r="AB2807">
        <v>155</v>
      </c>
      <c r="AC2807" t="s">
        <v>24</v>
      </c>
      <c r="AD2807" t="s">
        <v>24</v>
      </c>
    </row>
    <row r="2808" spans="1:30" x14ac:dyDescent="0.25">
      <c r="A2808">
        <v>2807</v>
      </c>
      <c r="B2808" t="s">
        <v>17020</v>
      </c>
      <c r="C2808" s="2">
        <v>0.13766990915799199</v>
      </c>
      <c r="D2808" t="s">
        <v>24</v>
      </c>
      <c r="F2808">
        <v>434.296702155839</v>
      </c>
      <c r="G2808" s="2">
        <v>0.39204753760500699</v>
      </c>
      <c r="H2808" s="12">
        <v>0.35115616335459998</v>
      </c>
      <c r="I2808" s="14">
        <v>0.72547119509790603</v>
      </c>
      <c r="J2808" s="14">
        <v>0.80780297030434101</v>
      </c>
      <c r="K2808" t="s">
        <v>24</v>
      </c>
      <c r="L2808" t="s">
        <v>24</v>
      </c>
      <c r="M2808" t="s">
        <v>24</v>
      </c>
      <c r="N2808" t="s">
        <v>24</v>
      </c>
      <c r="O2808" t="s">
        <v>24</v>
      </c>
      <c r="P2808" t="s">
        <v>24</v>
      </c>
      <c r="Q2808" t="s">
        <v>24</v>
      </c>
      <c r="R2808" t="s">
        <v>24</v>
      </c>
      <c r="S2808" t="s">
        <v>24</v>
      </c>
      <c r="T2808" t="s">
        <v>24</v>
      </c>
      <c r="U2808" t="s">
        <v>24</v>
      </c>
      <c r="V2808" t="s">
        <v>24</v>
      </c>
      <c r="W2808" t="s">
        <v>24</v>
      </c>
      <c r="X2808" t="s">
        <v>24</v>
      </c>
      <c r="Y2808">
        <v>729</v>
      </c>
      <c r="Z2808">
        <v>653</v>
      </c>
      <c r="AA2808">
        <v>345</v>
      </c>
      <c r="AB2808">
        <v>184</v>
      </c>
      <c r="AC2808" t="s">
        <v>24</v>
      </c>
      <c r="AD2808" t="s">
        <v>24</v>
      </c>
    </row>
    <row r="2809" spans="1:30" x14ac:dyDescent="0.25">
      <c r="A2809">
        <v>2808</v>
      </c>
      <c r="B2809" t="s">
        <v>17021</v>
      </c>
      <c r="C2809" s="2">
        <v>0.57217362466694899</v>
      </c>
      <c r="D2809" t="s">
        <v>11598</v>
      </c>
      <c r="E2809" t="s">
        <v>18295</v>
      </c>
      <c r="F2809">
        <v>26.903088896012498</v>
      </c>
      <c r="G2809" s="2">
        <v>0.59285086195215897</v>
      </c>
      <c r="H2809" s="12">
        <v>0.96512236278594099</v>
      </c>
      <c r="I2809" s="14">
        <v>0.33448352725602998</v>
      </c>
      <c r="J2809" s="14">
        <v>0.45991484997704102</v>
      </c>
      <c r="K2809" t="s">
        <v>11597</v>
      </c>
      <c r="L2809" t="s">
        <v>24</v>
      </c>
      <c r="M2809" t="s">
        <v>24</v>
      </c>
      <c r="N2809" t="s">
        <v>24</v>
      </c>
      <c r="O2809" t="s">
        <v>24</v>
      </c>
      <c r="P2809" t="s">
        <v>24</v>
      </c>
      <c r="Q2809" t="s">
        <v>24</v>
      </c>
      <c r="R2809" t="s">
        <v>24</v>
      </c>
      <c r="S2809" t="s">
        <v>24</v>
      </c>
      <c r="T2809" t="s">
        <v>24</v>
      </c>
      <c r="U2809" t="s">
        <v>24</v>
      </c>
      <c r="V2809" t="s">
        <v>24</v>
      </c>
      <c r="W2809" t="s">
        <v>24</v>
      </c>
      <c r="X2809" t="s">
        <v>24</v>
      </c>
      <c r="Y2809">
        <v>53</v>
      </c>
      <c r="Z2809">
        <v>45</v>
      </c>
      <c r="AA2809">
        <v>10</v>
      </c>
      <c r="AB2809">
        <v>19</v>
      </c>
      <c r="AC2809" t="s">
        <v>11596</v>
      </c>
      <c r="AD2809" t="s">
        <v>11599</v>
      </c>
    </row>
    <row r="2810" spans="1:30" x14ac:dyDescent="0.25">
      <c r="A2810">
        <v>2809</v>
      </c>
      <c r="B2810" t="s">
        <v>17022</v>
      </c>
      <c r="C2810" s="2">
        <v>-0.66002293496851105</v>
      </c>
      <c r="D2810" t="s">
        <v>11602</v>
      </c>
      <c r="E2810" t="s">
        <v>18292</v>
      </c>
      <c r="F2810">
        <v>66.099118447567506</v>
      </c>
      <c r="G2810" s="2">
        <v>0.43160637385991502</v>
      </c>
      <c r="H2810" s="12">
        <v>-1.5292242537241401</v>
      </c>
      <c r="I2810" s="14">
        <v>0.12620885995162801</v>
      </c>
      <c r="J2810" s="14">
        <v>0.21933493462888701</v>
      </c>
      <c r="K2810" t="s">
        <v>11601</v>
      </c>
      <c r="L2810" t="s">
        <v>24</v>
      </c>
      <c r="M2810" t="s">
        <v>24</v>
      </c>
      <c r="N2810" t="s">
        <v>24</v>
      </c>
      <c r="O2810" t="s">
        <v>24</v>
      </c>
      <c r="P2810" t="s">
        <v>24</v>
      </c>
      <c r="Q2810" t="s">
        <v>24</v>
      </c>
      <c r="R2810" t="s">
        <v>24</v>
      </c>
      <c r="S2810" t="s">
        <v>24</v>
      </c>
      <c r="T2810" t="s">
        <v>24</v>
      </c>
      <c r="U2810" t="s">
        <v>24</v>
      </c>
      <c r="V2810" t="s">
        <v>24</v>
      </c>
      <c r="W2810" t="s">
        <v>24</v>
      </c>
      <c r="X2810" t="s">
        <v>24</v>
      </c>
      <c r="Y2810">
        <v>93</v>
      </c>
      <c r="Z2810">
        <v>62</v>
      </c>
      <c r="AA2810">
        <v>54</v>
      </c>
      <c r="AB2810">
        <v>52</v>
      </c>
      <c r="AC2810" t="s">
        <v>11600</v>
      </c>
      <c r="AD2810" t="s">
        <v>11603</v>
      </c>
    </row>
    <row r="2811" spans="1:30" x14ac:dyDescent="0.25">
      <c r="A2811">
        <v>2810</v>
      </c>
      <c r="B2811" t="s">
        <v>17023</v>
      </c>
      <c r="C2811" s="2">
        <v>0.28867279224648101</v>
      </c>
      <c r="D2811" t="s">
        <v>11606</v>
      </c>
      <c r="F2811">
        <v>5960.3509309206402</v>
      </c>
      <c r="G2811" s="2">
        <v>0.17251765313866199</v>
      </c>
      <c r="H2811" s="12">
        <v>1.67329422232784</v>
      </c>
      <c r="I2811" s="14">
        <v>9.4269389301871107E-2</v>
      </c>
      <c r="J2811" s="14">
        <v>0.173522880416389</v>
      </c>
      <c r="K2811" t="s">
        <v>11605</v>
      </c>
      <c r="L2811" t="s">
        <v>24</v>
      </c>
      <c r="M2811" t="s">
        <v>24</v>
      </c>
      <c r="N2811" t="s">
        <v>24</v>
      </c>
      <c r="O2811" t="s">
        <v>24</v>
      </c>
      <c r="P2811" t="s">
        <v>24</v>
      </c>
      <c r="Q2811" t="s">
        <v>24</v>
      </c>
      <c r="R2811" t="s">
        <v>24</v>
      </c>
      <c r="S2811" t="s">
        <v>24</v>
      </c>
      <c r="T2811" t="s">
        <v>24</v>
      </c>
      <c r="U2811" t="s">
        <v>24</v>
      </c>
      <c r="V2811" t="s">
        <v>24</v>
      </c>
      <c r="W2811" t="s">
        <v>24</v>
      </c>
      <c r="X2811" t="s">
        <v>24</v>
      </c>
      <c r="Y2811">
        <v>8831</v>
      </c>
      <c r="Z2811">
        <v>11195</v>
      </c>
      <c r="AA2811">
        <v>3186</v>
      </c>
      <c r="AB2811">
        <v>3910</v>
      </c>
      <c r="AC2811" t="s">
        <v>11604</v>
      </c>
      <c r="AD2811" t="s">
        <v>11607</v>
      </c>
    </row>
    <row r="2812" spans="1:30" x14ac:dyDescent="0.25">
      <c r="A2812">
        <v>2811</v>
      </c>
      <c r="B2812" t="s">
        <v>17024</v>
      </c>
      <c r="C2812" s="2">
        <v>-0.17067540930980801</v>
      </c>
      <c r="D2812" t="s">
        <v>11610</v>
      </c>
      <c r="F2812">
        <v>3048.4773741967101</v>
      </c>
      <c r="G2812" s="2">
        <v>0.156080598742601</v>
      </c>
      <c r="H2812" s="12">
        <v>-1.0935081661960799</v>
      </c>
      <c r="I2812" s="14">
        <v>0.274170745511436</v>
      </c>
      <c r="J2812" s="14">
        <v>0.39785832821336198</v>
      </c>
      <c r="K2812" t="s">
        <v>11609</v>
      </c>
      <c r="L2812" t="s">
        <v>24</v>
      </c>
      <c r="M2812" t="s">
        <v>24</v>
      </c>
      <c r="N2812" t="s">
        <v>24</v>
      </c>
      <c r="O2812" t="s">
        <v>24</v>
      </c>
      <c r="P2812" t="s">
        <v>24</v>
      </c>
      <c r="Q2812" t="s">
        <v>24</v>
      </c>
      <c r="R2812" t="s">
        <v>24</v>
      </c>
      <c r="S2812" t="s">
        <v>24</v>
      </c>
      <c r="T2812" t="s">
        <v>24</v>
      </c>
      <c r="U2812" t="s">
        <v>24</v>
      </c>
      <c r="V2812" t="s">
        <v>24</v>
      </c>
      <c r="W2812" t="s">
        <v>24</v>
      </c>
      <c r="X2812" t="s">
        <v>24</v>
      </c>
      <c r="Y2812">
        <v>4073</v>
      </c>
      <c r="Z2812">
        <v>4677</v>
      </c>
      <c r="AA2812">
        <v>2024</v>
      </c>
      <c r="AB2812">
        <v>2226</v>
      </c>
      <c r="AC2812" t="s">
        <v>11608</v>
      </c>
      <c r="AD2812" t="s">
        <v>11611</v>
      </c>
    </row>
    <row r="2813" spans="1:30" x14ac:dyDescent="0.25">
      <c r="A2813">
        <v>2812</v>
      </c>
      <c r="B2813" t="s">
        <v>17025</v>
      </c>
      <c r="C2813" s="2">
        <v>-2.4130575259934499</v>
      </c>
      <c r="D2813" t="s">
        <v>11614</v>
      </c>
      <c r="E2813" t="s">
        <v>18293</v>
      </c>
      <c r="F2813">
        <v>594841.62378039805</v>
      </c>
      <c r="G2813" s="2">
        <v>0.144766522961532</v>
      </c>
      <c r="H2813" s="12">
        <v>-16.6686156207168</v>
      </c>
      <c r="I2813" s="14">
        <v>2.2166921810510699E-62</v>
      </c>
      <c r="J2813" s="14">
        <v>5.4101143543777605E-60</v>
      </c>
      <c r="K2813" t="s">
        <v>11613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1</v>
      </c>
      <c r="Y2813">
        <v>265091</v>
      </c>
      <c r="Z2813">
        <v>308761</v>
      </c>
      <c r="AA2813">
        <v>601356</v>
      </c>
      <c r="AB2813">
        <v>721959</v>
      </c>
      <c r="AC2813" t="s">
        <v>11612</v>
      </c>
      <c r="AD2813" t="s">
        <v>11615</v>
      </c>
    </row>
    <row r="2814" spans="1:30" x14ac:dyDescent="0.25">
      <c r="A2814">
        <v>2813</v>
      </c>
      <c r="B2814" t="s">
        <v>17026</v>
      </c>
      <c r="C2814" s="2">
        <v>-2.7660141735415502</v>
      </c>
      <c r="D2814" t="s">
        <v>11618</v>
      </c>
      <c r="F2814">
        <v>986409.07448847103</v>
      </c>
      <c r="G2814" s="2">
        <v>0.18463009965697399</v>
      </c>
      <c r="H2814" s="12">
        <v>-14.981382660143501</v>
      </c>
      <c r="I2814" s="14">
        <v>9.7174183823359799E-51</v>
      </c>
      <c r="J2814" s="14">
        <v>1.4594814916546899E-48</v>
      </c>
      <c r="K2814" t="s">
        <v>11617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1</v>
      </c>
      <c r="Y2814">
        <v>360123</v>
      </c>
      <c r="Z2814">
        <v>411204</v>
      </c>
      <c r="AA2814">
        <v>925578</v>
      </c>
      <c r="AB2814">
        <v>1366616</v>
      </c>
      <c r="AC2814" t="s">
        <v>11616</v>
      </c>
      <c r="AD2814" t="s">
        <v>11619</v>
      </c>
    </row>
    <row r="2815" spans="1:30" x14ac:dyDescent="0.25">
      <c r="A2815">
        <v>2814</v>
      </c>
      <c r="B2815" t="s">
        <v>17027</v>
      </c>
      <c r="C2815" s="2">
        <v>-2.9091288209453698</v>
      </c>
      <c r="D2815" t="s">
        <v>11622</v>
      </c>
      <c r="E2815" t="s">
        <v>18284</v>
      </c>
      <c r="F2815">
        <v>848719.980989262</v>
      </c>
      <c r="G2815" s="2">
        <v>0.188179937186712</v>
      </c>
      <c r="H2815" s="12">
        <v>-15.459293187344</v>
      </c>
      <c r="I2815" s="14">
        <v>6.5311238403270594E-54</v>
      </c>
      <c r="J2815" s="14">
        <v>1.02016154385909E-51</v>
      </c>
      <c r="K2815" t="s">
        <v>11621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1</v>
      </c>
      <c r="X2815">
        <v>0</v>
      </c>
      <c r="Y2815">
        <v>289158</v>
      </c>
      <c r="Z2815">
        <v>318878</v>
      </c>
      <c r="AA2815">
        <v>797191</v>
      </c>
      <c r="AB2815">
        <v>1200865</v>
      </c>
      <c r="AC2815" t="s">
        <v>11620</v>
      </c>
      <c r="AD2815" t="s">
        <v>11623</v>
      </c>
    </row>
    <row r="2816" spans="1:30" x14ac:dyDescent="0.25">
      <c r="A2816">
        <v>2815</v>
      </c>
      <c r="B2816" t="s">
        <v>17028</v>
      </c>
      <c r="C2816" s="2">
        <v>-2.91335484262083</v>
      </c>
      <c r="D2816" t="s">
        <v>11626</v>
      </c>
      <c r="E2816" t="s">
        <v>18293</v>
      </c>
      <c r="F2816">
        <v>219374.45269970701</v>
      </c>
      <c r="G2816" s="2">
        <v>0.17317896951113099</v>
      </c>
      <c r="H2816" s="12">
        <v>-16.822798119453999</v>
      </c>
      <c r="I2816" s="14">
        <v>1.6612385197025299E-63</v>
      </c>
      <c r="J2816" s="14">
        <v>4.3247576129589297E-61</v>
      </c>
      <c r="K2816" t="s">
        <v>11625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1</v>
      </c>
      <c r="X2816">
        <v>0</v>
      </c>
      <c r="Y2816">
        <v>73590</v>
      </c>
      <c r="Z2816">
        <v>83226</v>
      </c>
      <c r="AA2816">
        <v>212568</v>
      </c>
      <c r="AB2816">
        <v>302868</v>
      </c>
      <c r="AC2816" t="s">
        <v>11624</v>
      </c>
      <c r="AD2816" t="s">
        <v>11627</v>
      </c>
    </row>
    <row r="2817" spans="1:30" x14ac:dyDescent="0.25">
      <c r="A2817">
        <v>2816</v>
      </c>
      <c r="B2817" t="s">
        <v>17029</v>
      </c>
      <c r="C2817" s="2">
        <v>-3.01496868500096</v>
      </c>
      <c r="D2817" t="s">
        <v>11630</v>
      </c>
      <c r="E2817" t="s">
        <v>18294</v>
      </c>
      <c r="F2817">
        <v>426394.46134273201</v>
      </c>
      <c r="G2817" s="2">
        <v>0.20739217423999701</v>
      </c>
      <c r="H2817" s="12">
        <v>-14.5375238774054</v>
      </c>
      <c r="I2817" s="14">
        <v>7.0082126395983404E-48</v>
      </c>
      <c r="J2817" s="14">
        <v>8.2930516235246997E-46</v>
      </c>
      <c r="K2817" t="s">
        <v>11629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1</v>
      </c>
      <c r="X2817">
        <v>0</v>
      </c>
      <c r="Y2817">
        <v>130449</v>
      </c>
      <c r="Z2817">
        <v>156144</v>
      </c>
      <c r="AA2817">
        <v>395430</v>
      </c>
      <c r="AB2817">
        <v>618361</v>
      </c>
      <c r="AC2817" t="s">
        <v>11628</v>
      </c>
      <c r="AD2817" t="s">
        <v>11631</v>
      </c>
    </row>
    <row r="2818" spans="1:30" x14ac:dyDescent="0.25">
      <c r="A2818">
        <v>2817</v>
      </c>
      <c r="B2818" t="s">
        <v>17030</v>
      </c>
      <c r="C2818" s="2">
        <v>-2.7505861622490202</v>
      </c>
      <c r="D2818" t="s">
        <v>11634</v>
      </c>
      <c r="E2818" t="s">
        <v>18294</v>
      </c>
      <c r="F2818">
        <v>96610.712002486995</v>
      </c>
      <c r="G2818" s="2">
        <v>0.151350100067281</v>
      </c>
      <c r="H2818" s="12">
        <v>-18.173665964054798</v>
      </c>
      <c r="I2818" s="14">
        <v>8.3433055705720899E-74</v>
      </c>
      <c r="J2818" s="14">
        <v>3.2580608253084E-71</v>
      </c>
      <c r="K2818" t="s">
        <v>11633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1</v>
      </c>
      <c r="Y2818">
        <v>34750</v>
      </c>
      <c r="Z2818">
        <v>41554</v>
      </c>
      <c r="AA2818">
        <v>101643</v>
      </c>
      <c r="AB2818">
        <v>120492</v>
      </c>
      <c r="AC2818" t="s">
        <v>11632</v>
      </c>
      <c r="AD2818" t="s">
        <v>11635</v>
      </c>
    </row>
    <row r="2819" spans="1:30" x14ac:dyDescent="0.25">
      <c r="A2819">
        <v>2818</v>
      </c>
      <c r="B2819" t="s">
        <v>17031</v>
      </c>
      <c r="C2819" s="2">
        <v>-1.9422606321224101</v>
      </c>
      <c r="D2819" t="s">
        <v>11638</v>
      </c>
      <c r="E2819" t="s">
        <v>18294</v>
      </c>
      <c r="F2819">
        <v>69636.130242626794</v>
      </c>
      <c r="G2819" s="2">
        <v>0.15616262298886399</v>
      </c>
      <c r="H2819" s="12">
        <v>-12.437423212729399</v>
      </c>
      <c r="I2819" s="14">
        <v>1.63700051704846E-35</v>
      </c>
      <c r="J2819" s="14">
        <v>1.2784974038148499E-33</v>
      </c>
      <c r="K2819" t="s">
        <v>11637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</v>
      </c>
      <c r="Y2819">
        <v>39700</v>
      </c>
      <c r="Z2819">
        <v>48100</v>
      </c>
      <c r="AA2819">
        <v>65643</v>
      </c>
      <c r="AB2819">
        <v>80498</v>
      </c>
      <c r="AC2819" t="s">
        <v>11636</v>
      </c>
      <c r="AD2819" t="s">
        <v>11639</v>
      </c>
    </row>
    <row r="2820" spans="1:30" x14ac:dyDescent="0.25">
      <c r="A2820">
        <v>2819</v>
      </c>
      <c r="B2820" t="s">
        <v>17032</v>
      </c>
      <c r="C2820" s="2">
        <v>-0.24621720679434</v>
      </c>
      <c r="D2820" t="s">
        <v>11642</v>
      </c>
      <c r="E2820" t="s">
        <v>18293</v>
      </c>
      <c r="F2820">
        <v>2730.24308335669</v>
      </c>
      <c r="G2820" s="2">
        <v>0.16024009673047801</v>
      </c>
      <c r="H2820" s="12">
        <v>-1.53655178583969</v>
      </c>
      <c r="I2820" s="14">
        <v>0.124403107089662</v>
      </c>
      <c r="J2820" s="14">
        <v>0.21706618998441901</v>
      </c>
      <c r="K2820" t="s">
        <v>11641</v>
      </c>
      <c r="L2820" t="s">
        <v>24</v>
      </c>
      <c r="M2820" t="s">
        <v>24</v>
      </c>
      <c r="N2820" t="s">
        <v>24</v>
      </c>
      <c r="O2820" t="s">
        <v>24</v>
      </c>
      <c r="P2820" t="s">
        <v>24</v>
      </c>
      <c r="Q2820" t="s">
        <v>24</v>
      </c>
      <c r="R2820" t="s">
        <v>24</v>
      </c>
      <c r="S2820" t="s">
        <v>24</v>
      </c>
      <c r="T2820" t="s">
        <v>24</v>
      </c>
      <c r="U2820" t="s">
        <v>24</v>
      </c>
      <c r="V2820" t="s">
        <v>24</v>
      </c>
      <c r="W2820" t="s">
        <v>24</v>
      </c>
      <c r="X2820" t="s">
        <v>24</v>
      </c>
      <c r="Y2820">
        <v>3479</v>
      </c>
      <c r="Z2820">
        <v>4145</v>
      </c>
      <c r="AA2820">
        <v>1824</v>
      </c>
      <c r="AB2820">
        <v>2082</v>
      </c>
      <c r="AC2820" t="s">
        <v>11640</v>
      </c>
      <c r="AD2820" t="s">
        <v>11643</v>
      </c>
    </row>
    <row r="2821" spans="1:30" x14ac:dyDescent="0.25">
      <c r="A2821">
        <v>2820</v>
      </c>
      <c r="B2821" t="s">
        <v>17033</v>
      </c>
      <c r="C2821" s="2">
        <v>-3.2908347509134401</v>
      </c>
      <c r="D2821" t="s">
        <v>11646</v>
      </c>
      <c r="E2821" t="s">
        <v>18295</v>
      </c>
      <c r="F2821">
        <v>256.30516488980101</v>
      </c>
      <c r="G2821" s="2">
        <v>0.25734101263835502</v>
      </c>
      <c r="H2821" s="12">
        <v>-12.7878363311568</v>
      </c>
      <c r="I2821" s="14">
        <v>1.9173792712206E-37</v>
      </c>
      <c r="J2821" s="14">
        <v>1.6276882726340101E-35</v>
      </c>
      <c r="K2821" t="s">
        <v>11645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1</v>
      </c>
      <c r="X2821">
        <v>0</v>
      </c>
      <c r="Y2821">
        <v>64</v>
      </c>
      <c r="Z2821">
        <v>81</v>
      </c>
      <c r="AA2821">
        <v>293</v>
      </c>
      <c r="AB2821">
        <v>319</v>
      </c>
      <c r="AC2821" t="s">
        <v>11644</v>
      </c>
      <c r="AD2821" t="s">
        <v>11647</v>
      </c>
    </row>
    <row r="2822" spans="1:30" x14ac:dyDescent="0.25">
      <c r="A2822">
        <v>2821</v>
      </c>
      <c r="B2822" t="s">
        <v>17034</v>
      </c>
      <c r="C2822" s="2">
        <v>2.88881896629073E-2</v>
      </c>
      <c r="D2822" t="s">
        <v>24</v>
      </c>
      <c r="F2822">
        <v>212.37501974025901</v>
      </c>
      <c r="G2822" s="2">
        <v>0.31558303377542402</v>
      </c>
      <c r="H2822" s="12">
        <v>9.1539108795895704E-2</v>
      </c>
      <c r="I2822" s="14">
        <v>0.92706423234080404</v>
      </c>
      <c r="J2822" s="14">
        <v>0.94861262853301098</v>
      </c>
      <c r="K2822" t="s">
        <v>24</v>
      </c>
      <c r="L2822" t="s">
        <v>24</v>
      </c>
      <c r="M2822" t="s">
        <v>24</v>
      </c>
      <c r="N2822" t="s">
        <v>24</v>
      </c>
      <c r="O2822" t="s">
        <v>24</v>
      </c>
      <c r="P2822" t="s">
        <v>24</v>
      </c>
      <c r="Q2822" t="s">
        <v>24</v>
      </c>
      <c r="R2822" t="s">
        <v>24</v>
      </c>
      <c r="S2822" t="s">
        <v>24</v>
      </c>
      <c r="T2822" t="s">
        <v>24</v>
      </c>
      <c r="U2822" t="s">
        <v>24</v>
      </c>
      <c r="V2822" t="s">
        <v>24</v>
      </c>
      <c r="W2822" t="s">
        <v>24</v>
      </c>
      <c r="X2822" t="s">
        <v>24</v>
      </c>
      <c r="Y2822">
        <v>347</v>
      </c>
      <c r="Z2822">
        <v>304</v>
      </c>
      <c r="AA2822">
        <v>154</v>
      </c>
      <c r="AB2822">
        <v>119</v>
      </c>
      <c r="AC2822" t="s">
        <v>24</v>
      </c>
      <c r="AD2822" t="s">
        <v>24</v>
      </c>
    </row>
    <row r="2823" spans="1:30" x14ac:dyDescent="0.25">
      <c r="A2823">
        <v>2822</v>
      </c>
      <c r="B2823" t="s">
        <v>17035</v>
      </c>
      <c r="C2823" s="2">
        <v>0.45282271217228798</v>
      </c>
      <c r="D2823" t="s">
        <v>11650</v>
      </c>
      <c r="F2823">
        <v>42.854411147889998</v>
      </c>
      <c r="G2823" s="2">
        <v>0.498113927968584</v>
      </c>
      <c r="H2823" s="12">
        <v>0.90907458464170399</v>
      </c>
      <c r="I2823" s="14">
        <v>0.36331075719641098</v>
      </c>
      <c r="J2823" s="14">
        <v>0.49099555673883299</v>
      </c>
      <c r="K2823" t="s">
        <v>11649</v>
      </c>
      <c r="L2823" t="s">
        <v>24</v>
      </c>
      <c r="M2823" t="s">
        <v>24</v>
      </c>
      <c r="N2823" t="s">
        <v>24</v>
      </c>
      <c r="O2823" t="s">
        <v>24</v>
      </c>
      <c r="P2823" t="s">
        <v>24</v>
      </c>
      <c r="Q2823" t="s">
        <v>24</v>
      </c>
      <c r="R2823" t="s">
        <v>24</v>
      </c>
      <c r="S2823" t="s">
        <v>24</v>
      </c>
      <c r="T2823" t="s">
        <v>24</v>
      </c>
      <c r="U2823" t="s">
        <v>24</v>
      </c>
      <c r="V2823" t="s">
        <v>24</v>
      </c>
      <c r="W2823" t="s">
        <v>24</v>
      </c>
      <c r="X2823" t="s">
        <v>24</v>
      </c>
      <c r="Y2823">
        <v>82</v>
      </c>
      <c r="Z2823">
        <v>68</v>
      </c>
      <c r="AA2823">
        <v>27</v>
      </c>
      <c r="AB2823">
        <v>20</v>
      </c>
      <c r="AC2823" t="s">
        <v>11648</v>
      </c>
      <c r="AD2823" t="s">
        <v>11651</v>
      </c>
    </row>
    <row r="2824" spans="1:30" x14ac:dyDescent="0.25">
      <c r="A2824">
        <v>2823</v>
      </c>
      <c r="B2824" t="s">
        <v>17036</v>
      </c>
      <c r="C2824" s="2">
        <v>-0.29319061234841798</v>
      </c>
      <c r="D2824" t="s">
        <v>24</v>
      </c>
      <c r="F2824">
        <v>232.141638772878</v>
      </c>
      <c r="G2824" s="2">
        <v>0.28155192941433799</v>
      </c>
      <c r="H2824" s="12">
        <v>-1.04133760673667</v>
      </c>
      <c r="I2824" s="14">
        <v>0.29771888881865899</v>
      </c>
      <c r="J2824" s="14">
        <v>0.42291460925313401</v>
      </c>
      <c r="K2824" t="s">
        <v>24</v>
      </c>
      <c r="L2824" t="s">
        <v>24</v>
      </c>
      <c r="M2824" t="s">
        <v>24</v>
      </c>
      <c r="N2824" t="s">
        <v>24</v>
      </c>
      <c r="O2824" t="s">
        <v>24</v>
      </c>
      <c r="P2824" t="s">
        <v>24</v>
      </c>
      <c r="Q2824" t="s">
        <v>24</v>
      </c>
      <c r="R2824" t="s">
        <v>24</v>
      </c>
      <c r="S2824" t="s">
        <v>24</v>
      </c>
      <c r="T2824" t="s">
        <v>24</v>
      </c>
      <c r="U2824" t="s">
        <v>24</v>
      </c>
      <c r="V2824" t="s">
        <v>24</v>
      </c>
      <c r="W2824" t="s">
        <v>24</v>
      </c>
      <c r="X2824" t="s">
        <v>24</v>
      </c>
      <c r="Y2824">
        <v>325</v>
      </c>
      <c r="Z2824">
        <v>309</v>
      </c>
      <c r="AA2824">
        <v>181</v>
      </c>
      <c r="AB2824">
        <v>152</v>
      </c>
      <c r="AC2824" t="s">
        <v>24</v>
      </c>
      <c r="AD2824" t="s">
        <v>24</v>
      </c>
    </row>
    <row r="2825" spans="1:30" x14ac:dyDescent="0.25">
      <c r="A2825">
        <v>2824</v>
      </c>
      <c r="B2825" t="s">
        <v>17037</v>
      </c>
      <c r="C2825" s="2">
        <v>-0.55643155354352902</v>
      </c>
      <c r="D2825" t="s">
        <v>24</v>
      </c>
      <c r="F2825">
        <v>140.54935535163699</v>
      </c>
      <c r="G2825" s="2">
        <v>0.33792979360843001</v>
      </c>
      <c r="H2825" s="12">
        <v>-1.64658921488374</v>
      </c>
      <c r="I2825" s="14">
        <v>9.9642508757623899E-2</v>
      </c>
      <c r="J2825" s="14">
        <v>0.18114711205704001</v>
      </c>
      <c r="K2825" t="s">
        <v>24</v>
      </c>
      <c r="L2825" t="s">
        <v>24</v>
      </c>
      <c r="M2825" t="s">
        <v>24</v>
      </c>
      <c r="N2825" t="s">
        <v>24</v>
      </c>
      <c r="O2825" t="s">
        <v>24</v>
      </c>
      <c r="P2825" t="s">
        <v>24</v>
      </c>
      <c r="Q2825" t="s">
        <v>24</v>
      </c>
      <c r="R2825" t="s">
        <v>24</v>
      </c>
      <c r="S2825" t="s">
        <v>24</v>
      </c>
      <c r="T2825" t="s">
        <v>24</v>
      </c>
      <c r="U2825" t="s">
        <v>24</v>
      </c>
      <c r="V2825" t="s">
        <v>24</v>
      </c>
      <c r="W2825" t="s">
        <v>24</v>
      </c>
      <c r="X2825" t="s">
        <v>24</v>
      </c>
      <c r="Y2825">
        <v>169</v>
      </c>
      <c r="Z2825">
        <v>177</v>
      </c>
      <c r="AA2825">
        <v>124</v>
      </c>
      <c r="AB2825">
        <v>93</v>
      </c>
      <c r="AC2825" t="s">
        <v>24</v>
      </c>
      <c r="AD2825" t="s">
        <v>24</v>
      </c>
    </row>
    <row r="2826" spans="1:30" x14ac:dyDescent="0.25">
      <c r="A2826">
        <v>2825</v>
      </c>
      <c r="B2826" t="s">
        <v>17038</v>
      </c>
      <c r="C2826" s="2">
        <v>-0.65097921030347705</v>
      </c>
      <c r="D2826" t="s">
        <v>24</v>
      </c>
      <c r="F2826">
        <v>86.096414759401895</v>
      </c>
      <c r="G2826" s="2">
        <v>0.36474967269238701</v>
      </c>
      <c r="H2826" s="12">
        <v>-1.7847287031083401</v>
      </c>
      <c r="I2826" s="14">
        <v>7.4305332830051904E-2</v>
      </c>
      <c r="J2826" s="14">
        <v>0.14314865550140701</v>
      </c>
      <c r="K2826" t="s">
        <v>24</v>
      </c>
      <c r="L2826" t="s">
        <v>24</v>
      </c>
      <c r="M2826" t="s">
        <v>24</v>
      </c>
      <c r="N2826" t="s">
        <v>24</v>
      </c>
      <c r="O2826" t="s">
        <v>24</v>
      </c>
      <c r="P2826" t="s">
        <v>24</v>
      </c>
      <c r="Q2826" t="s">
        <v>24</v>
      </c>
      <c r="R2826" t="s">
        <v>24</v>
      </c>
      <c r="S2826" t="s">
        <v>24</v>
      </c>
      <c r="T2826" t="s">
        <v>24</v>
      </c>
      <c r="U2826" t="s">
        <v>24</v>
      </c>
      <c r="V2826" t="s">
        <v>24</v>
      </c>
      <c r="W2826" t="s">
        <v>24</v>
      </c>
      <c r="X2826" t="s">
        <v>24</v>
      </c>
      <c r="Y2826">
        <v>94</v>
      </c>
      <c r="Z2826">
        <v>110</v>
      </c>
      <c r="AA2826">
        <v>75</v>
      </c>
      <c r="AB2826">
        <v>62</v>
      </c>
      <c r="AC2826" t="s">
        <v>24</v>
      </c>
      <c r="AD2826" t="s">
        <v>24</v>
      </c>
    </row>
    <row r="2827" spans="1:30" x14ac:dyDescent="0.25">
      <c r="A2827">
        <v>2826</v>
      </c>
      <c r="B2827" t="s">
        <v>17039</v>
      </c>
      <c r="C2827" s="2">
        <v>0.19713740034227301</v>
      </c>
      <c r="D2827" t="s">
        <v>11654</v>
      </c>
      <c r="F2827">
        <v>455.04390530770502</v>
      </c>
      <c r="G2827" s="2">
        <v>0.21520380371462799</v>
      </c>
      <c r="H2827" s="12">
        <v>0.91604979530793096</v>
      </c>
      <c r="I2827" s="14">
        <v>0.35964077811064799</v>
      </c>
      <c r="J2827" s="14">
        <v>0.487468670087498</v>
      </c>
      <c r="K2827" t="s">
        <v>11653</v>
      </c>
      <c r="L2827" t="s">
        <v>24</v>
      </c>
      <c r="M2827" t="s">
        <v>24</v>
      </c>
      <c r="N2827" t="s">
        <v>24</v>
      </c>
      <c r="O2827" t="s">
        <v>24</v>
      </c>
      <c r="P2827" t="s">
        <v>24</v>
      </c>
      <c r="Q2827" t="s">
        <v>24</v>
      </c>
      <c r="R2827" t="s">
        <v>24</v>
      </c>
      <c r="S2827" t="s">
        <v>24</v>
      </c>
      <c r="T2827" t="s">
        <v>24</v>
      </c>
      <c r="U2827" t="s">
        <v>24</v>
      </c>
      <c r="V2827" t="s">
        <v>24</v>
      </c>
      <c r="W2827" t="s">
        <v>24</v>
      </c>
      <c r="X2827" t="s">
        <v>24</v>
      </c>
      <c r="Y2827">
        <v>783</v>
      </c>
      <c r="Z2827">
        <v>694</v>
      </c>
      <c r="AA2827">
        <v>267</v>
      </c>
      <c r="AB2827">
        <v>291</v>
      </c>
      <c r="AC2827" t="s">
        <v>11652</v>
      </c>
      <c r="AD2827" t="s">
        <v>11655</v>
      </c>
    </row>
    <row r="2828" spans="1:30" x14ac:dyDescent="0.25">
      <c r="A2828">
        <v>2827</v>
      </c>
      <c r="B2828" t="s">
        <v>17040</v>
      </c>
      <c r="C2828" s="2">
        <v>6.8660714857971802E-2</v>
      </c>
      <c r="D2828" t="s">
        <v>11657</v>
      </c>
      <c r="F2828">
        <v>6.1409682699770904</v>
      </c>
      <c r="G2828" s="2">
        <v>1.164814170968</v>
      </c>
      <c r="H2828" s="12">
        <v>5.8945638342390999E-2</v>
      </c>
      <c r="I2828" s="14">
        <v>0.95299540708276198</v>
      </c>
      <c r="J2828" s="14" t="s">
        <v>24</v>
      </c>
      <c r="K2828" t="s">
        <v>24</v>
      </c>
      <c r="L2828" t="s">
        <v>24</v>
      </c>
      <c r="M2828" t="s">
        <v>24</v>
      </c>
      <c r="N2828" t="s">
        <v>24</v>
      </c>
      <c r="O2828" t="s">
        <v>24</v>
      </c>
      <c r="P2828" t="s">
        <v>24</v>
      </c>
      <c r="Q2828" t="s">
        <v>24</v>
      </c>
      <c r="R2828" t="s">
        <v>24</v>
      </c>
      <c r="S2828" t="s">
        <v>24</v>
      </c>
      <c r="T2828" t="s">
        <v>24</v>
      </c>
      <c r="U2828" t="s">
        <v>24</v>
      </c>
      <c r="V2828" t="s">
        <v>24</v>
      </c>
      <c r="W2828" t="s">
        <v>24</v>
      </c>
      <c r="X2828" t="s">
        <v>24</v>
      </c>
      <c r="Y2828">
        <v>13</v>
      </c>
      <c r="Z2828">
        <v>6</v>
      </c>
      <c r="AA2828">
        <v>3</v>
      </c>
      <c r="AB2828">
        <v>5</v>
      </c>
      <c r="AC2828" t="s">
        <v>11656</v>
      </c>
      <c r="AD2828" t="s">
        <v>11658</v>
      </c>
    </row>
    <row r="2829" spans="1:30" x14ac:dyDescent="0.25">
      <c r="A2829">
        <v>2828</v>
      </c>
      <c r="B2829" t="s">
        <v>17041</v>
      </c>
      <c r="C2829" s="2">
        <v>-1.0168751522666899</v>
      </c>
      <c r="D2829" t="s">
        <v>11661</v>
      </c>
      <c r="E2829" t="s">
        <v>18287</v>
      </c>
      <c r="F2829">
        <v>227.094951639085</v>
      </c>
      <c r="G2829" s="2">
        <v>0.297685134589245</v>
      </c>
      <c r="H2829" s="12">
        <v>-3.41594199411335</v>
      </c>
      <c r="I2829" s="14">
        <v>6.3561784907330504E-4</v>
      </c>
      <c r="J2829" s="14">
        <v>2.5990447127028798E-3</v>
      </c>
      <c r="K2829" t="s">
        <v>11660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</v>
      </c>
      <c r="W2829">
        <v>0</v>
      </c>
      <c r="X2829">
        <v>0</v>
      </c>
      <c r="Y2829">
        <v>190</v>
      </c>
      <c r="Z2829">
        <v>270</v>
      </c>
      <c r="AA2829">
        <v>158</v>
      </c>
      <c r="AB2829">
        <v>248</v>
      </c>
      <c r="AC2829" t="s">
        <v>11659</v>
      </c>
      <c r="AD2829" t="s">
        <v>11662</v>
      </c>
    </row>
    <row r="2830" spans="1:30" x14ac:dyDescent="0.25">
      <c r="A2830">
        <v>2829</v>
      </c>
      <c r="B2830" t="s">
        <v>17042</v>
      </c>
      <c r="C2830" s="2">
        <v>-0.98707067925217995</v>
      </c>
      <c r="D2830" t="s">
        <v>11665</v>
      </c>
      <c r="E2830" t="s">
        <v>18298</v>
      </c>
      <c r="F2830">
        <v>428.61314104707299</v>
      </c>
      <c r="G2830" s="2">
        <v>0.202605076836778</v>
      </c>
      <c r="H2830" s="12">
        <v>-4.8718950909970502</v>
      </c>
      <c r="I2830" s="14">
        <v>1.1053286029843099E-6</v>
      </c>
      <c r="J2830" s="14">
        <v>8.8087922339871808E-6</v>
      </c>
      <c r="K2830" t="s">
        <v>11664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</v>
      </c>
      <c r="W2830">
        <v>0</v>
      </c>
      <c r="X2830">
        <v>0</v>
      </c>
      <c r="Y2830">
        <v>401</v>
      </c>
      <c r="Z2830">
        <v>476</v>
      </c>
      <c r="AA2830">
        <v>358</v>
      </c>
      <c r="AB2830">
        <v>392</v>
      </c>
      <c r="AC2830" t="s">
        <v>11663</v>
      </c>
      <c r="AD2830" t="s">
        <v>11666</v>
      </c>
    </row>
    <row r="2831" spans="1:30" x14ac:dyDescent="0.25">
      <c r="A2831">
        <v>2830</v>
      </c>
      <c r="B2831" t="s">
        <v>17043</v>
      </c>
      <c r="C2831" s="2">
        <v>-0.517193639905283</v>
      </c>
      <c r="D2831" t="s">
        <v>11669</v>
      </c>
      <c r="E2831" t="s">
        <v>18282</v>
      </c>
      <c r="F2831">
        <v>54.382273263488997</v>
      </c>
      <c r="G2831" s="2">
        <v>0.40327508989834399</v>
      </c>
      <c r="H2831" s="12">
        <v>-1.2824834780537899</v>
      </c>
      <c r="I2831" s="14">
        <v>0.199673097113515</v>
      </c>
      <c r="J2831" s="14">
        <v>0.31365387631214198</v>
      </c>
      <c r="K2831" t="s">
        <v>11668</v>
      </c>
      <c r="L2831" t="s">
        <v>24</v>
      </c>
      <c r="M2831" t="s">
        <v>24</v>
      </c>
      <c r="N2831" t="s">
        <v>24</v>
      </c>
      <c r="O2831" t="s">
        <v>24</v>
      </c>
      <c r="P2831" t="s">
        <v>24</v>
      </c>
      <c r="Q2831" t="s">
        <v>24</v>
      </c>
      <c r="R2831" t="s">
        <v>24</v>
      </c>
      <c r="S2831" t="s">
        <v>24</v>
      </c>
      <c r="T2831" t="s">
        <v>24</v>
      </c>
      <c r="U2831" t="s">
        <v>24</v>
      </c>
      <c r="V2831" t="s">
        <v>24</v>
      </c>
      <c r="W2831" t="s">
        <v>24</v>
      </c>
      <c r="X2831" t="s">
        <v>24</v>
      </c>
      <c r="Y2831">
        <v>69</v>
      </c>
      <c r="Z2831">
        <v>67</v>
      </c>
      <c r="AA2831">
        <v>42</v>
      </c>
      <c r="AB2831">
        <v>42</v>
      </c>
      <c r="AC2831" t="s">
        <v>11667</v>
      </c>
      <c r="AD2831" t="s">
        <v>11670</v>
      </c>
    </row>
    <row r="2832" spans="1:30" x14ac:dyDescent="0.25">
      <c r="A2832">
        <v>2831</v>
      </c>
      <c r="B2832" t="s">
        <v>17044</v>
      </c>
      <c r="C2832" s="2">
        <v>-0.64187196666054003</v>
      </c>
      <c r="D2832" t="s">
        <v>11673</v>
      </c>
      <c r="E2832" t="s">
        <v>18298</v>
      </c>
      <c r="F2832">
        <v>158.08833118896399</v>
      </c>
      <c r="G2832" s="2">
        <v>0.26547731710073202</v>
      </c>
      <c r="H2832" s="12">
        <v>-2.4178034254315999</v>
      </c>
      <c r="I2832" s="14">
        <v>1.56145095925193E-2</v>
      </c>
      <c r="J2832" s="14">
        <v>3.9516953959032902E-2</v>
      </c>
      <c r="K2832" t="s">
        <v>11672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1</v>
      </c>
      <c r="W2832">
        <v>0</v>
      </c>
      <c r="X2832">
        <v>0</v>
      </c>
      <c r="Y2832">
        <v>182</v>
      </c>
      <c r="Z2832">
        <v>194</v>
      </c>
      <c r="AA2832">
        <v>125</v>
      </c>
      <c r="AB2832">
        <v>128</v>
      </c>
      <c r="AC2832" t="s">
        <v>11671</v>
      </c>
      <c r="AD2832" t="s">
        <v>11674</v>
      </c>
    </row>
    <row r="2833" spans="1:30" x14ac:dyDescent="0.25">
      <c r="A2833">
        <v>2832</v>
      </c>
      <c r="B2833" t="s">
        <v>17045</v>
      </c>
      <c r="C2833" s="2">
        <v>-1.28224149094302</v>
      </c>
      <c r="D2833" t="s">
        <v>8056</v>
      </c>
      <c r="E2833" t="s">
        <v>18294</v>
      </c>
      <c r="F2833">
        <v>10.762894932279499</v>
      </c>
      <c r="G2833" s="2">
        <v>0.85891283099398896</v>
      </c>
      <c r="H2833" s="12">
        <v>-1.4928656840055901</v>
      </c>
      <c r="I2833" s="14">
        <v>0.13547234938115599</v>
      </c>
      <c r="J2833" s="14" t="s">
        <v>24</v>
      </c>
      <c r="K2833" t="s">
        <v>11676</v>
      </c>
      <c r="L2833" t="s">
        <v>24</v>
      </c>
      <c r="M2833" t="s">
        <v>24</v>
      </c>
      <c r="N2833" t="s">
        <v>24</v>
      </c>
      <c r="O2833" t="s">
        <v>24</v>
      </c>
      <c r="P2833" t="s">
        <v>24</v>
      </c>
      <c r="Q2833" t="s">
        <v>24</v>
      </c>
      <c r="R2833" t="s">
        <v>24</v>
      </c>
      <c r="S2833" t="s">
        <v>24</v>
      </c>
      <c r="T2833" t="s">
        <v>24</v>
      </c>
      <c r="U2833" t="s">
        <v>24</v>
      </c>
      <c r="V2833" t="s">
        <v>24</v>
      </c>
      <c r="W2833" t="s">
        <v>24</v>
      </c>
      <c r="X2833" t="s">
        <v>24</v>
      </c>
      <c r="Y2833">
        <v>11</v>
      </c>
      <c r="Z2833">
        <v>8</v>
      </c>
      <c r="AA2833">
        <v>10</v>
      </c>
      <c r="AB2833">
        <v>10</v>
      </c>
      <c r="AC2833" t="s">
        <v>11675</v>
      </c>
      <c r="AD2833" t="s">
        <v>11677</v>
      </c>
    </row>
    <row r="2834" spans="1:30" x14ac:dyDescent="0.25">
      <c r="A2834">
        <v>2833</v>
      </c>
      <c r="B2834" t="s">
        <v>17046</v>
      </c>
      <c r="C2834" s="2">
        <v>-0.24225925664765499</v>
      </c>
      <c r="D2834" t="s">
        <v>11680</v>
      </c>
      <c r="E2834" t="s">
        <v>18298</v>
      </c>
      <c r="F2834">
        <v>163.16467561937401</v>
      </c>
      <c r="G2834" s="2">
        <v>0.26578338525600598</v>
      </c>
      <c r="H2834" s="12">
        <v>-0.91149135004924398</v>
      </c>
      <c r="I2834" s="14">
        <v>0.36203654117670803</v>
      </c>
      <c r="J2834" s="14">
        <v>0.489696118217889</v>
      </c>
      <c r="K2834" t="s">
        <v>11679</v>
      </c>
      <c r="L2834" t="s">
        <v>24</v>
      </c>
      <c r="M2834" t="s">
        <v>24</v>
      </c>
      <c r="N2834" t="s">
        <v>24</v>
      </c>
      <c r="O2834" t="s">
        <v>24</v>
      </c>
      <c r="P2834" t="s">
        <v>24</v>
      </c>
      <c r="Q2834" t="s">
        <v>24</v>
      </c>
      <c r="R2834" t="s">
        <v>24</v>
      </c>
      <c r="S2834" t="s">
        <v>24</v>
      </c>
      <c r="T2834" t="s">
        <v>24</v>
      </c>
      <c r="U2834" t="s">
        <v>24</v>
      </c>
      <c r="V2834" t="s">
        <v>24</v>
      </c>
      <c r="W2834" t="s">
        <v>24</v>
      </c>
      <c r="X2834" t="s">
        <v>24</v>
      </c>
      <c r="Y2834">
        <v>223</v>
      </c>
      <c r="Z2834">
        <v>232</v>
      </c>
      <c r="AA2834">
        <v>116</v>
      </c>
      <c r="AB2834">
        <v>116</v>
      </c>
      <c r="AC2834" t="s">
        <v>11678</v>
      </c>
      <c r="AD2834" t="s">
        <v>11681</v>
      </c>
    </row>
    <row r="2835" spans="1:30" x14ac:dyDescent="0.25">
      <c r="A2835">
        <v>2834</v>
      </c>
      <c r="B2835" t="s">
        <v>17047</v>
      </c>
      <c r="C2835" s="2">
        <v>-0.183899152562191</v>
      </c>
      <c r="D2835" t="s">
        <v>11684</v>
      </c>
      <c r="E2835" t="s">
        <v>18294</v>
      </c>
      <c r="F2835">
        <v>131.11158203968699</v>
      </c>
      <c r="G2835" s="2">
        <v>0.30220501125537103</v>
      </c>
      <c r="H2835" s="12">
        <v>-0.60852449732142699</v>
      </c>
      <c r="I2835" s="14">
        <v>0.54283966350373303</v>
      </c>
      <c r="J2835" s="14">
        <v>0.66140058844994598</v>
      </c>
      <c r="K2835" t="s">
        <v>11683</v>
      </c>
      <c r="L2835" t="s">
        <v>24</v>
      </c>
      <c r="M2835" t="s">
        <v>24</v>
      </c>
      <c r="N2835" t="s">
        <v>24</v>
      </c>
      <c r="O2835" t="s">
        <v>24</v>
      </c>
      <c r="P2835" t="s">
        <v>24</v>
      </c>
      <c r="Q2835" t="s">
        <v>24</v>
      </c>
      <c r="R2835" t="s">
        <v>24</v>
      </c>
      <c r="S2835" t="s">
        <v>24</v>
      </c>
      <c r="T2835" t="s">
        <v>24</v>
      </c>
      <c r="U2835" t="s">
        <v>24</v>
      </c>
      <c r="V2835" t="s">
        <v>24</v>
      </c>
      <c r="W2835" t="s">
        <v>24</v>
      </c>
      <c r="X2835" t="s">
        <v>24</v>
      </c>
      <c r="Y2835">
        <v>175</v>
      </c>
      <c r="Z2835">
        <v>200</v>
      </c>
      <c r="AA2835">
        <v>73</v>
      </c>
      <c r="AB2835">
        <v>113</v>
      </c>
      <c r="AC2835" t="s">
        <v>11682</v>
      </c>
      <c r="AD2835" t="s">
        <v>11685</v>
      </c>
    </row>
    <row r="2836" spans="1:30" x14ac:dyDescent="0.25">
      <c r="A2836">
        <v>2835</v>
      </c>
      <c r="B2836" t="s">
        <v>17048</v>
      </c>
      <c r="C2836" s="2">
        <v>4.65370591794671E-2</v>
      </c>
      <c r="D2836" t="s">
        <v>11688</v>
      </c>
      <c r="E2836" t="s">
        <v>18298</v>
      </c>
      <c r="F2836">
        <v>75.622652428418903</v>
      </c>
      <c r="G2836" s="2">
        <v>0.36388966342429702</v>
      </c>
      <c r="H2836" s="12">
        <v>0.127887829353385</v>
      </c>
      <c r="I2836" s="14">
        <v>0.89823774272281298</v>
      </c>
      <c r="J2836" s="14">
        <v>0.93015602899299499</v>
      </c>
      <c r="K2836" t="s">
        <v>11687</v>
      </c>
      <c r="L2836" t="s">
        <v>24</v>
      </c>
      <c r="M2836" t="s">
        <v>24</v>
      </c>
      <c r="N2836" t="s">
        <v>24</v>
      </c>
      <c r="O2836" t="s">
        <v>24</v>
      </c>
      <c r="P2836" t="s">
        <v>24</v>
      </c>
      <c r="Q2836" t="s">
        <v>24</v>
      </c>
      <c r="R2836" t="s">
        <v>24</v>
      </c>
      <c r="S2836" t="s">
        <v>24</v>
      </c>
      <c r="T2836" t="s">
        <v>24</v>
      </c>
      <c r="U2836" t="s">
        <v>24</v>
      </c>
      <c r="V2836" t="s">
        <v>24</v>
      </c>
      <c r="W2836" t="s">
        <v>24</v>
      </c>
      <c r="X2836" t="s">
        <v>24</v>
      </c>
      <c r="Y2836">
        <v>122</v>
      </c>
      <c r="Z2836">
        <v>112</v>
      </c>
      <c r="AA2836">
        <v>40</v>
      </c>
      <c r="AB2836">
        <v>59</v>
      </c>
      <c r="AC2836" t="s">
        <v>11686</v>
      </c>
      <c r="AD2836" t="s">
        <v>11689</v>
      </c>
    </row>
    <row r="2837" spans="1:30" x14ac:dyDescent="0.25">
      <c r="A2837">
        <v>2836</v>
      </c>
      <c r="B2837" t="s">
        <v>17049</v>
      </c>
      <c r="C2837" s="2">
        <v>-0.54153704754282905</v>
      </c>
      <c r="D2837" t="s">
        <v>11692</v>
      </c>
      <c r="E2837" t="s">
        <v>18282</v>
      </c>
      <c r="F2837">
        <v>1116.6526042912101</v>
      </c>
      <c r="G2837" s="2">
        <v>0.20509154112919201</v>
      </c>
      <c r="H2837" s="12">
        <v>-2.6404650555612199</v>
      </c>
      <c r="I2837" s="14">
        <v>8.2792330247606002E-3</v>
      </c>
      <c r="J2837" s="14">
        <v>2.3060203253701901E-2</v>
      </c>
      <c r="K2837" t="s">
        <v>11691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</v>
      </c>
      <c r="W2837">
        <v>0</v>
      </c>
      <c r="X2837">
        <v>0</v>
      </c>
      <c r="Y2837">
        <v>1403</v>
      </c>
      <c r="Z2837">
        <v>1364</v>
      </c>
      <c r="AA2837">
        <v>894</v>
      </c>
      <c r="AB2837">
        <v>837</v>
      </c>
      <c r="AC2837" t="s">
        <v>11690</v>
      </c>
      <c r="AD2837" t="s">
        <v>11693</v>
      </c>
    </row>
    <row r="2838" spans="1:30" x14ac:dyDescent="0.25">
      <c r="A2838">
        <v>2837</v>
      </c>
      <c r="B2838" t="s">
        <v>17050</v>
      </c>
      <c r="C2838" s="2">
        <v>1.3097110255245801</v>
      </c>
      <c r="D2838" t="s">
        <v>11696</v>
      </c>
      <c r="E2838" t="s">
        <v>18292</v>
      </c>
      <c r="F2838">
        <v>3480.5905516544299</v>
      </c>
      <c r="G2838" s="2">
        <v>0.15634470059698199</v>
      </c>
      <c r="H2838" s="12">
        <v>8.3770733547323299</v>
      </c>
      <c r="I2838" s="14">
        <v>5.4260031687636599E-17</v>
      </c>
      <c r="J2838" s="14">
        <v>1.72264572146521E-15</v>
      </c>
      <c r="K2838" t="s">
        <v>11695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0</v>
      </c>
      <c r="Y2838">
        <v>7130</v>
      </c>
      <c r="Z2838">
        <v>7996</v>
      </c>
      <c r="AA2838">
        <v>1267</v>
      </c>
      <c r="AB2838">
        <v>1365</v>
      </c>
      <c r="AC2838" t="s">
        <v>11694</v>
      </c>
      <c r="AD2838" t="s">
        <v>11697</v>
      </c>
    </row>
    <row r="2839" spans="1:30" x14ac:dyDescent="0.25">
      <c r="A2839">
        <v>2838</v>
      </c>
      <c r="B2839" t="s">
        <v>17051</v>
      </c>
      <c r="C2839" s="2">
        <v>-0.23634064642848701</v>
      </c>
      <c r="D2839" t="s">
        <v>11700</v>
      </c>
      <c r="E2839" t="s">
        <v>18295</v>
      </c>
      <c r="F2839">
        <v>623.95483924886003</v>
      </c>
      <c r="G2839" s="2">
        <v>0.29149723059556099</v>
      </c>
      <c r="H2839" s="12">
        <v>-0.81078179008979601</v>
      </c>
      <c r="I2839" s="14">
        <v>0.41749099371465997</v>
      </c>
      <c r="J2839" s="14">
        <v>0.546918545123666</v>
      </c>
      <c r="K2839" t="s">
        <v>11699</v>
      </c>
      <c r="L2839" t="s">
        <v>24</v>
      </c>
      <c r="M2839" t="s">
        <v>24</v>
      </c>
      <c r="N2839" t="s">
        <v>24</v>
      </c>
      <c r="O2839" t="s">
        <v>24</v>
      </c>
      <c r="P2839" t="s">
        <v>24</v>
      </c>
      <c r="Q2839" t="s">
        <v>24</v>
      </c>
      <c r="R2839" t="s">
        <v>24</v>
      </c>
      <c r="S2839" t="s">
        <v>24</v>
      </c>
      <c r="T2839" t="s">
        <v>24</v>
      </c>
      <c r="U2839" t="s">
        <v>24</v>
      </c>
      <c r="V2839" t="s">
        <v>24</v>
      </c>
      <c r="W2839" t="s">
        <v>24</v>
      </c>
      <c r="X2839" t="s">
        <v>24</v>
      </c>
      <c r="Y2839">
        <v>763</v>
      </c>
      <c r="Z2839">
        <v>989</v>
      </c>
      <c r="AA2839">
        <v>315</v>
      </c>
      <c r="AB2839">
        <v>593</v>
      </c>
      <c r="AC2839" t="s">
        <v>11698</v>
      </c>
      <c r="AD2839" t="s">
        <v>11701</v>
      </c>
    </row>
    <row r="2840" spans="1:30" x14ac:dyDescent="0.25">
      <c r="A2840">
        <v>2839</v>
      </c>
      <c r="B2840" t="s">
        <v>17052</v>
      </c>
      <c r="C2840" s="2">
        <v>7.1692642159814995E-2</v>
      </c>
      <c r="D2840" t="s">
        <v>35</v>
      </c>
      <c r="F2840">
        <v>235.24311280988201</v>
      </c>
      <c r="G2840" s="2">
        <v>0.258480876145538</v>
      </c>
      <c r="H2840" s="12">
        <v>0.27736149470279697</v>
      </c>
      <c r="I2840" s="14">
        <v>0.78150254494593296</v>
      </c>
      <c r="J2840" s="14">
        <v>0.84552815367975698</v>
      </c>
      <c r="K2840" t="s">
        <v>11703</v>
      </c>
      <c r="L2840" t="s">
        <v>24</v>
      </c>
      <c r="M2840" t="s">
        <v>24</v>
      </c>
      <c r="N2840" t="s">
        <v>24</v>
      </c>
      <c r="O2840" t="s">
        <v>24</v>
      </c>
      <c r="P2840" t="s">
        <v>24</v>
      </c>
      <c r="Q2840" t="s">
        <v>24</v>
      </c>
      <c r="R2840" t="s">
        <v>24</v>
      </c>
      <c r="S2840" t="s">
        <v>24</v>
      </c>
      <c r="T2840" t="s">
        <v>24</v>
      </c>
      <c r="U2840" t="s">
        <v>24</v>
      </c>
      <c r="V2840" t="s">
        <v>24</v>
      </c>
      <c r="W2840" t="s">
        <v>24</v>
      </c>
      <c r="X2840" t="s">
        <v>24</v>
      </c>
      <c r="Y2840">
        <v>347</v>
      </c>
      <c r="Z2840">
        <v>389</v>
      </c>
      <c r="AA2840">
        <v>120</v>
      </c>
      <c r="AB2840">
        <v>186</v>
      </c>
      <c r="AC2840" t="s">
        <v>11702</v>
      </c>
      <c r="AD2840" t="s">
        <v>11704</v>
      </c>
    </row>
    <row r="2841" spans="1:30" x14ac:dyDescent="0.25">
      <c r="A2841">
        <v>2840</v>
      </c>
      <c r="B2841" t="s">
        <v>17053</v>
      </c>
      <c r="C2841" s="2">
        <v>0.15507783402525099</v>
      </c>
      <c r="D2841" t="s">
        <v>35</v>
      </c>
      <c r="F2841">
        <v>8.4568825491593405</v>
      </c>
      <c r="G2841" s="2">
        <v>1.1391684595054901</v>
      </c>
      <c r="H2841" s="12">
        <v>0.13613248570151701</v>
      </c>
      <c r="I2841" s="14">
        <v>0.89171654669662004</v>
      </c>
      <c r="J2841" s="14" t="s">
        <v>24</v>
      </c>
      <c r="K2841" t="s">
        <v>24</v>
      </c>
      <c r="L2841" t="s">
        <v>24</v>
      </c>
      <c r="M2841" t="s">
        <v>24</v>
      </c>
      <c r="N2841" t="s">
        <v>24</v>
      </c>
      <c r="O2841" t="s">
        <v>24</v>
      </c>
      <c r="P2841" t="s">
        <v>24</v>
      </c>
      <c r="Q2841" t="s">
        <v>24</v>
      </c>
      <c r="R2841" t="s">
        <v>24</v>
      </c>
      <c r="S2841" t="s">
        <v>24</v>
      </c>
      <c r="T2841" t="s">
        <v>24</v>
      </c>
      <c r="U2841" t="s">
        <v>24</v>
      </c>
      <c r="V2841" t="s">
        <v>24</v>
      </c>
      <c r="W2841" t="s">
        <v>24</v>
      </c>
      <c r="X2841" t="s">
        <v>24</v>
      </c>
      <c r="Y2841">
        <v>19</v>
      </c>
      <c r="Z2841">
        <v>8</v>
      </c>
      <c r="AA2841">
        <v>2</v>
      </c>
      <c r="AB2841">
        <v>9</v>
      </c>
      <c r="AC2841" t="s">
        <v>11705</v>
      </c>
      <c r="AD2841" t="e">
        <f>-EADELSLIPQEMTQLMLITAGQYPARYSFSLSHCFYFPNLENSLLS</f>
        <v>#NAME?</v>
      </c>
    </row>
    <row r="2842" spans="1:30" x14ac:dyDescent="0.25">
      <c r="A2842">
        <v>2841</v>
      </c>
      <c r="B2842" t="s">
        <v>17054</v>
      </c>
      <c r="C2842" s="2">
        <v>0.52899119370650605</v>
      </c>
      <c r="D2842" t="s">
        <v>35</v>
      </c>
      <c r="F2842">
        <v>36.909593981528602</v>
      </c>
      <c r="G2842" s="2">
        <v>0.58107302119469095</v>
      </c>
      <c r="H2842" s="12">
        <v>0.91036956528956803</v>
      </c>
      <c r="I2842" s="14">
        <v>0.36262764266192499</v>
      </c>
      <c r="J2842" s="14">
        <v>0.49032581184031099</v>
      </c>
      <c r="K2842" t="s">
        <v>11707</v>
      </c>
      <c r="L2842" t="s">
        <v>24</v>
      </c>
      <c r="M2842" t="s">
        <v>24</v>
      </c>
      <c r="N2842" t="s">
        <v>24</v>
      </c>
      <c r="O2842" t="s">
        <v>24</v>
      </c>
      <c r="P2842" t="s">
        <v>24</v>
      </c>
      <c r="Q2842" t="s">
        <v>24</v>
      </c>
      <c r="R2842" t="s">
        <v>24</v>
      </c>
      <c r="S2842" t="s">
        <v>24</v>
      </c>
      <c r="T2842" t="s">
        <v>24</v>
      </c>
      <c r="U2842" t="s">
        <v>24</v>
      </c>
      <c r="V2842" t="s">
        <v>24</v>
      </c>
      <c r="W2842" t="s">
        <v>24</v>
      </c>
      <c r="X2842" t="s">
        <v>24</v>
      </c>
      <c r="Y2842">
        <v>71</v>
      </c>
      <c r="Z2842">
        <v>62</v>
      </c>
      <c r="AA2842">
        <v>11</v>
      </c>
      <c r="AB2842">
        <v>30</v>
      </c>
      <c r="AC2842" t="s">
        <v>11706</v>
      </c>
      <c r="AD2842" t="s">
        <v>11708</v>
      </c>
    </row>
    <row r="2843" spans="1:30" x14ac:dyDescent="0.25">
      <c r="A2843">
        <v>2842</v>
      </c>
      <c r="B2843" t="s">
        <v>17055</v>
      </c>
      <c r="C2843" s="2">
        <v>0.97575100894419697</v>
      </c>
      <c r="D2843" t="s">
        <v>11711</v>
      </c>
      <c r="E2843" t="s">
        <v>18285</v>
      </c>
      <c r="F2843">
        <v>622.61109216906505</v>
      </c>
      <c r="G2843" s="2">
        <v>0.18580729316976</v>
      </c>
      <c r="H2843" s="12">
        <v>5.2514139369799597</v>
      </c>
      <c r="I2843" s="14">
        <v>1.5093605365329301E-7</v>
      </c>
      <c r="J2843" s="14">
        <v>1.4271314516128501E-6</v>
      </c>
      <c r="K2843" t="s">
        <v>11710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0</v>
      </c>
      <c r="Y2843">
        <v>1276</v>
      </c>
      <c r="Z2843">
        <v>1236</v>
      </c>
      <c r="AA2843">
        <v>255</v>
      </c>
      <c r="AB2843">
        <v>299</v>
      </c>
      <c r="AC2843" t="s">
        <v>11709</v>
      </c>
      <c r="AD2843" t="s">
        <v>11712</v>
      </c>
    </row>
    <row r="2844" spans="1:30" x14ac:dyDescent="0.25">
      <c r="A2844">
        <v>2843</v>
      </c>
      <c r="B2844" t="s">
        <v>17056</v>
      </c>
      <c r="C2844" s="2">
        <v>-1.21673175668633</v>
      </c>
      <c r="D2844" t="s">
        <v>11715</v>
      </c>
      <c r="E2844" t="s">
        <v>18298</v>
      </c>
      <c r="F2844">
        <v>12630.364257995199</v>
      </c>
      <c r="G2844" s="2">
        <v>0.16511508519902601</v>
      </c>
      <c r="H2844" s="12">
        <v>-7.3689920894853902</v>
      </c>
      <c r="I2844" s="14">
        <v>1.7192286162806601E-13</v>
      </c>
      <c r="J2844" s="14">
        <v>3.62896634950054E-12</v>
      </c>
      <c r="K2844" t="s">
        <v>11714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1</v>
      </c>
      <c r="W2844">
        <v>0</v>
      </c>
      <c r="X2844">
        <v>0</v>
      </c>
      <c r="Y2844">
        <v>10448</v>
      </c>
      <c r="Z2844">
        <v>12756</v>
      </c>
      <c r="AA2844">
        <v>10226</v>
      </c>
      <c r="AB2844">
        <v>13178</v>
      </c>
      <c r="AC2844" t="s">
        <v>11713</v>
      </c>
      <c r="AD2844" t="s">
        <v>11716</v>
      </c>
    </row>
    <row r="2845" spans="1:30" x14ac:dyDescent="0.25">
      <c r="A2845">
        <v>2844</v>
      </c>
      <c r="B2845" t="s">
        <v>17057</v>
      </c>
      <c r="C2845" s="2">
        <v>0.27410696628418502</v>
      </c>
      <c r="D2845" t="s">
        <v>11719</v>
      </c>
      <c r="E2845" t="s">
        <v>18301</v>
      </c>
      <c r="F2845">
        <v>205.27493970954501</v>
      </c>
      <c r="G2845" s="2">
        <v>0.26035554408627798</v>
      </c>
      <c r="H2845" s="12">
        <v>1.0528178581568799</v>
      </c>
      <c r="I2845" s="14">
        <v>0.29242447864890803</v>
      </c>
      <c r="J2845" s="14">
        <v>0.41706266951204801</v>
      </c>
      <c r="K2845" t="s">
        <v>11718</v>
      </c>
      <c r="L2845" t="s">
        <v>24</v>
      </c>
      <c r="M2845" t="s">
        <v>24</v>
      </c>
      <c r="N2845" t="s">
        <v>24</v>
      </c>
      <c r="O2845" t="s">
        <v>24</v>
      </c>
      <c r="P2845" t="s">
        <v>24</v>
      </c>
      <c r="Q2845" t="s">
        <v>24</v>
      </c>
      <c r="R2845" t="s">
        <v>24</v>
      </c>
      <c r="S2845" t="s">
        <v>24</v>
      </c>
      <c r="T2845" t="s">
        <v>24</v>
      </c>
      <c r="U2845" t="s">
        <v>24</v>
      </c>
      <c r="V2845" t="s">
        <v>24</v>
      </c>
      <c r="W2845" t="s">
        <v>24</v>
      </c>
      <c r="X2845" t="s">
        <v>24</v>
      </c>
      <c r="Y2845">
        <v>355</v>
      </c>
      <c r="Z2845">
        <v>329</v>
      </c>
      <c r="AA2845">
        <v>102</v>
      </c>
      <c r="AB2845">
        <v>145</v>
      </c>
      <c r="AC2845" t="s">
        <v>11717</v>
      </c>
      <c r="AD2845" t="s">
        <v>11720</v>
      </c>
    </row>
    <row r="2846" spans="1:30" x14ac:dyDescent="0.25">
      <c r="A2846">
        <v>2845</v>
      </c>
      <c r="B2846" t="s">
        <v>17058</v>
      </c>
      <c r="C2846" s="2">
        <v>1.6756915629281599</v>
      </c>
      <c r="D2846" t="s">
        <v>11723</v>
      </c>
      <c r="E2846" t="s">
        <v>18296</v>
      </c>
      <c r="F2846">
        <v>4503.4239588656601</v>
      </c>
      <c r="G2846" s="2">
        <v>0.17013378836960999</v>
      </c>
      <c r="H2846" s="12">
        <v>9.8492579221698797</v>
      </c>
      <c r="I2846" s="14">
        <v>6.9051912462540201E-23</v>
      </c>
      <c r="J2846" s="14">
        <v>3.0993990593818301E-21</v>
      </c>
      <c r="K2846" t="s">
        <v>11722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0</v>
      </c>
      <c r="Y2846">
        <v>9960</v>
      </c>
      <c r="Z2846">
        <v>10952</v>
      </c>
      <c r="AA2846">
        <v>1406</v>
      </c>
      <c r="AB2846">
        <v>1410</v>
      </c>
      <c r="AC2846" t="s">
        <v>11721</v>
      </c>
      <c r="AD2846" t="s">
        <v>11724</v>
      </c>
    </row>
    <row r="2847" spans="1:30" x14ac:dyDescent="0.25">
      <c r="A2847">
        <v>2846</v>
      </c>
      <c r="B2847" t="s">
        <v>17059</v>
      </c>
      <c r="C2847" s="2">
        <v>1.0724101494354199</v>
      </c>
      <c r="D2847" t="s">
        <v>11727</v>
      </c>
      <c r="E2847" t="s">
        <v>18282</v>
      </c>
      <c r="F2847">
        <v>627.24793733513695</v>
      </c>
      <c r="G2847" s="2">
        <v>0.21550225270151899</v>
      </c>
      <c r="H2847" s="12">
        <v>4.9763291844598898</v>
      </c>
      <c r="I2847" s="14">
        <v>6.4801408517243096E-7</v>
      </c>
      <c r="J2847" s="14">
        <v>5.4654319710547398E-6</v>
      </c>
      <c r="K2847" t="s">
        <v>11726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0</v>
      </c>
      <c r="Y2847">
        <v>1213</v>
      </c>
      <c r="Z2847">
        <v>1379</v>
      </c>
      <c r="AA2847">
        <v>274</v>
      </c>
      <c r="AB2847">
        <v>255</v>
      </c>
      <c r="AC2847" t="s">
        <v>11725</v>
      </c>
      <c r="AD2847" t="s">
        <v>11728</v>
      </c>
    </row>
    <row r="2848" spans="1:30" x14ac:dyDescent="0.25">
      <c r="A2848">
        <v>2847</v>
      </c>
      <c r="B2848" t="s">
        <v>17060</v>
      </c>
      <c r="C2848" s="2">
        <v>0.71815531502272301</v>
      </c>
      <c r="D2848" t="s">
        <v>11731</v>
      </c>
      <c r="E2848" t="s">
        <v>18292</v>
      </c>
      <c r="F2848">
        <v>596.45782096394896</v>
      </c>
      <c r="G2848" s="2">
        <v>0.273154303728457</v>
      </c>
      <c r="H2848" s="12">
        <v>2.6291195314156202</v>
      </c>
      <c r="I2848" s="14">
        <v>8.5606264833891898E-3</v>
      </c>
      <c r="J2848" s="14">
        <v>2.3691882648926101E-2</v>
      </c>
      <c r="K2848" t="s">
        <v>11730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0</v>
      </c>
      <c r="Y2848">
        <v>1118</v>
      </c>
      <c r="Z2848">
        <v>1140</v>
      </c>
      <c r="AA2848">
        <v>333</v>
      </c>
      <c r="AB2848">
        <v>252</v>
      </c>
      <c r="AC2848" t="s">
        <v>11729</v>
      </c>
      <c r="AD2848" t="s">
        <v>11732</v>
      </c>
    </row>
    <row r="2849" spans="1:30" x14ac:dyDescent="0.25">
      <c r="A2849">
        <v>2848</v>
      </c>
      <c r="B2849" t="s">
        <v>17061</v>
      </c>
      <c r="C2849" s="2">
        <v>-0.81756501905267898</v>
      </c>
      <c r="D2849" t="s">
        <v>11735</v>
      </c>
      <c r="E2849" t="s">
        <v>18293</v>
      </c>
      <c r="F2849">
        <v>142.90124264307099</v>
      </c>
      <c r="G2849" s="2">
        <v>0.29815984032187798</v>
      </c>
      <c r="H2849" s="12">
        <v>-2.7420360105173001</v>
      </c>
      <c r="I2849" s="14">
        <v>6.1059647195659001E-3</v>
      </c>
      <c r="J2849" s="14">
        <v>1.7780605689712799E-2</v>
      </c>
      <c r="K2849" t="s">
        <v>11734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</v>
      </c>
      <c r="W2849">
        <v>0</v>
      </c>
      <c r="X2849">
        <v>0</v>
      </c>
      <c r="Y2849">
        <v>165</v>
      </c>
      <c r="Z2849">
        <v>150</v>
      </c>
      <c r="AA2849">
        <v>97</v>
      </c>
      <c r="AB2849">
        <v>146</v>
      </c>
      <c r="AC2849" t="s">
        <v>11733</v>
      </c>
      <c r="AD2849" t="s">
        <v>11736</v>
      </c>
    </row>
    <row r="2850" spans="1:30" x14ac:dyDescent="0.25">
      <c r="A2850">
        <v>2849</v>
      </c>
      <c r="B2850" t="s">
        <v>17062</v>
      </c>
      <c r="C2850" s="2">
        <v>-2.30591794110933</v>
      </c>
      <c r="D2850" t="s">
        <v>35</v>
      </c>
      <c r="F2850">
        <v>120.189812408937</v>
      </c>
      <c r="G2850" s="2">
        <v>0.34624252525573701</v>
      </c>
      <c r="H2850" s="12">
        <v>-6.6598345752190999</v>
      </c>
      <c r="I2850" s="14">
        <v>2.7413596324556001E-11</v>
      </c>
      <c r="J2850" s="14">
        <v>4.5747903268115802E-10</v>
      </c>
      <c r="K2850" t="s">
        <v>24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1</v>
      </c>
      <c r="Y2850">
        <v>68</v>
      </c>
      <c r="Z2850">
        <v>55</v>
      </c>
      <c r="AA2850">
        <v>104</v>
      </c>
      <c r="AB2850">
        <v>163</v>
      </c>
      <c r="AC2850" t="s">
        <v>11737</v>
      </c>
      <c r="AD2850" t="s">
        <v>11738</v>
      </c>
    </row>
    <row r="2851" spans="1:30" x14ac:dyDescent="0.25">
      <c r="A2851">
        <v>2850</v>
      </c>
      <c r="B2851" t="s">
        <v>17063</v>
      </c>
      <c r="C2851" s="2">
        <v>-1.1231628859846301</v>
      </c>
      <c r="D2851" t="s">
        <v>11741</v>
      </c>
      <c r="E2851" t="s">
        <v>18291</v>
      </c>
      <c r="F2851">
        <v>26.001245493341901</v>
      </c>
      <c r="G2851" s="2">
        <v>0.56600642316027205</v>
      </c>
      <c r="H2851" s="12">
        <v>-1.98436420511538</v>
      </c>
      <c r="I2851" s="14">
        <v>4.7215253388198798E-2</v>
      </c>
      <c r="J2851" s="14">
        <v>9.8807912369194201E-2</v>
      </c>
      <c r="K2851" t="s">
        <v>11740</v>
      </c>
      <c r="L2851" t="s">
        <v>24</v>
      </c>
      <c r="M2851" t="s">
        <v>24</v>
      </c>
      <c r="N2851" t="s">
        <v>24</v>
      </c>
      <c r="O2851" t="s">
        <v>24</v>
      </c>
      <c r="P2851" t="s">
        <v>24</v>
      </c>
      <c r="Q2851" t="s">
        <v>24</v>
      </c>
      <c r="R2851" t="s">
        <v>24</v>
      </c>
      <c r="S2851" t="s">
        <v>24</v>
      </c>
      <c r="T2851" t="s">
        <v>24</v>
      </c>
      <c r="U2851" t="s">
        <v>24</v>
      </c>
      <c r="V2851" t="s">
        <v>24</v>
      </c>
      <c r="W2851" t="s">
        <v>24</v>
      </c>
      <c r="X2851" t="s">
        <v>24</v>
      </c>
      <c r="Y2851">
        <v>21</v>
      </c>
      <c r="Z2851">
        <v>29</v>
      </c>
      <c r="AA2851">
        <v>22</v>
      </c>
      <c r="AB2851">
        <v>25</v>
      </c>
      <c r="AC2851" t="s">
        <v>11739</v>
      </c>
      <c r="AD2851" t="e">
        <f>-SNTENLITPSPVGVIADIAQLFEQTFAHFSVTFKVNSDNIPSKSMSFNHWSNEDNFPSLMEIYQNEYYGINNIKPNQKALYSLWTQWYFGLVIPPMMLLLMEYPQEIDSDCRNFKVEFHDSGRPDIIYYQLKWKGQSAENLLERYYALINNHVIPIANKIESYQGINGRLLWNNIGYLMYWYLGEFKKRMKEDVYQSVIQGLFMTMTLPDGRENPLYRTVILRNDTLQRRSCCQRNKLPGVGNCHDCPLEITL</f>
        <v>#NAME?</v>
      </c>
    </row>
    <row r="2852" spans="1:30" x14ac:dyDescent="0.25">
      <c r="A2852">
        <v>2851</v>
      </c>
      <c r="B2852" t="s">
        <v>17064</v>
      </c>
      <c r="C2852" s="2">
        <v>-1.0950347646833101</v>
      </c>
      <c r="D2852" t="s">
        <v>11744</v>
      </c>
      <c r="E2852" t="s">
        <v>18298</v>
      </c>
      <c r="F2852">
        <v>175.65004830160001</v>
      </c>
      <c r="G2852" s="2">
        <v>0.28427472389629899</v>
      </c>
      <c r="H2852" s="12">
        <v>-3.8520299999755601</v>
      </c>
      <c r="I2852" s="14">
        <v>1.17142667240743E-4</v>
      </c>
      <c r="J2852" s="14">
        <v>5.7290848227363402E-4</v>
      </c>
      <c r="K2852" t="s">
        <v>11743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</v>
      </c>
      <c r="W2852">
        <v>0</v>
      </c>
      <c r="X2852">
        <v>0</v>
      </c>
      <c r="Y2852">
        <v>179</v>
      </c>
      <c r="Z2852">
        <v>162</v>
      </c>
      <c r="AA2852">
        <v>127</v>
      </c>
      <c r="AB2852">
        <v>192</v>
      </c>
      <c r="AC2852" t="s">
        <v>11742</v>
      </c>
      <c r="AD2852" t="s">
        <v>11745</v>
      </c>
    </row>
    <row r="2853" spans="1:30" x14ac:dyDescent="0.25">
      <c r="A2853">
        <v>2852</v>
      </c>
      <c r="B2853" t="s">
        <v>17065</v>
      </c>
      <c r="C2853" s="2">
        <v>-0.41096847662880598</v>
      </c>
      <c r="D2853" t="s">
        <v>11748</v>
      </c>
      <c r="E2853" t="s">
        <v>18300</v>
      </c>
      <c r="F2853">
        <v>208.65237589535701</v>
      </c>
      <c r="G2853" s="2">
        <v>0.28711580198519998</v>
      </c>
      <c r="H2853" s="12">
        <v>-1.4313683670047199</v>
      </c>
      <c r="I2853" s="14">
        <v>0.152324669405211</v>
      </c>
      <c r="J2853" s="14">
        <v>0.25452624476993901</v>
      </c>
      <c r="K2853" t="s">
        <v>11747</v>
      </c>
      <c r="L2853" t="s">
        <v>24</v>
      </c>
      <c r="M2853" t="s">
        <v>24</v>
      </c>
      <c r="N2853" t="s">
        <v>24</v>
      </c>
      <c r="O2853" t="s">
        <v>24</v>
      </c>
      <c r="P2853" t="s">
        <v>24</v>
      </c>
      <c r="Q2853" t="s">
        <v>24</v>
      </c>
      <c r="R2853" t="s">
        <v>24</v>
      </c>
      <c r="S2853" t="s">
        <v>24</v>
      </c>
      <c r="T2853" t="s">
        <v>24</v>
      </c>
      <c r="U2853" t="s">
        <v>24</v>
      </c>
      <c r="V2853" t="s">
        <v>24</v>
      </c>
      <c r="W2853" t="s">
        <v>24</v>
      </c>
      <c r="X2853" t="s">
        <v>24</v>
      </c>
      <c r="Y2853">
        <v>223</v>
      </c>
      <c r="Z2853">
        <v>325</v>
      </c>
      <c r="AA2853">
        <v>153</v>
      </c>
      <c r="AB2853">
        <v>160</v>
      </c>
      <c r="AC2853" t="s">
        <v>11746</v>
      </c>
      <c r="AD2853" t="s">
        <v>11749</v>
      </c>
    </row>
    <row r="2854" spans="1:30" x14ac:dyDescent="0.25">
      <c r="A2854">
        <v>2853</v>
      </c>
      <c r="B2854" t="s">
        <v>17066</v>
      </c>
      <c r="C2854" s="2">
        <v>0.30232805985991801</v>
      </c>
      <c r="D2854" t="s">
        <v>11752</v>
      </c>
      <c r="E2854" t="s">
        <v>18287</v>
      </c>
      <c r="F2854">
        <v>99.361074326600303</v>
      </c>
      <c r="G2854" s="2">
        <v>0.40414598995958501</v>
      </c>
      <c r="H2854" s="12">
        <v>0.748066459573558</v>
      </c>
      <c r="I2854" s="14">
        <v>0.45442007160307801</v>
      </c>
      <c r="J2854" s="14">
        <v>0.580474445407269</v>
      </c>
      <c r="K2854" t="s">
        <v>11751</v>
      </c>
      <c r="L2854" t="s">
        <v>24</v>
      </c>
      <c r="M2854" t="s">
        <v>24</v>
      </c>
      <c r="N2854" t="s">
        <v>24</v>
      </c>
      <c r="O2854" t="s">
        <v>24</v>
      </c>
      <c r="P2854" t="s">
        <v>24</v>
      </c>
      <c r="Q2854" t="s">
        <v>24</v>
      </c>
      <c r="R2854" t="s">
        <v>24</v>
      </c>
      <c r="S2854" t="s">
        <v>24</v>
      </c>
      <c r="T2854" t="s">
        <v>24</v>
      </c>
      <c r="U2854" t="s">
        <v>24</v>
      </c>
      <c r="V2854" t="s">
        <v>24</v>
      </c>
      <c r="W2854" t="s">
        <v>24</v>
      </c>
      <c r="X2854" t="s">
        <v>24</v>
      </c>
      <c r="Y2854">
        <v>120</v>
      </c>
      <c r="Z2854">
        <v>217</v>
      </c>
      <c r="AA2854">
        <v>51</v>
      </c>
      <c r="AB2854">
        <v>67</v>
      </c>
      <c r="AC2854" t="s">
        <v>11750</v>
      </c>
      <c r="AD2854" t="s">
        <v>11753</v>
      </c>
    </row>
    <row r="2855" spans="1:30" x14ac:dyDescent="0.25">
      <c r="A2855">
        <v>2854</v>
      </c>
      <c r="B2855" t="s">
        <v>17067</v>
      </c>
      <c r="C2855" s="2">
        <v>-0.13634489484415399</v>
      </c>
      <c r="D2855" t="s">
        <v>11756</v>
      </c>
      <c r="E2855" t="s">
        <v>18291</v>
      </c>
      <c r="F2855">
        <v>423.36184529968398</v>
      </c>
      <c r="G2855" s="2">
        <v>0.204022313596087</v>
      </c>
      <c r="H2855" s="12">
        <v>-0.66828423048903995</v>
      </c>
      <c r="I2855" s="14">
        <v>0.50395217749669896</v>
      </c>
      <c r="J2855" s="14">
        <v>0.62739808862982904</v>
      </c>
      <c r="K2855" t="s">
        <v>11755</v>
      </c>
      <c r="L2855" t="s">
        <v>24</v>
      </c>
      <c r="M2855" t="s">
        <v>24</v>
      </c>
      <c r="N2855" t="s">
        <v>24</v>
      </c>
      <c r="O2855" t="s">
        <v>24</v>
      </c>
      <c r="P2855" t="s">
        <v>24</v>
      </c>
      <c r="Q2855" t="s">
        <v>24</v>
      </c>
      <c r="R2855" t="s">
        <v>24</v>
      </c>
      <c r="S2855" t="s">
        <v>24</v>
      </c>
      <c r="T2855" t="s">
        <v>24</v>
      </c>
      <c r="U2855" t="s">
        <v>24</v>
      </c>
      <c r="V2855" t="s">
        <v>24</v>
      </c>
      <c r="W2855" t="s">
        <v>24</v>
      </c>
      <c r="X2855" t="s">
        <v>24</v>
      </c>
      <c r="Y2855">
        <v>625</v>
      </c>
      <c r="Z2855">
        <v>602</v>
      </c>
      <c r="AA2855">
        <v>282</v>
      </c>
      <c r="AB2855">
        <v>301</v>
      </c>
      <c r="AC2855" t="s">
        <v>11754</v>
      </c>
      <c r="AD2855" t="s">
        <v>11757</v>
      </c>
    </row>
    <row r="2856" spans="1:30" x14ac:dyDescent="0.25">
      <c r="A2856">
        <v>2855</v>
      </c>
      <c r="B2856" t="s">
        <v>17068</v>
      </c>
      <c r="C2856" s="2">
        <v>9.58713044979361E-2</v>
      </c>
      <c r="D2856" t="s">
        <v>11760</v>
      </c>
      <c r="E2856" t="s">
        <v>18291</v>
      </c>
      <c r="F2856">
        <v>105.10040558668101</v>
      </c>
      <c r="G2856" s="2">
        <v>0.311846691234898</v>
      </c>
      <c r="H2856" s="12">
        <v>0.30743088572878602</v>
      </c>
      <c r="I2856" s="14">
        <v>0.75851542230480695</v>
      </c>
      <c r="J2856" s="14">
        <v>0.83181152375313105</v>
      </c>
      <c r="K2856" t="s">
        <v>11759</v>
      </c>
      <c r="L2856" t="s">
        <v>24</v>
      </c>
      <c r="M2856" t="s">
        <v>24</v>
      </c>
      <c r="N2856" t="s">
        <v>24</v>
      </c>
      <c r="O2856" t="s">
        <v>24</v>
      </c>
      <c r="P2856" t="s">
        <v>24</v>
      </c>
      <c r="Q2856" t="s">
        <v>24</v>
      </c>
      <c r="R2856" t="s">
        <v>24</v>
      </c>
      <c r="S2856" t="s">
        <v>24</v>
      </c>
      <c r="T2856" t="s">
        <v>24</v>
      </c>
      <c r="U2856" t="s">
        <v>24</v>
      </c>
      <c r="V2856" t="s">
        <v>24</v>
      </c>
      <c r="W2856" t="s">
        <v>24</v>
      </c>
      <c r="X2856" t="s">
        <v>24</v>
      </c>
      <c r="Y2856">
        <v>165</v>
      </c>
      <c r="Z2856">
        <v>166</v>
      </c>
      <c r="AA2856">
        <v>56</v>
      </c>
      <c r="AB2856">
        <v>79</v>
      </c>
      <c r="AC2856" t="s">
        <v>11758</v>
      </c>
      <c r="AD2856" t="s">
        <v>11761</v>
      </c>
    </row>
    <row r="2857" spans="1:30" x14ac:dyDescent="0.25">
      <c r="A2857">
        <v>2856</v>
      </c>
      <c r="B2857" t="s">
        <v>17069</v>
      </c>
      <c r="C2857" s="2">
        <v>0.27669926078464702</v>
      </c>
      <c r="D2857" t="s">
        <v>9936</v>
      </c>
      <c r="E2857" t="s">
        <v>18291</v>
      </c>
      <c r="F2857">
        <v>53.805105780236403</v>
      </c>
      <c r="G2857" s="2">
        <v>0.41676666726982198</v>
      </c>
      <c r="H2857" s="12">
        <v>0.66391888438982805</v>
      </c>
      <c r="I2857" s="14">
        <v>0.50674222895361398</v>
      </c>
      <c r="J2857" s="14">
        <v>0.62979898283381996</v>
      </c>
      <c r="K2857" t="s">
        <v>11763</v>
      </c>
      <c r="L2857" t="s">
        <v>24</v>
      </c>
      <c r="M2857" t="s">
        <v>24</v>
      </c>
      <c r="N2857" t="s">
        <v>24</v>
      </c>
      <c r="O2857" t="s">
        <v>24</v>
      </c>
      <c r="P2857" t="s">
        <v>24</v>
      </c>
      <c r="Q2857" t="s">
        <v>24</v>
      </c>
      <c r="R2857" t="s">
        <v>24</v>
      </c>
      <c r="S2857" t="s">
        <v>24</v>
      </c>
      <c r="T2857" t="s">
        <v>24</v>
      </c>
      <c r="U2857" t="s">
        <v>24</v>
      </c>
      <c r="V2857" t="s">
        <v>24</v>
      </c>
      <c r="W2857" t="s">
        <v>24</v>
      </c>
      <c r="X2857" t="s">
        <v>24</v>
      </c>
      <c r="Y2857">
        <v>96</v>
      </c>
      <c r="Z2857">
        <v>83</v>
      </c>
      <c r="AA2857">
        <v>31</v>
      </c>
      <c r="AB2857">
        <v>33</v>
      </c>
      <c r="AC2857" t="s">
        <v>11762</v>
      </c>
      <c r="AD2857" t="s">
        <v>11764</v>
      </c>
    </row>
    <row r="2858" spans="1:30" x14ac:dyDescent="0.25">
      <c r="A2858">
        <v>2857</v>
      </c>
      <c r="B2858" t="s">
        <v>17070</v>
      </c>
      <c r="C2858" s="2">
        <v>0.584062284673319</v>
      </c>
      <c r="D2858" t="s">
        <v>9936</v>
      </c>
      <c r="E2858" t="s">
        <v>18291</v>
      </c>
      <c r="F2858">
        <v>46.901878145223698</v>
      </c>
      <c r="G2858" s="2">
        <v>0.99444801726108301</v>
      </c>
      <c r="H2858" s="12">
        <v>0.58732309234418101</v>
      </c>
      <c r="I2858" s="14">
        <v>0.55698673489607298</v>
      </c>
      <c r="J2858" s="14">
        <v>0.67276003704582898</v>
      </c>
      <c r="K2858" t="s">
        <v>11766</v>
      </c>
      <c r="L2858" t="s">
        <v>24</v>
      </c>
      <c r="M2858" t="s">
        <v>24</v>
      </c>
      <c r="N2858" t="s">
        <v>24</v>
      </c>
      <c r="O2858" t="s">
        <v>24</v>
      </c>
      <c r="P2858" t="s">
        <v>24</v>
      </c>
      <c r="Q2858" t="s">
        <v>24</v>
      </c>
      <c r="R2858" t="s">
        <v>24</v>
      </c>
      <c r="S2858" t="s">
        <v>24</v>
      </c>
      <c r="T2858" t="s">
        <v>24</v>
      </c>
      <c r="U2858" t="s">
        <v>24</v>
      </c>
      <c r="V2858" t="s">
        <v>24</v>
      </c>
      <c r="W2858" t="s">
        <v>24</v>
      </c>
      <c r="X2858" t="s">
        <v>24</v>
      </c>
      <c r="Y2858">
        <v>100</v>
      </c>
      <c r="Z2858">
        <v>70</v>
      </c>
      <c r="AA2858">
        <v>43</v>
      </c>
      <c r="AB2858">
        <v>3</v>
      </c>
      <c r="AC2858" t="s">
        <v>11765</v>
      </c>
      <c r="AD2858" t="s">
        <v>11767</v>
      </c>
    </row>
    <row r="2859" spans="1:30" x14ac:dyDescent="0.25">
      <c r="A2859">
        <v>2858</v>
      </c>
      <c r="B2859" t="s">
        <v>17071</v>
      </c>
      <c r="C2859" s="2">
        <v>-0.550712603367149</v>
      </c>
      <c r="D2859" t="s">
        <v>11770</v>
      </c>
      <c r="E2859" t="s">
        <v>18291</v>
      </c>
      <c r="F2859">
        <v>37.609535070587597</v>
      </c>
      <c r="G2859" s="2">
        <v>0.51105187525750895</v>
      </c>
      <c r="H2859" s="12">
        <v>-1.07760607098772</v>
      </c>
      <c r="I2859" s="14">
        <v>0.28120959177085603</v>
      </c>
      <c r="J2859" s="14">
        <v>0.40596061214979501</v>
      </c>
      <c r="K2859" t="s">
        <v>11769</v>
      </c>
      <c r="L2859" t="s">
        <v>24</v>
      </c>
      <c r="M2859" t="s">
        <v>24</v>
      </c>
      <c r="N2859" t="s">
        <v>24</v>
      </c>
      <c r="O2859" t="s">
        <v>24</v>
      </c>
      <c r="P2859" t="s">
        <v>24</v>
      </c>
      <c r="Q2859" t="s">
        <v>24</v>
      </c>
      <c r="R2859" t="s">
        <v>24</v>
      </c>
      <c r="S2859" t="s">
        <v>24</v>
      </c>
      <c r="T2859" t="s">
        <v>24</v>
      </c>
      <c r="U2859" t="s">
        <v>24</v>
      </c>
      <c r="V2859" t="s">
        <v>24</v>
      </c>
      <c r="W2859" t="s">
        <v>24</v>
      </c>
      <c r="X2859" t="s">
        <v>24</v>
      </c>
      <c r="Y2859">
        <v>50</v>
      </c>
      <c r="Z2859">
        <v>43</v>
      </c>
      <c r="AA2859">
        <v>21</v>
      </c>
      <c r="AB2859">
        <v>39</v>
      </c>
      <c r="AC2859" t="s">
        <v>11768</v>
      </c>
      <c r="AD2859" t="s">
        <v>11771</v>
      </c>
    </row>
    <row r="2860" spans="1:30" x14ac:dyDescent="0.25">
      <c r="A2860">
        <v>2859</v>
      </c>
      <c r="B2860" t="s">
        <v>17072</v>
      </c>
      <c r="C2860" s="2">
        <v>-0.81603633068216197</v>
      </c>
      <c r="D2860" t="s">
        <v>6745</v>
      </c>
      <c r="E2860" t="s">
        <v>18291</v>
      </c>
      <c r="F2860">
        <v>320.53561091592502</v>
      </c>
      <c r="G2860" s="2">
        <v>0.23683569614903599</v>
      </c>
      <c r="H2860" s="12">
        <v>-3.4455799693668099</v>
      </c>
      <c r="I2860" s="14">
        <v>5.6983533247921504E-4</v>
      </c>
      <c r="J2860" s="14">
        <v>2.3722888841485501E-3</v>
      </c>
      <c r="K2860" t="s">
        <v>11773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1</v>
      </c>
      <c r="W2860">
        <v>0</v>
      </c>
      <c r="X2860">
        <v>0</v>
      </c>
      <c r="Y2860">
        <v>304</v>
      </c>
      <c r="Z2860">
        <v>406</v>
      </c>
      <c r="AA2860">
        <v>241</v>
      </c>
      <c r="AB2860">
        <v>300</v>
      </c>
      <c r="AC2860" t="s">
        <v>11772</v>
      </c>
      <c r="AD2860" t="s">
        <v>11774</v>
      </c>
    </row>
    <row r="2861" spans="1:30" x14ac:dyDescent="0.25">
      <c r="A2861">
        <v>2860</v>
      </c>
      <c r="B2861" t="s">
        <v>17073</v>
      </c>
      <c r="C2861" s="2">
        <v>-0.18694307494455201</v>
      </c>
      <c r="D2861" t="s">
        <v>11777</v>
      </c>
      <c r="E2861" t="s">
        <v>18291</v>
      </c>
      <c r="F2861">
        <v>330.59480607393101</v>
      </c>
      <c r="G2861" s="2">
        <v>0.23966534069938</v>
      </c>
      <c r="H2861" s="12">
        <v>-0.78001714557066704</v>
      </c>
      <c r="I2861" s="14">
        <v>0.43538078318357798</v>
      </c>
      <c r="J2861" s="14">
        <v>0.56185127506010302</v>
      </c>
      <c r="K2861" t="s">
        <v>11776</v>
      </c>
      <c r="L2861" t="s">
        <v>24</v>
      </c>
      <c r="M2861" t="s">
        <v>24</v>
      </c>
      <c r="N2861" t="s">
        <v>24</v>
      </c>
      <c r="O2861" t="s">
        <v>24</v>
      </c>
      <c r="P2861" t="s">
        <v>24</v>
      </c>
      <c r="Q2861" t="s">
        <v>24</v>
      </c>
      <c r="R2861" t="s">
        <v>24</v>
      </c>
      <c r="S2861" t="s">
        <v>24</v>
      </c>
      <c r="T2861" t="s">
        <v>24</v>
      </c>
      <c r="U2861" t="s">
        <v>24</v>
      </c>
      <c r="V2861" t="s">
        <v>24</v>
      </c>
      <c r="W2861" t="s">
        <v>24</v>
      </c>
      <c r="X2861" t="s">
        <v>24</v>
      </c>
      <c r="Y2861">
        <v>513</v>
      </c>
      <c r="Z2861">
        <v>426</v>
      </c>
      <c r="AA2861">
        <v>211</v>
      </c>
      <c r="AB2861">
        <v>254</v>
      </c>
      <c r="AC2861" t="s">
        <v>11775</v>
      </c>
      <c r="AD2861" t="s">
        <v>11778</v>
      </c>
    </row>
    <row r="2862" spans="1:30" x14ac:dyDescent="0.25">
      <c r="A2862">
        <v>2861</v>
      </c>
      <c r="B2862" t="s">
        <v>17074</v>
      </c>
      <c r="C2862" s="2">
        <v>-1.77108440890853</v>
      </c>
      <c r="D2862" t="s">
        <v>11781</v>
      </c>
      <c r="E2862" t="s">
        <v>18300</v>
      </c>
      <c r="F2862">
        <v>3455.6333065703602</v>
      </c>
      <c r="G2862" s="2">
        <v>0.159212163778438</v>
      </c>
      <c r="H2862" s="12">
        <v>-11.1240521256479</v>
      </c>
      <c r="I2862" s="14">
        <v>9.5818895806196302E-29</v>
      </c>
      <c r="J2862" s="14">
        <v>5.3453255446170899E-27</v>
      </c>
      <c r="K2862" t="s">
        <v>11780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1</v>
      </c>
      <c r="Y2862">
        <v>2359</v>
      </c>
      <c r="Z2862">
        <v>2411</v>
      </c>
      <c r="AA2862">
        <v>3040</v>
      </c>
      <c r="AB2862">
        <v>4053</v>
      </c>
      <c r="AC2862" t="s">
        <v>11779</v>
      </c>
      <c r="AD2862" t="s">
        <v>11782</v>
      </c>
    </row>
    <row r="2863" spans="1:30" x14ac:dyDescent="0.25">
      <c r="A2863">
        <v>2862</v>
      </c>
      <c r="B2863" t="s">
        <v>17075</v>
      </c>
      <c r="C2863" s="2">
        <v>-1.2939169059795099</v>
      </c>
      <c r="D2863" t="s">
        <v>11785</v>
      </c>
      <c r="E2863" t="s">
        <v>18300</v>
      </c>
      <c r="F2863">
        <v>86787.597587968805</v>
      </c>
      <c r="G2863" s="2">
        <v>0.217853696074718</v>
      </c>
      <c r="H2863" s="12">
        <v>-5.9393846847369201</v>
      </c>
      <c r="I2863" s="14">
        <v>2.8609383103308102E-9</v>
      </c>
      <c r="J2863" s="14">
        <v>3.6143285499542097E-8</v>
      </c>
      <c r="K2863" t="s">
        <v>11784</v>
      </c>
      <c r="L2863">
        <v>0</v>
      </c>
      <c r="M2863">
        <v>1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70393</v>
      </c>
      <c r="Z2863">
        <v>83071</v>
      </c>
      <c r="AA2863">
        <v>86218</v>
      </c>
      <c r="AB2863">
        <v>74414</v>
      </c>
      <c r="AC2863" t="s">
        <v>11783</v>
      </c>
      <c r="AD2863" t="s">
        <v>11786</v>
      </c>
    </row>
    <row r="2864" spans="1:30" x14ac:dyDescent="0.25">
      <c r="A2864">
        <v>2863</v>
      </c>
      <c r="B2864" t="s">
        <v>17076</v>
      </c>
      <c r="C2864" s="2">
        <v>-1.2111779425348299</v>
      </c>
      <c r="D2864" t="s">
        <v>11789</v>
      </c>
      <c r="E2864" t="s">
        <v>18300</v>
      </c>
      <c r="F2864">
        <v>1191.4138928611101</v>
      </c>
      <c r="G2864" s="2">
        <v>0.21706457805354701</v>
      </c>
      <c r="H2864" s="12">
        <v>-5.57980465258614</v>
      </c>
      <c r="I2864" s="14">
        <v>2.4078885662590001E-8</v>
      </c>
      <c r="J2864" s="14">
        <v>2.6712513781935802E-7</v>
      </c>
      <c r="K2864" t="s">
        <v>11788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1</v>
      </c>
      <c r="W2864">
        <v>0</v>
      </c>
      <c r="X2864">
        <v>0</v>
      </c>
      <c r="Y2864">
        <v>1138</v>
      </c>
      <c r="Z2864">
        <v>1047</v>
      </c>
      <c r="AA2864">
        <v>1133</v>
      </c>
      <c r="AB2864">
        <v>1041</v>
      </c>
      <c r="AC2864" t="s">
        <v>11787</v>
      </c>
      <c r="AD2864" t="s">
        <v>11790</v>
      </c>
    </row>
    <row r="2865" spans="1:30" x14ac:dyDescent="0.25">
      <c r="A2865">
        <v>2864</v>
      </c>
      <c r="B2865" t="s">
        <v>17077</v>
      </c>
      <c r="C2865" s="2">
        <v>-0.52315525762209303</v>
      </c>
      <c r="D2865" t="s">
        <v>35</v>
      </c>
      <c r="F2865">
        <v>234.29534652134899</v>
      </c>
      <c r="G2865" s="2">
        <v>0.26376873985544003</v>
      </c>
      <c r="H2865" s="12">
        <v>-1.9833861203901999</v>
      </c>
      <c r="I2865" s="14">
        <v>4.7324316282856597E-2</v>
      </c>
      <c r="J2865" s="14">
        <v>9.8983103955305393E-2</v>
      </c>
      <c r="K2865" t="s">
        <v>11792</v>
      </c>
      <c r="L2865" t="s">
        <v>24</v>
      </c>
      <c r="M2865" t="s">
        <v>24</v>
      </c>
      <c r="N2865" t="s">
        <v>24</v>
      </c>
      <c r="O2865" t="s">
        <v>24</v>
      </c>
      <c r="P2865" t="s">
        <v>24</v>
      </c>
      <c r="Q2865" t="s">
        <v>24</v>
      </c>
      <c r="R2865" t="s">
        <v>24</v>
      </c>
      <c r="S2865" t="s">
        <v>24</v>
      </c>
      <c r="T2865" t="s">
        <v>24</v>
      </c>
      <c r="U2865" t="s">
        <v>24</v>
      </c>
      <c r="V2865" t="s">
        <v>24</v>
      </c>
      <c r="W2865" t="s">
        <v>24</v>
      </c>
      <c r="X2865" t="s">
        <v>24</v>
      </c>
      <c r="Y2865">
        <v>277</v>
      </c>
      <c r="Z2865">
        <v>310</v>
      </c>
      <c r="AA2865">
        <v>143</v>
      </c>
      <c r="AB2865">
        <v>226</v>
      </c>
      <c r="AC2865" t="s">
        <v>11791</v>
      </c>
      <c r="AD2865" t="s">
        <v>11793</v>
      </c>
    </row>
    <row r="2866" spans="1:30" x14ac:dyDescent="0.25">
      <c r="A2866">
        <v>2865</v>
      </c>
      <c r="B2866" t="s">
        <v>17078</v>
      </c>
      <c r="C2866" s="2">
        <v>-0.64621655868300898</v>
      </c>
      <c r="D2866" t="s">
        <v>11795</v>
      </c>
      <c r="F2866">
        <v>230.60153181938099</v>
      </c>
      <c r="G2866" s="2">
        <v>0.32368344590404402</v>
      </c>
      <c r="H2866" s="12">
        <v>-1.99644611690948</v>
      </c>
      <c r="I2866" s="14">
        <v>4.5885385308080701E-2</v>
      </c>
      <c r="J2866" s="14">
        <v>9.6594301686282996E-2</v>
      </c>
      <c r="K2866" t="s">
        <v>24</v>
      </c>
      <c r="L2866" t="s">
        <v>24</v>
      </c>
      <c r="M2866" t="s">
        <v>24</v>
      </c>
      <c r="N2866" t="s">
        <v>24</v>
      </c>
      <c r="O2866" t="s">
        <v>24</v>
      </c>
      <c r="P2866" t="s">
        <v>24</v>
      </c>
      <c r="Q2866" t="s">
        <v>24</v>
      </c>
      <c r="R2866" t="s">
        <v>24</v>
      </c>
      <c r="S2866" t="s">
        <v>24</v>
      </c>
      <c r="T2866" t="s">
        <v>24</v>
      </c>
      <c r="U2866" t="s">
        <v>24</v>
      </c>
      <c r="V2866" t="s">
        <v>24</v>
      </c>
      <c r="W2866" t="s">
        <v>24</v>
      </c>
      <c r="X2866" t="s">
        <v>24</v>
      </c>
      <c r="Y2866">
        <v>277</v>
      </c>
      <c r="Z2866">
        <v>271</v>
      </c>
      <c r="AA2866">
        <v>128</v>
      </c>
      <c r="AB2866">
        <v>251</v>
      </c>
      <c r="AC2866" t="s">
        <v>11794</v>
      </c>
      <c r="AD2866" t="s">
        <v>11796</v>
      </c>
    </row>
    <row r="2867" spans="1:30" x14ac:dyDescent="0.25">
      <c r="A2867">
        <v>2866</v>
      </c>
      <c r="B2867" t="s">
        <v>17079</v>
      </c>
      <c r="C2867" s="2">
        <v>-0.73953535686141403</v>
      </c>
      <c r="D2867" t="s">
        <v>11799</v>
      </c>
      <c r="F2867">
        <v>1002.7837721496099</v>
      </c>
      <c r="G2867" s="2">
        <v>0.18550871691688101</v>
      </c>
      <c r="H2867" s="12">
        <v>-3.9865261813695199</v>
      </c>
      <c r="I2867" s="14">
        <v>6.7047732307995206E-5</v>
      </c>
      <c r="J2867" s="14">
        <v>3.5143811364123702E-4</v>
      </c>
      <c r="K2867" t="s">
        <v>11798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</v>
      </c>
      <c r="W2867">
        <v>0</v>
      </c>
      <c r="X2867">
        <v>0</v>
      </c>
      <c r="Y2867">
        <v>1175</v>
      </c>
      <c r="Z2867">
        <v>1111</v>
      </c>
      <c r="AA2867">
        <v>709</v>
      </c>
      <c r="AB2867">
        <v>956</v>
      </c>
      <c r="AC2867" t="s">
        <v>11797</v>
      </c>
      <c r="AD2867" t="s">
        <v>11800</v>
      </c>
    </row>
    <row r="2868" spans="1:30" x14ac:dyDescent="0.25">
      <c r="A2868">
        <v>2867</v>
      </c>
      <c r="B2868" t="s">
        <v>17080</v>
      </c>
      <c r="C2868" s="2">
        <v>-0.97880790744608404</v>
      </c>
      <c r="D2868" t="s">
        <v>11803</v>
      </c>
      <c r="E2868" t="s">
        <v>18288</v>
      </c>
      <c r="F2868">
        <v>1353.9934269517</v>
      </c>
      <c r="G2868" s="2">
        <v>0.16242514049350101</v>
      </c>
      <c r="H2868" s="12">
        <v>-6.0262093938914996</v>
      </c>
      <c r="I2868" s="14">
        <v>1.6784969547106999E-9</v>
      </c>
      <c r="J2868" s="14">
        <v>2.18484353604842E-8</v>
      </c>
      <c r="K2868" t="s">
        <v>11802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</v>
      </c>
      <c r="W2868">
        <v>0</v>
      </c>
      <c r="X2868">
        <v>0</v>
      </c>
      <c r="Y2868">
        <v>1294</v>
      </c>
      <c r="Z2868">
        <v>1487</v>
      </c>
      <c r="AA2868">
        <v>1059</v>
      </c>
      <c r="AB2868">
        <v>1318</v>
      </c>
      <c r="AC2868" t="s">
        <v>11801</v>
      </c>
      <c r="AD2868" t="s">
        <v>11804</v>
      </c>
    </row>
    <row r="2869" spans="1:30" x14ac:dyDescent="0.25">
      <c r="A2869">
        <v>2868</v>
      </c>
      <c r="B2869" t="s">
        <v>17081</v>
      </c>
      <c r="C2869" s="2">
        <v>-0.84584876280904897</v>
      </c>
      <c r="D2869" t="s">
        <v>11807</v>
      </c>
      <c r="E2869" t="s">
        <v>18285</v>
      </c>
      <c r="F2869">
        <v>874.78784676007501</v>
      </c>
      <c r="G2869" s="2">
        <v>0.18712708037766501</v>
      </c>
      <c r="H2869" s="12">
        <v>-4.5201836158718196</v>
      </c>
      <c r="I2869" s="14">
        <v>6.1786019000128496E-6</v>
      </c>
      <c r="J2869" s="14">
        <v>4.13849749906521E-5</v>
      </c>
      <c r="K2869" t="s">
        <v>11806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1</v>
      </c>
      <c r="W2869">
        <v>0</v>
      </c>
      <c r="X2869">
        <v>0</v>
      </c>
      <c r="Y2869">
        <v>927</v>
      </c>
      <c r="Z2869">
        <v>978</v>
      </c>
      <c r="AA2869">
        <v>737</v>
      </c>
      <c r="AB2869">
        <v>737</v>
      </c>
      <c r="AC2869" t="s">
        <v>11805</v>
      </c>
      <c r="AD2869" t="s">
        <v>11808</v>
      </c>
    </row>
    <row r="2870" spans="1:30" x14ac:dyDescent="0.25">
      <c r="A2870">
        <v>2869</v>
      </c>
      <c r="B2870" t="s">
        <v>17082</v>
      </c>
      <c r="C2870" s="2">
        <v>-0.86644593984150398</v>
      </c>
      <c r="D2870" t="s">
        <v>11811</v>
      </c>
      <c r="E2870" t="s">
        <v>18285</v>
      </c>
      <c r="F2870">
        <v>567.98894757554103</v>
      </c>
      <c r="G2870" s="2">
        <v>0.27973262783595498</v>
      </c>
      <c r="H2870" s="12">
        <v>-3.0974075013859999</v>
      </c>
      <c r="I2870" s="14">
        <v>1.9522131028046499E-3</v>
      </c>
      <c r="J2870" s="14">
        <v>6.6175279222674896E-3</v>
      </c>
      <c r="K2870" t="s">
        <v>11810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</v>
      </c>
      <c r="W2870">
        <v>0</v>
      </c>
      <c r="X2870">
        <v>0</v>
      </c>
      <c r="Y2870">
        <v>566</v>
      </c>
      <c r="Z2870">
        <v>661</v>
      </c>
      <c r="AA2870">
        <v>541</v>
      </c>
      <c r="AB2870">
        <v>410</v>
      </c>
      <c r="AC2870" t="s">
        <v>11809</v>
      </c>
      <c r="AD2870" t="s">
        <v>11812</v>
      </c>
    </row>
    <row r="2871" spans="1:30" x14ac:dyDescent="0.25">
      <c r="A2871">
        <v>2870</v>
      </c>
      <c r="B2871" t="s">
        <v>17083</v>
      </c>
      <c r="C2871" s="2">
        <v>0.36500658347419901</v>
      </c>
      <c r="D2871" t="s">
        <v>35</v>
      </c>
      <c r="F2871">
        <v>248.03188114707899</v>
      </c>
      <c r="G2871" s="2">
        <v>0.22392400837902701</v>
      </c>
      <c r="H2871" s="12">
        <v>1.6300466667976401</v>
      </c>
      <c r="I2871" s="14">
        <v>0.103091634343404</v>
      </c>
      <c r="J2871" s="14">
        <v>0.18611781419833201</v>
      </c>
      <c r="K2871" t="s">
        <v>24</v>
      </c>
      <c r="L2871" t="s">
        <v>24</v>
      </c>
      <c r="M2871" t="s">
        <v>24</v>
      </c>
      <c r="N2871" t="s">
        <v>24</v>
      </c>
      <c r="O2871" t="s">
        <v>24</v>
      </c>
      <c r="P2871" t="s">
        <v>24</v>
      </c>
      <c r="Q2871" t="s">
        <v>24</v>
      </c>
      <c r="R2871" t="s">
        <v>24</v>
      </c>
      <c r="S2871" t="s">
        <v>24</v>
      </c>
      <c r="T2871" t="s">
        <v>24</v>
      </c>
      <c r="U2871" t="s">
        <v>24</v>
      </c>
      <c r="V2871" t="s">
        <v>24</v>
      </c>
      <c r="W2871" t="s">
        <v>24</v>
      </c>
      <c r="X2871" t="s">
        <v>24</v>
      </c>
      <c r="Y2871">
        <v>409</v>
      </c>
      <c r="Z2871">
        <v>442</v>
      </c>
      <c r="AA2871">
        <v>133</v>
      </c>
      <c r="AB2871">
        <v>153</v>
      </c>
      <c r="AC2871" t="s">
        <v>11813</v>
      </c>
      <c r="AD2871" t="s">
        <v>11814</v>
      </c>
    </row>
    <row r="2872" spans="1:30" x14ac:dyDescent="0.25">
      <c r="A2872">
        <v>2871</v>
      </c>
      <c r="B2872" t="s">
        <v>17084</v>
      </c>
      <c r="C2872" s="2">
        <v>-0.69585668094382302</v>
      </c>
      <c r="D2872" t="s">
        <v>11817</v>
      </c>
      <c r="E2872" t="s">
        <v>18291</v>
      </c>
      <c r="F2872">
        <v>819.11618091568403</v>
      </c>
      <c r="G2872" s="2">
        <v>0.31096711942871402</v>
      </c>
      <c r="H2872" s="12">
        <v>-2.2377178726233198</v>
      </c>
      <c r="I2872" s="14">
        <v>2.5239458997182201E-2</v>
      </c>
      <c r="J2872" s="14">
        <v>5.9588928285366799E-2</v>
      </c>
      <c r="K2872" t="s">
        <v>11816</v>
      </c>
      <c r="L2872" t="s">
        <v>24</v>
      </c>
      <c r="M2872" t="s">
        <v>24</v>
      </c>
      <c r="N2872" t="s">
        <v>24</v>
      </c>
      <c r="O2872" t="s">
        <v>24</v>
      </c>
      <c r="P2872" t="s">
        <v>24</v>
      </c>
      <c r="Q2872" t="s">
        <v>24</v>
      </c>
      <c r="R2872" t="s">
        <v>24</v>
      </c>
      <c r="S2872" t="s">
        <v>24</v>
      </c>
      <c r="T2872" t="s">
        <v>24</v>
      </c>
      <c r="U2872" t="s">
        <v>24</v>
      </c>
      <c r="V2872" t="s">
        <v>24</v>
      </c>
      <c r="W2872" t="s">
        <v>24</v>
      </c>
      <c r="X2872" t="s">
        <v>24</v>
      </c>
      <c r="Y2872">
        <v>997</v>
      </c>
      <c r="Z2872">
        <v>905</v>
      </c>
      <c r="AA2872">
        <v>445</v>
      </c>
      <c r="AB2872">
        <v>923</v>
      </c>
      <c r="AC2872" t="s">
        <v>11815</v>
      </c>
      <c r="AD2872" t="s">
        <v>11818</v>
      </c>
    </row>
    <row r="2873" spans="1:30" x14ac:dyDescent="0.25">
      <c r="A2873">
        <v>2872</v>
      </c>
      <c r="B2873" t="s">
        <v>17085</v>
      </c>
      <c r="C2873" s="2">
        <v>-1.14516627622512</v>
      </c>
      <c r="D2873" t="s">
        <v>11821</v>
      </c>
      <c r="E2873" t="s">
        <v>18296</v>
      </c>
      <c r="F2873">
        <v>2555.6967768487002</v>
      </c>
      <c r="G2873" s="2">
        <v>0.26932077059405402</v>
      </c>
      <c r="H2873" s="12">
        <v>-4.2520533180532896</v>
      </c>
      <c r="I2873" s="14">
        <v>2.11819411749535E-5</v>
      </c>
      <c r="J2873" s="14">
        <v>1.2705910950567401E-4</v>
      </c>
      <c r="K2873" t="s">
        <v>11820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1</v>
      </c>
      <c r="W2873">
        <v>0</v>
      </c>
      <c r="X2873">
        <v>0</v>
      </c>
      <c r="Y2873">
        <v>2475</v>
      </c>
      <c r="Z2873">
        <v>2368</v>
      </c>
      <c r="AA2873">
        <v>1638</v>
      </c>
      <c r="AB2873">
        <v>3100</v>
      </c>
      <c r="AC2873" t="s">
        <v>11819</v>
      </c>
      <c r="AD2873" t="s">
        <v>11822</v>
      </c>
    </row>
    <row r="2874" spans="1:30" x14ac:dyDescent="0.25">
      <c r="A2874">
        <v>2873</v>
      </c>
      <c r="B2874" t="s">
        <v>17086</v>
      </c>
      <c r="C2874" s="2">
        <v>-2.07046853494289</v>
      </c>
      <c r="D2874" t="s">
        <v>11825</v>
      </c>
      <c r="F2874">
        <v>23093.624824643899</v>
      </c>
      <c r="G2874" s="2">
        <v>0.20274529748664699</v>
      </c>
      <c r="H2874" s="12">
        <v>-10.2121655131323</v>
      </c>
      <c r="I2874" s="14">
        <v>1.7491672416601199E-24</v>
      </c>
      <c r="J2874" s="14">
        <v>8.3298757057106799E-23</v>
      </c>
      <c r="K2874" t="s">
        <v>11824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1</v>
      </c>
      <c r="Y2874">
        <v>12606</v>
      </c>
      <c r="Z2874">
        <v>14491</v>
      </c>
      <c r="AA2874">
        <v>19469</v>
      </c>
      <c r="AB2874">
        <v>30360</v>
      </c>
      <c r="AC2874" t="s">
        <v>11823</v>
      </c>
      <c r="AD2874" t="s">
        <v>11826</v>
      </c>
    </row>
    <row r="2875" spans="1:30" x14ac:dyDescent="0.25">
      <c r="A2875">
        <v>2874</v>
      </c>
      <c r="B2875" t="s">
        <v>17087</v>
      </c>
      <c r="C2875" s="2">
        <v>-1.0936146787944301</v>
      </c>
      <c r="D2875" t="s">
        <v>11829</v>
      </c>
      <c r="E2875" t="s">
        <v>18293</v>
      </c>
      <c r="F2875">
        <v>659.98532450713901</v>
      </c>
      <c r="G2875" s="2">
        <v>0.32812243387511503</v>
      </c>
      <c r="H2875" s="12">
        <v>-3.3329469913985301</v>
      </c>
      <c r="I2875" s="14">
        <v>8.5931312813203504E-4</v>
      </c>
      <c r="J2875" s="14">
        <v>3.3422487702744999E-3</v>
      </c>
      <c r="K2875" t="s">
        <v>11828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</v>
      </c>
      <c r="W2875">
        <v>0</v>
      </c>
      <c r="X2875">
        <v>0</v>
      </c>
      <c r="Y2875">
        <v>691</v>
      </c>
      <c r="Z2875">
        <v>589</v>
      </c>
      <c r="AA2875">
        <v>389</v>
      </c>
      <c r="AB2875">
        <v>826</v>
      </c>
      <c r="AC2875" t="s">
        <v>11827</v>
      </c>
      <c r="AD2875" t="s">
        <v>11830</v>
      </c>
    </row>
    <row r="2876" spans="1:30" x14ac:dyDescent="0.25">
      <c r="A2876">
        <v>2875</v>
      </c>
      <c r="B2876" t="s">
        <v>17088</v>
      </c>
      <c r="C2876" s="2">
        <v>0.34052018649837501</v>
      </c>
      <c r="D2876" t="s">
        <v>4962</v>
      </c>
      <c r="E2876" t="s">
        <v>18282</v>
      </c>
      <c r="F2876">
        <v>419.10614649224101</v>
      </c>
      <c r="G2876" s="2">
        <v>0.207245310826217</v>
      </c>
      <c r="H2876" s="12">
        <v>1.6430778826350101</v>
      </c>
      <c r="I2876" s="14">
        <v>0.10036682031264001</v>
      </c>
      <c r="J2876" s="14">
        <v>0.182209406471808</v>
      </c>
      <c r="K2876" t="s">
        <v>11832</v>
      </c>
      <c r="L2876" t="s">
        <v>24</v>
      </c>
      <c r="M2876" t="s">
        <v>24</v>
      </c>
      <c r="N2876" t="s">
        <v>24</v>
      </c>
      <c r="O2876" t="s">
        <v>24</v>
      </c>
      <c r="P2876" t="s">
        <v>24</v>
      </c>
      <c r="Q2876" t="s">
        <v>24</v>
      </c>
      <c r="R2876" t="s">
        <v>24</v>
      </c>
      <c r="S2876" t="s">
        <v>24</v>
      </c>
      <c r="T2876" t="s">
        <v>24</v>
      </c>
      <c r="U2876" t="s">
        <v>24</v>
      </c>
      <c r="V2876" t="s">
        <v>24</v>
      </c>
      <c r="W2876" t="s">
        <v>24</v>
      </c>
      <c r="X2876" t="s">
        <v>24</v>
      </c>
      <c r="Y2876">
        <v>651</v>
      </c>
      <c r="Z2876">
        <v>779</v>
      </c>
      <c r="AA2876">
        <v>214</v>
      </c>
      <c r="AB2876">
        <v>276</v>
      </c>
      <c r="AC2876" t="s">
        <v>11831</v>
      </c>
      <c r="AD2876" t="s">
        <v>11833</v>
      </c>
    </row>
    <row r="2877" spans="1:30" x14ac:dyDescent="0.25">
      <c r="A2877">
        <v>2876</v>
      </c>
      <c r="B2877" t="s">
        <v>17089</v>
      </c>
      <c r="C2877" s="2">
        <v>0.32298126995875098</v>
      </c>
      <c r="D2877" t="s">
        <v>35</v>
      </c>
      <c r="F2877">
        <v>20.6850203194006</v>
      </c>
      <c r="G2877" s="2">
        <v>0.63718119158501896</v>
      </c>
      <c r="H2877" s="12">
        <v>0.50689077804591098</v>
      </c>
      <c r="I2877" s="14">
        <v>0.61223145663810596</v>
      </c>
      <c r="J2877" s="14">
        <v>0.71612610159930601</v>
      </c>
      <c r="K2877" t="s">
        <v>24</v>
      </c>
      <c r="L2877" t="s">
        <v>24</v>
      </c>
      <c r="M2877" t="s">
        <v>24</v>
      </c>
      <c r="N2877" t="s">
        <v>24</v>
      </c>
      <c r="O2877" t="s">
        <v>24</v>
      </c>
      <c r="P2877" t="s">
        <v>24</v>
      </c>
      <c r="Q2877" t="s">
        <v>24</v>
      </c>
      <c r="R2877" t="s">
        <v>24</v>
      </c>
      <c r="S2877" t="s">
        <v>24</v>
      </c>
      <c r="T2877" t="s">
        <v>24</v>
      </c>
      <c r="U2877" t="s">
        <v>24</v>
      </c>
      <c r="V2877" t="s">
        <v>24</v>
      </c>
      <c r="W2877" t="s">
        <v>24</v>
      </c>
      <c r="X2877" t="s">
        <v>24</v>
      </c>
      <c r="Y2877">
        <v>32</v>
      </c>
      <c r="Z2877">
        <v>38</v>
      </c>
      <c r="AA2877">
        <v>13</v>
      </c>
      <c r="AB2877">
        <v>11</v>
      </c>
      <c r="AC2877" t="s">
        <v>11834</v>
      </c>
      <c r="AD2877" t="s">
        <v>11835</v>
      </c>
    </row>
    <row r="2878" spans="1:30" x14ac:dyDescent="0.25">
      <c r="A2878">
        <v>2877</v>
      </c>
      <c r="B2878" t="s">
        <v>17090</v>
      </c>
      <c r="C2878" s="2">
        <v>-1.4945997507705699</v>
      </c>
      <c r="D2878" t="s">
        <v>35</v>
      </c>
      <c r="E2878" t="s">
        <v>18287</v>
      </c>
      <c r="F2878">
        <v>5.5521515287436696</v>
      </c>
      <c r="G2878" s="2">
        <v>1.25728035867646</v>
      </c>
      <c r="H2878" s="12">
        <v>-1.18875614373228</v>
      </c>
      <c r="I2878" s="14">
        <v>0.23453564042929501</v>
      </c>
      <c r="J2878" s="14" t="s">
        <v>24</v>
      </c>
      <c r="K2878" t="s">
        <v>24</v>
      </c>
      <c r="L2878" t="s">
        <v>24</v>
      </c>
      <c r="M2878" t="s">
        <v>24</v>
      </c>
      <c r="N2878" t="s">
        <v>24</v>
      </c>
      <c r="O2878" t="s">
        <v>24</v>
      </c>
      <c r="P2878" t="s">
        <v>24</v>
      </c>
      <c r="Q2878" t="s">
        <v>24</v>
      </c>
      <c r="R2878" t="s">
        <v>24</v>
      </c>
      <c r="S2878" t="s">
        <v>24</v>
      </c>
      <c r="T2878" t="s">
        <v>24</v>
      </c>
      <c r="U2878" t="s">
        <v>24</v>
      </c>
      <c r="V2878" t="s">
        <v>24</v>
      </c>
      <c r="W2878" t="s">
        <v>24</v>
      </c>
      <c r="X2878" t="s">
        <v>24</v>
      </c>
      <c r="Y2878">
        <v>2</v>
      </c>
      <c r="Z2878">
        <v>7</v>
      </c>
      <c r="AA2878">
        <v>4</v>
      </c>
      <c r="AB2878">
        <v>7</v>
      </c>
      <c r="AC2878" t="s">
        <v>11836</v>
      </c>
      <c r="AD2878" t="s">
        <v>11837</v>
      </c>
    </row>
    <row r="2879" spans="1:30" x14ac:dyDescent="0.25">
      <c r="A2879">
        <v>2878</v>
      </c>
      <c r="B2879" t="s">
        <v>17091</v>
      </c>
      <c r="C2879" s="2">
        <v>0.105372069952162</v>
      </c>
      <c r="D2879" t="s">
        <v>2806</v>
      </c>
      <c r="E2879" t="s">
        <v>18298</v>
      </c>
      <c r="F2879">
        <v>346.26886848836398</v>
      </c>
      <c r="G2879" s="2">
        <v>0.20246995670008999</v>
      </c>
      <c r="H2879" s="12">
        <v>0.52043311348283405</v>
      </c>
      <c r="I2879" s="14">
        <v>0.60276173548277001</v>
      </c>
      <c r="J2879" s="14">
        <v>0.71070349400160304</v>
      </c>
      <c r="K2879" t="s">
        <v>11839</v>
      </c>
      <c r="L2879" t="s">
        <v>24</v>
      </c>
      <c r="M2879" t="s">
        <v>24</v>
      </c>
      <c r="N2879" t="s">
        <v>24</v>
      </c>
      <c r="O2879" t="s">
        <v>24</v>
      </c>
      <c r="P2879" t="s">
        <v>24</v>
      </c>
      <c r="Q2879" t="s">
        <v>24</v>
      </c>
      <c r="R2879" t="s">
        <v>24</v>
      </c>
      <c r="S2879" t="s">
        <v>24</v>
      </c>
      <c r="T2879" t="s">
        <v>24</v>
      </c>
      <c r="U2879" t="s">
        <v>24</v>
      </c>
      <c r="V2879" t="s">
        <v>24</v>
      </c>
      <c r="W2879" t="s">
        <v>24</v>
      </c>
      <c r="X2879" t="s">
        <v>24</v>
      </c>
      <c r="Y2879">
        <v>522</v>
      </c>
      <c r="Z2879">
        <v>572</v>
      </c>
      <c r="AA2879">
        <v>205</v>
      </c>
      <c r="AB2879">
        <v>235</v>
      </c>
      <c r="AC2879" t="s">
        <v>11838</v>
      </c>
      <c r="AD2879" t="s">
        <v>11840</v>
      </c>
    </row>
    <row r="2880" spans="1:30" x14ac:dyDescent="0.25">
      <c r="A2880">
        <v>2879</v>
      </c>
      <c r="B2880" t="s">
        <v>17092</v>
      </c>
      <c r="C2880" s="2">
        <v>-0.20732797059188701</v>
      </c>
      <c r="D2880" t="s">
        <v>11843</v>
      </c>
      <c r="E2880" t="s">
        <v>18295</v>
      </c>
      <c r="F2880">
        <v>71.352742590077</v>
      </c>
      <c r="G2880" s="2">
        <v>0.46827480086491402</v>
      </c>
      <c r="H2880" s="12">
        <v>-0.44274851050910202</v>
      </c>
      <c r="I2880" s="14">
        <v>0.65794764997896305</v>
      </c>
      <c r="J2880" s="14">
        <v>0.75582193004151799</v>
      </c>
      <c r="K2880" t="s">
        <v>11842</v>
      </c>
      <c r="L2880" t="s">
        <v>24</v>
      </c>
      <c r="M2880" t="s">
        <v>24</v>
      </c>
      <c r="N2880" t="s">
        <v>24</v>
      </c>
      <c r="O2880" t="s">
        <v>24</v>
      </c>
      <c r="P2880" t="s">
        <v>24</v>
      </c>
      <c r="Q2880" t="s">
        <v>24</v>
      </c>
      <c r="R2880" t="s">
        <v>24</v>
      </c>
      <c r="S2880" t="s">
        <v>24</v>
      </c>
      <c r="T2880" t="s">
        <v>24</v>
      </c>
      <c r="U2880" t="s">
        <v>24</v>
      </c>
      <c r="V2880" t="s">
        <v>24</v>
      </c>
      <c r="W2880" t="s">
        <v>24</v>
      </c>
      <c r="X2880" t="s">
        <v>24</v>
      </c>
      <c r="Y2880">
        <v>120</v>
      </c>
      <c r="Z2880">
        <v>81</v>
      </c>
      <c r="AA2880">
        <v>34</v>
      </c>
      <c r="AB2880">
        <v>69</v>
      </c>
      <c r="AC2880" t="s">
        <v>11841</v>
      </c>
      <c r="AD2880" t="s">
        <v>11844</v>
      </c>
    </row>
    <row r="2881" spans="1:30" x14ac:dyDescent="0.25">
      <c r="A2881">
        <v>2880</v>
      </c>
      <c r="B2881" t="s">
        <v>17093</v>
      </c>
      <c r="C2881" s="2">
        <v>-1.3447141483560201</v>
      </c>
      <c r="D2881" t="s">
        <v>11847</v>
      </c>
      <c r="E2881" t="s">
        <v>18294</v>
      </c>
      <c r="F2881">
        <v>1719.08085862184</v>
      </c>
      <c r="G2881" s="2">
        <v>0.25080647455994198</v>
      </c>
      <c r="H2881" s="12">
        <v>-5.3615607440573898</v>
      </c>
      <c r="I2881" s="14">
        <v>8.2505968581164804E-8</v>
      </c>
      <c r="J2881" s="14">
        <v>8.2190256966696097E-7</v>
      </c>
      <c r="K2881" t="s">
        <v>11846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1</v>
      </c>
      <c r="Y2881">
        <v>1377</v>
      </c>
      <c r="Z2881">
        <v>1587</v>
      </c>
      <c r="AA2881">
        <v>1194</v>
      </c>
      <c r="AB2881">
        <v>2118</v>
      </c>
      <c r="AC2881" t="s">
        <v>11845</v>
      </c>
      <c r="AD2881" t="s">
        <v>11848</v>
      </c>
    </row>
    <row r="2882" spans="1:30" x14ac:dyDescent="0.25">
      <c r="A2882">
        <v>2881</v>
      </c>
      <c r="B2882" t="s">
        <v>17094</v>
      </c>
      <c r="C2882" s="2">
        <v>-1.4994197725221901</v>
      </c>
      <c r="D2882" t="s">
        <v>11851</v>
      </c>
      <c r="E2882" t="s">
        <v>18295</v>
      </c>
      <c r="F2882">
        <v>1335.3037912777399</v>
      </c>
      <c r="G2882" s="2">
        <v>0.222500764323806</v>
      </c>
      <c r="H2882" s="12">
        <v>-6.7389421203968496</v>
      </c>
      <c r="I2882" s="14">
        <v>1.5954393534523401E-11</v>
      </c>
      <c r="J2882" s="14">
        <v>2.7445773899697699E-10</v>
      </c>
      <c r="K2882" t="s">
        <v>11850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</v>
      </c>
      <c r="Y2882">
        <v>927</v>
      </c>
      <c r="Z2882">
        <v>1206</v>
      </c>
      <c r="AA2882">
        <v>1051</v>
      </c>
      <c r="AB2882">
        <v>1580</v>
      </c>
      <c r="AC2882" t="s">
        <v>11849</v>
      </c>
      <c r="AD2882" t="s">
        <v>11852</v>
      </c>
    </row>
    <row r="2883" spans="1:30" x14ac:dyDescent="0.25">
      <c r="A2883">
        <v>2882</v>
      </c>
      <c r="B2883" t="s">
        <v>17095</v>
      </c>
      <c r="C2883" s="2">
        <v>-0.96034524307188696</v>
      </c>
      <c r="D2883" t="s">
        <v>11855</v>
      </c>
      <c r="E2883" t="s">
        <v>18301</v>
      </c>
      <c r="F2883">
        <v>797.46902785012105</v>
      </c>
      <c r="G2883" s="2">
        <v>0.20416817852076999</v>
      </c>
      <c r="H2883" s="12">
        <v>-4.7036969719264601</v>
      </c>
      <c r="I2883" s="14">
        <v>2.5549237073982698E-6</v>
      </c>
      <c r="J2883" s="14">
        <v>1.8824485051679701E-5</v>
      </c>
      <c r="K2883" t="s">
        <v>11854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1</v>
      </c>
      <c r="W2883">
        <v>0</v>
      </c>
      <c r="X2883">
        <v>0</v>
      </c>
      <c r="Y2883">
        <v>811</v>
      </c>
      <c r="Z2883">
        <v>839</v>
      </c>
      <c r="AA2883">
        <v>565</v>
      </c>
      <c r="AB2883">
        <v>839</v>
      </c>
      <c r="AC2883" t="s">
        <v>11853</v>
      </c>
      <c r="AD2883" t="s">
        <v>11856</v>
      </c>
    </row>
    <row r="2884" spans="1:30" x14ac:dyDescent="0.25">
      <c r="A2884">
        <v>2883</v>
      </c>
      <c r="B2884" t="s">
        <v>17096</v>
      </c>
      <c r="C2884" s="2">
        <v>-0.409298419710735</v>
      </c>
      <c r="D2884" t="s">
        <v>11859</v>
      </c>
      <c r="F2884">
        <v>152.23920568934699</v>
      </c>
      <c r="G2884" s="2">
        <v>0.34919280555438897</v>
      </c>
      <c r="H2884" s="12">
        <v>-1.1721272981581601</v>
      </c>
      <c r="I2884" s="14">
        <v>0.241145951573839</v>
      </c>
      <c r="J2884" s="14">
        <v>0.36230191863441802</v>
      </c>
      <c r="K2884" t="s">
        <v>11858</v>
      </c>
      <c r="L2884" t="s">
        <v>24</v>
      </c>
      <c r="M2884" t="s">
        <v>24</v>
      </c>
      <c r="N2884" t="s">
        <v>24</v>
      </c>
      <c r="O2884" t="s">
        <v>24</v>
      </c>
      <c r="P2884" t="s">
        <v>24</v>
      </c>
      <c r="Q2884" t="s">
        <v>24</v>
      </c>
      <c r="R2884" t="s">
        <v>24</v>
      </c>
      <c r="S2884" t="s">
        <v>24</v>
      </c>
      <c r="T2884" t="s">
        <v>24</v>
      </c>
      <c r="U2884" t="s">
        <v>24</v>
      </c>
      <c r="V2884" t="s">
        <v>24</v>
      </c>
      <c r="W2884" t="s">
        <v>24</v>
      </c>
      <c r="X2884" t="s">
        <v>24</v>
      </c>
      <c r="Y2884">
        <v>198</v>
      </c>
      <c r="Z2884">
        <v>201</v>
      </c>
      <c r="AA2884">
        <v>78</v>
      </c>
      <c r="AB2884">
        <v>156</v>
      </c>
      <c r="AC2884" t="s">
        <v>11857</v>
      </c>
      <c r="AD2884" t="s">
        <v>11860</v>
      </c>
    </row>
    <row r="2885" spans="1:30" x14ac:dyDescent="0.25">
      <c r="A2885">
        <v>2884</v>
      </c>
      <c r="B2885" t="s">
        <v>17097</v>
      </c>
      <c r="C2885" s="2">
        <v>0.19423195740336299</v>
      </c>
      <c r="D2885" t="s">
        <v>35</v>
      </c>
      <c r="E2885" t="s">
        <v>18294</v>
      </c>
      <c r="F2885">
        <v>1249.7552232647899</v>
      </c>
      <c r="G2885" s="2">
        <v>0.163124022791484</v>
      </c>
      <c r="H2885" s="12">
        <v>1.1907011246997199</v>
      </c>
      <c r="I2885" s="14">
        <v>0.233770936244937</v>
      </c>
      <c r="J2885" s="14">
        <v>0.35381554143139898</v>
      </c>
      <c r="K2885" t="s">
        <v>11862</v>
      </c>
      <c r="L2885" t="s">
        <v>24</v>
      </c>
      <c r="M2885" t="s">
        <v>24</v>
      </c>
      <c r="N2885" t="s">
        <v>24</v>
      </c>
      <c r="O2885" t="s">
        <v>24</v>
      </c>
      <c r="P2885" t="s">
        <v>24</v>
      </c>
      <c r="Q2885" t="s">
        <v>24</v>
      </c>
      <c r="R2885" t="s">
        <v>24</v>
      </c>
      <c r="S2885" t="s">
        <v>24</v>
      </c>
      <c r="T2885" t="s">
        <v>24</v>
      </c>
      <c r="U2885" t="s">
        <v>24</v>
      </c>
      <c r="V2885" t="s">
        <v>24</v>
      </c>
      <c r="W2885" t="s">
        <v>24</v>
      </c>
      <c r="X2885" t="s">
        <v>24</v>
      </c>
      <c r="Y2885">
        <v>1947</v>
      </c>
      <c r="Z2885">
        <v>2118</v>
      </c>
      <c r="AA2885">
        <v>735</v>
      </c>
      <c r="AB2885">
        <v>799</v>
      </c>
      <c r="AC2885" t="s">
        <v>11861</v>
      </c>
      <c r="AD2885" t="s">
        <v>11863</v>
      </c>
    </row>
    <row r="2886" spans="1:30" x14ac:dyDescent="0.25">
      <c r="A2886">
        <v>2885</v>
      </c>
      <c r="B2886" t="s">
        <v>17098</v>
      </c>
      <c r="C2886" s="2">
        <v>0.26320481567873399</v>
      </c>
      <c r="D2886" t="s">
        <v>3031</v>
      </c>
      <c r="E2886" t="s">
        <v>18287</v>
      </c>
      <c r="F2886">
        <v>812.73154267263897</v>
      </c>
      <c r="G2886" s="2">
        <v>0.187617765445076</v>
      </c>
      <c r="H2886" s="12">
        <v>1.40287789407547</v>
      </c>
      <c r="I2886" s="14">
        <v>0.160653253869215</v>
      </c>
      <c r="J2886" s="14">
        <v>0.26518909107797101</v>
      </c>
      <c r="K2886" t="s">
        <v>11865</v>
      </c>
      <c r="L2886" t="s">
        <v>24</v>
      </c>
      <c r="M2886" t="s">
        <v>24</v>
      </c>
      <c r="N2886" t="s">
        <v>24</v>
      </c>
      <c r="O2886" t="s">
        <v>24</v>
      </c>
      <c r="P2886" t="s">
        <v>24</v>
      </c>
      <c r="Q2886" t="s">
        <v>24</v>
      </c>
      <c r="R2886" t="s">
        <v>24</v>
      </c>
      <c r="S2886" t="s">
        <v>24</v>
      </c>
      <c r="T2886" t="s">
        <v>24</v>
      </c>
      <c r="U2886" t="s">
        <v>24</v>
      </c>
      <c r="V2886" t="s">
        <v>24</v>
      </c>
      <c r="W2886" t="s">
        <v>24</v>
      </c>
      <c r="X2886" t="s">
        <v>24</v>
      </c>
      <c r="Y2886">
        <v>1256</v>
      </c>
      <c r="Z2886">
        <v>1450</v>
      </c>
      <c r="AA2886">
        <v>415</v>
      </c>
      <c r="AB2886">
        <v>566</v>
      </c>
      <c r="AC2886" t="s">
        <v>11864</v>
      </c>
      <c r="AD2886" t="e">
        <f>-RLNEFGQAIGDELADWQGALLPQKEVLNGRFCYLEPVNMAKHEKQLYQAYHSIEDDRDWTYLFKARPETEAEFHDYMLSMINATDAVHYAVMDTHGGHVIGTVALMRIDNNNGVIEIGSVNWSPLLKRNSAGTEAIYLLLSYVFDTLGYRRCEWKCDSCNEPSRNAAKRYGFKYEGQFRQAIVVKGRNRDTDWFSIIDGEWPEVKRAITQWLSTENFTADGKQKRRLQDFQTAI</f>
        <v>#NAME?</v>
      </c>
    </row>
    <row r="2887" spans="1:30" x14ac:dyDescent="0.25">
      <c r="A2887">
        <v>2886</v>
      </c>
      <c r="B2887" t="s">
        <v>17099</v>
      </c>
      <c r="C2887" s="2">
        <v>-0.70699797496245897</v>
      </c>
      <c r="D2887" t="s">
        <v>35</v>
      </c>
      <c r="F2887">
        <v>3151.4884035035102</v>
      </c>
      <c r="G2887" s="2">
        <v>0.27489990411729198</v>
      </c>
      <c r="H2887" s="12">
        <v>-2.5718378376036202</v>
      </c>
      <c r="I2887" s="14">
        <v>1.01160262668505E-2</v>
      </c>
      <c r="J2887" s="14">
        <v>2.7281134372963398E-2</v>
      </c>
      <c r="K2887" t="s">
        <v>24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</v>
      </c>
      <c r="W2887">
        <v>0</v>
      </c>
      <c r="X2887">
        <v>0</v>
      </c>
      <c r="Y2887">
        <v>3543</v>
      </c>
      <c r="Z2887">
        <v>3754</v>
      </c>
      <c r="AA2887">
        <v>1782</v>
      </c>
      <c r="AB2887">
        <v>3486</v>
      </c>
      <c r="AC2887" t="s">
        <v>11866</v>
      </c>
      <c r="AD2887" t="s">
        <v>11867</v>
      </c>
    </row>
    <row r="2888" spans="1:30" x14ac:dyDescent="0.25">
      <c r="A2888">
        <v>2887</v>
      </c>
      <c r="B2888" t="s">
        <v>17100</v>
      </c>
      <c r="C2888" s="2">
        <v>-0.66172108351705805</v>
      </c>
      <c r="D2888" t="s">
        <v>35</v>
      </c>
      <c r="E2888" t="s">
        <v>18292</v>
      </c>
      <c r="F2888">
        <v>10177.265296133401</v>
      </c>
      <c r="G2888" s="2">
        <v>0.31255609159368902</v>
      </c>
      <c r="H2888" s="12">
        <v>-2.11712745748456</v>
      </c>
      <c r="I2888" s="14">
        <v>3.4249031949447999E-2</v>
      </c>
      <c r="J2888" s="14">
        <v>7.64242684357683E-2</v>
      </c>
      <c r="K2888" t="s">
        <v>11869</v>
      </c>
      <c r="L2888" t="s">
        <v>24</v>
      </c>
      <c r="M2888" t="s">
        <v>24</v>
      </c>
      <c r="N2888" t="s">
        <v>24</v>
      </c>
      <c r="O2888" t="s">
        <v>24</v>
      </c>
      <c r="P2888" t="s">
        <v>24</v>
      </c>
      <c r="Q2888" t="s">
        <v>24</v>
      </c>
      <c r="R2888" t="s">
        <v>24</v>
      </c>
      <c r="S2888" t="s">
        <v>24</v>
      </c>
      <c r="T2888" t="s">
        <v>24</v>
      </c>
      <c r="U2888" t="s">
        <v>24</v>
      </c>
      <c r="V2888" t="s">
        <v>24</v>
      </c>
      <c r="W2888" t="s">
        <v>24</v>
      </c>
      <c r="X2888" t="s">
        <v>24</v>
      </c>
      <c r="Y2888">
        <v>11427</v>
      </c>
      <c r="Z2888">
        <v>12610</v>
      </c>
      <c r="AA2888">
        <v>5236</v>
      </c>
      <c r="AB2888">
        <v>11657</v>
      </c>
      <c r="AC2888" t="s">
        <v>11868</v>
      </c>
      <c r="AD2888" t="s">
        <v>11870</v>
      </c>
    </row>
    <row r="2889" spans="1:30" x14ac:dyDescent="0.25">
      <c r="A2889">
        <v>2888</v>
      </c>
      <c r="B2889" t="s">
        <v>17101</v>
      </c>
      <c r="C2889" s="2">
        <v>4.5591317472560497E-2</v>
      </c>
      <c r="D2889" t="s">
        <v>35</v>
      </c>
      <c r="F2889">
        <v>65.678831972113102</v>
      </c>
      <c r="G2889" s="2">
        <v>0.383875391647722</v>
      </c>
      <c r="H2889" s="12">
        <v>0.118765928904344</v>
      </c>
      <c r="I2889" s="14">
        <v>0.90546080238047999</v>
      </c>
      <c r="J2889" s="14">
        <v>0.93367426281905896</v>
      </c>
      <c r="K2889" t="s">
        <v>11872</v>
      </c>
      <c r="L2889" t="s">
        <v>24</v>
      </c>
      <c r="M2889" t="s">
        <v>24</v>
      </c>
      <c r="N2889" t="s">
        <v>24</v>
      </c>
      <c r="O2889" t="s">
        <v>24</v>
      </c>
      <c r="P2889" t="s">
        <v>24</v>
      </c>
      <c r="Q2889" t="s">
        <v>24</v>
      </c>
      <c r="R2889" t="s">
        <v>24</v>
      </c>
      <c r="S2889" t="s">
        <v>24</v>
      </c>
      <c r="T2889" t="s">
        <v>24</v>
      </c>
      <c r="U2889" t="s">
        <v>24</v>
      </c>
      <c r="V2889" t="s">
        <v>24</v>
      </c>
      <c r="W2889" t="s">
        <v>24</v>
      </c>
      <c r="X2889" t="s">
        <v>24</v>
      </c>
      <c r="Y2889">
        <v>91</v>
      </c>
      <c r="Z2889">
        <v>113</v>
      </c>
      <c r="AA2889">
        <v>35</v>
      </c>
      <c r="AB2889">
        <v>51</v>
      </c>
      <c r="AC2889" t="s">
        <v>11871</v>
      </c>
      <c r="AD2889" t="s">
        <v>11873</v>
      </c>
    </row>
    <row r="2890" spans="1:30" x14ac:dyDescent="0.25">
      <c r="A2890">
        <v>2889</v>
      </c>
      <c r="B2890" t="s">
        <v>17102</v>
      </c>
      <c r="C2890" s="2">
        <v>-0.99018465625964303</v>
      </c>
      <c r="D2890" t="s">
        <v>11876</v>
      </c>
      <c r="E2890" t="s">
        <v>18291</v>
      </c>
      <c r="F2890">
        <v>591.55727276508401</v>
      </c>
      <c r="G2890" s="2">
        <v>0.18746349842202001</v>
      </c>
      <c r="H2890" s="12">
        <v>-5.2820131097229899</v>
      </c>
      <c r="I2890" s="14">
        <v>1.2777205292418401E-7</v>
      </c>
      <c r="J2890" s="14">
        <v>1.2289405582978801E-6</v>
      </c>
      <c r="K2890" t="s">
        <v>11875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</v>
      </c>
      <c r="W2890">
        <v>0</v>
      </c>
      <c r="X2890">
        <v>0</v>
      </c>
      <c r="Y2890">
        <v>597</v>
      </c>
      <c r="Z2890">
        <v>610</v>
      </c>
      <c r="AA2890">
        <v>448</v>
      </c>
      <c r="AB2890">
        <v>596</v>
      </c>
      <c r="AC2890" t="s">
        <v>11874</v>
      </c>
      <c r="AD2890" t="s">
        <v>11877</v>
      </c>
    </row>
    <row r="2891" spans="1:30" x14ac:dyDescent="0.25">
      <c r="A2891">
        <v>2890</v>
      </c>
      <c r="B2891" t="s">
        <v>17103</v>
      </c>
      <c r="C2891" s="2">
        <v>-0.25106560942651901</v>
      </c>
      <c r="D2891" t="s">
        <v>24</v>
      </c>
      <c r="F2891">
        <v>36.934251293538999</v>
      </c>
      <c r="G2891" s="2">
        <v>0.51716244545880496</v>
      </c>
      <c r="H2891" s="12">
        <v>-0.48546759655717803</v>
      </c>
      <c r="I2891" s="14">
        <v>0.62734469273068905</v>
      </c>
      <c r="J2891" s="14">
        <v>0.72801813524913594</v>
      </c>
      <c r="K2891" t="s">
        <v>24</v>
      </c>
      <c r="L2891" t="s">
        <v>24</v>
      </c>
      <c r="M2891" t="s">
        <v>24</v>
      </c>
      <c r="N2891" t="s">
        <v>24</v>
      </c>
      <c r="O2891" t="s">
        <v>24</v>
      </c>
      <c r="P2891" t="s">
        <v>24</v>
      </c>
      <c r="Q2891" t="s">
        <v>24</v>
      </c>
      <c r="R2891" t="s">
        <v>24</v>
      </c>
      <c r="S2891" t="s">
        <v>24</v>
      </c>
      <c r="T2891" t="s">
        <v>24</v>
      </c>
      <c r="U2891" t="s">
        <v>24</v>
      </c>
      <c r="V2891" t="s">
        <v>24</v>
      </c>
      <c r="W2891" t="s">
        <v>24</v>
      </c>
      <c r="X2891" t="s">
        <v>24</v>
      </c>
      <c r="Y2891">
        <v>52</v>
      </c>
      <c r="Z2891">
        <v>51</v>
      </c>
      <c r="AA2891">
        <v>18</v>
      </c>
      <c r="AB2891">
        <v>36</v>
      </c>
      <c r="AC2891" t="s">
        <v>24</v>
      </c>
      <c r="AD2891" t="s">
        <v>24</v>
      </c>
    </row>
    <row r="2892" spans="1:30" x14ac:dyDescent="0.25">
      <c r="A2892">
        <v>2891</v>
      </c>
      <c r="B2892" t="s">
        <v>17104</v>
      </c>
      <c r="C2892" s="2">
        <v>-1.32308125804605</v>
      </c>
      <c r="D2892" t="s">
        <v>11880</v>
      </c>
      <c r="E2892" t="s">
        <v>18291</v>
      </c>
      <c r="F2892">
        <v>98.241784885946998</v>
      </c>
      <c r="G2892" s="2">
        <v>0.37126028577683101</v>
      </c>
      <c r="H2892" s="12">
        <v>-3.5637565038167698</v>
      </c>
      <c r="I2892" s="14">
        <v>3.65585105928039E-4</v>
      </c>
      <c r="J2892" s="14">
        <v>1.5968790141487599E-3</v>
      </c>
      <c r="K2892" t="s">
        <v>11879</v>
      </c>
      <c r="L2892">
        <v>0</v>
      </c>
      <c r="M2892">
        <v>1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96</v>
      </c>
      <c r="Z2892">
        <v>74</v>
      </c>
      <c r="AA2892">
        <v>98</v>
      </c>
      <c r="AB2892">
        <v>85</v>
      </c>
      <c r="AC2892" t="s">
        <v>11878</v>
      </c>
      <c r="AD2892" t="s">
        <v>11881</v>
      </c>
    </row>
    <row r="2893" spans="1:30" x14ac:dyDescent="0.25">
      <c r="A2893">
        <v>2892</v>
      </c>
      <c r="B2893" t="s">
        <v>17105</v>
      </c>
      <c r="C2893" s="2">
        <v>-0.255525913866952</v>
      </c>
      <c r="D2893" t="s">
        <v>11884</v>
      </c>
      <c r="E2893" t="s">
        <v>18292</v>
      </c>
      <c r="F2893">
        <v>446.97630662804499</v>
      </c>
      <c r="G2893" s="2">
        <v>0.32333761647642101</v>
      </c>
      <c r="H2893" s="12">
        <v>-0.79027586289387497</v>
      </c>
      <c r="I2893" s="14">
        <v>0.42936667986780802</v>
      </c>
      <c r="J2893" s="14">
        <v>0.55655433624965001</v>
      </c>
      <c r="K2893" t="s">
        <v>11883</v>
      </c>
      <c r="L2893" t="s">
        <v>24</v>
      </c>
      <c r="M2893" t="s">
        <v>24</v>
      </c>
      <c r="N2893" t="s">
        <v>24</v>
      </c>
      <c r="O2893" t="s">
        <v>24</v>
      </c>
      <c r="P2893" t="s">
        <v>24</v>
      </c>
      <c r="Q2893" t="s">
        <v>24</v>
      </c>
      <c r="R2893" t="s">
        <v>24</v>
      </c>
      <c r="S2893" t="s">
        <v>24</v>
      </c>
      <c r="T2893" t="s">
        <v>24</v>
      </c>
      <c r="U2893" t="s">
        <v>24</v>
      </c>
      <c r="V2893" t="s">
        <v>24</v>
      </c>
      <c r="W2893" t="s">
        <v>24</v>
      </c>
      <c r="X2893" t="s">
        <v>24</v>
      </c>
      <c r="Y2893">
        <v>548</v>
      </c>
      <c r="Z2893">
        <v>696</v>
      </c>
      <c r="AA2893">
        <v>374</v>
      </c>
      <c r="AB2893">
        <v>254</v>
      </c>
      <c r="AC2893" t="s">
        <v>11882</v>
      </c>
      <c r="AD2893" t="s">
        <v>11885</v>
      </c>
    </row>
    <row r="2894" spans="1:30" x14ac:dyDescent="0.25">
      <c r="A2894">
        <v>2893</v>
      </c>
      <c r="B2894" t="s">
        <v>17106</v>
      </c>
      <c r="C2894" s="2">
        <v>-1.1508352017252601</v>
      </c>
      <c r="D2894" t="s">
        <v>35</v>
      </c>
      <c r="F2894">
        <v>113.552695831527</v>
      </c>
      <c r="G2894" s="2">
        <v>0.347485046399164</v>
      </c>
      <c r="H2894" s="12">
        <v>-3.31189849362113</v>
      </c>
      <c r="I2894" s="14">
        <v>9.2665161736336097E-4</v>
      </c>
      <c r="J2894" s="14">
        <v>3.5650980943880998E-3</v>
      </c>
      <c r="K2894" t="s">
        <v>24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1</v>
      </c>
      <c r="W2894">
        <v>0</v>
      </c>
      <c r="X2894">
        <v>0</v>
      </c>
      <c r="Y2894">
        <v>110</v>
      </c>
      <c r="Z2894">
        <v>105</v>
      </c>
      <c r="AA2894">
        <v>76</v>
      </c>
      <c r="AB2894">
        <v>134</v>
      </c>
      <c r="AC2894" t="s">
        <v>11886</v>
      </c>
      <c r="AD2894" t="s">
        <v>11887</v>
      </c>
    </row>
    <row r="2895" spans="1:30" x14ac:dyDescent="0.25">
      <c r="A2895">
        <v>2894</v>
      </c>
      <c r="B2895" t="s">
        <v>17107</v>
      </c>
      <c r="C2895" s="2">
        <v>-1.2490776277823601</v>
      </c>
      <c r="D2895" t="s">
        <v>11890</v>
      </c>
      <c r="E2895" t="s">
        <v>18296</v>
      </c>
      <c r="F2895">
        <v>565.85619631016698</v>
      </c>
      <c r="G2895" s="2">
        <v>0.19392762465750699</v>
      </c>
      <c r="H2895" s="12">
        <v>-6.4409473894621403</v>
      </c>
      <c r="I2895" s="14">
        <v>1.18730026768093E-10</v>
      </c>
      <c r="J2895" s="14">
        <v>1.7901187433567701E-9</v>
      </c>
      <c r="K2895" t="s">
        <v>11889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1</v>
      </c>
      <c r="W2895">
        <v>0</v>
      </c>
      <c r="X2895">
        <v>0</v>
      </c>
      <c r="Y2895">
        <v>490</v>
      </c>
      <c r="Z2895">
        <v>532</v>
      </c>
      <c r="AA2895">
        <v>447</v>
      </c>
      <c r="AB2895">
        <v>611</v>
      </c>
      <c r="AC2895" t="s">
        <v>11888</v>
      </c>
      <c r="AD2895" t="s">
        <v>11891</v>
      </c>
    </row>
    <row r="2896" spans="1:30" x14ac:dyDescent="0.25">
      <c r="A2896">
        <v>2895</v>
      </c>
      <c r="B2896" t="s">
        <v>17108</v>
      </c>
      <c r="C2896" s="2">
        <v>-1.2402867307449901</v>
      </c>
      <c r="D2896" t="s">
        <v>11894</v>
      </c>
      <c r="E2896" t="s">
        <v>18296</v>
      </c>
      <c r="F2896">
        <v>539.32520415270994</v>
      </c>
      <c r="G2896" s="2">
        <v>0.24283602639198601</v>
      </c>
      <c r="H2896" s="12">
        <v>-5.1075071074623803</v>
      </c>
      <c r="I2896" s="14">
        <v>3.2643682232073698E-7</v>
      </c>
      <c r="J2896" s="14">
        <v>2.9170155404175701E-6</v>
      </c>
      <c r="K2896" t="s">
        <v>11893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1</v>
      </c>
      <c r="W2896">
        <v>0</v>
      </c>
      <c r="X2896">
        <v>0</v>
      </c>
      <c r="Y2896">
        <v>397</v>
      </c>
      <c r="Z2896">
        <v>585</v>
      </c>
      <c r="AA2896">
        <v>457</v>
      </c>
      <c r="AB2896">
        <v>544</v>
      </c>
      <c r="AC2896" t="s">
        <v>11892</v>
      </c>
      <c r="AD2896" t="s">
        <v>11895</v>
      </c>
    </row>
    <row r="2897" spans="1:30" x14ac:dyDescent="0.25">
      <c r="A2897">
        <v>2896</v>
      </c>
      <c r="B2897" t="s">
        <v>17109</v>
      </c>
      <c r="C2897" s="2">
        <v>-0.84224210602581695</v>
      </c>
      <c r="D2897" t="s">
        <v>3100</v>
      </c>
      <c r="E2897" t="s">
        <v>18282</v>
      </c>
      <c r="F2897">
        <v>972.89073676628402</v>
      </c>
      <c r="G2897" s="2">
        <v>0.24589663291108699</v>
      </c>
      <c r="H2897" s="12">
        <v>-3.4251876329285098</v>
      </c>
      <c r="I2897" s="14">
        <v>6.1437496065651603E-4</v>
      </c>
      <c r="J2897" s="14">
        <v>2.5254044435407299E-3</v>
      </c>
      <c r="K2897" t="s">
        <v>11897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</v>
      </c>
      <c r="W2897">
        <v>0</v>
      </c>
      <c r="X2897">
        <v>0</v>
      </c>
      <c r="Y2897">
        <v>1012</v>
      </c>
      <c r="Z2897">
        <v>1113</v>
      </c>
      <c r="AA2897">
        <v>614</v>
      </c>
      <c r="AB2897">
        <v>1061</v>
      </c>
      <c r="AC2897" t="s">
        <v>11896</v>
      </c>
      <c r="AD2897" t="s">
        <v>11898</v>
      </c>
    </row>
    <row r="2898" spans="1:30" x14ac:dyDescent="0.25">
      <c r="A2898">
        <v>2897</v>
      </c>
      <c r="B2898" t="s">
        <v>17110</v>
      </c>
      <c r="C2898" s="2">
        <v>-5.3252464997109703</v>
      </c>
      <c r="D2898" t="s">
        <v>11901</v>
      </c>
      <c r="E2898" t="s">
        <v>18298</v>
      </c>
      <c r="F2898">
        <v>10041.9034120305</v>
      </c>
      <c r="G2898" s="2">
        <v>1.6223721994975799</v>
      </c>
      <c r="H2898" s="12">
        <v>-3.2823827364399398</v>
      </c>
      <c r="I2898" s="14">
        <v>1.0293378797086299E-3</v>
      </c>
      <c r="J2898" s="14">
        <v>3.9177041133159696E-3</v>
      </c>
      <c r="K2898" t="s">
        <v>11900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711</v>
      </c>
      <c r="Z2898">
        <v>779</v>
      </c>
      <c r="AA2898">
        <v>1089</v>
      </c>
      <c r="AB2898">
        <v>26776</v>
      </c>
      <c r="AC2898" t="s">
        <v>11899</v>
      </c>
      <c r="AD2898" t="s">
        <v>11902</v>
      </c>
    </row>
    <row r="2899" spans="1:30" x14ac:dyDescent="0.25">
      <c r="A2899">
        <v>2898</v>
      </c>
      <c r="B2899" t="s">
        <v>17111</v>
      </c>
      <c r="C2899" s="2">
        <v>-5.48320206809115</v>
      </c>
      <c r="D2899" t="s">
        <v>11905</v>
      </c>
      <c r="E2899" t="s">
        <v>18298</v>
      </c>
      <c r="F2899">
        <v>6249.1555808316298</v>
      </c>
      <c r="G2899" s="2">
        <v>1.6218021076244999</v>
      </c>
      <c r="H2899" s="12">
        <v>-3.3809316453056999</v>
      </c>
      <c r="I2899" s="14">
        <v>7.2240511447892695E-4</v>
      </c>
      <c r="J2899" s="14">
        <v>2.9003568315605298E-3</v>
      </c>
      <c r="K2899" t="s">
        <v>11904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417</v>
      </c>
      <c r="Z2899">
        <v>415</v>
      </c>
      <c r="AA2899">
        <v>682</v>
      </c>
      <c r="AB2899">
        <v>16702</v>
      </c>
      <c r="AC2899" t="s">
        <v>11903</v>
      </c>
      <c r="AD2899" t="s">
        <v>11906</v>
      </c>
    </row>
    <row r="2900" spans="1:30" x14ac:dyDescent="0.25">
      <c r="A2900">
        <v>2899</v>
      </c>
      <c r="B2900" t="s">
        <v>17112</v>
      </c>
      <c r="C2900" s="2">
        <v>-4.82828795305001</v>
      </c>
      <c r="D2900" t="s">
        <v>11909</v>
      </c>
      <c r="E2900" t="s">
        <v>18296</v>
      </c>
      <c r="F2900">
        <v>4863.8527359053396</v>
      </c>
      <c r="G2900" s="2">
        <v>1.5641934070688399</v>
      </c>
      <c r="H2900" s="12">
        <v>-3.08675892075123</v>
      </c>
      <c r="I2900" s="14">
        <v>2.02351633730769E-3</v>
      </c>
      <c r="J2900" s="14">
        <v>6.8236885122508898E-3</v>
      </c>
      <c r="K2900" t="s">
        <v>11908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422</v>
      </c>
      <c r="Z2900">
        <v>590</v>
      </c>
      <c r="AA2900">
        <v>624</v>
      </c>
      <c r="AB2900">
        <v>12720</v>
      </c>
      <c r="AC2900" t="s">
        <v>11907</v>
      </c>
      <c r="AD2900" t="s">
        <v>11910</v>
      </c>
    </row>
    <row r="2901" spans="1:30" x14ac:dyDescent="0.25">
      <c r="A2901">
        <v>2900</v>
      </c>
      <c r="B2901" t="s">
        <v>17113</v>
      </c>
      <c r="C2901" s="2">
        <v>-4.25386031350076</v>
      </c>
      <c r="D2901" t="s">
        <v>11913</v>
      </c>
      <c r="E2901" t="s">
        <v>18298</v>
      </c>
      <c r="F2901">
        <v>3201.7923123449</v>
      </c>
      <c r="G2901" s="2">
        <v>1.4649949804172899</v>
      </c>
      <c r="H2901" s="12">
        <v>-2.9036688660114698</v>
      </c>
      <c r="I2901" s="14">
        <v>3.6881801494508901E-3</v>
      </c>
      <c r="J2901" s="14">
        <v>1.1485122395219901E-2</v>
      </c>
      <c r="K2901" t="s">
        <v>11912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469</v>
      </c>
      <c r="Z2901">
        <v>503</v>
      </c>
      <c r="AA2901">
        <v>509</v>
      </c>
      <c r="AB2901">
        <v>8112</v>
      </c>
      <c r="AC2901" t="s">
        <v>11911</v>
      </c>
      <c r="AD2901" t="s">
        <v>11914</v>
      </c>
    </row>
    <row r="2902" spans="1:30" x14ac:dyDescent="0.25">
      <c r="A2902">
        <v>2901</v>
      </c>
      <c r="B2902" t="s">
        <v>17114</v>
      </c>
      <c r="C2902" s="2">
        <v>-3.7087813365159499</v>
      </c>
      <c r="D2902" t="s">
        <v>11917</v>
      </c>
      <c r="E2902" t="s">
        <v>18298</v>
      </c>
      <c r="F2902">
        <v>2000.85306143822</v>
      </c>
      <c r="G2902" s="2">
        <v>1.47982222950679</v>
      </c>
      <c r="H2902" s="12">
        <v>-2.5062343723219098</v>
      </c>
      <c r="I2902" s="14">
        <v>1.22024705323019E-2</v>
      </c>
      <c r="J2902" s="14">
        <v>3.17630831677298E-2</v>
      </c>
      <c r="K2902" t="s">
        <v>11916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426</v>
      </c>
      <c r="Z2902">
        <v>440</v>
      </c>
      <c r="AA2902">
        <v>300</v>
      </c>
      <c r="AB2902">
        <v>4969</v>
      </c>
      <c r="AC2902" t="s">
        <v>11915</v>
      </c>
      <c r="AD2902" t="s">
        <v>11918</v>
      </c>
    </row>
    <row r="2903" spans="1:30" x14ac:dyDescent="0.25">
      <c r="A2903">
        <v>2902</v>
      </c>
      <c r="B2903" t="s">
        <v>17115</v>
      </c>
      <c r="C2903" s="2">
        <v>-2.5054281907673599</v>
      </c>
      <c r="D2903" t="s">
        <v>7675</v>
      </c>
      <c r="E2903" t="s">
        <v>18285</v>
      </c>
      <c r="F2903">
        <v>12293.6353074572</v>
      </c>
      <c r="G2903" s="2">
        <v>0.20351679766061101</v>
      </c>
      <c r="H2903" s="12">
        <v>-12.3106702717751</v>
      </c>
      <c r="I2903" s="14">
        <v>7.9361346406406004E-35</v>
      </c>
      <c r="J2903" s="14">
        <v>5.7390010688336203E-33</v>
      </c>
      <c r="K2903" t="s">
        <v>11920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</v>
      </c>
      <c r="Y2903">
        <v>4682</v>
      </c>
      <c r="Z2903">
        <v>6583</v>
      </c>
      <c r="AA2903">
        <v>12989</v>
      </c>
      <c r="AB2903">
        <v>14550</v>
      </c>
      <c r="AC2903" t="s">
        <v>11919</v>
      </c>
      <c r="AD2903" t="s">
        <v>11921</v>
      </c>
    </row>
    <row r="2904" spans="1:30" x14ac:dyDescent="0.25">
      <c r="A2904">
        <v>2903</v>
      </c>
      <c r="B2904" t="s">
        <v>17116</v>
      </c>
      <c r="C2904" s="2">
        <v>0.13907553133655501</v>
      </c>
      <c r="D2904" t="s">
        <v>11924</v>
      </c>
      <c r="E2904" t="s">
        <v>18298</v>
      </c>
      <c r="F2904">
        <v>2751.4341480181802</v>
      </c>
      <c r="G2904" s="2">
        <v>0.156653186614156</v>
      </c>
      <c r="H2904" s="12">
        <v>0.88779254570227495</v>
      </c>
      <c r="I2904" s="14">
        <v>0.37465235340571201</v>
      </c>
      <c r="J2904" s="14">
        <v>0.50310090785739503</v>
      </c>
      <c r="K2904" t="s">
        <v>11923</v>
      </c>
      <c r="L2904" t="s">
        <v>24</v>
      </c>
      <c r="M2904" t="s">
        <v>24</v>
      </c>
      <c r="N2904" t="s">
        <v>24</v>
      </c>
      <c r="O2904" t="s">
        <v>24</v>
      </c>
      <c r="P2904" t="s">
        <v>24</v>
      </c>
      <c r="Q2904" t="s">
        <v>24</v>
      </c>
      <c r="R2904" t="s">
        <v>24</v>
      </c>
      <c r="S2904" t="s">
        <v>24</v>
      </c>
      <c r="T2904" t="s">
        <v>24</v>
      </c>
      <c r="U2904" t="s">
        <v>24</v>
      </c>
      <c r="V2904" t="s">
        <v>24</v>
      </c>
      <c r="W2904" t="s">
        <v>24</v>
      </c>
      <c r="X2904" t="s">
        <v>24</v>
      </c>
      <c r="Y2904">
        <v>4328</v>
      </c>
      <c r="Z2904">
        <v>4457</v>
      </c>
      <c r="AA2904">
        <v>1500</v>
      </c>
      <c r="AB2904">
        <v>1973</v>
      </c>
      <c r="AC2904" t="s">
        <v>11922</v>
      </c>
      <c r="AD2904" t="s">
        <v>11925</v>
      </c>
    </row>
    <row r="2905" spans="1:30" x14ac:dyDescent="0.25">
      <c r="A2905">
        <v>2904</v>
      </c>
      <c r="B2905" t="s">
        <v>17117</v>
      </c>
      <c r="C2905" s="2">
        <v>-0.17881455077153399</v>
      </c>
      <c r="D2905" t="s">
        <v>11928</v>
      </c>
      <c r="E2905" t="s">
        <v>18300</v>
      </c>
      <c r="F2905">
        <v>3338.2560998497102</v>
      </c>
      <c r="G2905" s="2">
        <v>0.241770089455835</v>
      </c>
      <c r="H2905" s="12">
        <v>-0.73960576005907896</v>
      </c>
      <c r="I2905" s="14">
        <v>0.45953924556758102</v>
      </c>
      <c r="J2905" s="14">
        <v>0.585146646924811</v>
      </c>
      <c r="K2905" t="s">
        <v>11927</v>
      </c>
      <c r="L2905" t="s">
        <v>24</v>
      </c>
      <c r="M2905" t="s">
        <v>24</v>
      </c>
      <c r="N2905" t="s">
        <v>24</v>
      </c>
      <c r="O2905" t="s">
        <v>24</v>
      </c>
      <c r="P2905" t="s">
        <v>24</v>
      </c>
      <c r="Q2905" t="s">
        <v>24</v>
      </c>
      <c r="R2905" t="s">
        <v>24</v>
      </c>
      <c r="S2905" t="s">
        <v>24</v>
      </c>
      <c r="T2905" t="s">
        <v>24</v>
      </c>
      <c r="U2905" t="s">
        <v>24</v>
      </c>
      <c r="V2905" t="s">
        <v>24</v>
      </c>
      <c r="W2905" t="s">
        <v>24</v>
      </c>
      <c r="X2905" t="s">
        <v>24</v>
      </c>
      <c r="Y2905">
        <v>4680</v>
      </c>
      <c r="Z2905">
        <v>4861</v>
      </c>
      <c r="AA2905">
        <v>1722</v>
      </c>
      <c r="AB2905">
        <v>3036</v>
      </c>
      <c r="AC2905" t="s">
        <v>11926</v>
      </c>
      <c r="AD2905" t="s">
        <v>11929</v>
      </c>
    </row>
    <row r="2906" spans="1:30" x14ac:dyDescent="0.25">
      <c r="A2906">
        <v>2905</v>
      </c>
      <c r="B2906" t="s">
        <v>17118</v>
      </c>
      <c r="C2906" s="2">
        <v>-0.16860789547220301</v>
      </c>
      <c r="D2906" t="s">
        <v>11932</v>
      </c>
      <c r="E2906" t="s">
        <v>18282</v>
      </c>
      <c r="F2906">
        <v>971.66807763418694</v>
      </c>
      <c r="G2906" s="2">
        <v>0.22253545933667199</v>
      </c>
      <c r="H2906" s="12">
        <v>-0.75766754644309398</v>
      </c>
      <c r="I2906" s="14">
        <v>0.44865003208689602</v>
      </c>
      <c r="J2906" s="14">
        <v>0.57460753535563402</v>
      </c>
      <c r="K2906" t="s">
        <v>11931</v>
      </c>
      <c r="L2906" t="s">
        <v>24</v>
      </c>
      <c r="M2906" t="s">
        <v>24</v>
      </c>
      <c r="N2906" t="s">
        <v>24</v>
      </c>
      <c r="O2906" t="s">
        <v>24</v>
      </c>
      <c r="P2906" t="s">
        <v>24</v>
      </c>
      <c r="Q2906" t="s">
        <v>24</v>
      </c>
      <c r="R2906" t="s">
        <v>24</v>
      </c>
      <c r="S2906" t="s">
        <v>24</v>
      </c>
      <c r="T2906" t="s">
        <v>24</v>
      </c>
      <c r="U2906" t="s">
        <v>24</v>
      </c>
      <c r="V2906" t="s">
        <v>24</v>
      </c>
      <c r="W2906" t="s">
        <v>24</v>
      </c>
      <c r="X2906" t="s">
        <v>24</v>
      </c>
      <c r="Y2906">
        <v>1289</v>
      </c>
      <c r="Z2906">
        <v>1504</v>
      </c>
      <c r="AA2906">
        <v>532</v>
      </c>
      <c r="AB2906">
        <v>842</v>
      </c>
      <c r="AC2906" t="s">
        <v>11930</v>
      </c>
      <c r="AD2906" t="e">
        <f>-AEQQCLLQLTSVMDDAPAPIYLRVKQAIIRQIRSGAWQPHQRVPSESELVAELGVSRMTINRALRELTSEGFLVRMQGVGTFVAEAKAHSALLAVHNIADEIAARGHRHSSKILLLEARPATEEEAIALGILAGQQLFYSQIVHFENDIPVQVENRCVNPLTAPDYMQQDFSRITPYSYLTQAAPLTEGEHIVEAVMPGPVERKLLALNENEPCLLIRRRTWFGKAVVTSAQLLYPGSRYQLFGRFTPQGTLTS</f>
        <v>#NAME?</v>
      </c>
    </row>
    <row r="2907" spans="1:30" x14ac:dyDescent="0.25">
      <c r="A2907">
        <v>2906</v>
      </c>
      <c r="B2907" t="s">
        <v>17119</v>
      </c>
      <c r="C2907" s="2">
        <v>0.440674050895215</v>
      </c>
      <c r="D2907" t="s">
        <v>11935</v>
      </c>
      <c r="E2907" t="s">
        <v>18286</v>
      </c>
      <c r="F2907">
        <v>4452.7974729839198</v>
      </c>
      <c r="G2907" s="2">
        <v>0.14948648753225999</v>
      </c>
      <c r="H2907" s="12">
        <v>2.9479189602345501</v>
      </c>
      <c r="I2907" s="14">
        <v>3.1992091949285899E-3</v>
      </c>
      <c r="J2907" s="14">
        <v>1.01651032597202E-2</v>
      </c>
      <c r="K2907" t="s">
        <v>11934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0</v>
      </c>
      <c r="Y2907">
        <v>7579</v>
      </c>
      <c r="Z2907">
        <v>8045</v>
      </c>
      <c r="AA2907">
        <v>2386</v>
      </c>
      <c r="AB2907">
        <v>2584</v>
      </c>
      <c r="AC2907" t="s">
        <v>11933</v>
      </c>
      <c r="AD2907" t="s">
        <v>11936</v>
      </c>
    </row>
    <row r="2908" spans="1:30" x14ac:dyDescent="0.25">
      <c r="A2908">
        <v>2907</v>
      </c>
      <c r="B2908" t="s">
        <v>17120</v>
      </c>
      <c r="C2908" s="2">
        <v>0.60215510725218702</v>
      </c>
      <c r="D2908" t="s">
        <v>11939</v>
      </c>
      <c r="E2908" t="s">
        <v>18292</v>
      </c>
      <c r="F2908">
        <v>1160.9544429489599</v>
      </c>
      <c r="G2908" s="2">
        <v>0.170363657096812</v>
      </c>
      <c r="H2908" s="12">
        <v>3.5345279475305098</v>
      </c>
      <c r="I2908" s="14">
        <v>4.0850423300788698E-4</v>
      </c>
      <c r="J2908" s="14">
        <v>1.7607163685384099E-3</v>
      </c>
      <c r="K2908" t="s">
        <v>11938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0</v>
      </c>
      <c r="Y2908">
        <v>2093</v>
      </c>
      <c r="Z2908">
        <v>2170</v>
      </c>
      <c r="AA2908">
        <v>590</v>
      </c>
      <c r="AB2908">
        <v>622</v>
      </c>
      <c r="AC2908" t="s">
        <v>11937</v>
      </c>
      <c r="AD2908" t="s">
        <v>11940</v>
      </c>
    </row>
    <row r="2909" spans="1:30" x14ac:dyDescent="0.25">
      <c r="A2909">
        <v>2908</v>
      </c>
      <c r="B2909" t="s">
        <v>17121</v>
      </c>
      <c r="C2909" s="2">
        <v>-0.54868413980477804</v>
      </c>
      <c r="D2909" t="s">
        <v>6450</v>
      </c>
      <c r="E2909" t="s">
        <v>18300</v>
      </c>
      <c r="F2909">
        <v>3255.2423031408798</v>
      </c>
      <c r="G2909" s="2">
        <v>0.145793016938708</v>
      </c>
      <c r="H2909" s="12">
        <v>-3.76344595458538</v>
      </c>
      <c r="I2909" s="14">
        <v>1.6758795828478301E-4</v>
      </c>
      <c r="J2909" s="14">
        <v>7.9711446662859701E-4</v>
      </c>
      <c r="K2909" t="s">
        <v>11942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</v>
      </c>
      <c r="W2909">
        <v>0</v>
      </c>
      <c r="X2909">
        <v>0</v>
      </c>
      <c r="Y2909">
        <v>3941</v>
      </c>
      <c r="Z2909">
        <v>4113</v>
      </c>
      <c r="AA2909">
        <v>2271</v>
      </c>
      <c r="AB2909">
        <v>2847</v>
      </c>
      <c r="AC2909" t="s">
        <v>11941</v>
      </c>
      <c r="AD2909" t="s">
        <v>11943</v>
      </c>
    </row>
    <row r="2910" spans="1:30" x14ac:dyDescent="0.25">
      <c r="A2910">
        <v>2909</v>
      </c>
      <c r="B2910" t="s">
        <v>17122</v>
      </c>
      <c r="C2910" s="2">
        <v>0.247352462489628</v>
      </c>
      <c r="D2910" t="s">
        <v>694</v>
      </c>
      <c r="E2910" t="s">
        <v>18281</v>
      </c>
      <c r="F2910">
        <v>185.62630137712199</v>
      </c>
      <c r="G2910" s="2">
        <v>0.26242182144861298</v>
      </c>
      <c r="H2910" s="12">
        <v>0.94257581600570095</v>
      </c>
      <c r="I2910" s="14">
        <v>0.34589791465944703</v>
      </c>
      <c r="J2910" s="14">
        <v>0.473442466437134</v>
      </c>
      <c r="K2910" t="s">
        <v>11945</v>
      </c>
      <c r="L2910" t="s">
        <v>24</v>
      </c>
      <c r="M2910" t="s">
        <v>24</v>
      </c>
      <c r="N2910" t="s">
        <v>24</v>
      </c>
      <c r="O2910" t="s">
        <v>24</v>
      </c>
      <c r="P2910" t="s">
        <v>24</v>
      </c>
      <c r="Q2910" t="s">
        <v>24</v>
      </c>
      <c r="R2910" t="s">
        <v>24</v>
      </c>
      <c r="S2910" t="s">
        <v>24</v>
      </c>
      <c r="T2910" t="s">
        <v>24</v>
      </c>
      <c r="U2910" t="s">
        <v>24</v>
      </c>
      <c r="V2910" t="s">
        <v>24</v>
      </c>
      <c r="W2910" t="s">
        <v>24</v>
      </c>
      <c r="X2910" t="s">
        <v>24</v>
      </c>
      <c r="Y2910">
        <v>321</v>
      </c>
      <c r="Z2910">
        <v>292</v>
      </c>
      <c r="AA2910">
        <v>97</v>
      </c>
      <c r="AB2910">
        <v>128</v>
      </c>
      <c r="AC2910" t="s">
        <v>11944</v>
      </c>
      <c r="AD2910" t="s">
        <v>11946</v>
      </c>
    </row>
    <row r="2911" spans="1:30" x14ac:dyDescent="0.25">
      <c r="A2911">
        <v>2910</v>
      </c>
      <c r="B2911" t="s">
        <v>17123</v>
      </c>
      <c r="C2911" s="2">
        <v>0.24641337104121599</v>
      </c>
      <c r="D2911" t="s">
        <v>8247</v>
      </c>
      <c r="E2911" t="s">
        <v>18281</v>
      </c>
      <c r="F2911">
        <v>418.05444647692298</v>
      </c>
      <c r="G2911" s="2">
        <v>0.19210526191001401</v>
      </c>
      <c r="H2911" s="12">
        <v>1.2826997479987901</v>
      </c>
      <c r="I2911" s="14">
        <v>0.19959728823637299</v>
      </c>
      <c r="J2911" s="14">
        <v>0.31365387631214198</v>
      </c>
      <c r="K2911" t="s">
        <v>11948</v>
      </c>
      <c r="L2911" t="s">
        <v>24</v>
      </c>
      <c r="M2911" t="s">
        <v>24</v>
      </c>
      <c r="N2911" t="s">
        <v>24</v>
      </c>
      <c r="O2911" t="s">
        <v>24</v>
      </c>
      <c r="P2911" t="s">
        <v>24</v>
      </c>
      <c r="Q2911" t="s">
        <v>24</v>
      </c>
      <c r="R2911" t="s">
        <v>24</v>
      </c>
      <c r="S2911" t="s">
        <v>24</v>
      </c>
      <c r="T2911" t="s">
        <v>24</v>
      </c>
      <c r="U2911" t="s">
        <v>24</v>
      </c>
      <c r="V2911" t="s">
        <v>24</v>
      </c>
      <c r="W2911" t="s">
        <v>24</v>
      </c>
      <c r="X2911" t="s">
        <v>24</v>
      </c>
      <c r="Y2911">
        <v>678</v>
      </c>
      <c r="Z2911">
        <v>704</v>
      </c>
      <c r="AA2911">
        <v>231</v>
      </c>
      <c r="AB2911">
        <v>274</v>
      </c>
      <c r="AC2911" t="s">
        <v>11947</v>
      </c>
      <c r="AD2911" t="s">
        <v>5925</v>
      </c>
    </row>
    <row r="2912" spans="1:30" x14ac:dyDescent="0.25">
      <c r="A2912">
        <v>2911</v>
      </c>
      <c r="B2912" t="s">
        <v>17124</v>
      </c>
      <c r="C2912" s="2">
        <v>3.2713497644689803E-2</v>
      </c>
      <c r="D2912" t="s">
        <v>35</v>
      </c>
      <c r="F2912">
        <v>219.80051655515501</v>
      </c>
      <c r="G2912" s="2">
        <v>0.26731225489358701</v>
      </c>
      <c r="H2912" s="12">
        <v>0.122379341185508</v>
      </c>
      <c r="I2912" s="14">
        <v>0.90259859886766203</v>
      </c>
      <c r="J2912" s="14">
        <v>0.93301595367935297</v>
      </c>
      <c r="K2912" t="s">
        <v>11950</v>
      </c>
      <c r="L2912" t="s">
        <v>24</v>
      </c>
      <c r="M2912" t="s">
        <v>24</v>
      </c>
      <c r="N2912" t="s">
        <v>24</v>
      </c>
      <c r="O2912" t="s">
        <v>24</v>
      </c>
      <c r="P2912" t="s">
        <v>24</v>
      </c>
      <c r="Q2912" t="s">
        <v>24</v>
      </c>
      <c r="R2912" t="s">
        <v>24</v>
      </c>
      <c r="S2912" t="s">
        <v>24</v>
      </c>
      <c r="T2912" t="s">
        <v>24</v>
      </c>
      <c r="U2912" t="s">
        <v>24</v>
      </c>
      <c r="V2912" t="s">
        <v>24</v>
      </c>
      <c r="W2912" t="s">
        <v>24</v>
      </c>
      <c r="X2912" t="s">
        <v>24</v>
      </c>
      <c r="Y2912">
        <v>314</v>
      </c>
      <c r="Z2912">
        <v>365</v>
      </c>
      <c r="AA2912">
        <v>113</v>
      </c>
      <c r="AB2912">
        <v>177</v>
      </c>
      <c r="AC2912" t="s">
        <v>11949</v>
      </c>
      <c r="AD2912" t="e">
        <f>-KQFRFSSVFNAGFVTLSLKSSTRRLLNRELGKVEAKRVLKRWKHLLKPLRRDLALLLDHYEGTALTNRYGKCVTNAVGQSFNITYKDVAARKRRKSDVMRRKLLSHMLQGLESQAVYDYVASHKGVCALEHDGFVSYEEITDWSHPYLLIEKKH</f>
        <v>#NAME?</v>
      </c>
    </row>
    <row r="2913" spans="1:30" x14ac:dyDescent="0.25">
      <c r="A2913">
        <v>2912</v>
      </c>
      <c r="B2913" t="s">
        <v>17125</v>
      </c>
      <c r="C2913" s="2">
        <v>0.70171071859154999</v>
      </c>
      <c r="D2913" t="s">
        <v>35</v>
      </c>
      <c r="F2913">
        <v>1510.6434678985499</v>
      </c>
      <c r="G2913" s="2">
        <v>0.19922838360874201</v>
      </c>
      <c r="H2913" s="12">
        <v>3.5221423066384698</v>
      </c>
      <c r="I2913" s="14">
        <v>4.2807428680401399E-4</v>
      </c>
      <c r="J2913" s="14">
        <v>1.8349397255430001E-3</v>
      </c>
      <c r="K2913" t="s">
        <v>11952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0</v>
      </c>
      <c r="Y2913">
        <v>2893</v>
      </c>
      <c r="Z2913">
        <v>2799</v>
      </c>
      <c r="AA2913">
        <v>774</v>
      </c>
      <c r="AB2913">
        <v>731</v>
      </c>
      <c r="AC2913" t="s">
        <v>11951</v>
      </c>
      <c r="AD2913" t="s">
        <v>11953</v>
      </c>
    </row>
    <row r="2914" spans="1:30" x14ac:dyDescent="0.25">
      <c r="A2914">
        <v>2913</v>
      </c>
      <c r="B2914" t="s">
        <v>17126</v>
      </c>
      <c r="C2914" s="2">
        <v>0.62382111153102204</v>
      </c>
      <c r="D2914" t="s">
        <v>11956</v>
      </c>
      <c r="E2914" t="s">
        <v>18283</v>
      </c>
      <c r="F2914">
        <v>7058.7366286218103</v>
      </c>
      <c r="G2914" s="2">
        <v>0.138389923501367</v>
      </c>
      <c r="H2914" s="12">
        <v>4.5077061663731701</v>
      </c>
      <c r="I2914" s="14">
        <v>6.5532243149511097E-6</v>
      </c>
      <c r="J2914" s="14">
        <v>4.3669523805262902E-5</v>
      </c>
      <c r="K2914" t="s">
        <v>11955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0</v>
      </c>
      <c r="Y2914">
        <v>12845</v>
      </c>
      <c r="Z2914">
        <v>13232</v>
      </c>
      <c r="AA2914">
        <v>3376</v>
      </c>
      <c r="AB2914">
        <v>3957</v>
      </c>
      <c r="AC2914" t="s">
        <v>11954</v>
      </c>
      <c r="AD2914" t="s">
        <v>11957</v>
      </c>
    </row>
    <row r="2915" spans="1:30" x14ac:dyDescent="0.25">
      <c r="A2915">
        <v>2914</v>
      </c>
      <c r="B2915" t="s">
        <v>17127</v>
      </c>
      <c r="C2915" s="2">
        <v>0.37639217418948201</v>
      </c>
      <c r="D2915" t="s">
        <v>35</v>
      </c>
      <c r="F2915">
        <v>1483.87906898809</v>
      </c>
      <c r="G2915" s="2">
        <v>0.217855626104453</v>
      </c>
      <c r="H2915" s="12">
        <v>1.72771381175631</v>
      </c>
      <c r="I2915" s="14">
        <v>8.4039546079431801E-2</v>
      </c>
      <c r="J2915" s="14">
        <v>0.15927867960392</v>
      </c>
      <c r="K2915" t="s">
        <v>11959</v>
      </c>
      <c r="L2915" t="s">
        <v>24</v>
      </c>
      <c r="M2915" t="s">
        <v>24</v>
      </c>
      <c r="N2915" t="s">
        <v>24</v>
      </c>
      <c r="O2915" t="s">
        <v>24</v>
      </c>
      <c r="P2915" t="s">
        <v>24</v>
      </c>
      <c r="Q2915" t="s">
        <v>24</v>
      </c>
      <c r="R2915" t="s">
        <v>24</v>
      </c>
      <c r="S2915" t="s">
        <v>24</v>
      </c>
      <c r="T2915" t="s">
        <v>24</v>
      </c>
      <c r="U2915" t="s">
        <v>24</v>
      </c>
      <c r="V2915" t="s">
        <v>24</v>
      </c>
      <c r="W2915" t="s">
        <v>24</v>
      </c>
      <c r="X2915" t="s">
        <v>24</v>
      </c>
      <c r="Y2915">
        <v>2620</v>
      </c>
      <c r="Z2915">
        <v>2481</v>
      </c>
      <c r="AA2915">
        <v>670</v>
      </c>
      <c r="AB2915">
        <v>1055</v>
      </c>
      <c r="AC2915" t="s">
        <v>11958</v>
      </c>
      <c r="AD2915" t="s">
        <v>11960</v>
      </c>
    </row>
    <row r="2916" spans="1:30" x14ac:dyDescent="0.25">
      <c r="A2916">
        <v>2915</v>
      </c>
      <c r="B2916" t="s">
        <v>17128</v>
      </c>
      <c r="C2916" s="2">
        <v>-0.82295330079821605</v>
      </c>
      <c r="D2916" t="s">
        <v>694</v>
      </c>
      <c r="E2916" t="s">
        <v>18281</v>
      </c>
      <c r="F2916">
        <v>163.65772102677701</v>
      </c>
      <c r="G2916" s="2">
        <v>0.25441709829554499</v>
      </c>
      <c r="H2916" s="12">
        <v>-3.2346619244993802</v>
      </c>
      <c r="I2916" s="14">
        <v>1.21786841571731E-3</v>
      </c>
      <c r="J2916" s="14">
        <v>4.4781319805801299E-3</v>
      </c>
      <c r="K2916" t="s">
        <v>11962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</v>
      </c>
      <c r="W2916">
        <v>0</v>
      </c>
      <c r="X2916">
        <v>0</v>
      </c>
      <c r="Y2916">
        <v>178</v>
      </c>
      <c r="Z2916">
        <v>182</v>
      </c>
      <c r="AA2916">
        <v>127</v>
      </c>
      <c r="AB2916">
        <v>149</v>
      </c>
      <c r="AC2916" t="s">
        <v>11961</v>
      </c>
      <c r="AD2916" t="s">
        <v>695</v>
      </c>
    </row>
    <row r="2917" spans="1:30" x14ac:dyDescent="0.25">
      <c r="A2917">
        <v>2916</v>
      </c>
      <c r="B2917" t="s">
        <v>17129</v>
      </c>
      <c r="C2917" s="2">
        <v>-0.26156420315192702</v>
      </c>
      <c r="D2917" t="s">
        <v>690</v>
      </c>
      <c r="E2917" t="s">
        <v>18281</v>
      </c>
      <c r="F2917">
        <v>500.36824794617002</v>
      </c>
      <c r="G2917" s="2">
        <v>0.23342884723875101</v>
      </c>
      <c r="H2917" s="12">
        <v>-1.1205307580703601</v>
      </c>
      <c r="I2917" s="14">
        <v>0.26248765296952098</v>
      </c>
      <c r="J2917" s="14">
        <v>0.38548863664760402</v>
      </c>
      <c r="K2917" t="s">
        <v>11964</v>
      </c>
      <c r="L2917" t="s">
        <v>24</v>
      </c>
      <c r="M2917" t="s">
        <v>24</v>
      </c>
      <c r="N2917" t="s">
        <v>24</v>
      </c>
      <c r="O2917" t="s">
        <v>24</v>
      </c>
      <c r="P2917" t="s">
        <v>24</v>
      </c>
      <c r="Q2917" t="s">
        <v>24</v>
      </c>
      <c r="R2917" t="s">
        <v>24</v>
      </c>
      <c r="S2917" t="s">
        <v>24</v>
      </c>
      <c r="T2917" t="s">
        <v>24</v>
      </c>
      <c r="U2917" t="s">
        <v>24</v>
      </c>
      <c r="V2917" t="s">
        <v>24</v>
      </c>
      <c r="W2917" t="s">
        <v>24</v>
      </c>
      <c r="X2917" t="s">
        <v>24</v>
      </c>
      <c r="Y2917">
        <v>671</v>
      </c>
      <c r="Z2917">
        <v>717</v>
      </c>
      <c r="AA2917">
        <v>281</v>
      </c>
      <c r="AB2917">
        <v>448</v>
      </c>
      <c r="AC2917" t="s">
        <v>11963</v>
      </c>
      <c r="AD2917" t="s">
        <v>11965</v>
      </c>
    </row>
    <row r="2918" spans="1:30" x14ac:dyDescent="0.25">
      <c r="A2918">
        <v>2917</v>
      </c>
      <c r="B2918" t="s">
        <v>17130</v>
      </c>
      <c r="C2918" s="2">
        <v>-0.33036651565029002</v>
      </c>
      <c r="D2918" t="s">
        <v>4166</v>
      </c>
      <c r="E2918" t="s">
        <v>18283</v>
      </c>
      <c r="F2918">
        <v>50.6500329645717</v>
      </c>
      <c r="G2918" s="2">
        <v>0.41474089964102601</v>
      </c>
      <c r="H2918" s="12">
        <v>-0.79656121674094404</v>
      </c>
      <c r="I2918" s="14">
        <v>0.42570590920611801</v>
      </c>
      <c r="J2918" s="14">
        <v>0.55320518317800005</v>
      </c>
      <c r="K2918" t="s">
        <v>24</v>
      </c>
      <c r="L2918" t="s">
        <v>24</v>
      </c>
      <c r="M2918" t="s">
        <v>24</v>
      </c>
      <c r="N2918" t="s">
        <v>24</v>
      </c>
      <c r="O2918" t="s">
        <v>24</v>
      </c>
      <c r="P2918" t="s">
        <v>24</v>
      </c>
      <c r="Q2918" t="s">
        <v>24</v>
      </c>
      <c r="R2918" t="s">
        <v>24</v>
      </c>
      <c r="S2918" t="s">
        <v>24</v>
      </c>
      <c r="T2918" t="s">
        <v>24</v>
      </c>
      <c r="U2918" t="s">
        <v>24</v>
      </c>
      <c r="V2918" t="s">
        <v>24</v>
      </c>
      <c r="W2918" t="s">
        <v>24</v>
      </c>
      <c r="X2918" t="s">
        <v>24</v>
      </c>
      <c r="Y2918">
        <v>65</v>
      </c>
      <c r="Z2918">
        <v>72</v>
      </c>
      <c r="AA2918">
        <v>31</v>
      </c>
      <c r="AB2918">
        <v>44</v>
      </c>
      <c r="AC2918" t="s">
        <v>11966</v>
      </c>
      <c r="AD2918" t="s">
        <v>11967</v>
      </c>
    </row>
    <row r="2919" spans="1:30" x14ac:dyDescent="0.25">
      <c r="A2919">
        <v>2918</v>
      </c>
      <c r="B2919" t="s">
        <v>17131</v>
      </c>
      <c r="C2919" s="2">
        <v>-0.13471018008809901</v>
      </c>
      <c r="D2919" t="s">
        <v>11970</v>
      </c>
      <c r="E2919" t="s">
        <v>18287</v>
      </c>
      <c r="F2919">
        <v>3177.4710802926602</v>
      </c>
      <c r="G2919" s="2">
        <v>0.15842575324644301</v>
      </c>
      <c r="H2919" s="12">
        <v>-0.85030481047198803</v>
      </c>
      <c r="I2919" s="14">
        <v>0.39515564279072202</v>
      </c>
      <c r="J2919" s="14">
        <v>0.52361139636843101</v>
      </c>
      <c r="K2919" t="s">
        <v>11969</v>
      </c>
      <c r="L2919" t="s">
        <v>24</v>
      </c>
      <c r="M2919" t="s">
        <v>24</v>
      </c>
      <c r="N2919" t="s">
        <v>24</v>
      </c>
      <c r="O2919" t="s">
        <v>24</v>
      </c>
      <c r="P2919" t="s">
        <v>24</v>
      </c>
      <c r="Q2919" t="s">
        <v>24</v>
      </c>
      <c r="R2919" t="s">
        <v>24</v>
      </c>
      <c r="S2919" t="s">
        <v>24</v>
      </c>
      <c r="T2919" t="s">
        <v>24</v>
      </c>
      <c r="U2919" t="s">
        <v>24</v>
      </c>
      <c r="V2919" t="s">
        <v>24</v>
      </c>
      <c r="W2919" t="s">
        <v>24</v>
      </c>
      <c r="X2919" t="s">
        <v>24</v>
      </c>
      <c r="Y2919">
        <v>4221</v>
      </c>
      <c r="Z2919">
        <v>5025</v>
      </c>
      <c r="AA2919">
        <v>2040</v>
      </c>
      <c r="AB2919">
        <v>2346</v>
      </c>
      <c r="AC2919" t="s">
        <v>11968</v>
      </c>
      <c r="AD2919" t="s">
        <v>11971</v>
      </c>
    </row>
    <row r="2920" spans="1:30" x14ac:dyDescent="0.25">
      <c r="A2920">
        <v>2919</v>
      </c>
      <c r="B2920" t="s">
        <v>17132</v>
      </c>
      <c r="C2920" s="2">
        <v>0.21103951292727899</v>
      </c>
      <c r="D2920" t="s">
        <v>35</v>
      </c>
      <c r="F2920">
        <v>53.029815241376902</v>
      </c>
      <c r="G2920" s="2">
        <v>0.41449373787548399</v>
      </c>
      <c r="H2920" s="12">
        <v>0.50915006342188995</v>
      </c>
      <c r="I2920" s="14">
        <v>0.61064704255776903</v>
      </c>
      <c r="J2920" s="14">
        <v>0.71608909945588195</v>
      </c>
      <c r="K2920" t="s">
        <v>11973</v>
      </c>
      <c r="L2920" t="s">
        <v>24</v>
      </c>
      <c r="M2920" t="s">
        <v>24</v>
      </c>
      <c r="N2920" t="s">
        <v>24</v>
      </c>
      <c r="O2920" t="s">
        <v>24</v>
      </c>
      <c r="P2920" t="s">
        <v>24</v>
      </c>
      <c r="Q2920" t="s">
        <v>24</v>
      </c>
      <c r="R2920" t="s">
        <v>24</v>
      </c>
      <c r="S2920" t="s">
        <v>24</v>
      </c>
      <c r="T2920" t="s">
        <v>24</v>
      </c>
      <c r="U2920" t="s">
        <v>24</v>
      </c>
      <c r="V2920" t="s">
        <v>24</v>
      </c>
      <c r="W2920" t="s">
        <v>24</v>
      </c>
      <c r="X2920" t="s">
        <v>24</v>
      </c>
      <c r="Y2920">
        <v>92</v>
      </c>
      <c r="Z2920">
        <v>81</v>
      </c>
      <c r="AA2920">
        <v>29</v>
      </c>
      <c r="AB2920">
        <v>36</v>
      </c>
      <c r="AC2920" t="s">
        <v>11972</v>
      </c>
      <c r="AD2920" t="s">
        <v>11974</v>
      </c>
    </row>
    <row r="2921" spans="1:30" x14ac:dyDescent="0.25">
      <c r="A2921">
        <v>2920</v>
      </c>
      <c r="B2921" t="s">
        <v>17133</v>
      </c>
      <c r="C2921" s="2">
        <v>1.33569846107861</v>
      </c>
      <c r="D2921" t="s">
        <v>35</v>
      </c>
      <c r="F2921">
        <v>361.89727381251998</v>
      </c>
      <c r="G2921" s="2">
        <v>0.23509435951831001</v>
      </c>
      <c r="H2921" s="12">
        <v>5.6815419298674597</v>
      </c>
      <c r="I2921" s="14">
        <v>1.3348577922052E-8</v>
      </c>
      <c r="J2921" s="14">
        <v>1.5451037177557401E-7</v>
      </c>
      <c r="K2921" t="s">
        <v>11976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0</v>
      </c>
      <c r="Y2921">
        <v>834</v>
      </c>
      <c r="Z2921">
        <v>741</v>
      </c>
      <c r="AA2921">
        <v>132</v>
      </c>
      <c r="AB2921">
        <v>138</v>
      </c>
      <c r="AC2921" t="s">
        <v>11975</v>
      </c>
      <c r="AD2921" t="s">
        <v>11977</v>
      </c>
    </row>
    <row r="2922" spans="1:30" x14ac:dyDescent="0.25">
      <c r="A2922">
        <v>2921</v>
      </c>
      <c r="B2922" t="s">
        <v>17134</v>
      </c>
      <c r="C2922" s="2">
        <v>1.12258131165847</v>
      </c>
      <c r="D2922" t="s">
        <v>11980</v>
      </c>
      <c r="E2922" t="s">
        <v>18287</v>
      </c>
      <c r="F2922">
        <v>617.10167744239698</v>
      </c>
      <c r="G2922" s="2">
        <v>0.22165011788119601</v>
      </c>
      <c r="H2922" s="12">
        <v>5.064654701696</v>
      </c>
      <c r="I2922" s="14">
        <v>4.0914126875918098E-7</v>
      </c>
      <c r="J2922" s="14">
        <v>3.5984158885238799E-6</v>
      </c>
      <c r="K2922" t="s">
        <v>11979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1399</v>
      </c>
      <c r="Z2922">
        <v>1169</v>
      </c>
      <c r="AA2922">
        <v>240</v>
      </c>
      <c r="AB2922">
        <v>272</v>
      </c>
      <c r="AC2922" t="s">
        <v>11978</v>
      </c>
      <c r="AD2922" t="s">
        <v>11981</v>
      </c>
    </row>
    <row r="2923" spans="1:30" x14ac:dyDescent="0.25">
      <c r="A2923">
        <v>2922</v>
      </c>
      <c r="B2923" t="s">
        <v>17135</v>
      </c>
      <c r="C2923" s="2">
        <v>-0.82835782660366197</v>
      </c>
      <c r="D2923" t="s">
        <v>35</v>
      </c>
      <c r="F2923">
        <v>8062.4585466806102</v>
      </c>
      <c r="G2923" s="2">
        <v>0.14258957428343</v>
      </c>
      <c r="H2923" s="12">
        <v>-5.80938564945225</v>
      </c>
      <c r="I2923" s="14">
        <v>6.2702503670561396E-9</v>
      </c>
      <c r="J2923" s="14">
        <v>7.5805968059920196E-8</v>
      </c>
      <c r="K2923" t="s">
        <v>11983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1</v>
      </c>
      <c r="W2923">
        <v>0</v>
      </c>
      <c r="X2923">
        <v>0</v>
      </c>
      <c r="Y2923">
        <v>8299</v>
      </c>
      <c r="Z2923">
        <v>9421</v>
      </c>
      <c r="AA2923">
        <v>6202</v>
      </c>
      <c r="AB2923">
        <v>7425</v>
      </c>
      <c r="AC2923" t="s">
        <v>11982</v>
      </c>
      <c r="AD2923" t="s">
        <v>11984</v>
      </c>
    </row>
    <row r="2924" spans="1:30" x14ac:dyDescent="0.25">
      <c r="A2924">
        <v>2923</v>
      </c>
      <c r="B2924" t="s">
        <v>17136</v>
      </c>
      <c r="C2924" s="2">
        <v>0.13052524503169399</v>
      </c>
      <c r="D2924" t="s">
        <v>11987</v>
      </c>
      <c r="E2924" t="s">
        <v>18286</v>
      </c>
      <c r="F2924">
        <v>10197.644576602401</v>
      </c>
      <c r="G2924" s="2">
        <v>0.201384413262406</v>
      </c>
      <c r="H2924" s="12">
        <v>0.64813975876881202</v>
      </c>
      <c r="I2924" s="14">
        <v>0.516894560680207</v>
      </c>
      <c r="J2924" s="14">
        <v>0.63931248538053298</v>
      </c>
      <c r="K2924" t="s">
        <v>11986</v>
      </c>
      <c r="L2924" t="s">
        <v>24</v>
      </c>
      <c r="M2924" t="s">
        <v>24</v>
      </c>
      <c r="N2924" t="s">
        <v>24</v>
      </c>
      <c r="O2924" t="s">
        <v>24</v>
      </c>
      <c r="P2924" t="s">
        <v>24</v>
      </c>
      <c r="Q2924" t="s">
        <v>24</v>
      </c>
      <c r="R2924" t="s">
        <v>24</v>
      </c>
      <c r="S2924" t="s">
        <v>24</v>
      </c>
      <c r="T2924" t="s">
        <v>24</v>
      </c>
      <c r="U2924" t="s">
        <v>24</v>
      </c>
      <c r="V2924" t="s">
        <v>24</v>
      </c>
      <c r="W2924" t="s">
        <v>24</v>
      </c>
      <c r="X2924" t="s">
        <v>24</v>
      </c>
      <c r="Y2924">
        <v>14833</v>
      </c>
      <c r="Z2924">
        <v>17701</v>
      </c>
      <c r="AA2924">
        <v>6626</v>
      </c>
      <c r="AB2924">
        <v>6094</v>
      </c>
      <c r="AC2924" t="s">
        <v>11985</v>
      </c>
      <c r="AD2924" t="s">
        <v>11988</v>
      </c>
    </row>
    <row r="2925" spans="1:30" x14ac:dyDescent="0.25">
      <c r="A2925">
        <v>2924</v>
      </c>
      <c r="B2925" t="s">
        <v>17137</v>
      </c>
      <c r="C2925" s="2">
        <v>-0.14878335707090601</v>
      </c>
      <c r="D2925" t="s">
        <v>35</v>
      </c>
      <c r="F2925">
        <v>15.5273987555349</v>
      </c>
      <c r="G2925" s="2">
        <v>0.74093868156020204</v>
      </c>
      <c r="H2925" s="12">
        <v>-0.200803873213383</v>
      </c>
      <c r="I2925" s="14">
        <v>0.84085193423214499</v>
      </c>
      <c r="J2925" s="14">
        <v>0.89056870170233904</v>
      </c>
      <c r="K2925" t="s">
        <v>24</v>
      </c>
      <c r="L2925" t="s">
        <v>24</v>
      </c>
      <c r="M2925" t="s">
        <v>24</v>
      </c>
      <c r="N2925" t="s">
        <v>24</v>
      </c>
      <c r="O2925" t="s">
        <v>24</v>
      </c>
      <c r="P2925" t="s">
        <v>24</v>
      </c>
      <c r="Q2925" t="s">
        <v>24</v>
      </c>
      <c r="R2925" t="s">
        <v>24</v>
      </c>
      <c r="S2925" t="s">
        <v>24</v>
      </c>
      <c r="T2925" t="s">
        <v>24</v>
      </c>
      <c r="U2925" t="s">
        <v>24</v>
      </c>
      <c r="V2925" t="s">
        <v>24</v>
      </c>
      <c r="W2925" t="s">
        <v>24</v>
      </c>
      <c r="X2925" t="s">
        <v>24</v>
      </c>
      <c r="Y2925">
        <v>23</v>
      </c>
      <c r="Z2925">
        <v>22</v>
      </c>
      <c r="AA2925">
        <v>7</v>
      </c>
      <c r="AB2925">
        <v>15</v>
      </c>
      <c r="AC2925" t="s">
        <v>11989</v>
      </c>
      <c r="AD2925" t="s">
        <v>11990</v>
      </c>
    </row>
    <row r="2926" spans="1:30" x14ac:dyDescent="0.25">
      <c r="A2926">
        <v>2925</v>
      </c>
      <c r="B2926" t="s">
        <v>17138</v>
      </c>
      <c r="C2926" s="2">
        <v>0.26617362569064701</v>
      </c>
      <c r="D2926" t="s">
        <v>11993</v>
      </c>
      <c r="E2926" t="s">
        <v>18290</v>
      </c>
      <c r="F2926">
        <v>2448.3554289937101</v>
      </c>
      <c r="G2926" s="2">
        <v>0.17526524510066599</v>
      </c>
      <c r="H2926" s="12">
        <v>1.518690288755</v>
      </c>
      <c r="I2926" s="14">
        <v>0.12884047218515399</v>
      </c>
      <c r="J2926" s="14">
        <v>0.22281755707840001</v>
      </c>
      <c r="K2926" t="s">
        <v>11992</v>
      </c>
      <c r="L2926" t="s">
        <v>24</v>
      </c>
      <c r="M2926" t="s">
        <v>24</v>
      </c>
      <c r="N2926" t="s">
        <v>24</v>
      </c>
      <c r="O2926" t="s">
        <v>24</v>
      </c>
      <c r="P2926" t="s">
        <v>24</v>
      </c>
      <c r="Q2926" t="s">
        <v>24</v>
      </c>
      <c r="R2926" t="s">
        <v>24</v>
      </c>
      <c r="S2926" t="s">
        <v>24</v>
      </c>
      <c r="T2926" t="s">
        <v>24</v>
      </c>
      <c r="U2926" t="s">
        <v>24</v>
      </c>
      <c r="V2926" t="s">
        <v>24</v>
      </c>
      <c r="W2926" t="s">
        <v>24</v>
      </c>
      <c r="X2926" t="s">
        <v>24</v>
      </c>
      <c r="Y2926">
        <v>3946</v>
      </c>
      <c r="Z2926">
        <v>4200</v>
      </c>
      <c r="AA2926">
        <v>1463</v>
      </c>
      <c r="AB2926">
        <v>1451</v>
      </c>
      <c r="AC2926" t="s">
        <v>11991</v>
      </c>
      <c r="AD2926" t="s">
        <v>11994</v>
      </c>
    </row>
    <row r="2927" spans="1:30" x14ac:dyDescent="0.25">
      <c r="A2927">
        <v>2926</v>
      </c>
      <c r="B2927" t="s">
        <v>17139</v>
      </c>
      <c r="C2927" s="2">
        <v>0.75847465179565099</v>
      </c>
      <c r="D2927" t="s">
        <v>11997</v>
      </c>
      <c r="E2927" t="s">
        <v>18285</v>
      </c>
      <c r="F2927">
        <v>824.43113266413604</v>
      </c>
      <c r="G2927" s="2">
        <v>0.197403165555703</v>
      </c>
      <c r="H2927" s="12">
        <v>3.8422618485397302</v>
      </c>
      <c r="I2927" s="14">
        <v>1.21905678810514E-4</v>
      </c>
      <c r="J2927" s="14">
        <v>5.9356817425817499E-4</v>
      </c>
      <c r="K2927" t="s">
        <v>11996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0</v>
      </c>
      <c r="Y2927">
        <v>1675</v>
      </c>
      <c r="Z2927">
        <v>1474</v>
      </c>
      <c r="AA2927">
        <v>375</v>
      </c>
      <c r="AB2927">
        <v>433</v>
      </c>
      <c r="AC2927" t="s">
        <v>11995</v>
      </c>
      <c r="AD2927" t="s">
        <v>11998</v>
      </c>
    </row>
    <row r="2928" spans="1:30" x14ac:dyDescent="0.25">
      <c r="A2928">
        <v>2927</v>
      </c>
      <c r="B2928" t="s">
        <v>17140</v>
      </c>
      <c r="C2928" s="2">
        <v>0.56509392598137898</v>
      </c>
      <c r="D2928" t="s">
        <v>12001</v>
      </c>
      <c r="E2928" t="s">
        <v>18289</v>
      </c>
      <c r="F2928">
        <v>1987.4037617296599</v>
      </c>
      <c r="G2928" s="2">
        <v>0.179902152138562</v>
      </c>
      <c r="H2928" s="12">
        <v>3.1411182093371401</v>
      </c>
      <c r="I2928" s="14">
        <v>1.6830408663785501E-3</v>
      </c>
      <c r="J2928" s="14">
        <v>5.8472193800785102E-3</v>
      </c>
      <c r="K2928" t="s">
        <v>12000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0</v>
      </c>
      <c r="Y2928">
        <v>3818</v>
      </c>
      <c r="Z2928">
        <v>3390</v>
      </c>
      <c r="AA2928">
        <v>984</v>
      </c>
      <c r="AB2928">
        <v>1130</v>
      </c>
      <c r="AC2928" t="s">
        <v>11999</v>
      </c>
      <c r="AD2928" t="s">
        <v>12002</v>
      </c>
    </row>
    <row r="2929" spans="1:30" x14ac:dyDescent="0.25">
      <c r="A2929">
        <v>2928</v>
      </c>
      <c r="B2929" t="s">
        <v>17141</v>
      </c>
      <c r="C2929" s="2">
        <v>0.35371844007655201</v>
      </c>
      <c r="D2929" t="s">
        <v>12005</v>
      </c>
      <c r="E2929" t="s">
        <v>18287</v>
      </c>
      <c r="F2929">
        <v>2138.3718147660902</v>
      </c>
      <c r="G2929" s="2">
        <v>0.18896514049677299</v>
      </c>
      <c r="H2929" s="12">
        <v>1.87187138932957</v>
      </c>
      <c r="I2929" s="14">
        <v>6.12243986770118E-2</v>
      </c>
      <c r="J2929" s="14">
        <v>0.12235479878901299</v>
      </c>
      <c r="K2929" t="s">
        <v>12004</v>
      </c>
      <c r="L2929" t="s">
        <v>24</v>
      </c>
      <c r="M2929" t="s">
        <v>24</v>
      </c>
      <c r="N2929" t="s">
        <v>24</v>
      </c>
      <c r="O2929" t="s">
        <v>24</v>
      </c>
      <c r="P2929" t="s">
        <v>24</v>
      </c>
      <c r="Q2929" t="s">
        <v>24</v>
      </c>
      <c r="R2929" t="s">
        <v>24</v>
      </c>
      <c r="S2929" t="s">
        <v>24</v>
      </c>
      <c r="T2929" t="s">
        <v>24</v>
      </c>
      <c r="U2929" t="s">
        <v>24</v>
      </c>
      <c r="V2929" t="s">
        <v>24</v>
      </c>
      <c r="W2929" t="s">
        <v>24</v>
      </c>
      <c r="X2929" t="s">
        <v>24</v>
      </c>
      <c r="Y2929">
        <v>3375</v>
      </c>
      <c r="Z2929">
        <v>3945</v>
      </c>
      <c r="AA2929">
        <v>1247</v>
      </c>
      <c r="AB2929">
        <v>1212</v>
      </c>
      <c r="AC2929" t="s">
        <v>12003</v>
      </c>
      <c r="AD2929" t="s">
        <v>12006</v>
      </c>
    </row>
    <row r="2930" spans="1:30" x14ac:dyDescent="0.25">
      <c r="A2930">
        <v>2929</v>
      </c>
      <c r="B2930" t="s">
        <v>17142</v>
      </c>
      <c r="C2930" s="2">
        <v>0.56048020614955196</v>
      </c>
      <c r="D2930" t="s">
        <v>12008</v>
      </c>
      <c r="E2930" t="s">
        <v>18287</v>
      </c>
      <c r="F2930">
        <v>807.15263517891799</v>
      </c>
      <c r="G2930" s="2">
        <v>0.17553148927642701</v>
      </c>
      <c r="H2930" s="12">
        <v>3.1930464924553199</v>
      </c>
      <c r="I2930" s="14">
        <v>1.4078027818024399E-3</v>
      </c>
      <c r="J2930" s="14">
        <v>5.0205204227749102E-3</v>
      </c>
      <c r="K2930" t="s">
        <v>24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0</v>
      </c>
      <c r="Y2930">
        <v>1470</v>
      </c>
      <c r="Z2930">
        <v>1458</v>
      </c>
      <c r="AA2930">
        <v>408</v>
      </c>
      <c r="AB2930">
        <v>451</v>
      </c>
      <c r="AC2930" t="s">
        <v>12007</v>
      </c>
      <c r="AD2930" t="s">
        <v>12009</v>
      </c>
    </row>
    <row r="2931" spans="1:30" x14ac:dyDescent="0.25">
      <c r="A2931">
        <v>2930</v>
      </c>
      <c r="B2931" t="s">
        <v>17143</v>
      </c>
      <c r="C2931" s="2">
        <v>0.108172791646979</v>
      </c>
      <c r="D2931" t="s">
        <v>12012</v>
      </c>
      <c r="E2931" t="s">
        <v>18295</v>
      </c>
      <c r="F2931">
        <v>892.13261926443397</v>
      </c>
      <c r="G2931" s="2">
        <v>0.18096317561820399</v>
      </c>
      <c r="H2931" s="12">
        <v>0.59776134717707397</v>
      </c>
      <c r="I2931" s="14">
        <v>0.54999918508370704</v>
      </c>
      <c r="J2931" s="14">
        <v>0.66762412737080301</v>
      </c>
      <c r="K2931" t="s">
        <v>12011</v>
      </c>
      <c r="L2931" t="s">
        <v>24</v>
      </c>
      <c r="M2931" t="s">
        <v>24</v>
      </c>
      <c r="N2931" t="s">
        <v>24</v>
      </c>
      <c r="O2931" t="s">
        <v>24</v>
      </c>
      <c r="P2931" t="s">
        <v>24</v>
      </c>
      <c r="Q2931" t="s">
        <v>24</v>
      </c>
      <c r="R2931" t="s">
        <v>24</v>
      </c>
      <c r="S2931" t="s">
        <v>24</v>
      </c>
      <c r="T2931" t="s">
        <v>24</v>
      </c>
      <c r="U2931" t="s">
        <v>24</v>
      </c>
      <c r="V2931" t="s">
        <v>24</v>
      </c>
      <c r="W2931" t="s">
        <v>24</v>
      </c>
      <c r="X2931" t="s">
        <v>24</v>
      </c>
      <c r="Y2931">
        <v>1279</v>
      </c>
      <c r="Z2931">
        <v>1547</v>
      </c>
      <c r="AA2931">
        <v>507</v>
      </c>
      <c r="AB2931">
        <v>629</v>
      </c>
      <c r="AC2931" t="s">
        <v>12010</v>
      </c>
      <c r="AD2931" t="s">
        <v>12013</v>
      </c>
    </row>
    <row r="2932" spans="1:30" x14ac:dyDescent="0.25">
      <c r="A2932">
        <v>2931</v>
      </c>
      <c r="B2932" t="s">
        <v>17144</v>
      </c>
      <c r="C2932" s="2">
        <v>0.30576020937446702</v>
      </c>
      <c r="D2932" t="s">
        <v>12016</v>
      </c>
      <c r="E2932" t="s">
        <v>18292</v>
      </c>
      <c r="F2932">
        <v>1710.8028189491399</v>
      </c>
      <c r="G2932" s="2">
        <v>0.14971735035571801</v>
      </c>
      <c r="H2932" s="12">
        <v>2.0422496701150701</v>
      </c>
      <c r="I2932" s="14">
        <v>4.1126771756239501E-2</v>
      </c>
      <c r="J2932" s="14">
        <v>8.8444254118998103E-2</v>
      </c>
      <c r="K2932" t="s">
        <v>12015</v>
      </c>
      <c r="L2932" t="s">
        <v>24</v>
      </c>
      <c r="M2932" t="s">
        <v>24</v>
      </c>
      <c r="N2932" t="s">
        <v>24</v>
      </c>
      <c r="O2932" t="s">
        <v>24</v>
      </c>
      <c r="P2932" t="s">
        <v>24</v>
      </c>
      <c r="Q2932" t="s">
        <v>24</v>
      </c>
      <c r="R2932" t="s">
        <v>24</v>
      </c>
      <c r="S2932" t="s">
        <v>24</v>
      </c>
      <c r="T2932" t="s">
        <v>24</v>
      </c>
      <c r="U2932" t="s">
        <v>24</v>
      </c>
      <c r="V2932" t="s">
        <v>24</v>
      </c>
      <c r="W2932" t="s">
        <v>24</v>
      </c>
      <c r="X2932" t="s">
        <v>24</v>
      </c>
      <c r="Y2932">
        <v>2806</v>
      </c>
      <c r="Z2932">
        <v>2957</v>
      </c>
      <c r="AA2932">
        <v>922</v>
      </c>
      <c r="AB2932">
        <v>1099</v>
      </c>
      <c r="AC2932" t="s">
        <v>12014</v>
      </c>
      <c r="AD2932" t="s">
        <v>12017</v>
      </c>
    </row>
    <row r="2933" spans="1:30" x14ac:dyDescent="0.25">
      <c r="A2933">
        <v>2932</v>
      </c>
      <c r="B2933" t="s">
        <v>17145</v>
      </c>
      <c r="C2933" s="2">
        <v>0.14902273805233701</v>
      </c>
      <c r="D2933" t="s">
        <v>12020</v>
      </c>
      <c r="E2933" t="s">
        <v>18285</v>
      </c>
      <c r="F2933">
        <v>2860.60874775824</v>
      </c>
      <c r="G2933" s="2">
        <v>0.18571455554281499</v>
      </c>
      <c r="H2933" s="12">
        <v>0.80242896210674597</v>
      </c>
      <c r="I2933" s="14">
        <v>0.42230486536574402</v>
      </c>
      <c r="J2933" s="14">
        <v>0.55018696202792805</v>
      </c>
      <c r="K2933" t="s">
        <v>12019</v>
      </c>
      <c r="L2933" t="s">
        <v>24</v>
      </c>
      <c r="M2933" t="s">
        <v>24</v>
      </c>
      <c r="N2933" t="s">
        <v>24</v>
      </c>
      <c r="O2933" t="s">
        <v>24</v>
      </c>
      <c r="P2933" t="s">
        <v>24</v>
      </c>
      <c r="Q2933" t="s">
        <v>24</v>
      </c>
      <c r="R2933" t="s">
        <v>24</v>
      </c>
      <c r="S2933" t="s">
        <v>24</v>
      </c>
      <c r="T2933" t="s">
        <v>24</v>
      </c>
      <c r="U2933" t="s">
        <v>24</v>
      </c>
      <c r="V2933" t="s">
        <v>24</v>
      </c>
      <c r="W2933" t="s">
        <v>24</v>
      </c>
      <c r="X2933" t="s">
        <v>24</v>
      </c>
      <c r="Y2933">
        <v>4081</v>
      </c>
      <c r="Z2933">
        <v>5107</v>
      </c>
      <c r="AA2933">
        <v>1752</v>
      </c>
      <c r="AB2933">
        <v>1810</v>
      </c>
      <c r="AC2933" t="s">
        <v>12018</v>
      </c>
      <c r="AD2933" t="s">
        <v>12021</v>
      </c>
    </row>
    <row r="2934" spans="1:30" x14ac:dyDescent="0.25">
      <c r="A2934">
        <v>2933</v>
      </c>
      <c r="B2934" t="s">
        <v>17146</v>
      </c>
      <c r="C2934" s="2">
        <v>-7.1833151901669803E-3</v>
      </c>
      <c r="D2934" t="s">
        <v>12024</v>
      </c>
      <c r="E2934" t="s">
        <v>18291</v>
      </c>
      <c r="F2934">
        <v>1020.20210959631</v>
      </c>
      <c r="G2934" s="2">
        <v>0.191177363267444</v>
      </c>
      <c r="H2934" s="12">
        <v>-3.7574088623233103E-2</v>
      </c>
      <c r="I2934" s="14">
        <v>0.97002726761172797</v>
      </c>
      <c r="J2934" s="14">
        <v>0.976569174523373</v>
      </c>
      <c r="K2934" t="s">
        <v>12023</v>
      </c>
      <c r="L2934" t="s">
        <v>24</v>
      </c>
      <c r="M2934" t="s">
        <v>24</v>
      </c>
      <c r="N2934" t="s">
        <v>24</v>
      </c>
      <c r="O2934" t="s">
        <v>24</v>
      </c>
      <c r="P2934" t="s">
        <v>24</v>
      </c>
      <c r="Q2934" t="s">
        <v>24</v>
      </c>
      <c r="R2934" t="s">
        <v>24</v>
      </c>
      <c r="S2934" t="s">
        <v>24</v>
      </c>
      <c r="T2934" t="s">
        <v>24</v>
      </c>
      <c r="U2934" t="s">
        <v>24</v>
      </c>
      <c r="V2934" t="s">
        <v>24</v>
      </c>
      <c r="W2934" t="s">
        <v>24</v>
      </c>
      <c r="X2934" t="s">
        <v>24</v>
      </c>
      <c r="Y2934">
        <v>1609</v>
      </c>
      <c r="Z2934">
        <v>1485</v>
      </c>
      <c r="AA2934">
        <v>660</v>
      </c>
      <c r="AB2934">
        <v>683</v>
      </c>
      <c r="AC2934" t="s">
        <v>12022</v>
      </c>
      <c r="AD2934" t="s">
        <v>12025</v>
      </c>
    </row>
    <row r="2935" spans="1:30" x14ac:dyDescent="0.25">
      <c r="A2935">
        <v>2934</v>
      </c>
      <c r="B2935" t="s">
        <v>17147</v>
      </c>
      <c r="C2935" s="2">
        <v>0.17949890163577101</v>
      </c>
      <c r="D2935" t="s">
        <v>12028</v>
      </c>
      <c r="E2935" t="s">
        <v>18292</v>
      </c>
      <c r="F2935">
        <v>848.47430648443196</v>
      </c>
      <c r="G2935" s="2">
        <v>0.22800458976804699</v>
      </c>
      <c r="H2935" s="12">
        <v>0.78726003638075304</v>
      </c>
      <c r="I2935" s="14">
        <v>0.431129658866862</v>
      </c>
      <c r="J2935" s="14">
        <v>0.55820998603285699</v>
      </c>
      <c r="K2935" t="s">
        <v>12027</v>
      </c>
      <c r="L2935" t="s">
        <v>24</v>
      </c>
      <c r="M2935" t="s">
        <v>24</v>
      </c>
      <c r="N2935" t="s">
        <v>24</v>
      </c>
      <c r="O2935" t="s">
        <v>24</v>
      </c>
      <c r="P2935" t="s">
        <v>24</v>
      </c>
      <c r="Q2935" t="s">
        <v>24</v>
      </c>
      <c r="R2935" t="s">
        <v>24</v>
      </c>
      <c r="S2935" t="s">
        <v>24</v>
      </c>
      <c r="T2935" t="s">
        <v>24</v>
      </c>
      <c r="U2935" t="s">
        <v>24</v>
      </c>
      <c r="V2935" t="s">
        <v>24</v>
      </c>
      <c r="W2935" t="s">
        <v>24</v>
      </c>
      <c r="X2935" t="s">
        <v>24</v>
      </c>
      <c r="Y2935">
        <v>1529</v>
      </c>
      <c r="Z2935">
        <v>1205</v>
      </c>
      <c r="AA2935">
        <v>496</v>
      </c>
      <c r="AB2935">
        <v>552</v>
      </c>
      <c r="AC2935" t="s">
        <v>12026</v>
      </c>
      <c r="AD2935" t="s">
        <v>12029</v>
      </c>
    </row>
    <row r="2936" spans="1:30" x14ac:dyDescent="0.25">
      <c r="A2936">
        <v>2935</v>
      </c>
      <c r="B2936" t="s">
        <v>17148</v>
      </c>
      <c r="C2936" s="2">
        <v>9.7120519761209195E-2</v>
      </c>
      <c r="D2936" t="s">
        <v>35</v>
      </c>
      <c r="E2936" t="s">
        <v>18290</v>
      </c>
      <c r="F2936">
        <v>158.24066609386</v>
      </c>
      <c r="G2936" s="2">
        <v>0.26190530918430699</v>
      </c>
      <c r="H2936" s="12">
        <v>0.37082302784806798</v>
      </c>
      <c r="I2936" s="14">
        <v>0.71076934854679397</v>
      </c>
      <c r="J2936" s="14">
        <v>0.797336425403807</v>
      </c>
      <c r="K2936" t="s">
        <v>12031</v>
      </c>
      <c r="L2936" t="s">
        <v>24</v>
      </c>
      <c r="M2936" t="s">
        <v>24</v>
      </c>
      <c r="N2936" t="s">
        <v>24</v>
      </c>
      <c r="O2936" t="s">
        <v>24</v>
      </c>
      <c r="P2936" t="s">
        <v>24</v>
      </c>
      <c r="Q2936" t="s">
        <v>24</v>
      </c>
      <c r="R2936" t="s">
        <v>24</v>
      </c>
      <c r="S2936" t="s">
        <v>24</v>
      </c>
      <c r="T2936" t="s">
        <v>24</v>
      </c>
      <c r="U2936" t="s">
        <v>24</v>
      </c>
      <c r="V2936" t="s">
        <v>24</v>
      </c>
      <c r="W2936" t="s">
        <v>24</v>
      </c>
      <c r="X2936" t="s">
        <v>24</v>
      </c>
      <c r="Y2936">
        <v>232</v>
      </c>
      <c r="Z2936">
        <v>267</v>
      </c>
      <c r="AA2936">
        <v>92</v>
      </c>
      <c r="AB2936">
        <v>110</v>
      </c>
      <c r="AC2936" t="s">
        <v>12030</v>
      </c>
      <c r="AD2936" t="s">
        <v>12032</v>
      </c>
    </row>
    <row r="2937" spans="1:30" x14ac:dyDescent="0.25">
      <c r="A2937">
        <v>2936</v>
      </c>
      <c r="B2937" t="s">
        <v>17149</v>
      </c>
      <c r="C2937" s="2">
        <v>0.19677328422818099</v>
      </c>
      <c r="D2937" t="s">
        <v>24</v>
      </c>
      <c r="F2937">
        <v>94.606809155148994</v>
      </c>
      <c r="G2937" s="2">
        <v>0.52346157030615703</v>
      </c>
      <c r="H2937" s="12">
        <v>0.37590779417311199</v>
      </c>
      <c r="I2937" s="14">
        <v>0.70698544587511503</v>
      </c>
      <c r="J2937" s="14">
        <v>0.79446853701937403</v>
      </c>
      <c r="K2937" t="s">
        <v>24</v>
      </c>
      <c r="L2937" t="s">
        <v>24</v>
      </c>
      <c r="M2937" t="s">
        <v>24</v>
      </c>
      <c r="N2937" t="s">
        <v>24</v>
      </c>
      <c r="O2937" t="s">
        <v>24</v>
      </c>
      <c r="P2937" t="s">
        <v>24</v>
      </c>
      <c r="Q2937" t="s">
        <v>24</v>
      </c>
      <c r="R2937" t="s">
        <v>24</v>
      </c>
      <c r="S2937" t="s">
        <v>24</v>
      </c>
      <c r="T2937" t="s">
        <v>24</v>
      </c>
      <c r="U2937" t="s">
        <v>24</v>
      </c>
      <c r="V2937" t="s">
        <v>24</v>
      </c>
      <c r="W2937" t="s">
        <v>24</v>
      </c>
      <c r="X2937" t="s">
        <v>24</v>
      </c>
      <c r="Y2937">
        <v>152</v>
      </c>
      <c r="Z2937">
        <v>155</v>
      </c>
      <c r="AA2937">
        <v>79</v>
      </c>
      <c r="AB2937">
        <v>33</v>
      </c>
      <c r="AC2937" t="s">
        <v>24</v>
      </c>
      <c r="AD2937" t="s">
        <v>24</v>
      </c>
    </row>
    <row r="2938" spans="1:30" x14ac:dyDescent="0.25">
      <c r="A2938">
        <v>2937</v>
      </c>
      <c r="B2938" t="s">
        <v>17150</v>
      </c>
      <c r="C2938" s="2">
        <v>-2.0337089547354002E-2</v>
      </c>
      <c r="D2938" t="s">
        <v>4520</v>
      </c>
      <c r="E2938" t="s">
        <v>18298</v>
      </c>
      <c r="F2938">
        <v>508.61212769275897</v>
      </c>
      <c r="G2938" s="2">
        <v>0.20497777868951</v>
      </c>
      <c r="H2938" s="12">
        <v>-9.9216069553371006E-2</v>
      </c>
      <c r="I2938" s="14">
        <v>0.920966716153096</v>
      </c>
      <c r="J2938" s="14">
        <v>0.94417826898866897</v>
      </c>
      <c r="K2938" t="s">
        <v>12034</v>
      </c>
      <c r="L2938" t="s">
        <v>24</v>
      </c>
      <c r="M2938" t="s">
        <v>24</v>
      </c>
      <c r="N2938" t="s">
        <v>24</v>
      </c>
      <c r="O2938" t="s">
        <v>24</v>
      </c>
      <c r="P2938" t="s">
        <v>24</v>
      </c>
      <c r="Q2938" t="s">
        <v>24</v>
      </c>
      <c r="R2938" t="s">
        <v>24</v>
      </c>
      <c r="S2938" t="s">
        <v>24</v>
      </c>
      <c r="T2938" t="s">
        <v>24</v>
      </c>
      <c r="U2938" t="s">
        <v>24</v>
      </c>
      <c r="V2938" t="s">
        <v>24</v>
      </c>
      <c r="W2938" t="s">
        <v>24</v>
      </c>
      <c r="X2938" t="s">
        <v>24</v>
      </c>
      <c r="Y2938">
        <v>715</v>
      </c>
      <c r="Z2938">
        <v>825</v>
      </c>
      <c r="AA2938">
        <v>335</v>
      </c>
      <c r="AB2938">
        <v>337</v>
      </c>
      <c r="AC2938" t="s">
        <v>12033</v>
      </c>
      <c r="AD2938" t="s">
        <v>12035</v>
      </c>
    </row>
    <row r="2939" spans="1:30" x14ac:dyDescent="0.25">
      <c r="A2939">
        <v>2938</v>
      </c>
      <c r="B2939" t="s">
        <v>17151</v>
      </c>
      <c r="C2939" s="2">
        <v>0.32262184141189199</v>
      </c>
      <c r="D2939" t="s">
        <v>12038</v>
      </c>
      <c r="E2939" t="s">
        <v>18289</v>
      </c>
      <c r="F2939">
        <v>5978.9693828416403</v>
      </c>
      <c r="G2939" s="2">
        <v>0.18357825755666601</v>
      </c>
      <c r="H2939" s="12">
        <v>1.75740768926466</v>
      </c>
      <c r="I2939" s="14">
        <v>7.8848343628838802E-2</v>
      </c>
      <c r="J2939" s="14">
        <v>0.150563707516193</v>
      </c>
      <c r="K2939" t="s">
        <v>12037</v>
      </c>
      <c r="L2939" t="s">
        <v>24</v>
      </c>
      <c r="M2939" t="s">
        <v>24</v>
      </c>
      <c r="N2939" t="s">
        <v>24</v>
      </c>
      <c r="O2939" t="s">
        <v>24</v>
      </c>
      <c r="P2939" t="s">
        <v>24</v>
      </c>
      <c r="Q2939" t="s">
        <v>24</v>
      </c>
      <c r="R2939" t="s">
        <v>24</v>
      </c>
      <c r="S2939" t="s">
        <v>24</v>
      </c>
      <c r="T2939" t="s">
        <v>24</v>
      </c>
      <c r="U2939" t="s">
        <v>24</v>
      </c>
      <c r="V2939" t="s">
        <v>24</v>
      </c>
      <c r="W2939" t="s">
        <v>24</v>
      </c>
      <c r="X2939" t="s">
        <v>24</v>
      </c>
      <c r="Y2939">
        <v>9468</v>
      </c>
      <c r="Z2939">
        <v>10800</v>
      </c>
      <c r="AA2939">
        <v>3543</v>
      </c>
      <c r="AB2939">
        <v>3412</v>
      </c>
      <c r="AC2939" t="s">
        <v>12036</v>
      </c>
      <c r="AD2939" t="s">
        <v>12039</v>
      </c>
    </row>
    <row r="2940" spans="1:30" x14ac:dyDescent="0.25">
      <c r="A2940">
        <v>2939</v>
      </c>
      <c r="B2940" t="s">
        <v>17152</v>
      </c>
      <c r="C2940" s="2">
        <v>0.68066875751050504</v>
      </c>
      <c r="D2940" t="s">
        <v>12042</v>
      </c>
      <c r="E2940" t="s">
        <v>18298</v>
      </c>
      <c r="F2940">
        <v>1559.1542708499701</v>
      </c>
      <c r="G2940" s="2">
        <v>0.19256566785877599</v>
      </c>
      <c r="H2940" s="12">
        <v>3.5347357869092999</v>
      </c>
      <c r="I2940" s="14">
        <v>4.0818307979991402E-4</v>
      </c>
      <c r="J2940" s="14">
        <v>1.7607163685384099E-3</v>
      </c>
      <c r="K2940" t="s">
        <v>12041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0</v>
      </c>
      <c r="Y2940">
        <v>2973</v>
      </c>
      <c r="Z2940">
        <v>2869</v>
      </c>
      <c r="AA2940">
        <v>797</v>
      </c>
      <c r="AB2940">
        <v>772</v>
      </c>
      <c r="AC2940" t="s">
        <v>12040</v>
      </c>
      <c r="AD2940" t="s">
        <v>12043</v>
      </c>
    </row>
    <row r="2941" spans="1:30" x14ac:dyDescent="0.25">
      <c r="A2941">
        <v>2940</v>
      </c>
      <c r="B2941" t="s">
        <v>17153</v>
      </c>
      <c r="C2941" s="2">
        <v>0.35253545650735901</v>
      </c>
      <c r="D2941" t="s">
        <v>12046</v>
      </c>
      <c r="E2941" t="s">
        <v>18297</v>
      </c>
      <c r="F2941">
        <v>982.42448629754495</v>
      </c>
      <c r="G2941" s="2">
        <v>0.16385447526904401</v>
      </c>
      <c r="H2941" s="12">
        <v>2.1515155806913899</v>
      </c>
      <c r="I2941" s="14">
        <v>3.14355273758034E-2</v>
      </c>
      <c r="J2941" s="14">
        <v>7.0916079955235203E-2</v>
      </c>
      <c r="K2941" t="s">
        <v>12045</v>
      </c>
      <c r="L2941" t="s">
        <v>24</v>
      </c>
      <c r="M2941" t="s">
        <v>24</v>
      </c>
      <c r="N2941" t="s">
        <v>24</v>
      </c>
      <c r="O2941" t="s">
        <v>24</v>
      </c>
      <c r="P2941" t="s">
        <v>24</v>
      </c>
      <c r="Q2941" t="s">
        <v>24</v>
      </c>
      <c r="R2941" t="s">
        <v>24</v>
      </c>
      <c r="S2941" t="s">
        <v>24</v>
      </c>
      <c r="T2941" t="s">
        <v>24</v>
      </c>
      <c r="U2941" t="s">
        <v>24</v>
      </c>
      <c r="V2941" t="s">
        <v>24</v>
      </c>
      <c r="W2941" t="s">
        <v>24</v>
      </c>
      <c r="X2941" t="s">
        <v>24</v>
      </c>
      <c r="Y2941">
        <v>1630</v>
      </c>
      <c r="Z2941">
        <v>1728</v>
      </c>
      <c r="AA2941">
        <v>507</v>
      </c>
      <c r="AB2941">
        <v>635</v>
      </c>
      <c r="AC2941" t="s">
        <v>12044</v>
      </c>
      <c r="AD2941" t="s">
        <v>12047</v>
      </c>
    </row>
    <row r="2942" spans="1:30" x14ac:dyDescent="0.25">
      <c r="A2942">
        <v>2941</v>
      </c>
      <c r="B2942" t="s">
        <v>17154</v>
      </c>
      <c r="C2942" s="2">
        <v>0.20980398711693499</v>
      </c>
      <c r="D2942" t="s">
        <v>35</v>
      </c>
      <c r="F2942">
        <v>724.19708913693796</v>
      </c>
      <c r="G2942" s="2">
        <v>0.181093635232384</v>
      </c>
      <c r="H2942" s="12">
        <v>1.1585387131232401</v>
      </c>
      <c r="I2942" s="14">
        <v>0.246644262821857</v>
      </c>
      <c r="J2942" s="14">
        <v>0.368597721515252</v>
      </c>
      <c r="K2942" t="s">
        <v>12049</v>
      </c>
      <c r="L2942" t="s">
        <v>24</v>
      </c>
      <c r="M2942" t="s">
        <v>24</v>
      </c>
      <c r="N2942" t="s">
        <v>24</v>
      </c>
      <c r="O2942" t="s">
        <v>24</v>
      </c>
      <c r="P2942" t="s">
        <v>24</v>
      </c>
      <c r="Q2942" t="s">
        <v>24</v>
      </c>
      <c r="R2942" t="s">
        <v>24</v>
      </c>
      <c r="S2942" t="s">
        <v>24</v>
      </c>
      <c r="T2942" t="s">
        <v>24</v>
      </c>
      <c r="U2942" t="s">
        <v>24</v>
      </c>
      <c r="V2942" t="s">
        <v>24</v>
      </c>
      <c r="W2942" t="s">
        <v>24</v>
      </c>
      <c r="X2942" t="s">
        <v>24</v>
      </c>
      <c r="Y2942">
        <v>1091</v>
      </c>
      <c r="Z2942">
        <v>1279</v>
      </c>
      <c r="AA2942">
        <v>417</v>
      </c>
      <c r="AB2942">
        <v>468</v>
      </c>
      <c r="AC2942" t="s">
        <v>12048</v>
      </c>
      <c r="AD2942" t="s">
        <v>12050</v>
      </c>
    </row>
    <row r="2943" spans="1:30" x14ac:dyDescent="0.25">
      <c r="A2943">
        <v>2942</v>
      </c>
      <c r="B2943" t="s">
        <v>17155</v>
      </c>
      <c r="C2943" s="2">
        <v>0.31984181154895802</v>
      </c>
      <c r="D2943" t="s">
        <v>35</v>
      </c>
      <c r="F2943">
        <v>13.2292854359932</v>
      </c>
      <c r="G2943" s="2">
        <v>0.83790594713926503</v>
      </c>
      <c r="H2943" s="12">
        <v>0.38171564796854002</v>
      </c>
      <c r="I2943" s="14">
        <v>0.70267229202706305</v>
      </c>
      <c r="J2943" s="14">
        <v>0.79075945255495195</v>
      </c>
      <c r="K2943" t="s">
        <v>12052</v>
      </c>
      <c r="L2943" t="s">
        <v>24</v>
      </c>
      <c r="M2943" t="s">
        <v>24</v>
      </c>
      <c r="N2943" t="s">
        <v>24</v>
      </c>
      <c r="O2943" t="s">
        <v>24</v>
      </c>
      <c r="P2943" t="s">
        <v>24</v>
      </c>
      <c r="Q2943" t="s">
        <v>24</v>
      </c>
      <c r="R2943" t="s">
        <v>24</v>
      </c>
      <c r="S2943" t="s">
        <v>24</v>
      </c>
      <c r="T2943" t="s">
        <v>24</v>
      </c>
      <c r="U2943" t="s">
        <v>24</v>
      </c>
      <c r="V2943" t="s">
        <v>24</v>
      </c>
      <c r="W2943" t="s">
        <v>24</v>
      </c>
      <c r="X2943" t="s">
        <v>24</v>
      </c>
      <c r="Y2943">
        <v>22</v>
      </c>
      <c r="Z2943">
        <v>23</v>
      </c>
      <c r="AA2943">
        <v>4</v>
      </c>
      <c r="AB2943">
        <v>12</v>
      </c>
      <c r="AC2943" t="s">
        <v>12051</v>
      </c>
      <c r="AD2943" t="s">
        <v>12053</v>
      </c>
    </row>
    <row r="2944" spans="1:30" x14ac:dyDescent="0.25">
      <c r="A2944">
        <v>2943</v>
      </c>
      <c r="B2944" t="s">
        <v>17156</v>
      </c>
      <c r="C2944" s="2">
        <v>4.4497371360651503E-2</v>
      </c>
      <c r="D2944" t="s">
        <v>12056</v>
      </c>
      <c r="E2944" t="s">
        <v>18293</v>
      </c>
      <c r="F2944">
        <v>132.98435853266099</v>
      </c>
      <c r="G2944" s="2">
        <v>0.29632420983292201</v>
      </c>
      <c r="H2944" s="12">
        <v>0.150164481618767</v>
      </c>
      <c r="I2944" s="14">
        <v>0.88063484766309996</v>
      </c>
      <c r="J2944" s="14">
        <v>0.91746166399692297</v>
      </c>
      <c r="K2944" t="s">
        <v>12055</v>
      </c>
      <c r="L2944" t="s">
        <v>24</v>
      </c>
      <c r="M2944" t="s">
        <v>24</v>
      </c>
      <c r="N2944" t="s">
        <v>24</v>
      </c>
      <c r="O2944" t="s">
        <v>24</v>
      </c>
      <c r="P2944" t="s">
        <v>24</v>
      </c>
      <c r="Q2944" t="s">
        <v>24</v>
      </c>
      <c r="R2944" t="s">
        <v>24</v>
      </c>
      <c r="S2944" t="s">
        <v>24</v>
      </c>
      <c r="T2944" t="s">
        <v>24</v>
      </c>
      <c r="U2944" t="s">
        <v>24</v>
      </c>
      <c r="V2944" t="s">
        <v>24</v>
      </c>
      <c r="W2944" t="s">
        <v>24</v>
      </c>
      <c r="X2944" t="s">
        <v>24</v>
      </c>
      <c r="Y2944">
        <v>215</v>
      </c>
      <c r="Z2944">
        <v>196</v>
      </c>
      <c r="AA2944">
        <v>72</v>
      </c>
      <c r="AB2944">
        <v>102</v>
      </c>
      <c r="AC2944" t="s">
        <v>12054</v>
      </c>
      <c r="AD2944" t="s">
        <v>12057</v>
      </c>
    </row>
    <row r="2945" spans="1:30" x14ac:dyDescent="0.25">
      <c r="A2945">
        <v>2944</v>
      </c>
      <c r="B2945" t="s">
        <v>17157</v>
      </c>
      <c r="C2945" s="2">
        <v>0.36819351400289302</v>
      </c>
      <c r="D2945" t="s">
        <v>12060</v>
      </c>
      <c r="E2945" t="s">
        <v>18287</v>
      </c>
      <c r="F2945">
        <v>1896.6463352175399</v>
      </c>
      <c r="G2945" s="2">
        <v>0.155940088186932</v>
      </c>
      <c r="H2945" s="12">
        <v>2.3611216223087101</v>
      </c>
      <c r="I2945" s="14">
        <v>1.8219754175343699E-2</v>
      </c>
      <c r="J2945" s="14">
        <v>4.5058986735096403E-2</v>
      </c>
      <c r="K2945" t="s">
        <v>12059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0</v>
      </c>
      <c r="Y2945">
        <v>3098</v>
      </c>
      <c r="Z2945">
        <v>3418</v>
      </c>
      <c r="AA2945">
        <v>1038</v>
      </c>
      <c r="AB2945">
        <v>1142</v>
      </c>
      <c r="AC2945" t="s">
        <v>12058</v>
      </c>
      <c r="AD2945" t="s">
        <v>12061</v>
      </c>
    </row>
    <row r="2946" spans="1:30" x14ac:dyDescent="0.25">
      <c r="A2946">
        <v>2945</v>
      </c>
      <c r="B2946" t="s">
        <v>17158</v>
      </c>
      <c r="C2946" s="2">
        <v>0.35328767217762502</v>
      </c>
      <c r="D2946" t="s">
        <v>35</v>
      </c>
      <c r="E2946" t="s">
        <v>18295</v>
      </c>
      <c r="F2946">
        <v>3816.9526179886002</v>
      </c>
      <c r="G2946" s="2">
        <v>0.14125117183612801</v>
      </c>
      <c r="H2946" s="12">
        <v>2.5011309115898102</v>
      </c>
      <c r="I2946" s="14">
        <v>1.23797407358815E-2</v>
      </c>
      <c r="J2946" s="14">
        <v>3.2121519982469898E-2</v>
      </c>
      <c r="K2946" t="s">
        <v>12063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0</v>
      </c>
      <c r="Y2946">
        <v>6263</v>
      </c>
      <c r="Z2946">
        <v>6789</v>
      </c>
      <c r="AA2946">
        <v>2037</v>
      </c>
      <c r="AB2946">
        <v>2387</v>
      </c>
      <c r="AC2946" t="s">
        <v>12062</v>
      </c>
      <c r="AD2946" t="s">
        <v>12064</v>
      </c>
    </row>
    <row r="2947" spans="1:30" x14ac:dyDescent="0.25">
      <c r="A2947">
        <v>2946</v>
      </c>
      <c r="B2947" t="s">
        <v>17159</v>
      </c>
      <c r="C2947" s="2">
        <v>0.65662945319015897</v>
      </c>
      <c r="D2947" t="s">
        <v>12067</v>
      </c>
      <c r="E2947" t="s">
        <v>18295</v>
      </c>
      <c r="F2947">
        <v>2389.0455664265201</v>
      </c>
      <c r="G2947" s="2">
        <v>0.14959844670313999</v>
      </c>
      <c r="H2947" s="12">
        <v>4.3892798866632603</v>
      </c>
      <c r="I2947" s="14">
        <v>1.1372662303779899E-5</v>
      </c>
      <c r="J2947" s="14">
        <v>7.1861239961586499E-5</v>
      </c>
      <c r="K2947" t="s">
        <v>12066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0</v>
      </c>
      <c r="Y2947">
        <v>4304</v>
      </c>
      <c r="Z2947">
        <v>4605</v>
      </c>
      <c r="AA2947">
        <v>1154</v>
      </c>
      <c r="AB2947">
        <v>1289</v>
      </c>
      <c r="AC2947" t="s">
        <v>12065</v>
      </c>
      <c r="AD2947" t="s">
        <v>12068</v>
      </c>
    </row>
    <row r="2948" spans="1:30" x14ac:dyDescent="0.25">
      <c r="A2948">
        <v>2947</v>
      </c>
      <c r="B2948" t="s">
        <v>17160</v>
      </c>
      <c r="C2948" s="2">
        <v>0.36211834284543798</v>
      </c>
      <c r="D2948" t="s">
        <v>12071</v>
      </c>
      <c r="E2948" t="s">
        <v>18285</v>
      </c>
      <c r="F2948">
        <v>435.69723494877599</v>
      </c>
      <c r="G2948" s="2">
        <v>0.200132123918424</v>
      </c>
      <c r="H2948" s="12">
        <v>1.80939639152105</v>
      </c>
      <c r="I2948" s="14">
        <v>7.0389443372336505E-2</v>
      </c>
      <c r="J2948" s="14">
        <v>0.13675163003431501</v>
      </c>
      <c r="K2948" t="s">
        <v>12070</v>
      </c>
      <c r="L2948" t="s">
        <v>24</v>
      </c>
      <c r="M2948" t="s">
        <v>24</v>
      </c>
      <c r="N2948" t="s">
        <v>24</v>
      </c>
      <c r="O2948" t="s">
        <v>24</v>
      </c>
      <c r="P2948" t="s">
        <v>24</v>
      </c>
      <c r="Q2948" t="s">
        <v>24</v>
      </c>
      <c r="R2948" t="s">
        <v>24</v>
      </c>
      <c r="S2948" t="s">
        <v>24</v>
      </c>
      <c r="T2948" t="s">
        <v>24</v>
      </c>
      <c r="U2948" t="s">
        <v>24</v>
      </c>
      <c r="V2948" t="s">
        <v>24</v>
      </c>
      <c r="W2948" t="s">
        <v>24</v>
      </c>
      <c r="X2948" t="s">
        <v>24</v>
      </c>
      <c r="Y2948">
        <v>756</v>
      </c>
      <c r="Z2948">
        <v>736</v>
      </c>
      <c r="AA2948">
        <v>221</v>
      </c>
      <c r="AB2948">
        <v>284</v>
      </c>
      <c r="AC2948" t="s">
        <v>12069</v>
      </c>
      <c r="AD2948" t="s">
        <v>12072</v>
      </c>
    </row>
    <row r="2949" spans="1:30" x14ac:dyDescent="0.25">
      <c r="A2949">
        <v>2948</v>
      </c>
      <c r="B2949" t="s">
        <v>17161</v>
      </c>
      <c r="C2949" s="2">
        <v>1.4966275559329101</v>
      </c>
      <c r="D2949" t="s">
        <v>12075</v>
      </c>
      <c r="E2949" t="s">
        <v>18288</v>
      </c>
      <c r="F2949">
        <v>1609.1024890828401</v>
      </c>
      <c r="G2949" s="2">
        <v>0.17120338989099301</v>
      </c>
      <c r="H2949" s="12">
        <v>8.7418102929260701</v>
      </c>
      <c r="I2949" s="14">
        <v>2.2940446581982701E-18</v>
      </c>
      <c r="J2949" s="14">
        <v>8.1438585366038504E-17</v>
      </c>
      <c r="K2949" t="s">
        <v>12074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0</v>
      </c>
      <c r="Y2949">
        <v>3709</v>
      </c>
      <c r="Z2949">
        <v>3519</v>
      </c>
      <c r="AA2949">
        <v>526</v>
      </c>
      <c r="AB2949">
        <v>583</v>
      </c>
      <c r="AC2949" t="s">
        <v>12073</v>
      </c>
      <c r="AD2949" t="s">
        <v>12076</v>
      </c>
    </row>
    <row r="2950" spans="1:30" x14ac:dyDescent="0.25">
      <c r="A2950">
        <v>2949</v>
      </c>
      <c r="B2950" t="s">
        <v>17162</v>
      </c>
      <c r="C2950" s="2">
        <v>1.06674857971277</v>
      </c>
      <c r="D2950" t="s">
        <v>12079</v>
      </c>
      <c r="E2950" t="s">
        <v>18288</v>
      </c>
      <c r="F2950">
        <v>47399.605391364297</v>
      </c>
      <c r="G2950" s="2">
        <v>0.17027038937994901</v>
      </c>
      <c r="H2950" s="12">
        <v>6.2650269585769003</v>
      </c>
      <c r="I2950" s="14">
        <v>3.7276091335428199E-10</v>
      </c>
      <c r="J2950" s="14">
        <v>5.2932049696307998E-9</v>
      </c>
      <c r="K2950" t="s">
        <v>12078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0</v>
      </c>
      <c r="Y2950">
        <v>95524</v>
      </c>
      <c r="Z2950">
        <v>99962</v>
      </c>
      <c r="AA2950">
        <v>20211</v>
      </c>
      <c r="AB2950">
        <v>19924</v>
      </c>
      <c r="AC2950" t="s">
        <v>12077</v>
      </c>
      <c r="AD2950" t="s">
        <v>12080</v>
      </c>
    </row>
    <row r="2951" spans="1:30" x14ac:dyDescent="0.25">
      <c r="A2951">
        <v>2950</v>
      </c>
      <c r="B2951" t="s">
        <v>17163</v>
      </c>
      <c r="C2951" s="2">
        <v>-0.18648794855446699</v>
      </c>
      <c r="D2951" t="s">
        <v>12083</v>
      </c>
      <c r="E2951" t="s">
        <v>18287</v>
      </c>
      <c r="F2951">
        <v>4131.6070552558804</v>
      </c>
      <c r="G2951" s="2">
        <v>0.166262450371328</v>
      </c>
      <c r="H2951" s="12">
        <v>-1.12164802177502</v>
      </c>
      <c r="I2951" s="14">
        <v>0.26201212495090698</v>
      </c>
      <c r="J2951" s="14">
        <v>0.38507992018565801</v>
      </c>
      <c r="K2951" t="s">
        <v>12082</v>
      </c>
      <c r="L2951" t="s">
        <v>24</v>
      </c>
      <c r="M2951" t="s">
        <v>24</v>
      </c>
      <c r="N2951" t="s">
        <v>24</v>
      </c>
      <c r="O2951" t="s">
        <v>24</v>
      </c>
      <c r="P2951" t="s">
        <v>24</v>
      </c>
      <c r="Q2951" t="s">
        <v>24</v>
      </c>
      <c r="R2951" t="s">
        <v>24</v>
      </c>
      <c r="S2951" t="s">
        <v>24</v>
      </c>
      <c r="T2951" t="s">
        <v>24</v>
      </c>
      <c r="U2951" t="s">
        <v>24</v>
      </c>
      <c r="V2951" t="s">
        <v>24</v>
      </c>
      <c r="W2951" t="s">
        <v>24</v>
      </c>
      <c r="X2951" t="s">
        <v>24</v>
      </c>
      <c r="Y2951">
        <v>5488</v>
      </c>
      <c r="Z2951">
        <v>6302</v>
      </c>
      <c r="AA2951">
        <v>2837</v>
      </c>
      <c r="AB2951">
        <v>2938</v>
      </c>
      <c r="AC2951" t="s">
        <v>12081</v>
      </c>
      <c r="AD2951" t="s">
        <v>12084</v>
      </c>
    </row>
    <row r="2952" spans="1:30" x14ac:dyDescent="0.25">
      <c r="A2952">
        <v>2951</v>
      </c>
      <c r="B2952" t="s">
        <v>17164</v>
      </c>
      <c r="C2952" s="2">
        <v>7.5322933969833597E-2</v>
      </c>
      <c r="D2952" t="s">
        <v>35</v>
      </c>
      <c r="E2952" t="s">
        <v>18294</v>
      </c>
      <c r="F2952">
        <v>325.71711619405102</v>
      </c>
      <c r="G2952" s="2">
        <v>0.20620366590097899</v>
      </c>
      <c r="H2952" s="12">
        <v>0.36528416524856799</v>
      </c>
      <c r="I2952" s="14">
        <v>0.71489929726497803</v>
      </c>
      <c r="J2952" s="14">
        <v>0.79990881255579904</v>
      </c>
      <c r="K2952" t="s">
        <v>12086</v>
      </c>
      <c r="L2952" t="s">
        <v>24</v>
      </c>
      <c r="M2952" t="s">
        <v>24</v>
      </c>
      <c r="N2952" t="s">
        <v>24</v>
      </c>
      <c r="O2952" t="s">
        <v>24</v>
      </c>
      <c r="P2952" t="s">
        <v>24</v>
      </c>
      <c r="Q2952" t="s">
        <v>24</v>
      </c>
      <c r="R2952" t="s">
        <v>24</v>
      </c>
      <c r="S2952" t="s">
        <v>24</v>
      </c>
      <c r="T2952" t="s">
        <v>24</v>
      </c>
      <c r="U2952" t="s">
        <v>24</v>
      </c>
      <c r="V2952" t="s">
        <v>24</v>
      </c>
      <c r="W2952" t="s">
        <v>24</v>
      </c>
      <c r="X2952" t="s">
        <v>24</v>
      </c>
      <c r="Y2952">
        <v>497</v>
      </c>
      <c r="Z2952">
        <v>521</v>
      </c>
      <c r="AA2952">
        <v>197</v>
      </c>
      <c r="AB2952">
        <v>221</v>
      </c>
      <c r="AC2952" t="s">
        <v>12085</v>
      </c>
      <c r="AD2952" t="s">
        <v>12087</v>
      </c>
    </row>
    <row r="2953" spans="1:30" x14ac:dyDescent="0.25">
      <c r="A2953">
        <v>2952</v>
      </c>
      <c r="B2953" t="s">
        <v>17165</v>
      </c>
      <c r="C2953" s="2">
        <v>0.51945484732693603</v>
      </c>
      <c r="D2953" t="s">
        <v>12090</v>
      </c>
      <c r="E2953" t="s">
        <v>18291</v>
      </c>
      <c r="F2953">
        <v>2613.8851568257301</v>
      </c>
      <c r="G2953" s="2">
        <v>0.21089204560065899</v>
      </c>
      <c r="H2953" s="12">
        <v>2.4631315318102001</v>
      </c>
      <c r="I2953" s="14">
        <v>1.37729379350871E-2</v>
      </c>
      <c r="J2953" s="14">
        <v>3.5221560338254701E-2</v>
      </c>
      <c r="K2953" t="s">
        <v>12089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0</v>
      </c>
      <c r="Y2953">
        <v>4504</v>
      </c>
      <c r="Z2953">
        <v>4881</v>
      </c>
      <c r="AA2953">
        <v>1490</v>
      </c>
      <c r="AB2953">
        <v>1312</v>
      </c>
      <c r="AC2953" t="s">
        <v>12088</v>
      </c>
      <c r="AD2953" t="s">
        <v>12091</v>
      </c>
    </row>
    <row r="2954" spans="1:30" x14ac:dyDescent="0.25">
      <c r="A2954">
        <v>2953</v>
      </c>
      <c r="B2954" t="s">
        <v>17166</v>
      </c>
      <c r="C2954" s="2">
        <v>-0.57877703008571502</v>
      </c>
      <c r="D2954" t="s">
        <v>12094</v>
      </c>
      <c r="E2954" t="s">
        <v>18289</v>
      </c>
      <c r="F2954">
        <v>212.65160405053001</v>
      </c>
      <c r="G2954" s="2">
        <v>0.28721993155158998</v>
      </c>
      <c r="H2954" s="12">
        <v>-2.0151005083773401</v>
      </c>
      <c r="I2954" s="14">
        <v>4.38941189948698E-2</v>
      </c>
      <c r="J2954" s="14">
        <v>9.3239068742618905E-2</v>
      </c>
      <c r="K2954" t="s">
        <v>12093</v>
      </c>
      <c r="L2954" t="s">
        <v>24</v>
      </c>
      <c r="M2954" t="s">
        <v>24</v>
      </c>
      <c r="N2954" t="s">
        <v>24</v>
      </c>
      <c r="O2954" t="s">
        <v>24</v>
      </c>
      <c r="P2954" t="s">
        <v>24</v>
      </c>
      <c r="Q2954" t="s">
        <v>24</v>
      </c>
      <c r="R2954" t="s">
        <v>24</v>
      </c>
      <c r="S2954" t="s">
        <v>24</v>
      </c>
      <c r="T2954" t="s">
        <v>24</v>
      </c>
      <c r="U2954" t="s">
        <v>24</v>
      </c>
      <c r="V2954" t="s">
        <v>24</v>
      </c>
      <c r="W2954" t="s">
        <v>24</v>
      </c>
      <c r="X2954" t="s">
        <v>24</v>
      </c>
      <c r="Y2954">
        <v>271</v>
      </c>
      <c r="Z2954">
        <v>247</v>
      </c>
      <c r="AA2954">
        <v>179</v>
      </c>
      <c r="AB2954">
        <v>153</v>
      </c>
      <c r="AC2954" t="s">
        <v>12092</v>
      </c>
      <c r="AD2954" t="s">
        <v>12095</v>
      </c>
    </row>
    <row r="2955" spans="1:30" x14ac:dyDescent="0.25">
      <c r="A2955">
        <v>2954</v>
      </c>
      <c r="B2955" t="s">
        <v>17167</v>
      </c>
      <c r="C2955" s="2">
        <v>-0.32370654907132901</v>
      </c>
      <c r="D2955" t="s">
        <v>12098</v>
      </c>
      <c r="E2955" t="s">
        <v>18289</v>
      </c>
      <c r="F2955">
        <v>170.54330995916899</v>
      </c>
      <c r="G2955" s="2">
        <v>0.33252608742766399</v>
      </c>
      <c r="H2955" s="12">
        <v>-0.97347715355339304</v>
      </c>
      <c r="I2955" s="14">
        <v>0.33031620960427399</v>
      </c>
      <c r="J2955" s="14">
        <v>0.455628681916175</v>
      </c>
      <c r="K2955" t="s">
        <v>12097</v>
      </c>
      <c r="L2955" t="s">
        <v>24</v>
      </c>
      <c r="M2955" t="s">
        <v>24</v>
      </c>
      <c r="N2955" t="s">
        <v>24</v>
      </c>
      <c r="O2955" t="s">
        <v>24</v>
      </c>
      <c r="P2955" t="s">
        <v>24</v>
      </c>
      <c r="Q2955" t="s">
        <v>24</v>
      </c>
      <c r="R2955" t="s">
        <v>24</v>
      </c>
      <c r="S2955" t="s">
        <v>24</v>
      </c>
      <c r="T2955" t="s">
        <v>24</v>
      </c>
      <c r="U2955" t="s">
        <v>24</v>
      </c>
      <c r="V2955" t="s">
        <v>24</v>
      </c>
      <c r="W2955" t="s">
        <v>24</v>
      </c>
      <c r="X2955" t="s">
        <v>24</v>
      </c>
      <c r="Y2955">
        <v>205</v>
      </c>
      <c r="Z2955">
        <v>257</v>
      </c>
      <c r="AA2955">
        <v>140</v>
      </c>
      <c r="AB2955">
        <v>106</v>
      </c>
      <c r="AC2955" t="s">
        <v>12096</v>
      </c>
      <c r="AD2955" t="s">
        <v>12099</v>
      </c>
    </row>
    <row r="2956" spans="1:30" x14ac:dyDescent="0.25">
      <c r="A2956">
        <v>2955</v>
      </c>
      <c r="B2956" t="s">
        <v>17168</v>
      </c>
      <c r="C2956" s="2">
        <v>0.178008735633778</v>
      </c>
      <c r="D2956" t="s">
        <v>35</v>
      </c>
      <c r="F2956">
        <v>799.52555804087899</v>
      </c>
      <c r="G2956" s="2">
        <v>0.17485454565995001</v>
      </c>
      <c r="H2956" s="12">
        <v>1.0180389360878399</v>
      </c>
      <c r="I2956" s="14">
        <v>0.30865945279047002</v>
      </c>
      <c r="J2956" s="14">
        <v>0.43403498852963102</v>
      </c>
      <c r="K2956" t="s">
        <v>12101</v>
      </c>
      <c r="L2956" t="s">
        <v>24</v>
      </c>
      <c r="M2956" t="s">
        <v>24</v>
      </c>
      <c r="N2956" t="s">
        <v>24</v>
      </c>
      <c r="O2956" t="s">
        <v>24</v>
      </c>
      <c r="P2956" t="s">
        <v>24</v>
      </c>
      <c r="Q2956" t="s">
        <v>24</v>
      </c>
      <c r="R2956" t="s">
        <v>24</v>
      </c>
      <c r="S2956" t="s">
        <v>24</v>
      </c>
      <c r="T2956" t="s">
        <v>24</v>
      </c>
      <c r="U2956" t="s">
        <v>24</v>
      </c>
      <c r="V2956" t="s">
        <v>24</v>
      </c>
      <c r="W2956" t="s">
        <v>24</v>
      </c>
      <c r="X2956" t="s">
        <v>24</v>
      </c>
      <c r="Y2956">
        <v>1234</v>
      </c>
      <c r="Z2956">
        <v>1353</v>
      </c>
      <c r="AA2956">
        <v>475</v>
      </c>
      <c r="AB2956">
        <v>512</v>
      </c>
      <c r="AC2956" t="s">
        <v>12100</v>
      </c>
      <c r="AD2956" t="s">
        <v>12102</v>
      </c>
    </row>
    <row r="2957" spans="1:30" x14ac:dyDescent="0.25">
      <c r="A2957">
        <v>2956</v>
      </c>
      <c r="B2957" t="s">
        <v>17169</v>
      </c>
      <c r="C2957" s="2">
        <v>4.3739844545605103E-2</v>
      </c>
      <c r="D2957" t="s">
        <v>12105</v>
      </c>
      <c r="E2957" t="s">
        <v>18295</v>
      </c>
      <c r="F2957">
        <v>1899.95100990433</v>
      </c>
      <c r="G2957" s="2">
        <v>0.14775362530191299</v>
      </c>
      <c r="H2957" s="12">
        <v>0.29603229332768599</v>
      </c>
      <c r="I2957" s="14">
        <v>0.76720541957114796</v>
      </c>
      <c r="J2957" s="14">
        <v>0.83685395626406001</v>
      </c>
      <c r="K2957" t="s">
        <v>12104</v>
      </c>
      <c r="L2957" t="s">
        <v>24</v>
      </c>
      <c r="M2957" t="s">
        <v>24</v>
      </c>
      <c r="N2957" t="s">
        <v>24</v>
      </c>
      <c r="O2957" t="s">
        <v>24</v>
      </c>
      <c r="P2957" t="s">
        <v>24</v>
      </c>
      <c r="Q2957" t="s">
        <v>24</v>
      </c>
      <c r="R2957" t="s">
        <v>24</v>
      </c>
      <c r="S2957" t="s">
        <v>24</v>
      </c>
      <c r="T2957" t="s">
        <v>24</v>
      </c>
      <c r="U2957" t="s">
        <v>24</v>
      </c>
      <c r="V2957" t="s">
        <v>24</v>
      </c>
      <c r="W2957" t="s">
        <v>24</v>
      </c>
      <c r="X2957" t="s">
        <v>24</v>
      </c>
      <c r="Y2957">
        <v>2855</v>
      </c>
      <c r="Z2957">
        <v>3022</v>
      </c>
      <c r="AA2957">
        <v>1135</v>
      </c>
      <c r="AB2957">
        <v>1335</v>
      </c>
      <c r="AC2957" t="s">
        <v>12103</v>
      </c>
      <c r="AD2957" t="s">
        <v>12106</v>
      </c>
    </row>
    <row r="2958" spans="1:30" x14ac:dyDescent="0.25">
      <c r="A2958">
        <v>2957</v>
      </c>
      <c r="B2958" t="s">
        <v>17170</v>
      </c>
      <c r="C2958" s="2">
        <v>0.59825061892179399</v>
      </c>
      <c r="D2958" t="s">
        <v>35</v>
      </c>
      <c r="E2958" t="s">
        <v>18295</v>
      </c>
      <c r="F2958">
        <v>596.91461490760503</v>
      </c>
      <c r="G2958" s="2">
        <v>0.238034553980594</v>
      </c>
      <c r="H2958" s="12">
        <v>2.5132931707493502</v>
      </c>
      <c r="I2958" s="14">
        <v>1.19609890781935E-2</v>
      </c>
      <c r="J2958" s="14">
        <v>3.1242583511936799E-2</v>
      </c>
      <c r="K2958" t="s">
        <v>12108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0</v>
      </c>
      <c r="Y2958">
        <v>1085</v>
      </c>
      <c r="Z2958">
        <v>1103</v>
      </c>
      <c r="AA2958">
        <v>334</v>
      </c>
      <c r="AB2958">
        <v>285</v>
      </c>
      <c r="AC2958" t="s">
        <v>12107</v>
      </c>
      <c r="AD2958" t="s">
        <v>12109</v>
      </c>
    </row>
    <row r="2959" spans="1:30" x14ac:dyDescent="0.25">
      <c r="A2959">
        <v>2958</v>
      </c>
      <c r="B2959" t="s">
        <v>17171</v>
      </c>
      <c r="C2959" s="2">
        <v>0.27111473603578901</v>
      </c>
      <c r="D2959" t="s">
        <v>12112</v>
      </c>
      <c r="E2959" t="s">
        <v>18289</v>
      </c>
      <c r="F2959">
        <v>428.54047621772702</v>
      </c>
      <c r="G2959" s="2">
        <v>0.253293737711347</v>
      </c>
      <c r="H2959" s="12">
        <v>1.07035704271833</v>
      </c>
      <c r="I2959" s="14">
        <v>0.28445862738808703</v>
      </c>
      <c r="J2959" s="14">
        <v>0.40944008107279101</v>
      </c>
      <c r="K2959" t="s">
        <v>12111</v>
      </c>
      <c r="L2959" t="s">
        <v>24</v>
      </c>
      <c r="M2959" t="s">
        <v>24</v>
      </c>
      <c r="N2959" t="s">
        <v>24</v>
      </c>
      <c r="O2959" t="s">
        <v>24</v>
      </c>
      <c r="P2959" t="s">
        <v>24</v>
      </c>
      <c r="Q2959" t="s">
        <v>24</v>
      </c>
      <c r="R2959" t="s">
        <v>24</v>
      </c>
      <c r="S2959" t="s">
        <v>24</v>
      </c>
      <c r="T2959" t="s">
        <v>24</v>
      </c>
      <c r="U2959" t="s">
        <v>24</v>
      </c>
      <c r="V2959" t="s">
        <v>24</v>
      </c>
      <c r="W2959" t="s">
        <v>24</v>
      </c>
      <c r="X2959" t="s">
        <v>24</v>
      </c>
      <c r="Y2959">
        <v>629</v>
      </c>
      <c r="Z2959">
        <v>802</v>
      </c>
      <c r="AA2959">
        <v>269</v>
      </c>
      <c r="AB2959">
        <v>238</v>
      </c>
      <c r="AC2959" t="s">
        <v>12110</v>
      </c>
      <c r="AD2959" t="s">
        <v>12113</v>
      </c>
    </row>
    <row r="2960" spans="1:30" x14ac:dyDescent="0.25">
      <c r="A2960">
        <v>2959</v>
      </c>
      <c r="B2960" t="s">
        <v>17172</v>
      </c>
      <c r="C2960" s="2">
        <v>0.53564052823313701</v>
      </c>
      <c r="D2960" t="s">
        <v>12116</v>
      </c>
      <c r="E2960" t="s">
        <v>18294</v>
      </c>
      <c r="F2960">
        <v>827.731241959307</v>
      </c>
      <c r="G2960" s="2">
        <v>0.20548448469659</v>
      </c>
      <c r="H2960" s="12">
        <v>2.6067200597847702</v>
      </c>
      <c r="I2960" s="14">
        <v>9.1414062548037592E-3</v>
      </c>
      <c r="J2960" s="14">
        <v>2.5017448680844101E-2</v>
      </c>
      <c r="K2960" t="s">
        <v>12115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0</v>
      </c>
      <c r="Y2960">
        <v>1429</v>
      </c>
      <c r="Z2960">
        <v>1556</v>
      </c>
      <c r="AA2960">
        <v>457</v>
      </c>
      <c r="AB2960">
        <v>427</v>
      </c>
      <c r="AC2960" t="s">
        <v>12114</v>
      </c>
      <c r="AD2960" t="s">
        <v>12117</v>
      </c>
    </row>
    <row r="2961" spans="1:30" x14ac:dyDescent="0.25">
      <c r="A2961">
        <v>2960</v>
      </c>
      <c r="B2961" t="s">
        <v>17173</v>
      </c>
      <c r="C2961" s="2">
        <v>-0.286328504340567</v>
      </c>
      <c r="D2961" t="s">
        <v>12120</v>
      </c>
      <c r="E2961" t="s">
        <v>18287</v>
      </c>
      <c r="F2961">
        <v>10240.4898066606</v>
      </c>
      <c r="G2961" s="2">
        <v>0.19435046068165701</v>
      </c>
      <c r="H2961" s="12">
        <v>-1.4732586860679899</v>
      </c>
      <c r="I2961" s="14">
        <v>0.14068129614066799</v>
      </c>
      <c r="J2961" s="14">
        <v>0.23885237453448099</v>
      </c>
      <c r="K2961" t="s">
        <v>12119</v>
      </c>
      <c r="L2961" t="s">
        <v>24</v>
      </c>
      <c r="M2961" t="s">
        <v>24</v>
      </c>
      <c r="N2961" t="s">
        <v>24</v>
      </c>
      <c r="O2961" t="s">
        <v>24</v>
      </c>
      <c r="P2961" t="s">
        <v>24</v>
      </c>
      <c r="Q2961" t="s">
        <v>24</v>
      </c>
      <c r="R2961" t="s">
        <v>24</v>
      </c>
      <c r="S2961" t="s">
        <v>24</v>
      </c>
      <c r="T2961" t="s">
        <v>24</v>
      </c>
      <c r="U2961" t="s">
        <v>24</v>
      </c>
      <c r="V2961" t="s">
        <v>24</v>
      </c>
      <c r="W2961" t="s">
        <v>24</v>
      </c>
      <c r="X2961" t="s">
        <v>24</v>
      </c>
      <c r="Y2961">
        <v>12192</v>
      </c>
      <c r="Z2961">
        <v>16014</v>
      </c>
      <c r="AA2961">
        <v>7286</v>
      </c>
      <c r="AB2961">
        <v>7484</v>
      </c>
      <c r="AC2961" t="s">
        <v>12118</v>
      </c>
      <c r="AD2961" t="s">
        <v>12121</v>
      </c>
    </row>
    <row r="2962" spans="1:30" x14ac:dyDescent="0.25">
      <c r="A2962">
        <v>2961</v>
      </c>
      <c r="B2962" t="s">
        <v>17174</v>
      </c>
      <c r="C2962" s="2">
        <v>-7.5111525711305097E-2</v>
      </c>
      <c r="D2962" t="s">
        <v>12124</v>
      </c>
      <c r="E2962" t="s">
        <v>18284</v>
      </c>
      <c r="F2962">
        <v>2597.3517037486999</v>
      </c>
      <c r="G2962" s="2">
        <v>0.20167728858464801</v>
      </c>
      <c r="H2962" s="12">
        <v>-0.37243423014277199</v>
      </c>
      <c r="I2962" s="14">
        <v>0.70956957203127102</v>
      </c>
      <c r="J2962" s="14">
        <v>0.796684640247876</v>
      </c>
      <c r="K2962" t="s">
        <v>12123</v>
      </c>
      <c r="L2962" t="s">
        <v>24</v>
      </c>
      <c r="M2962" t="s">
        <v>24</v>
      </c>
      <c r="N2962" t="s">
        <v>24</v>
      </c>
      <c r="O2962" t="s">
        <v>24</v>
      </c>
      <c r="P2962" t="s">
        <v>24</v>
      </c>
      <c r="Q2962" t="s">
        <v>24</v>
      </c>
      <c r="R2962" t="s">
        <v>24</v>
      </c>
      <c r="S2962" t="s">
        <v>24</v>
      </c>
      <c r="T2962" t="s">
        <v>24</v>
      </c>
      <c r="U2962" t="s">
        <v>24</v>
      </c>
      <c r="V2962" t="s">
        <v>24</v>
      </c>
      <c r="W2962" t="s">
        <v>24</v>
      </c>
      <c r="X2962" t="s">
        <v>24</v>
      </c>
      <c r="Y2962">
        <v>3696</v>
      </c>
      <c r="Z2962">
        <v>4014</v>
      </c>
      <c r="AA2962">
        <v>1824</v>
      </c>
      <c r="AB2962">
        <v>1656</v>
      </c>
      <c r="AC2962" t="s">
        <v>12122</v>
      </c>
      <c r="AD2962" t="s">
        <v>12125</v>
      </c>
    </row>
    <row r="2963" spans="1:30" x14ac:dyDescent="0.25">
      <c r="A2963">
        <v>2962</v>
      </c>
      <c r="B2963" t="s">
        <v>17175</v>
      </c>
      <c r="C2963" s="2">
        <v>-0.203878545821674</v>
      </c>
      <c r="D2963" t="s">
        <v>12128</v>
      </c>
      <c r="E2963" t="s">
        <v>18282</v>
      </c>
      <c r="F2963">
        <v>7115.1589793938301</v>
      </c>
      <c r="G2963" s="2">
        <v>0.205869048770942</v>
      </c>
      <c r="H2963" s="12">
        <v>-0.99033121801868296</v>
      </c>
      <c r="I2963" s="14">
        <v>0.32201225258892102</v>
      </c>
      <c r="J2963" s="14">
        <v>0.44796999109175301</v>
      </c>
      <c r="K2963" t="s">
        <v>12127</v>
      </c>
      <c r="L2963" t="s">
        <v>24</v>
      </c>
      <c r="M2963" t="s">
        <v>24</v>
      </c>
      <c r="N2963" t="s">
        <v>24</v>
      </c>
      <c r="O2963" t="s">
        <v>24</v>
      </c>
      <c r="P2963" t="s">
        <v>24</v>
      </c>
      <c r="Q2963" t="s">
        <v>24</v>
      </c>
      <c r="R2963" t="s">
        <v>24</v>
      </c>
      <c r="S2963" t="s">
        <v>24</v>
      </c>
      <c r="T2963" t="s">
        <v>24</v>
      </c>
      <c r="U2963" t="s">
        <v>24</v>
      </c>
      <c r="V2963" t="s">
        <v>24</v>
      </c>
      <c r="W2963" t="s">
        <v>24</v>
      </c>
      <c r="X2963" t="s">
        <v>24</v>
      </c>
      <c r="Y2963">
        <v>8920</v>
      </c>
      <c r="Z2963">
        <v>11283</v>
      </c>
      <c r="AA2963">
        <v>5135</v>
      </c>
      <c r="AB2963">
        <v>4825</v>
      </c>
      <c r="AC2963" t="s">
        <v>12126</v>
      </c>
      <c r="AD2963" t="s">
        <v>12129</v>
      </c>
    </row>
    <row r="2964" spans="1:30" x14ac:dyDescent="0.25">
      <c r="A2964">
        <v>2963</v>
      </c>
      <c r="B2964" t="s">
        <v>17176</v>
      </c>
      <c r="C2964" s="2">
        <v>-5.1194825598431998E-2</v>
      </c>
      <c r="D2964" t="s">
        <v>12132</v>
      </c>
      <c r="E2964" t="s">
        <v>18283</v>
      </c>
      <c r="F2964">
        <v>1129.9819921932799</v>
      </c>
      <c r="G2964" s="2">
        <v>0.18876420068956301</v>
      </c>
      <c r="H2964" s="12">
        <v>-0.271210459459024</v>
      </c>
      <c r="I2964" s="14">
        <v>0.78622916887623795</v>
      </c>
      <c r="J2964" s="14">
        <v>0.84953649819084298</v>
      </c>
      <c r="K2964" t="s">
        <v>12131</v>
      </c>
      <c r="L2964" t="s">
        <v>24</v>
      </c>
      <c r="M2964" t="s">
        <v>24</v>
      </c>
      <c r="N2964" t="s">
        <v>24</v>
      </c>
      <c r="O2964" t="s">
        <v>24</v>
      </c>
      <c r="P2964" t="s">
        <v>24</v>
      </c>
      <c r="Q2964" t="s">
        <v>24</v>
      </c>
      <c r="R2964" t="s">
        <v>24</v>
      </c>
      <c r="S2964" t="s">
        <v>24</v>
      </c>
      <c r="T2964" t="s">
        <v>24</v>
      </c>
      <c r="U2964" t="s">
        <v>24</v>
      </c>
      <c r="V2964" t="s">
        <v>24</v>
      </c>
      <c r="W2964" t="s">
        <v>24</v>
      </c>
      <c r="X2964" t="s">
        <v>24</v>
      </c>
      <c r="Y2964">
        <v>1546</v>
      </c>
      <c r="Z2964">
        <v>1841</v>
      </c>
      <c r="AA2964">
        <v>749</v>
      </c>
      <c r="AB2964">
        <v>760</v>
      </c>
      <c r="AC2964" t="s">
        <v>12130</v>
      </c>
      <c r="AD2964" t="s">
        <v>12133</v>
      </c>
    </row>
    <row r="2965" spans="1:30" x14ac:dyDescent="0.25">
      <c r="A2965">
        <v>2964</v>
      </c>
      <c r="B2965" t="s">
        <v>17177</v>
      </c>
      <c r="C2965" s="2">
        <v>-0.34154208680915199</v>
      </c>
      <c r="D2965" t="s">
        <v>12136</v>
      </c>
      <c r="E2965" t="s">
        <v>18283</v>
      </c>
      <c r="F2965">
        <v>963.88066415056096</v>
      </c>
      <c r="G2965" s="2">
        <v>0.170945256892653</v>
      </c>
      <c r="H2965" s="12">
        <v>-1.9979617628327999</v>
      </c>
      <c r="I2965" s="14">
        <v>4.5720805744274999E-2</v>
      </c>
      <c r="J2965" s="14">
        <v>9.63517250034506E-2</v>
      </c>
      <c r="K2965" t="s">
        <v>12135</v>
      </c>
      <c r="L2965" t="s">
        <v>24</v>
      </c>
      <c r="M2965" t="s">
        <v>24</v>
      </c>
      <c r="N2965" t="s">
        <v>24</v>
      </c>
      <c r="O2965" t="s">
        <v>24</v>
      </c>
      <c r="P2965" t="s">
        <v>24</v>
      </c>
      <c r="Q2965" t="s">
        <v>24</v>
      </c>
      <c r="R2965" t="s">
        <v>24</v>
      </c>
      <c r="S2965" t="s">
        <v>24</v>
      </c>
      <c r="T2965" t="s">
        <v>24</v>
      </c>
      <c r="U2965" t="s">
        <v>24</v>
      </c>
      <c r="V2965" t="s">
        <v>24</v>
      </c>
      <c r="W2965" t="s">
        <v>24</v>
      </c>
      <c r="X2965" t="s">
        <v>24</v>
      </c>
      <c r="Y2965">
        <v>1216</v>
      </c>
      <c r="Z2965">
        <v>1377</v>
      </c>
      <c r="AA2965">
        <v>678</v>
      </c>
      <c r="AB2965">
        <v>740</v>
      </c>
      <c r="AC2965" t="s">
        <v>12134</v>
      </c>
      <c r="AD2965" t="e">
        <f>-IGRIRGIILEKQPPLVLLETNGVGYEIQLPMTCFYELPEIGQEAIIFTQFIVREDAQLLYGFNDKQERALFRELIKVNGVGPKLALAILSGMSAQQFVGAVEREDITTLVKLPGVGKKTAERLVVEMKDRFKGLNGDLFNNTGEIPLPTTSAQVSAADTEAEAVSALVALGYKPQEASRLVSKIAKPGADCETLIRDALRAAL</f>
        <v>#NAME?</v>
      </c>
    </row>
    <row r="2966" spans="1:30" x14ac:dyDescent="0.25">
      <c r="A2966">
        <v>2965</v>
      </c>
      <c r="B2966" t="s">
        <v>17178</v>
      </c>
      <c r="C2966" s="2">
        <v>-0.319135239081626</v>
      </c>
      <c r="D2966" t="s">
        <v>12139</v>
      </c>
      <c r="E2966" t="s">
        <v>18283</v>
      </c>
      <c r="F2966">
        <v>1334.6761373469701</v>
      </c>
      <c r="G2966" s="2">
        <v>0.20693785283542701</v>
      </c>
      <c r="H2966" s="12">
        <v>-1.5421791359526</v>
      </c>
      <c r="I2966" s="14">
        <v>0.123030068678971</v>
      </c>
      <c r="J2966" s="14">
        <v>0.21495857637198301</v>
      </c>
      <c r="K2966" t="s">
        <v>12138</v>
      </c>
      <c r="L2966" t="s">
        <v>24</v>
      </c>
      <c r="M2966" t="s">
        <v>24</v>
      </c>
      <c r="N2966" t="s">
        <v>24</v>
      </c>
      <c r="O2966" t="s">
        <v>24</v>
      </c>
      <c r="P2966" t="s">
        <v>24</v>
      </c>
      <c r="Q2966" t="s">
        <v>24</v>
      </c>
      <c r="R2966" t="s">
        <v>24</v>
      </c>
      <c r="S2966" t="s">
        <v>24</v>
      </c>
      <c r="T2966" t="s">
        <v>24</v>
      </c>
      <c r="U2966" t="s">
        <v>24</v>
      </c>
      <c r="V2966" t="s">
        <v>24</v>
      </c>
      <c r="W2966" t="s">
        <v>24</v>
      </c>
      <c r="X2966" t="s">
        <v>24</v>
      </c>
      <c r="Y2966">
        <v>1688</v>
      </c>
      <c r="Z2966">
        <v>1934</v>
      </c>
      <c r="AA2966">
        <v>1009</v>
      </c>
      <c r="AB2966">
        <v>927</v>
      </c>
      <c r="AC2966" t="s">
        <v>12137</v>
      </c>
      <c r="AD2966" t="s">
        <v>12140</v>
      </c>
    </row>
    <row r="2967" spans="1:30" x14ac:dyDescent="0.25">
      <c r="A2967">
        <v>2966</v>
      </c>
      <c r="B2967" t="s">
        <v>17179</v>
      </c>
      <c r="C2967" s="2">
        <v>1.2133121612473301</v>
      </c>
      <c r="D2967" t="s">
        <v>12143</v>
      </c>
      <c r="E2967" t="s">
        <v>18298</v>
      </c>
      <c r="F2967">
        <v>24708.138852000699</v>
      </c>
      <c r="G2967" s="2">
        <v>0.18374164862859901</v>
      </c>
      <c r="H2967" s="12">
        <v>6.60335950125185</v>
      </c>
      <c r="I2967" s="14">
        <v>4.0194322629125398E-11</v>
      </c>
      <c r="J2967" s="14">
        <v>6.3804402384851397E-10</v>
      </c>
      <c r="K2967" t="s">
        <v>12142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0</v>
      </c>
      <c r="Y2967">
        <v>49122</v>
      </c>
      <c r="Z2967">
        <v>56201</v>
      </c>
      <c r="AA2967">
        <v>9958</v>
      </c>
      <c r="AB2967">
        <v>9527</v>
      </c>
      <c r="AC2967" t="s">
        <v>12141</v>
      </c>
      <c r="AD2967" t="s">
        <v>12144</v>
      </c>
    </row>
    <row r="2968" spans="1:30" x14ac:dyDescent="0.25">
      <c r="A2968">
        <v>2967</v>
      </c>
      <c r="B2968" t="s">
        <v>17180</v>
      </c>
      <c r="C2968" s="2">
        <v>-0.48293349620338</v>
      </c>
      <c r="D2968" t="s">
        <v>12147</v>
      </c>
      <c r="E2968" t="s">
        <v>18291</v>
      </c>
      <c r="F2968">
        <v>275.943149764005</v>
      </c>
      <c r="G2968" s="2">
        <v>0.219809623812906</v>
      </c>
      <c r="H2968" s="12">
        <v>-2.1970534675698898</v>
      </c>
      <c r="I2968" s="14">
        <v>2.8016627849121099E-2</v>
      </c>
      <c r="J2968" s="14">
        <v>6.4813348193612494E-2</v>
      </c>
      <c r="K2968" t="s">
        <v>12146</v>
      </c>
      <c r="L2968" t="s">
        <v>24</v>
      </c>
      <c r="M2968" t="s">
        <v>24</v>
      </c>
      <c r="N2968" t="s">
        <v>24</v>
      </c>
      <c r="O2968" t="s">
        <v>24</v>
      </c>
      <c r="P2968" t="s">
        <v>24</v>
      </c>
      <c r="Q2968" t="s">
        <v>24</v>
      </c>
      <c r="R2968" t="s">
        <v>24</v>
      </c>
      <c r="S2968" t="s">
        <v>24</v>
      </c>
      <c r="T2968" t="s">
        <v>24</v>
      </c>
      <c r="U2968" t="s">
        <v>24</v>
      </c>
      <c r="V2968" t="s">
        <v>24</v>
      </c>
      <c r="W2968" t="s">
        <v>24</v>
      </c>
      <c r="X2968" t="s">
        <v>24</v>
      </c>
      <c r="Y2968">
        <v>341</v>
      </c>
      <c r="Z2968">
        <v>360</v>
      </c>
      <c r="AA2968">
        <v>205</v>
      </c>
      <c r="AB2968">
        <v>218</v>
      </c>
      <c r="AC2968" t="s">
        <v>12145</v>
      </c>
      <c r="AD2968" t="s">
        <v>12148</v>
      </c>
    </row>
    <row r="2969" spans="1:30" x14ac:dyDescent="0.25">
      <c r="A2969">
        <v>2968</v>
      </c>
      <c r="B2969" t="s">
        <v>17181</v>
      </c>
      <c r="C2969" s="2">
        <v>0.36687998490148499</v>
      </c>
      <c r="D2969" t="s">
        <v>12151</v>
      </c>
      <c r="E2969" t="s">
        <v>18291</v>
      </c>
      <c r="F2969">
        <v>215.43053809590501</v>
      </c>
      <c r="G2969" s="2">
        <v>0.25127280863121598</v>
      </c>
      <c r="H2969" s="12">
        <v>1.4600862978371101</v>
      </c>
      <c r="I2969" s="14">
        <v>0.14426635792565001</v>
      </c>
      <c r="J2969" s="14">
        <v>0.24366787530262199</v>
      </c>
      <c r="K2969" t="s">
        <v>12150</v>
      </c>
      <c r="L2969" t="s">
        <v>24</v>
      </c>
      <c r="M2969" t="s">
        <v>24</v>
      </c>
      <c r="N2969" t="s">
        <v>24</v>
      </c>
      <c r="O2969" t="s">
        <v>24</v>
      </c>
      <c r="P2969" t="s">
        <v>24</v>
      </c>
      <c r="Q2969" t="s">
        <v>24</v>
      </c>
      <c r="R2969" t="s">
        <v>24</v>
      </c>
      <c r="S2969" t="s">
        <v>24</v>
      </c>
      <c r="T2969" t="s">
        <v>24</v>
      </c>
      <c r="U2969" t="s">
        <v>24</v>
      </c>
      <c r="V2969" t="s">
        <v>24</v>
      </c>
      <c r="W2969" t="s">
        <v>24</v>
      </c>
      <c r="X2969" t="s">
        <v>24</v>
      </c>
      <c r="Y2969">
        <v>377</v>
      </c>
      <c r="Z2969">
        <v>362</v>
      </c>
      <c r="AA2969">
        <v>104</v>
      </c>
      <c r="AB2969">
        <v>146</v>
      </c>
      <c r="AC2969" t="s">
        <v>12149</v>
      </c>
      <c r="AD2969" t="s">
        <v>12152</v>
      </c>
    </row>
    <row r="2970" spans="1:30" x14ac:dyDescent="0.25">
      <c r="A2970">
        <v>2969</v>
      </c>
      <c r="B2970" t="s">
        <v>17182</v>
      </c>
      <c r="C2970" s="2">
        <v>0.18494908183827799</v>
      </c>
      <c r="D2970" t="s">
        <v>12155</v>
      </c>
      <c r="E2970" t="s">
        <v>18291</v>
      </c>
      <c r="F2970">
        <v>1715.49403451393</v>
      </c>
      <c r="G2970" s="2">
        <v>0.18622972354749701</v>
      </c>
      <c r="H2970" s="12">
        <v>0.99312332271764103</v>
      </c>
      <c r="I2970" s="14">
        <v>0.32064985941988899</v>
      </c>
      <c r="J2970" s="14">
        <v>0.44671341456820102</v>
      </c>
      <c r="K2970" t="s">
        <v>12154</v>
      </c>
      <c r="L2970" t="s">
        <v>24</v>
      </c>
      <c r="M2970" t="s">
        <v>24</v>
      </c>
      <c r="N2970" t="s">
        <v>24</v>
      </c>
      <c r="O2970" t="s">
        <v>24</v>
      </c>
      <c r="P2970" t="s">
        <v>24</v>
      </c>
      <c r="Q2970" t="s">
        <v>24</v>
      </c>
      <c r="R2970" t="s">
        <v>24</v>
      </c>
      <c r="S2970" t="s">
        <v>24</v>
      </c>
      <c r="T2970" t="s">
        <v>24</v>
      </c>
      <c r="U2970" t="s">
        <v>24</v>
      </c>
      <c r="V2970" t="s">
        <v>24</v>
      </c>
      <c r="W2970" t="s">
        <v>24</v>
      </c>
      <c r="X2970" t="s">
        <v>24</v>
      </c>
      <c r="Y2970">
        <v>2919</v>
      </c>
      <c r="Z2970">
        <v>2629</v>
      </c>
      <c r="AA2970">
        <v>1027</v>
      </c>
      <c r="AB2970">
        <v>1083</v>
      </c>
      <c r="AC2970" t="s">
        <v>12153</v>
      </c>
      <c r="AD2970" t="s">
        <v>12156</v>
      </c>
    </row>
    <row r="2971" spans="1:30" x14ac:dyDescent="0.25">
      <c r="A2971">
        <v>2970</v>
      </c>
      <c r="B2971" t="s">
        <v>17183</v>
      </c>
      <c r="C2971" s="2">
        <v>0.39964965389288798</v>
      </c>
      <c r="D2971" t="s">
        <v>12159</v>
      </c>
      <c r="E2971" t="s">
        <v>18285</v>
      </c>
      <c r="F2971">
        <v>3858.0549752934098</v>
      </c>
      <c r="G2971" s="2">
        <v>0.171261329575364</v>
      </c>
      <c r="H2971" s="12">
        <v>2.3335662223562301</v>
      </c>
      <c r="I2971" s="14">
        <v>1.9618446995017899E-2</v>
      </c>
      <c r="J2971" s="14">
        <v>4.8031370229181698E-2</v>
      </c>
      <c r="K2971" t="s">
        <v>12158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0</v>
      </c>
      <c r="Y2971">
        <v>6652</v>
      </c>
      <c r="Z2971">
        <v>6711</v>
      </c>
      <c r="AA2971">
        <v>2177</v>
      </c>
      <c r="AB2971">
        <v>2186</v>
      </c>
      <c r="AC2971" t="s">
        <v>12157</v>
      </c>
      <c r="AD2971" t="s">
        <v>12160</v>
      </c>
    </row>
    <row r="2972" spans="1:30" x14ac:dyDescent="0.25">
      <c r="A2972">
        <v>2971</v>
      </c>
      <c r="B2972" t="s">
        <v>17184</v>
      </c>
      <c r="C2972" s="2">
        <v>0.43448774377416599</v>
      </c>
      <c r="D2972" t="s">
        <v>12163</v>
      </c>
      <c r="E2972" t="s">
        <v>18290</v>
      </c>
      <c r="F2972">
        <v>962.85192498662695</v>
      </c>
      <c r="G2972" s="2">
        <v>0.19412525511294701</v>
      </c>
      <c r="H2972" s="12">
        <v>2.23818247410092</v>
      </c>
      <c r="I2972" s="14">
        <v>2.5209158073552701E-2</v>
      </c>
      <c r="J2972" s="14">
        <v>5.9588928285366799E-2</v>
      </c>
      <c r="K2972" t="s">
        <v>12162</v>
      </c>
      <c r="L2972" t="s">
        <v>24</v>
      </c>
      <c r="M2972" t="s">
        <v>24</v>
      </c>
      <c r="N2972" t="s">
        <v>24</v>
      </c>
      <c r="O2972" t="s">
        <v>24</v>
      </c>
      <c r="P2972" t="s">
        <v>24</v>
      </c>
      <c r="Q2972" t="s">
        <v>24</v>
      </c>
      <c r="R2972" t="s">
        <v>24</v>
      </c>
      <c r="S2972" t="s">
        <v>24</v>
      </c>
      <c r="T2972" t="s">
        <v>24</v>
      </c>
      <c r="U2972" t="s">
        <v>24</v>
      </c>
      <c r="V2972" t="s">
        <v>24</v>
      </c>
      <c r="W2972" t="s">
        <v>24</v>
      </c>
      <c r="X2972" t="s">
        <v>24</v>
      </c>
      <c r="Y2972">
        <v>1691</v>
      </c>
      <c r="Z2972">
        <v>1677</v>
      </c>
      <c r="AA2972">
        <v>543</v>
      </c>
      <c r="AB2972">
        <v>530</v>
      </c>
      <c r="AC2972" t="s">
        <v>12161</v>
      </c>
      <c r="AD2972" t="s">
        <v>12164</v>
      </c>
    </row>
    <row r="2973" spans="1:30" x14ac:dyDescent="0.25">
      <c r="A2973">
        <v>2972</v>
      </c>
      <c r="B2973" t="s">
        <v>17185</v>
      </c>
      <c r="C2973" s="2">
        <v>1.1348746573521</v>
      </c>
      <c r="D2973" t="s">
        <v>12167</v>
      </c>
      <c r="E2973" t="s">
        <v>18293</v>
      </c>
      <c r="F2973">
        <v>27754.444973152102</v>
      </c>
      <c r="G2973" s="2">
        <v>0.203098126936895</v>
      </c>
      <c r="H2973" s="12">
        <v>5.58781449375316</v>
      </c>
      <c r="I2973" s="14">
        <v>2.2994508112458298E-8</v>
      </c>
      <c r="J2973" s="14">
        <v>2.5655301194042799E-7</v>
      </c>
      <c r="K2973" t="s">
        <v>12166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0</v>
      </c>
      <c r="Y2973">
        <v>54227</v>
      </c>
      <c r="Z2973">
        <v>62125</v>
      </c>
      <c r="AA2973">
        <v>11942</v>
      </c>
      <c r="AB2973">
        <v>10725</v>
      </c>
      <c r="AC2973" t="s">
        <v>12165</v>
      </c>
      <c r="AD2973" t="s">
        <v>12168</v>
      </c>
    </row>
    <row r="2974" spans="1:30" x14ac:dyDescent="0.25">
      <c r="A2974">
        <v>2973</v>
      </c>
      <c r="B2974" t="s">
        <v>17186</v>
      </c>
      <c r="C2974" s="2">
        <v>0.49625323312117903</v>
      </c>
      <c r="D2974" t="s">
        <v>12171</v>
      </c>
      <c r="E2974" t="s">
        <v>18282</v>
      </c>
      <c r="F2974">
        <v>3211.65850149468</v>
      </c>
      <c r="G2974" s="2">
        <v>0.17127298391859</v>
      </c>
      <c r="H2974" s="12">
        <v>2.8974402253484399</v>
      </c>
      <c r="I2974" s="14">
        <v>3.7622142414917401E-3</v>
      </c>
      <c r="J2974" s="14">
        <v>1.16784154316576E-2</v>
      </c>
      <c r="K2974" t="s">
        <v>12170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0</v>
      </c>
      <c r="Y2974">
        <v>5963</v>
      </c>
      <c r="Z2974">
        <v>5465</v>
      </c>
      <c r="AA2974">
        <v>1674</v>
      </c>
      <c r="AB2974">
        <v>1833</v>
      </c>
      <c r="AC2974" t="s">
        <v>12169</v>
      </c>
      <c r="AD2974" t="s">
        <v>12172</v>
      </c>
    </row>
    <row r="2975" spans="1:30" x14ac:dyDescent="0.25">
      <c r="A2975">
        <v>2974</v>
      </c>
      <c r="B2975" t="s">
        <v>17187</v>
      </c>
      <c r="C2975" s="2">
        <v>-0.25898416712225503</v>
      </c>
      <c r="D2975" t="s">
        <v>12175</v>
      </c>
      <c r="E2975" t="s">
        <v>18293</v>
      </c>
      <c r="F2975">
        <v>9961.8657952966405</v>
      </c>
      <c r="G2975" s="2">
        <v>0.15875491684534901</v>
      </c>
      <c r="H2975" s="12">
        <v>-1.6313458018723599</v>
      </c>
      <c r="I2975" s="14">
        <v>0.102817374043635</v>
      </c>
      <c r="J2975" s="14">
        <v>0.18579446813530601</v>
      </c>
      <c r="K2975" t="s">
        <v>12174</v>
      </c>
      <c r="L2975" t="s">
        <v>24</v>
      </c>
      <c r="M2975" t="s">
        <v>24</v>
      </c>
      <c r="N2975" t="s">
        <v>24</v>
      </c>
      <c r="O2975" t="s">
        <v>24</v>
      </c>
      <c r="P2975" t="s">
        <v>24</v>
      </c>
      <c r="Q2975" t="s">
        <v>24</v>
      </c>
      <c r="R2975" t="s">
        <v>24</v>
      </c>
      <c r="S2975" t="s">
        <v>24</v>
      </c>
      <c r="T2975" t="s">
        <v>24</v>
      </c>
      <c r="U2975" t="s">
        <v>24</v>
      </c>
      <c r="V2975" t="s">
        <v>24</v>
      </c>
      <c r="W2975" t="s">
        <v>24</v>
      </c>
      <c r="X2975" t="s">
        <v>24</v>
      </c>
      <c r="Y2975">
        <v>12555</v>
      </c>
      <c r="Z2975">
        <v>15135</v>
      </c>
      <c r="AA2975">
        <v>6742</v>
      </c>
      <c r="AB2975">
        <v>7556</v>
      </c>
      <c r="AC2975" t="s">
        <v>12173</v>
      </c>
      <c r="AD2975" t="s">
        <v>12176</v>
      </c>
    </row>
    <row r="2976" spans="1:30" x14ac:dyDescent="0.25">
      <c r="A2976">
        <v>2975</v>
      </c>
      <c r="B2976" t="s">
        <v>17188</v>
      </c>
      <c r="C2976" s="2">
        <v>0.25889296001078399</v>
      </c>
      <c r="D2976" t="s">
        <v>12179</v>
      </c>
      <c r="E2976" t="s">
        <v>18293</v>
      </c>
      <c r="F2976">
        <v>1383.41852717798</v>
      </c>
      <c r="G2976" s="2">
        <v>0.17519956069440101</v>
      </c>
      <c r="H2976" s="12">
        <v>1.4777032487105899</v>
      </c>
      <c r="I2976" s="14">
        <v>0.139487224463127</v>
      </c>
      <c r="J2976" s="14">
        <v>0.237031162545044</v>
      </c>
      <c r="K2976" t="s">
        <v>12178</v>
      </c>
      <c r="L2976" t="s">
        <v>24</v>
      </c>
      <c r="M2976" t="s">
        <v>24</v>
      </c>
      <c r="N2976" t="s">
        <v>24</v>
      </c>
      <c r="O2976" t="s">
        <v>24</v>
      </c>
      <c r="P2976" t="s">
        <v>24</v>
      </c>
      <c r="Q2976" t="s">
        <v>24</v>
      </c>
      <c r="R2976" t="s">
        <v>24</v>
      </c>
      <c r="S2976" t="s">
        <v>24</v>
      </c>
      <c r="T2976" t="s">
        <v>24</v>
      </c>
      <c r="U2976" t="s">
        <v>24</v>
      </c>
      <c r="V2976" t="s">
        <v>24</v>
      </c>
      <c r="W2976" t="s">
        <v>24</v>
      </c>
      <c r="X2976" t="s">
        <v>24</v>
      </c>
      <c r="Y2976">
        <v>2097</v>
      </c>
      <c r="Z2976">
        <v>2503</v>
      </c>
      <c r="AA2976">
        <v>797</v>
      </c>
      <c r="AB2976">
        <v>860</v>
      </c>
      <c r="AC2976" t="s">
        <v>12177</v>
      </c>
      <c r="AD2976" t="s">
        <v>12180</v>
      </c>
    </row>
    <row r="2977" spans="1:30" x14ac:dyDescent="0.25">
      <c r="A2977">
        <v>2976</v>
      </c>
      <c r="B2977" t="s">
        <v>17189</v>
      </c>
      <c r="C2977" s="2">
        <v>-0.51578673485527904</v>
      </c>
      <c r="D2977" t="s">
        <v>12183</v>
      </c>
      <c r="E2977" t="s">
        <v>18284</v>
      </c>
      <c r="F2977">
        <v>383.24054265176898</v>
      </c>
      <c r="G2977" s="2">
        <v>0.347066281518223</v>
      </c>
      <c r="H2977" s="12">
        <v>-1.48613323253125</v>
      </c>
      <c r="I2977" s="14">
        <v>0.13724388361284601</v>
      </c>
      <c r="J2977" s="14">
        <v>0.234136026871194</v>
      </c>
      <c r="K2977" t="s">
        <v>12182</v>
      </c>
      <c r="L2977" t="s">
        <v>24</v>
      </c>
      <c r="M2977" t="s">
        <v>24</v>
      </c>
      <c r="N2977" t="s">
        <v>24</v>
      </c>
      <c r="O2977" t="s">
        <v>24</v>
      </c>
      <c r="P2977" t="s">
        <v>24</v>
      </c>
      <c r="Q2977" t="s">
        <v>24</v>
      </c>
      <c r="R2977" t="s">
        <v>24</v>
      </c>
      <c r="S2977" t="s">
        <v>24</v>
      </c>
      <c r="T2977" t="s">
        <v>24</v>
      </c>
      <c r="U2977" t="s">
        <v>24</v>
      </c>
      <c r="V2977" t="s">
        <v>24</v>
      </c>
      <c r="W2977" t="s">
        <v>24</v>
      </c>
      <c r="X2977" t="s">
        <v>24</v>
      </c>
      <c r="Y2977">
        <v>452</v>
      </c>
      <c r="Z2977">
        <v>511</v>
      </c>
      <c r="AA2977">
        <v>187</v>
      </c>
      <c r="AB2977">
        <v>424</v>
      </c>
      <c r="AC2977" t="s">
        <v>12181</v>
      </c>
      <c r="AD2977" t="s">
        <v>12184</v>
      </c>
    </row>
    <row r="2978" spans="1:30" x14ac:dyDescent="0.25">
      <c r="A2978">
        <v>2977</v>
      </c>
      <c r="B2978" t="s">
        <v>17190</v>
      </c>
      <c r="C2978" s="2">
        <v>-0.660055673913029</v>
      </c>
      <c r="D2978" t="s">
        <v>461</v>
      </c>
      <c r="E2978" t="s">
        <v>18284</v>
      </c>
      <c r="F2978">
        <v>271.77328254468199</v>
      </c>
      <c r="G2978" s="2">
        <v>0.39516995333682198</v>
      </c>
      <c r="H2978" s="12">
        <v>-1.67030835299979</v>
      </c>
      <c r="I2978" s="14">
        <v>9.4858371380853707E-2</v>
      </c>
      <c r="J2978" s="14">
        <v>0.17415229912657901</v>
      </c>
      <c r="K2978" t="s">
        <v>12186</v>
      </c>
      <c r="L2978" t="s">
        <v>24</v>
      </c>
      <c r="M2978" t="s">
        <v>24</v>
      </c>
      <c r="N2978" t="s">
        <v>24</v>
      </c>
      <c r="O2978" t="s">
        <v>24</v>
      </c>
      <c r="P2978" t="s">
        <v>24</v>
      </c>
      <c r="Q2978" t="s">
        <v>24</v>
      </c>
      <c r="R2978" t="s">
        <v>24</v>
      </c>
      <c r="S2978" t="s">
        <v>24</v>
      </c>
      <c r="T2978" t="s">
        <v>24</v>
      </c>
      <c r="U2978" t="s">
        <v>24</v>
      </c>
      <c r="V2978" t="s">
        <v>24</v>
      </c>
      <c r="W2978" t="s">
        <v>24</v>
      </c>
      <c r="X2978" t="s">
        <v>24</v>
      </c>
      <c r="Y2978">
        <v>356</v>
      </c>
      <c r="Z2978">
        <v>284</v>
      </c>
      <c r="AA2978">
        <v>132</v>
      </c>
      <c r="AB2978">
        <v>320</v>
      </c>
      <c r="AC2978" t="s">
        <v>12185</v>
      </c>
      <c r="AD2978" t="s">
        <v>12187</v>
      </c>
    </row>
    <row r="2979" spans="1:30" x14ac:dyDescent="0.25">
      <c r="A2979">
        <v>2978</v>
      </c>
      <c r="B2979" t="s">
        <v>17191</v>
      </c>
      <c r="C2979" s="2">
        <v>-0.41127126789503998</v>
      </c>
      <c r="D2979" t="s">
        <v>35</v>
      </c>
      <c r="F2979">
        <v>706.52816840240803</v>
      </c>
      <c r="G2979" s="2">
        <v>0.20358982791880301</v>
      </c>
      <c r="H2979" s="12">
        <v>-2.0200973304966099</v>
      </c>
      <c r="I2979" s="14">
        <v>4.3373292712351998E-2</v>
      </c>
      <c r="J2979" s="14">
        <v>9.2472655454121505E-2</v>
      </c>
      <c r="K2979" t="s">
        <v>24</v>
      </c>
      <c r="L2979" t="s">
        <v>24</v>
      </c>
      <c r="M2979" t="s">
        <v>24</v>
      </c>
      <c r="N2979" t="s">
        <v>24</v>
      </c>
      <c r="O2979" t="s">
        <v>24</v>
      </c>
      <c r="P2979" t="s">
        <v>24</v>
      </c>
      <c r="Q2979" t="s">
        <v>24</v>
      </c>
      <c r="R2979" t="s">
        <v>24</v>
      </c>
      <c r="S2979" t="s">
        <v>24</v>
      </c>
      <c r="T2979" t="s">
        <v>24</v>
      </c>
      <c r="U2979" t="s">
        <v>24</v>
      </c>
      <c r="V2979" t="s">
        <v>24</v>
      </c>
      <c r="W2979" t="s">
        <v>24</v>
      </c>
      <c r="X2979" t="s">
        <v>24</v>
      </c>
      <c r="Y2979">
        <v>824</v>
      </c>
      <c r="Z2979">
        <v>1029</v>
      </c>
      <c r="AA2979">
        <v>454</v>
      </c>
      <c r="AB2979">
        <v>617</v>
      </c>
      <c r="AC2979" t="s">
        <v>12188</v>
      </c>
      <c r="AD2979" t="s">
        <v>12189</v>
      </c>
    </row>
    <row r="2980" spans="1:30" x14ac:dyDescent="0.25">
      <c r="A2980">
        <v>2979</v>
      </c>
      <c r="B2980" t="s">
        <v>17192</v>
      </c>
      <c r="C2980" s="2">
        <v>-0.19960572794092499</v>
      </c>
      <c r="D2980" t="s">
        <v>35</v>
      </c>
      <c r="E2980" t="s">
        <v>18284</v>
      </c>
      <c r="F2980">
        <v>2976.3103321711101</v>
      </c>
      <c r="G2980" s="2">
        <v>0.17643085337033301</v>
      </c>
      <c r="H2980" s="12">
        <v>-1.1313538654259501</v>
      </c>
      <c r="I2980" s="14">
        <v>0.25790618104252799</v>
      </c>
      <c r="J2980" s="14">
        <v>0.38134177848204198</v>
      </c>
      <c r="K2980" t="s">
        <v>12191</v>
      </c>
      <c r="L2980" t="s">
        <v>24</v>
      </c>
      <c r="M2980" t="s">
        <v>24</v>
      </c>
      <c r="N2980" t="s">
        <v>24</v>
      </c>
      <c r="O2980" t="s">
        <v>24</v>
      </c>
      <c r="P2980" t="s">
        <v>24</v>
      </c>
      <c r="Q2980" t="s">
        <v>24</v>
      </c>
      <c r="R2980" t="s">
        <v>24</v>
      </c>
      <c r="S2980" t="s">
        <v>24</v>
      </c>
      <c r="T2980" t="s">
        <v>24</v>
      </c>
      <c r="U2980" t="s">
        <v>24</v>
      </c>
      <c r="V2980" t="s">
        <v>24</v>
      </c>
      <c r="W2980" t="s">
        <v>24</v>
      </c>
      <c r="X2980" t="s">
        <v>24</v>
      </c>
      <c r="Y2980">
        <v>3729</v>
      </c>
      <c r="Z2980">
        <v>4736</v>
      </c>
      <c r="AA2980">
        <v>1959</v>
      </c>
      <c r="AB2980">
        <v>2236</v>
      </c>
      <c r="AC2980" t="s">
        <v>12190</v>
      </c>
      <c r="AD2980" t="s">
        <v>12192</v>
      </c>
    </row>
    <row r="2981" spans="1:30" x14ac:dyDescent="0.25">
      <c r="A2981">
        <v>2980</v>
      </c>
      <c r="B2981" t="s">
        <v>17193</v>
      </c>
      <c r="C2981" s="2">
        <v>-0.209732456281185</v>
      </c>
      <c r="D2981" t="s">
        <v>12195</v>
      </c>
      <c r="E2981" t="s">
        <v>18283</v>
      </c>
      <c r="F2981">
        <v>984.33920595504799</v>
      </c>
      <c r="G2981" s="2">
        <v>0.16645253956330799</v>
      </c>
      <c r="H2981" s="12">
        <v>-1.2600135560047501</v>
      </c>
      <c r="I2981" s="14">
        <v>0.207664472059674</v>
      </c>
      <c r="J2981" s="14">
        <v>0.32295092130347602</v>
      </c>
      <c r="K2981" t="s">
        <v>12194</v>
      </c>
      <c r="L2981" t="s">
        <v>24</v>
      </c>
      <c r="M2981" t="s">
        <v>24</v>
      </c>
      <c r="N2981" t="s">
        <v>24</v>
      </c>
      <c r="O2981" t="s">
        <v>24</v>
      </c>
      <c r="P2981" t="s">
        <v>24</v>
      </c>
      <c r="Q2981" t="s">
        <v>24</v>
      </c>
      <c r="R2981" t="s">
        <v>24</v>
      </c>
      <c r="S2981" t="s">
        <v>24</v>
      </c>
      <c r="T2981" t="s">
        <v>24</v>
      </c>
      <c r="U2981" t="s">
        <v>24</v>
      </c>
      <c r="V2981" t="s">
        <v>24</v>
      </c>
      <c r="W2981" t="s">
        <v>24</v>
      </c>
      <c r="X2981" t="s">
        <v>24</v>
      </c>
      <c r="Y2981">
        <v>1298</v>
      </c>
      <c r="Z2981">
        <v>1487</v>
      </c>
      <c r="AA2981">
        <v>633</v>
      </c>
      <c r="AB2981">
        <v>762</v>
      </c>
      <c r="AC2981" t="s">
        <v>12193</v>
      </c>
      <c r="AD2981" t="s">
        <v>12196</v>
      </c>
    </row>
    <row r="2982" spans="1:30" x14ac:dyDescent="0.25">
      <c r="A2982">
        <v>2981</v>
      </c>
      <c r="B2982" t="s">
        <v>17194</v>
      </c>
      <c r="C2982" s="2">
        <v>-0.36542084608243802</v>
      </c>
      <c r="D2982" t="s">
        <v>12199</v>
      </c>
      <c r="E2982" t="s">
        <v>18287</v>
      </c>
      <c r="F2982">
        <v>524.12314780264296</v>
      </c>
      <c r="G2982" s="2">
        <v>0.21569013501810999</v>
      </c>
      <c r="H2982" s="12">
        <v>-1.69419359884844</v>
      </c>
      <c r="I2982" s="14">
        <v>9.0228500813680695E-2</v>
      </c>
      <c r="J2982" s="14">
        <v>0.16826279640755601</v>
      </c>
      <c r="K2982" t="s">
        <v>12198</v>
      </c>
      <c r="L2982" t="s">
        <v>24</v>
      </c>
      <c r="M2982" t="s">
        <v>24</v>
      </c>
      <c r="N2982" t="s">
        <v>24</v>
      </c>
      <c r="O2982" t="s">
        <v>24</v>
      </c>
      <c r="P2982" t="s">
        <v>24</v>
      </c>
      <c r="Q2982" t="s">
        <v>24</v>
      </c>
      <c r="R2982" t="s">
        <v>24</v>
      </c>
      <c r="S2982" t="s">
        <v>24</v>
      </c>
      <c r="T2982" t="s">
        <v>24</v>
      </c>
      <c r="U2982" t="s">
        <v>24</v>
      </c>
      <c r="V2982" t="s">
        <v>24</v>
      </c>
      <c r="W2982" t="s">
        <v>24</v>
      </c>
      <c r="X2982" t="s">
        <v>24</v>
      </c>
      <c r="Y2982">
        <v>707</v>
      </c>
      <c r="Z2982">
        <v>688</v>
      </c>
      <c r="AA2982">
        <v>318</v>
      </c>
      <c r="AB2982">
        <v>468</v>
      </c>
      <c r="AC2982" t="s">
        <v>12197</v>
      </c>
      <c r="AD2982" t="s">
        <v>12200</v>
      </c>
    </row>
    <row r="2983" spans="1:30" x14ac:dyDescent="0.25">
      <c r="A2983">
        <v>2982</v>
      </c>
      <c r="B2983" t="s">
        <v>17195</v>
      </c>
      <c r="C2983" s="2">
        <v>-0.75734391962416603</v>
      </c>
      <c r="D2983" t="s">
        <v>306</v>
      </c>
      <c r="E2983" t="s">
        <v>18285</v>
      </c>
      <c r="F2983">
        <v>1795.3334429024301</v>
      </c>
      <c r="G2983" s="2">
        <v>0.19742447362777499</v>
      </c>
      <c r="H2983" s="12">
        <v>-3.8361197358543602</v>
      </c>
      <c r="I2983" s="14">
        <v>1.2499348640337E-4</v>
      </c>
      <c r="J2983" s="14">
        <v>6.0633486261510796E-4</v>
      </c>
      <c r="K2983" t="s">
        <v>12202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</v>
      </c>
      <c r="W2983">
        <v>0</v>
      </c>
      <c r="X2983">
        <v>0</v>
      </c>
      <c r="Y2983">
        <v>1852</v>
      </c>
      <c r="Z2983">
        <v>2223</v>
      </c>
      <c r="AA2983">
        <v>1221</v>
      </c>
      <c r="AB2983">
        <v>1784</v>
      </c>
      <c r="AC2983" t="s">
        <v>12201</v>
      </c>
      <c r="AD2983" t="s">
        <v>12203</v>
      </c>
    </row>
    <row r="2984" spans="1:30" x14ac:dyDescent="0.25">
      <c r="A2984">
        <v>2983</v>
      </c>
      <c r="B2984" t="s">
        <v>17196</v>
      </c>
      <c r="C2984" s="2">
        <v>0.11740887706578999</v>
      </c>
      <c r="D2984" t="s">
        <v>35</v>
      </c>
      <c r="F2984">
        <v>62.168158837931301</v>
      </c>
      <c r="G2984" s="2">
        <v>0.39321744876100001</v>
      </c>
      <c r="H2984" s="12">
        <v>0.29858511476471</v>
      </c>
      <c r="I2984" s="14">
        <v>0.76525662432243902</v>
      </c>
      <c r="J2984" s="14">
        <v>0.83566194574360297</v>
      </c>
      <c r="K2984" t="s">
        <v>24</v>
      </c>
      <c r="L2984" t="s">
        <v>24</v>
      </c>
      <c r="M2984" t="s">
        <v>24</v>
      </c>
      <c r="N2984" t="s">
        <v>24</v>
      </c>
      <c r="O2984" t="s">
        <v>24</v>
      </c>
      <c r="P2984" t="s">
        <v>24</v>
      </c>
      <c r="Q2984" t="s">
        <v>24</v>
      </c>
      <c r="R2984" t="s">
        <v>24</v>
      </c>
      <c r="S2984" t="s">
        <v>24</v>
      </c>
      <c r="T2984" t="s">
        <v>24</v>
      </c>
      <c r="U2984" t="s">
        <v>24</v>
      </c>
      <c r="V2984" t="s">
        <v>24</v>
      </c>
      <c r="W2984" t="s">
        <v>24</v>
      </c>
      <c r="X2984" t="s">
        <v>24</v>
      </c>
      <c r="Y2984">
        <v>92</v>
      </c>
      <c r="Z2984">
        <v>105</v>
      </c>
      <c r="AA2984">
        <v>41</v>
      </c>
      <c r="AB2984">
        <v>37</v>
      </c>
      <c r="AC2984" t="s">
        <v>12204</v>
      </c>
      <c r="AD2984" t="s">
        <v>12205</v>
      </c>
    </row>
    <row r="2985" spans="1:30" x14ac:dyDescent="0.25">
      <c r="A2985">
        <v>2984</v>
      </c>
      <c r="B2985" t="s">
        <v>17197</v>
      </c>
      <c r="C2985" s="2">
        <v>-5.4238135279447298E-2</v>
      </c>
      <c r="D2985" t="s">
        <v>3031</v>
      </c>
      <c r="E2985" t="s">
        <v>18287</v>
      </c>
      <c r="F2985">
        <v>307.677912266021</v>
      </c>
      <c r="G2985" s="2">
        <v>0.27326093309800298</v>
      </c>
      <c r="H2985" s="12">
        <v>-0.198484776673127</v>
      </c>
      <c r="I2985" s="14">
        <v>0.84266579426892596</v>
      </c>
      <c r="J2985" s="14">
        <v>0.89175996896541099</v>
      </c>
      <c r="K2985" t="s">
        <v>12207</v>
      </c>
      <c r="L2985" t="s">
        <v>24</v>
      </c>
      <c r="M2985" t="s">
        <v>24</v>
      </c>
      <c r="N2985" t="s">
        <v>24</v>
      </c>
      <c r="O2985" t="s">
        <v>24</v>
      </c>
      <c r="P2985" t="s">
        <v>24</v>
      </c>
      <c r="Q2985" t="s">
        <v>24</v>
      </c>
      <c r="R2985" t="s">
        <v>24</v>
      </c>
      <c r="S2985" t="s">
        <v>24</v>
      </c>
      <c r="T2985" t="s">
        <v>24</v>
      </c>
      <c r="U2985" t="s">
        <v>24</v>
      </c>
      <c r="V2985" t="s">
        <v>24</v>
      </c>
      <c r="W2985" t="s">
        <v>24</v>
      </c>
      <c r="X2985" t="s">
        <v>24</v>
      </c>
      <c r="Y2985">
        <v>462</v>
      </c>
      <c r="Z2985">
        <v>458</v>
      </c>
      <c r="AA2985">
        <v>154</v>
      </c>
      <c r="AB2985">
        <v>266</v>
      </c>
      <c r="AC2985" t="s">
        <v>12206</v>
      </c>
      <c r="AD2985" t="s">
        <v>12208</v>
      </c>
    </row>
    <row r="2986" spans="1:30" x14ac:dyDescent="0.25">
      <c r="A2986">
        <v>2985</v>
      </c>
      <c r="B2986" t="s">
        <v>17198</v>
      </c>
      <c r="C2986" s="2">
        <v>-2.38202400188091</v>
      </c>
      <c r="D2986" t="s">
        <v>12211</v>
      </c>
      <c r="E2986" t="s">
        <v>18290</v>
      </c>
      <c r="F2986">
        <v>6286.0623427454402</v>
      </c>
      <c r="G2986" s="2">
        <v>0.43022195226104598</v>
      </c>
      <c r="H2986" s="12">
        <v>-5.5367328174727204</v>
      </c>
      <c r="I2986" s="14">
        <v>3.0816610948339999E-8</v>
      </c>
      <c r="J2986" s="14">
        <v>3.3382902717189298E-7</v>
      </c>
      <c r="K2986" t="s">
        <v>12210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1</v>
      </c>
      <c r="X2986">
        <v>0</v>
      </c>
      <c r="Y2986">
        <v>2938</v>
      </c>
      <c r="Z2986">
        <v>3232</v>
      </c>
      <c r="AA2986">
        <v>3353</v>
      </c>
      <c r="AB2986">
        <v>11135</v>
      </c>
      <c r="AC2986" t="s">
        <v>12209</v>
      </c>
      <c r="AD2986" t="s">
        <v>12212</v>
      </c>
    </row>
    <row r="2987" spans="1:30" x14ac:dyDescent="0.25">
      <c r="A2987">
        <v>2986</v>
      </c>
      <c r="B2987" t="s">
        <v>17199</v>
      </c>
      <c r="C2987" s="2">
        <v>3.5374624839394499E-2</v>
      </c>
      <c r="D2987" t="s">
        <v>12215</v>
      </c>
      <c r="E2987" t="s">
        <v>18287</v>
      </c>
      <c r="F2987">
        <v>598.185305429599</v>
      </c>
      <c r="G2987" s="2">
        <v>0.18964710421521699</v>
      </c>
      <c r="H2987" s="12">
        <v>0.186528684346534</v>
      </c>
      <c r="I2987" s="14">
        <v>0.85203018670590402</v>
      </c>
      <c r="J2987" s="14">
        <v>0.89850874401473302</v>
      </c>
      <c r="K2987" t="s">
        <v>12214</v>
      </c>
      <c r="L2987" t="s">
        <v>24</v>
      </c>
      <c r="M2987" t="s">
        <v>24</v>
      </c>
      <c r="N2987" t="s">
        <v>24</v>
      </c>
      <c r="O2987" t="s">
        <v>24</v>
      </c>
      <c r="P2987" t="s">
        <v>24</v>
      </c>
      <c r="Q2987" t="s">
        <v>24</v>
      </c>
      <c r="R2987" t="s">
        <v>24</v>
      </c>
      <c r="S2987" t="s">
        <v>24</v>
      </c>
      <c r="T2987" t="s">
        <v>24</v>
      </c>
      <c r="U2987" t="s">
        <v>24</v>
      </c>
      <c r="V2987" t="s">
        <v>24</v>
      </c>
      <c r="W2987" t="s">
        <v>24</v>
      </c>
      <c r="X2987" t="s">
        <v>24</v>
      </c>
      <c r="Y2987">
        <v>951</v>
      </c>
      <c r="Z2987">
        <v>891</v>
      </c>
      <c r="AA2987">
        <v>352</v>
      </c>
      <c r="AB2987">
        <v>429</v>
      </c>
      <c r="AC2987" t="s">
        <v>12213</v>
      </c>
      <c r="AD2987" t="s">
        <v>12216</v>
      </c>
    </row>
    <row r="2988" spans="1:30" x14ac:dyDescent="0.25">
      <c r="A2988">
        <v>2987</v>
      </c>
      <c r="B2988" t="s">
        <v>17200</v>
      </c>
      <c r="C2988" s="2">
        <v>-0.31473975291358802</v>
      </c>
      <c r="D2988" t="s">
        <v>12219</v>
      </c>
      <c r="E2988" t="s">
        <v>18299</v>
      </c>
      <c r="F2988">
        <v>5771.8369015959497</v>
      </c>
      <c r="G2988" s="2">
        <v>0.185052070707104</v>
      </c>
      <c r="H2988" s="12">
        <v>-1.7008172440920699</v>
      </c>
      <c r="I2988" s="14">
        <v>8.8977310163253498E-2</v>
      </c>
      <c r="J2988" s="14">
        <v>0.16632666165031401</v>
      </c>
      <c r="K2988" t="s">
        <v>12218</v>
      </c>
      <c r="L2988" t="s">
        <v>24</v>
      </c>
      <c r="M2988" t="s">
        <v>24</v>
      </c>
      <c r="N2988" t="s">
        <v>24</v>
      </c>
      <c r="O2988" t="s">
        <v>24</v>
      </c>
      <c r="P2988" t="s">
        <v>24</v>
      </c>
      <c r="Q2988" t="s">
        <v>24</v>
      </c>
      <c r="R2988" t="s">
        <v>24</v>
      </c>
      <c r="S2988" t="s">
        <v>24</v>
      </c>
      <c r="T2988" t="s">
        <v>24</v>
      </c>
      <c r="U2988" t="s">
        <v>24</v>
      </c>
      <c r="V2988" t="s">
        <v>24</v>
      </c>
      <c r="W2988" t="s">
        <v>24</v>
      </c>
      <c r="X2988" t="s">
        <v>24</v>
      </c>
      <c r="Y2988">
        <v>7196</v>
      </c>
      <c r="Z2988">
        <v>8507</v>
      </c>
      <c r="AA2988">
        <v>3489</v>
      </c>
      <c r="AB2988">
        <v>5030</v>
      </c>
      <c r="AC2988" t="s">
        <v>12217</v>
      </c>
      <c r="AD2988" t="s">
        <v>12220</v>
      </c>
    </row>
    <row r="2989" spans="1:30" x14ac:dyDescent="0.25">
      <c r="A2989">
        <v>2988</v>
      </c>
      <c r="B2989" t="s">
        <v>17201</v>
      </c>
      <c r="C2989" s="2">
        <v>-0.20077330733906101</v>
      </c>
      <c r="D2989" t="s">
        <v>12223</v>
      </c>
      <c r="E2989" t="s">
        <v>18299</v>
      </c>
      <c r="F2989">
        <v>18032.370938069598</v>
      </c>
      <c r="G2989" s="2">
        <v>0.160897490675355</v>
      </c>
      <c r="H2989" s="12">
        <v>-1.2478336765622</v>
      </c>
      <c r="I2989" s="14">
        <v>0.21209197312585101</v>
      </c>
      <c r="J2989" s="14">
        <v>0.32761833665207601</v>
      </c>
      <c r="K2989" t="s">
        <v>12222</v>
      </c>
      <c r="L2989" t="s">
        <v>24</v>
      </c>
      <c r="M2989" t="s">
        <v>24</v>
      </c>
      <c r="N2989" t="s">
        <v>24</v>
      </c>
      <c r="O2989" t="s">
        <v>24</v>
      </c>
      <c r="P2989" t="s">
        <v>24</v>
      </c>
      <c r="Q2989" t="s">
        <v>24</v>
      </c>
      <c r="R2989" t="s">
        <v>24</v>
      </c>
      <c r="S2989" t="s">
        <v>24</v>
      </c>
      <c r="T2989" t="s">
        <v>24</v>
      </c>
      <c r="U2989" t="s">
        <v>24</v>
      </c>
      <c r="V2989" t="s">
        <v>24</v>
      </c>
      <c r="W2989" t="s">
        <v>24</v>
      </c>
      <c r="X2989" t="s">
        <v>24</v>
      </c>
      <c r="Y2989">
        <v>24266</v>
      </c>
      <c r="Z2989">
        <v>26899</v>
      </c>
      <c r="AA2989">
        <v>10814</v>
      </c>
      <c r="AB2989">
        <v>14806</v>
      </c>
      <c r="AC2989" t="s">
        <v>12221</v>
      </c>
      <c r="AD2989" t="s">
        <v>12224</v>
      </c>
    </row>
    <row r="2990" spans="1:30" x14ac:dyDescent="0.25">
      <c r="A2990">
        <v>2989</v>
      </c>
      <c r="B2990" t="s">
        <v>17202</v>
      </c>
      <c r="C2990" s="2">
        <v>0.52955242085063503</v>
      </c>
      <c r="D2990" t="s">
        <v>12227</v>
      </c>
      <c r="E2990" t="s">
        <v>18299</v>
      </c>
      <c r="F2990">
        <v>7604.9543418357698</v>
      </c>
      <c r="G2990" s="2">
        <v>0.14935110398510901</v>
      </c>
      <c r="H2990" s="12">
        <v>3.5456880245320002</v>
      </c>
      <c r="I2990" s="14">
        <v>3.91589511253939E-4</v>
      </c>
      <c r="J2990" s="14">
        <v>1.7009533275268399E-3</v>
      </c>
      <c r="K2990" t="s">
        <v>12226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0</v>
      </c>
      <c r="Y2990">
        <v>13672</v>
      </c>
      <c r="Z2990">
        <v>13685</v>
      </c>
      <c r="AA2990">
        <v>3610</v>
      </c>
      <c r="AB2990">
        <v>4637</v>
      </c>
      <c r="AC2990" t="s">
        <v>12225</v>
      </c>
      <c r="AD2990" t="s">
        <v>12228</v>
      </c>
    </row>
    <row r="2991" spans="1:30" x14ac:dyDescent="0.25">
      <c r="A2991">
        <v>2990</v>
      </c>
      <c r="B2991" t="s">
        <v>17203</v>
      </c>
      <c r="C2991" s="2">
        <v>0.889413516274558</v>
      </c>
      <c r="D2991" t="s">
        <v>35</v>
      </c>
      <c r="F2991">
        <v>76.925089023819893</v>
      </c>
      <c r="G2991" s="2">
        <v>0.37609816493873399</v>
      </c>
      <c r="H2991" s="12">
        <v>2.3648440731409601</v>
      </c>
      <c r="I2991" s="14">
        <v>1.80376634815184E-2</v>
      </c>
      <c r="J2991" s="14">
        <v>4.47219529494155E-2</v>
      </c>
      <c r="K2991" t="s">
        <v>12230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0</v>
      </c>
      <c r="Y2991">
        <v>148</v>
      </c>
      <c r="Z2991">
        <v>157</v>
      </c>
      <c r="AA2991">
        <v>27</v>
      </c>
      <c r="AB2991">
        <v>45</v>
      </c>
      <c r="AC2991" t="s">
        <v>12229</v>
      </c>
      <c r="AD2991" t="s">
        <v>12231</v>
      </c>
    </row>
    <row r="2992" spans="1:30" x14ac:dyDescent="0.25">
      <c r="A2992">
        <v>2991</v>
      </c>
      <c r="B2992" t="s">
        <v>17204</v>
      </c>
      <c r="C2992" s="2">
        <v>1.2400344990796</v>
      </c>
      <c r="D2992" t="s">
        <v>35</v>
      </c>
      <c r="E2992" t="s">
        <v>18295</v>
      </c>
      <c r="F2992">
        <v>529.17184201660098</v>
      </c>
      <c r="G2992" s="2">
        <v>0.187139808388913</v>
      </c>
      <c r="H2992" s="12">
        <v>6.6262464932237597</v>
      </c>
      <c r="I2992" s="14">
        <v>3.4433001452217203E-11</v>
      </c>
      <c r="J2992" s="14">
        <v>5.5333691634118597E-10</v>
      </c>
      <c r="K2992" t="s">
        <v>12233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0</v>
      </c>
      <c r="Y2992">
        <v>1098</v>
      </c>
      <c r="Z2992">
        <v>1168</v>
      </c>
      <c r="AA2992">
        <v>188</v>
      </c>
      <c r="AB2992">
        <v>228</v>
      </c>
      <c r="AC2992" t="s">
        <v>12232</v>
      </c>
      <c r="AD2992" t="s">
        <v>12234</v>
      </c>
    </row>
    <row r="2993" spans="1:30" x14ac:dyDescent="0.25">
      <c r="A2993">
        <v>2992</v>
      </c>
      <c r="B2993" t="s">
        <v>17205</v>
      </c>
      <c r="C2993" s="2">
        <v>0.86220245489985903</v>
      </c>
      <c r="D2993" t="s">
        <v>12237</v>
      </c>
      <c r="E2993" t="s">
        <v>18285</v>
      </c>
      <c r="F2993">
        <v>821.28434635296605</v>
      </c>
      <c r="G2993" s="2">
        <v>0.20260449560355001</v>
      </c>
      <c r="H2993" s="12">
        <v>4.2555938965292697</v>
      </c>
      <c r="I2993" s="14">
        <v>2.0849484145010201E-5</v>
      </c>
      <c r="J2993" s="14">
        <v>1.2545028595726401E-4</v>
      </c>
      <c r="K2993" t="s">
        <v>12236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0</v>
      </c>
      <c r="Y2993">
        <v>1592</v>
      </c>
      <c r="Z2993">
        <v>1634</v>
      </c>
      <c r="AA2993">
        <v>392</v>
      </c>
      <c r="AB2993">
        <v>371</v>
      </c>
      <c r="AC2993" t="s">
        <v>12235</v>
      </c>
      <c r="AD2993" t="s">
        <v>12238</v>
      </c>
    </row>
    <row r="2994" spans="1:30" x14ac:dyDescent="0.25">
      <c r="A2994">
        <v>2993</v>
      </c>
      <c r="B2994" t="s">
        <v>17206</v>
      </c>
      <c r="C2994" s="2">
        <v>-0.12569238803208799</v>
      </c>
      <c r="D2994" t="s">
        <v>12241</v>
      </c>
      <c r="E2994" t="s">
        <v>18300</v>
      </c>
      <c r="F2994">
        <v>2760.85611467327</v>
      </c>
      <c r="G2994" s="2">
        <v>0.159456401936896</v>
      </c>
      <c r="H2994" s="12">
        <v>-0.78825551376626601</v>
      </c>
      <c r="I2994" s="14">
        <v>0.43054726330167897</v>
      </c>
      <c r="J2994" s="14">
        <v>0.55765614505625105</v>
      </c>
      <c r="K2994" t="s">
        <v>12240</v>
      </c>
      <c r="L2994" t="s">
        <v>24</v>
      </c>
      <c r="M2994" t="s">
        <v>24</v>
      </c>
      <c r="N2994" t="s">
        <v>24</v>
      </c>
      <c r="O2994" t="s">
        <v>24</v>
      </c>
      <c r="P2994" t="s">
        <v>24</v>
      </c>
      <c r="Q2994" t="s">
        <v>24</v>
      </c>
      <c r="R2994" t="s">
        <v>24</v>
      </c>
      <c r="S2994" t="s">
        <v>24</v>
      </c>
      <c r="T2994" t="s">
        <v>24</v>
      </c>
      <c r="U2994" t="s">
        <v>24</v>
      </c>
      <c r="V2994" t="s">
        <v>24</v>
      </c>
      <c r="W2994" t="s">
        <v>24</v>
      </c>
      <c r="X2994" t="s">
        <v>24</v>
      </c>
      <c r="Y2994">
        <v>3679</v>
      </c>
      <c r="Z2994">
        <v>4381</v>
      </c>
      <c r="AA2994">
        <v>1765</v>
      </c>
      <c r="AB2994">
        <v>2035</v>
      </c>
      <c r="AC2994" t="s">
        <v>12239</v>
      </c>
      <c r="AD2994" t="s">
        <v>12242</v>
      </c>
    </row>
    <row r="2995" spans="1:30" x14ac:dyDescent="0.25">
      <c r="A2995">
        <v>2994</v>
      </c>
      <c r="B2995" t="s">
        <v>17207</v>
      </c>
      <c r="C2995" s="2">
        <v>0.98956281178607097</v>
      </c>
      <c r="D2995" t="s">
        <v>35</v>
      </c>
      <c r="E2995" t="s">
        <v>18295</v>
      </c>
      <c r="F2995">
        <v>144.859375382591</v>
      </c>
      <c r="G2995" s="2">
        <v>0.33249562822657502</v>
      </c>
      <c r="H2995" s="12">
        <v>2.9761678884744498</v>
      </c>
      <c r="I2995" s="14">
        <v>2.9187502717577898E-3</v>
      </c>
      <c r="J2995" s="14">
        <v>9.3500572692487103E-3</v>
      </c>
      <c r="K2995" t="s">
        <v>12244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0</v>
      </c>
      <c r="Y2995">
        <v>328</v>
      </c>
      <c r="Z2995">
        <v>256</v>
      </c>
      <c r="AA2995">
        <v>66</v>
      </c>
      <c r="AB2995">
        <v>61</v>
      </c>
      <c r="AC2995" t="s">
        <v>12243</v>
      </c>
      <c r="AD2995" t="s">
        <v>12245</v>
      </c>
    </row>
    <row r="2996" spans="1:30" x14ac:dyDescent="0.25">
      <c r="A2996">
        <v>2995</v>
      </c>
      <c r="B2996" t="s">
        <v>17208</v>
      </c>
      <c r="C2996" s="2">
        <v>-1.61035417051637</v>
      </c>
      <c r="D2996" t="s">
        <v>35</v>
      </c>
      <c r="F2996">
        <v>5.9950620390093299</v>
      </c>
      <c r="G2996" s="2">
        <v>1.1292740457072099</v>
      </c>
      <c r="H2996" s="12">
        <v>-1.42600830740592</v>
      </c>
      <c r="I2996" s="14">
        <v>0.15386594411161</v>
      </c>
      <c r="J2996" s="14" t="s">
        <v>24</v>
      </c>
      <c r="K2996" t="s">
        <v>12247</v>
      </c>
      <c r="L2996" t="s">
        <v>24</v>
      </c>
      <c r="M2996" t="s">
        <v>24</v>
      </c>
      <c r="N2996" t="s">
        <v>24</v>
      </c>
      <c r="O2996" t="s">
        <v>24</v>
      </c>
      <c r="P2996" t="s">
        <v>24</v>
      </c>
      <c r="Q2996" t="s">
        <v>24</v>
      </c>
      <c r="R2996" t="s">
        <v>24</v>
      </c>
      <c r="S2996" t="s">
        <v>24</v>
      </c>
      <c r="T2996" t="s">
        <v>24</v>
      </c>
      <c r="U2996" t="s">
        <v>24</v>
      </c>
      <c r="V2996" t="s">
        <v>24</v>
      </c>
      <c r="W2996" t="s">
        <v>24</v>
      </c>
      <c r="X2996" t="s">
        <v>24</v>
      </c>
      <c r="Y2996">
        <v>5</v>
      </c>
      <c r="Z2996">
        <v>4</v>
      </c>
      <c r="AA2996">
        <v>5</v>
      </c>
      <c r="AB2996">
        <v>7</v>
      </c>
      <c r="AC2996" t="s">
        <v>12246</v>
      </c>
      <c r="AD2996" t="s">
        <v>12248</v>
      </c>
    </row>
    <row r="2997" spans="1:30" x14ac:dyDescent="0.25">
      <c r="A2997">
        <v>2996</v>
      </c>
      <c r="B2997" t="s">
        <v>17209</v>
      </c>
      <c r="C2997" s="2">
        <v>-0.93806437325298897</v>
      </c>
      <c r="D2997" t="s">
        <v>35</v>
      </c>
      <c r="F2997">
        <v>9.2018751135913206</v>
      </c>
      <c r="G2997" s="2">
        <v>1.00874857294623</v>
      </c>
      <c r="H2997" s="12">
        <v>-0.92992882310921499</v>
      </c>
      <c r="I2997" s="14">
        <v>0.35240793833503498</v>
      </c>
      <c r="J2997" s="14" t="s">
        <v>24</v>
      </c>
      <c r="K2997" t="s">
        <v>24</v>
      </c>
      <c r="L2997" t="s">
        <v>24</v>
      </c>
      <c r="M2997" t="s">
        <v>24</v>
      </c>
      <c r="N2997" t="s">
        <v>24</v>
      </c>
      <c r="O2997" t="s">
        <v>24</v>
      </c>
      <c r="P2997" t="s">
        <v>24</v>
      </c>
      <c r="Q2997" t="s">
        <v>24</v>
      </c>
      <c r="R2997" t="s">
        <v>24</v>
      </c>
      <c r="S2997" t="s">
        <v>24</v>
      </c>
      <c r="T2997" t="s">
        <v>24</v>
      </c>
      <c r="U2997" t="s">
        <v>24</v>
      </c>
      <c r="V2997" t="s">
        <v>24</v>
      </c>
      <c r="W2997" t="s">
        <v>24</v>
      </c>
      <c r="X2997" t="s">
        <v>24</v>
      </c>
      <c r="Y2997">
        <v>14</v>
      </c>
      <c r="Z2997">
        <v>5</v>
      </c>
      <c r="AA2997">
        <v>7</v>
      </c>
      <c r="AB2997">
        <v>9</v>
      </c>
      <c r="AC2997" t="s">
        <v>12249</v>
      </c>
      <c r="AD2997" t="s">
        <v>12250</v>
      </c>
    </row>
    <row r="2998" spans="1:30" x14ac:dyDescent="0.25">
      <c r="A2998">
        <v>2997</v>
      </c>
      <c r="B2998" t="s">
        <v>17210</v>
      </c>
      <c r="C2998" s="2">
        <v>0.59788301225370999</v>
      </c>
      <c r="D2998" t="s">
        <v>12253</v>
      </c>
      <c r="E2998" t="s">
        <v>18284</v>
      </c>
      <c r="F2998">
        <v>674.64766431629903</v>
      </c>
      <c r="G2998" s="2">
        <v>0.20311467847935799</v>
      </c>
      <c r="H2998" s="12">
        <v>2.9435736340171599</v>
      </c>
      <c r="I2998" s="14">
        <v>3.2444663227056002E-3</v>
      </c>
      <c r="J2998" s="14">
        <v>1.02849686962169E-2</v>
      </c>
      <c r="K2998" t="s">
        <v>12252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0</v>
      </c>
      <c r="Y2998">
        <v>1210</v>
      </c>
      <c r="Z2998">
        <v>1264</v>
      </c>
      <c r="AA2998">
        <v>359</v>
      </c>
      <c r="AB2998">
        <v>344</v>
      </c>
      <c r="AC2998" t="s">
        <v>12251</v>
      </c>
      <c r="AD2998" t="s">
        <v>12254</v>
      </c>
    </row>
    <row r="2999" spans="1:30" x14ac:dyDescent="0.25">
      <c r="A2999">
        <v>2998</v>
      </c>
      <c r="B2999" t="s">
        <v>17211</v>
      </c>
      <c r="C2999" s="2">
        <v>0.46632846362837799</v>
      </c>
      <c r="D2999" t="s">
        <v>35</v>
      </c>
      <c r="F2999">
        <v>1221.21392040048</v>
      </c>
      <c r="G2999" s="2">
        <v>0.15967650860031701</v>
      </c>
      <c r="H2999" s="12">
        <v>2.92045754078725</v>
      </c>
      <c r="I2999" s="14">
        <v>3.49517820584816E-3</v>
      </c>
      <c r="J2999" s="14">
        <v>1.09804271068681E-2</v>
      </c>
      <c r="K2999" t="s">
        <v>12256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0</v>
      </c>
      <c r="Y2999">
        <v>2142</v>
      </c>
      <c r="Z2999">
        <v>2173</v>
      </c>
      <c r="AA2999">
        <v>609</v>
      </c>
      <c r="AB2999">
        <v>747</v>
      </c>
      <c r="AC2999" t="s">
        <v>12255</v>
      </c>
      <c r="AD2999" t="s">
        <v>12257</v>
      </c>
    </row>
    <row r="3000" spans="1:30" x14ac:dyDescent="0.25">
      <c r="A3000">
        <v>2999</v>
      </c>
      <c r="B3000" t="s">
        <v>17212</v>
      </c>
      <c r="C3000" s="2">
        <v>2.8910232123536401E-2</v>
      </c>
      <c r="D3000" t="s">
        <v>12260</v>
      </c>
      <c r="E3000" t="s">
        <v>18292</v>
      </c>
      <c r="F3000">
        <v>548.26291828661397</v>
      </c>
      <c r="G3000" s="2">
        <v>0.2047673712394</v>
      </c>
      <c r="H3000" s="12">
        <v>0.14118573651920599</v>
      </c>
      <c r="I3000" s="14">
        <v>0.88772321381160701</v>
      </c>
      <c r="J3000" s="14">
        <v>0.92220248734619004</v>
      </c>
      <c r="K3000" t="s">
        <v>12259</v>
      </c>
      <c r="L3000" t="s">
        <v>24</v>
      </c>
      <c r="M3000" t="s">
        <v>24</v>
      </c>
      <c r="N3000" t="s">
        <v>24</v>
      </c>
      <c r="O3000" t="s">
        <v>24</v>
      </c>
      <c r="P3000" t="s">
        <v>24</v>
      </c>
      <c r="Q3000" t="s">
        <v>24</v>
      </c>
      <c r="R3000" t="s">
        <v>24</v>
      </c>
      <c r="S3000" t="s">
        <v>24</v>
      </c>
      <c r="T3000" t="s">
        <v>24</v>
      </c>
      <c r="U3000" t="s">
        <v>24</v>
      </c>
      <c r="V3000" t="s">
        <v>24</v>
      </c>
      <c r="W3000" t="s">
        <v>24</v>
      </c>
      <c r="X3000" t="s">
        <v>24</v>
      </c>
      <c r="Y3000">
        <v>841</v>
      </c>
      <c r="Z3000">
        <v>846</v>
      </c>
      <c r="AA3000">
        <v>297</v>
      </c>
      <c r="AB3000">
        <v>425</v>
      </c>
      <c r="AC3000" t="s">
        <v>12258</v>
      </c>
      <c r="AD3000" t="s">
        <v>12261</v>
      </c>
    </row>
    <row r="3001" spans="1:30" x14ac:dyDescent="0.25">
      <c r="A3001">
        <v>3000</v>
      </c>
      <c r="B3001" t="s">
        <v>17213</v>
      </c>
      <c r="C3001" s="2">
        <v>0.81914371131096098</v>
      </c>
      <c r="D3001" t="s">
        <v>12264</v>
      </c>
      <c r="E3001" t="s">
        <v>18297</v>
      </c>
      <c r="F3001">
        <v>677.90212015497298</v>
      </c>
      <c r="G3001" s="2">
        <v>0.20745010203068401</v>
      </c>
      <c r="H3001" s="12">
        <v>3.9486300719669098</v>
      </c>
      <c r="I3001" s="14">
        <v>7.8599704518729296E-5</v>
      </c>
      <c r="J3001" s="14">
        <v>4.0279769835385601E-4</v>
      </c>
      <c r="K3001" t="s">
        <v>12263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0</v>
      </c>
      <c r="Y3001">
        <v>1305</v>
      </c>
      <c r="Z3001">
        <v>1329</v>
      </c>
      <c r="AA3001">
        <v>330</v>
      </c>
      <c r="AB3001">
        <v>312</v>
      </c>
      <c r="AC3001" t="s">
        <v>12262</v>
      </c>
      <c r="AD3001" t="s">
        <v>12265</v>
      </c>
    </row>
    <row r="3002" spans="1:30" x14ac:dyDescent="0.25">
      <c r="A3002">
        <v>3001</v>
      </c>
      <c r="B3002" t="s">
        <v>17214</v>
      </c>
      <c r="C3002" s="2">
        <v>1.9689407635472299E-2</v>
      </c>
      <c r="D3002" t="s">
        <v>12268</v>
      </c>
      <c r="E3002" t="s">
        <v>18296</v>
      </c>
      <c r="F3002">
        <v>2032.6456396814499</v>
      </c>
      <c r="G3002" s="2">
        <v>0.18724280186872699</v>
      </c>
      <c r="H3002" s="12">
        <v>0.10515441682653399</v>
      </c>
      <c r="I3002" s="14">
        <v>0.91625328022153196</v>
      </c>
      <c r="J3002" s="14">
        <v>0.94211258343766802</v>
      </c>
      <c r="K3002" t="s">
        <v>12267</v>
      </c>
      <c r="L3002" t="s">
        <v>24</v>
      </c>
      <c r="M3002" t="s">
        <v>24</v>
      </c>
      <c r="N3002" t="s">
        <v>24</v>
      </c>
      <c r="O3002" t="s">
        <v>24</v>
      </c>
      <c r="P3002" t="s">
        <v>24</v>
      </c>
      <c r="Q3002" t="s">
        <v>24</v>
      </c>
      <c r="R3002" t="s">
        <v>24</v>
      </c>
      <c r="S3002" t="s">
        <v>24</v>
      </c>
      <c r="T3002" t="s">
        <v>24</v>
      </c>
      <c r="U3002" t="s">
        <v>24</v>
      </c>
      <c r="V3002" t="s">
        <v>24</v>
      </c>
      <c r="W3002" t="s">
        <v>24</v>
      </c>
      <c r="X3002" t="s">
        <v>24</v>
      </c>
      <c r="Y3002">
        <v>2738</v>
      </c>
      <c r="Z3002">
        <v>3515</v>
      </c>
      <c r="AA3002">
        <v>1274</v>
      </c>
      <c r="AB3002">
        <v>1382</v>
      </c>
      <c r="AC3002" t="s">
        <v>12266</v>
      </c>
      <c r="AD3002" t="s">
        <v>12269</v>
      </c>
    </row>
    <row r="3003" spans="1:30" x14ac:dyDescent="0.25">
      <c r="A3003">
        <v>3002</v>
      </c>
      <c r="B3003" t="s">
        <v>17215</v>
      </c>
      <c r="C3003" s="2">
        <v>0.72926559579098604</v>
      </c>
      <c r="D3003" t="s">
        <v>12272</v>
      </c>
      <c r="E3003" t="s">
        <v>18282</v>
      </c>
      <c r="F3003">
        <v>2236.19553921341</v>
      </c>
      <c r="G3003" s="2">
        <v>0.19665441632324099</v>
      </c>
      <c r="H3003" s="12">
        <v>3.7083611414670301</v>
      </c>
      <c r="I3003" s="14">
        <v>2.08605002200177E-4</v>
      </c>
      <c r="J3003" s="14">
        <v>9.7207939569414102E-4</v>
      </c>
      <c r="K3003" t="s">
        <v>12271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0</v>
      </c>
      <c r="Y3003">
        <v>4530</v>
      </c>
      <c r="Z3003">
        <v>3945</v>
      </c>
      <c r="AA3003">
        <v>1089</v>
      </c>
      <c r="AB3003">
        <v>1120</v>
      </c>
      <c r="AC3003" t="s">
        <v>12270</v>
      </c>
      <c r="AD3003" t="s">
        <v>12273</v>
      </c>
    </row>
    <row r="3004" spans="1:30" x14ac:dyDescent="0.25">
      <c r="A3004">
        <v>3003</v>
      </c>
      <c r="B3004" t="s">
        <v>17216</v>
      </c>
      <c r="C3004" s="2">
        <v>-0.53135603686633204</v>
      </c>
      <c r="D3004" t="s">
        <v>12276</v>
      </c>
      <c r="E3004" t="s">
        <v>18299</v>
      </c>
      <c r="F3004">
        <v>14443.647337963699</v>
      </c>
      <c r="G3004" s="2">
        <v>0.23929328271422001</v>
      </c>
      <c r="H3004" s="12">
        <v>-2.2205221594160398</v>
      </c>
      <c r="I3004" s="14">
        <v>2.6383343173820999E-2</v>
      </c>
      <c r="J3004" s="14">
        <v>6.1803812293803898E-2</v>
      </c>
      <c r="K3004" t="s">
        <v>12275</v>
      </c>
      <c r="L3004" t="s">
        <v>24</v>
      </c>
      <c r="M3004" t="s">
        <v>24</v>
      </c>
      <c r="N3004" t="s">
        <v>24</v>
      </c>
      <c r="O3004" t="s">
        <v>24</v>
      </c>
      <c r="P3004" t="s">
        <v>24</v>
      </c>
      <c r="Q3004" t="s">
        <v>24</v>
      </c>
      <c r="R3004" t="s">
        <v>24</v>
      </c>
      <c r="S3004" t="s">
        <v>24</v>
      </c>
      <c r="T3004" t="s">
        <v>24</v>
      </c>
      <c r="U3004" t="s">
        <v>24</v>
      </c>
      <c r="V3004" t="s">
        <v>24</v>
      </c>
      <c r="W3004" t="s">
        <v>24</v>
      </c>
      <c r="X3004" t="s">
        <v>24</v>
      </c>
      <c r="Y3004">
        <v>17254</v>
      </c>
      <c r="Z3004">
        <v>18758</v>
      </c>
      <c r="AA3004">
        <v>8290</v>
      </c>
      <c r="AB3004">
        <v>14630</v>
      </c>
      <c r="AC3004" t="s">
        <v>12274</v>
      </c>
      <c r="AD3004" t="s">
        <v>12277</v>
      </c>
    </row>
    <row r="3005" spans="1:30" x14ac:dyDescent="0.25">
      <c r="A3005">
        <v>3004</v>
      </c>
      <c r="B3005" t="s">
        <v>17217</v>
      </c>
      <c r="C3005" s="2">
        <v>-0.117809228560568</v>
      </c>
      <c r="D3005" t="s">
        <v>4000</v>
      </c>
      <c r="E3005" t="s">
        <v>18298</v>
      </c>
      <c r="F3005">
        <v>14352.16567678</v>
      </c>
      <c r="G3005" s="2">
        <v>0.174885611135154</v>
      </c>
      <c r="H3005" s="12">
        <v>-0.67363591433216197</v>
      </c>
      <c r="I3005" s="14">
        <v>0.50054281429233005</v>
      </c>
      <c r="J3005" s="14">
        <v>0.62427968374690102</v>
      </c>
      <c r="K3005" t="s">
        <v>12279</v>
      </c>
      <c r="L3005" t="s">
        <v>24</v>
      </c>
      <c r="M3005" t="s">
        <v>24</v>
      </c>
      <c r="N3005" t="s">
        <v>24</v>
      </c>
      <c r="O3005" t="s">
        <v>24</v>
      </c>
      <c r="P3005" t="s">
        <v>24</v>
      </c>
      <c r="Q3005" t="s">
        <v>24</v>
      </c>
      <c r="R3005" t="s">
        <v>24</v>
      </c>
      <c r="S3005" t="s">
        <v>24</v>
      </c>
      <c r="T3005" t="s">
        <v>24</v>
      </c>
      <c r="U3005" t="s">
        <v>24</v>
      </c>
      <c r="V3005" t="s">
        <v>24</v>
      </c>
      <c r="W3005" t="s">
        <v>24</v>
      </c>
      <c r="X3005" t="s">
        <v>24</v>
      </c>
      <c r="Y3005">
        <v>19391</v>
      </c>
      <c r="Z3005">
        <v>22618</v>
      </c>
      <c r="AA3005">
        <v>8250</v>
      </c>
      <c r="AB3005">
        <v>11618</v>
      </c>
      <c r="AC3005" t="s">
        <v>12278</v>
      </c>
      <c r="AD3005" t="s">
        <v>12280</v>
      </c>
    </row>
    <row r="3006" spans="1:30" x14ac:dyDescent="0.25">
      <c r="A3006">
        <v>3005</v>
      </c>
      <c r="B3006" t="s">
        <v>17218</v>
      </c>
      <c r="C3006" s="2">
        <v>0.533351984828217</v>
      </c>
      <c r="D3006" t="s">
        <v>12283</v>
      </c>
      <c r="E3006" t="s">
        <v>18285</v>
      </c>
      <c r="F3006">
        <v>2368.46017194665</v>
      </c>
      <c r="G3006" s="2">
        <v>0.15774914751810501</v>
      </c>
      <c r="H3006" s="12">
        <v>3.3810134204814299</v>
      </c>
      <c r="I3006" s="14">
        <v>7.2219015489739997E-4</v>
      </c>
      <c r="J3006" s="14">
        <v>2.9003568315605298E-3</v>
      </c>
      <c r="K3006" t="s">
        <v>12282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0</v>
      </c>
      <c r="Y3006">
        <v>3931</v>
      </c>
      <c r="Z3006">
        <v>4618</v>
      </c>
      <c r="AA3006">
        <v>1169</v>
      </c>
      <c r="AB3006">
        <v>1387</v>
      </c>
      <c r="AC3006" t="s">
        <v>12281</v>
      </c>
      <c r="AD3006" t="s">
        <v>12284</v>
      </c>
    </row>
    <row r="3007" spans="1:30" x14ac:dyDescent="0.25">
      <c r="A3007">
        <v>3006</v>
      </c>
      <c r="B3007" t="s">
        <v>17219</v>
      </c>
      <c r="C3007" s="2">
        <v>-1.6624931324347001</v>
      </c>
      <c r="D3007" t="s">
        <v>35</v>
      </c>
      <c r="F3007">
        <v>65.9108706733128</v>
      </c>
      <c r="G3007" s="2">
        <v>0.42376251309160501</v>
      </c>
      <c r="H3007" s="12">
        <v>-3.9231717791784</v>
      </c>
      <c r="I3007" s="14">
        <v>8.7390794546100302E-5</v>
      </c>
      <c r="J3007" s="14">
        <v>4.4204799572865501E-4</v>
      </c>
      <c r="K3007" t="s">
        <v>24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</v>
      </c>
      <c r="Y3007">
        <v>39</v>
      </c>
      <c r="Z3007">
        <v>58</v>
      </c>
      <c r="AA3007">
        <v>51</v>
      </c>
      <c r="AB3007">
        <v>83</v>
      </c>
      <c r="AC3007" t="s">
        <v>12285</v>
      </c>
      <c r="AD3007" t="s">
        <v>12286</v>
      </c>
    </row>
    <row r="3008" spans="1:30" x14ac:dyDescent="0.25">
      <c r="A3008">
        <v>3007</v>
      </c>
      <c r="B3008" t="s">
        <v>17220</v>
      </c>
      <c r="C3008" s="2">
        <v>0.116776423450281</v>
      </c>
      <c r="D3008" t="s">
        <v>35</v>
      </c>
      <c r="F3008">
        <v>152.624391333906</v>
      </c>
      <c r="G3008" s="2">
        <v>0.26386077425271498</v>
      </c>
      <c r="H3008" s="12">
        <v>0.44256833468713103</v>
      </c>
      <c r="I3008" s="14">
        <v>0.658077992865854</v>
      </c>
      <c r="J3008" s="14">
        <v>0.75582193004151799</v>
      </c>
      <c r="K3008" t="s">
        <v>12288</v>
      </c>
      <c r="L3008" t="s">
        <v>24</v>
      </c>
      <c r="M3008" t="s">
        <v>24</v>
      </c>
      <c r="N3008" t="s">
        <v>24</v>
      </c>
      <c r="O3008" t="s">
        <v>24</v>
      </c>
      <c r="P3008" t="s">
        <v>24</v>
      </c>
      <c r="Q3008" t="s">
        <v>24</v>
      </c>
      <c r="R3008" t="s">
        <v>24</v>
      </c>
      <c r="S3008" t="s">
        <v>24</v>
      </c>
      <c r="T3008" t="s">
        <v>24</v>
      </c>
      <c r="U3008" t="s">
        <v>24</v>
      </c>
      <c r="V3008" t="s">
        <v>24</v>
      </c>
      <c r="W3008" t="s">
        <v>24</v>
      </c>
      <c r="X3008" t="s">
        <v>24</v>
      </c>
      <c r="Y3008">
        <v>230</v>
      </c>
      <c r="Z3008">
        <v>254</v>
      </c>
      <c r="AA3008">
        <v>91</v>
      </c>
      <c r="AB3008">
        <v>102</v>
      </c>
      <c r="AC3008" t="s">
        <v>12287</v>
      </c>
      <c r="AD3008" t="s">
        <v>12289</v>
      </c>
    </row>
    <row r="3009" spans="1:30" x14ac:dyDescent="0.25">
      <c r="A3009">
        <v>3008</v>
      </c>
      <c r="B3009" t="s">
        <v>17221</v>
      </c>
      <c r="C3009" s="2">
        <v>0.40715449571060702</v>
      </c>
      <c r="D3009" t="s">
        <v>4520</v>
      </c>
      <c r="E3009" t="s">
        <v>18293</v>
      </c>
      <c r="F3009">
        <v>269.82011551079597</v>
      </c>
      <c r="G3009" s="2">
        <v>0.219760646040116</v>
      </c>
      <c r="H3009" s="12">
        <v>1.85271795950347</v>
      </c>
      <c r="I3009" s="14">
        <v>6.3922794478419101E-2</v>
      </c>
      <c r="J3009" s="14">
        <v>0.126645617675407</v>
      </c>
      <c r="K3009" t="s">
        <v>12291</v>
      </c>
      <c r="L3009" t="s">
        <v>24</v>
      </c>
      <c r="M3009" t="s">
        <v>24</v>
      </c>
      <c r="N3009" t="s">
        <v>24</v>
      </c>
      <c r="O3009" t="s">
        <v>24</v>
      </c>
      <c r="P3009" t="s">
        <v>24</v>
      </c>
      <c r="Q3009" t="s">
        <v>24</v>
      </c>
      <c r="R3009" t="s">
        <v>24</v>
      </c>
      <c r="S3009" t="s">
        <v>24</v>
      </c>
      <c r="T3009" t="s">
        <v>24</v>
      </c>
      <c r="U3009" t="s">
        <v>24</v>
      </c>
      <c r="V3009" t="s">
        <v>24</v>
      </c>
      <c r="W3009" t="s">
        <v>24</v>
      </c>
      <c r="X3009" t="s">
        <v>24</v>
      </c>
      <c r="Y3009">
        <v>450</v>
      </c>
      <c r="Z3009">
        <v>488</v>
      </c>
      <c r="AA3009">
        <v>136</v>
      </c>
      <c r="AB3009">
        <v>171</v>
      </c>
      <c r="AC3009" t="s">
        <v>12290</v>
      </c>
      <c r="AD3009" t="s">
        <v>12292</v>
      </c>
    </row>
    <row r="3010" spans="1:30" x14ac:dyDescent="0.25">
      <c r="A3010">
        <v>3009</v>
      </c>
      <c r="B3010" t="s">
        <v>17222</v>
      </c>
      <c r="C3010" s="2">
        <v>1.6815440169720799</v>
      </c>
      <c r="D3010" t="s">
        <v>35</v>
      </c>
      <c r="F3010">
        <v>336.25100207415898</v>
      </c>
      <c r="G3010" s="2">
        <v>0.38353187456632598</v>
      </c>
      <c r="H3010" s="12">
        <v>4.3843657554498403</v>
      </c>
      <c r="I3010" s="14">
        <v>1.1632418973341801E-5</v>
      </c>
      <c r="J3010" s="14">
        <v>7.3265477565967102E-5</v>
      </c>
      <c r="K3010" t="s">
        <v>12294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0</v>
      </c>
      <c r="X3010">
        <v>0</v>
      </c>
      <c r="Y3010">
        <v>802</v>
      </c>
      <c r="Z3010">
        <v>756</v>
      </c>
      <c r="AA3010">
        <v>133</v>
      </c>
      <c r="AB3010">
        <v>72</v>
      </c>
      <c r="AC3010" t="s">
        <v>12293</v>
      </c>
      <c r="AD3010" t="s">
        <v>12295</v>
      </c>
    </row>
    <row r="3011" spans="1:30" x14ac:dyDescent="0.25">
      <c r="A3011">
        <v>3010</v>
      </c>
      <c r="B3011" t="s">
        <v>17223</v>
      </c>
      <c r="C3011" s="2">
        <v>-9.0694013397050396E-2</v>
      </c>
      <c r="D3011" t="s">
        <v>12298</v>
      </c>
      <c r="E3011" t="s">
        <v>18292</v>
      </c>
      <c r="F3011">
        <v>4217.0954788561703</v>
      </c>
      <c r="G3011" s="2">
        <v>0.15142433686454601</v>
      </c>
      <c r="H3011" s="12">
        <v>-0.59893947878523102</v>
      </c>
      <c r="I3011" s="14">
        <v>0.54921324380427505</v>
      </c>
      <c r="J3011" s="14">
        <v>0.66687739958199399</v>
      </c>
      <c r="K3011" t="s">
        <v>12297</v>
      </c>
      <c r="L3011" t="s">
        <v>24</v>
      </c>
      <c r="M3011" t="s">
        <v>24</v>
      </c>
      <c r="N3011" t="s">
        <v>24</v>
      </c>
      <c r="O3011" t="s">
        <v>24</v>
      </c>
      <c r="P3011" t="s">
        <v>24</v>
      </c>
      <c r="Q3011" t="s">
        <v>24</v>
      </c>
      <c r="R3011" t="s">
        <v>24</v>
      </c>
      <c r="S3011" t="s">
        <v>24</v>
      </c>
      <c r="T3011" t="s">
        <v>24</v>
      </c>
      <c r="U3011" t="s">
        <v>24</v>
      </c>
      <c r="V3011" t="s">
        <v>24</v>
      </c>
      <c r="W3011" t="s">
        <v>24</v>
      </c>
      <c r="X3011" t="s">
        <v>24</v>
      </c>
      <c r="Y3011">
        <v>6029</v>
      </c>
      <c r="Z3011">
        <v>6419</v>
      </c>
      <c r="AA3011">
        <v>2499</v>
      </c>
      <c r="AB3011">
        <v>3268</v>
      </c>
      <c r="AC3011" t="s">
        <v>12296</v>
      </c>
      <c r="AD3011" t="s">
        <v>12299</v>
      </c>
    </row>
    <row r="3012" spans="1:30" x14ac:dyDescent="0.25">
      <c r="A3012">
        <v>3011</v>
      </c>
      <c r="B3012" t="s">
        <v>17224</v>
      </c>
      <c r="C3012" s="2">
        <v>-0.88138911081230997</v>
      </c>
      <c r="D3012" t="s">
        <v>12302</v>
      </c>
      <c r="E3012" t="s">
        <v>18294</v>
      </c>
      <c r="F3012">
        <v>2583.2626480652302</v>
      </c>
      <c r="G3012" s="2">
        <v>0.23853684601390299</v>
      </c>
      <c r="H3012" s="12">
        <v>-3.6949809873856498</v>
      </c>
      <c r="I3012" s="14">
        <v>2.19903241654561E-4</v>
      </c>
      <c r="J3012" s="14">
        <v>1.01986004591575E-3</v>
      </c>
      <c r="K3012" t="s">
        <v>12301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1</v>
      </c>
      <c r="W3012">
        <v>0</v>
      </c>
      <c r="X3012">
        <v>0</v>
      </c>
      <c r="Y3012">
        <v>2559</v>
      </c>
      <c r="Z3012">
        <v>2989</v>
      </c>
      <c r="AA3012">
        <v>1653</v>
      </c>
      <c r="AB3012">
        <v>2837</v>
      </c>
      <c r="AC3012" t="s">
        <v>12300</v>
      </c>
      <c r="AD3012" t="s">
        <v>12303</v>
      </c>
    </row>
    <row r="3013" spans="1:30" x14ac:dyDescent="0.25">
      <c r="A3013">
        <v>3012</v>
      </c>
      <c r="B3013" t="s">
        <v>17225</v>
      </c>
      <c r="C3013" s="2">
        <v>-0.110575688271786</v>
      </c>
      <c r="D3013" t="s">
        <v>1123</v>
      </c>
      <c r="E3013" t="s">
        <v>18282</v>
      </c>
      <c r="F3013">
        <v>714.936860424619</v>
      </c>
      <c r="G3013" s="2">
        <v>0.21160082567426899</v>
      </c>
      <c r="H3013" s="12">
        <v>-0.52256737618785198</v>
      </c>
      <c r="I3013" s="14">
        <v>0.60127534824014695</v>
      </c>
      <c r="J3013" s="14">
        <v>0.70955278240684805</v>
      </c>
      <c r="K3013" t="s">
        <v>12305</v>
      </c>
      <c r="L3013" t="s">
        <v>24</v>
      </c>
      <c r="M3013" t="s">
        <v>24</v>
      </c>
      <c r="N3013" t="s">
        <v>24</v>
      </c>
      <c r="O3013" t="s">
        <v>24</v>
      </c>
      <c r="P3013" t="s">
        <v>24</v>
      </c>
      <c r="Q3013" t="s">
        <v>24</v>
      </c>
      <c r="R3013" t="s">
        <v>24</v>
      </c>
      <c r="S3013" t="s">
        <v>24</v>
      </c>
      <c r="T3013" t="s">
        <v>24</v>
      </c>
      <c r="U3013" t="s">
        <v>24</v>
      </c>
      <c r="V3013" t="s">
        <v>24</v>
      </c>
      <c r="W3013" t="s">
        <v>24</v>
      </c>
      <c r="X3013" t="s">
        <v>24</v>
      </c>
      <c r="Y3013">
        <v>1003</v>
      </c>
      <c r="Z3013">
        <v>1094</v>
      </c>
      <c r="AA3013">
        <v>393</v>
      </c>
      <c r="AB3013">
        <v>597</v>
      </c>
      <c r="AC3013" t="s">
        <v>12304</v>
      </c>
      <c r="AD3013" t="s">
        <v>12306</v>
      </c>
    </row>
    <row r="3014" spans="1:30" x14ac:dyDescent="0.25">
      <c r="A3014">
        <v>3013</v>
      </c>
      <c r="B3014" t="s">
        <v>17226</v>
      </c>
      <c r="C3014" s="2">
        <v>-1.37328419982863</v>
      </c>
      <c r="D3014" t="s">
        <v>12309</v>
      </c>
      <c r="E3014" t="s">
        <v>18282</v>
      </c>
      <c r="F3014">
        <v>1983.7791305016001</v>
      </c>
      <c r="G3014" s="2">
        <v>0.180061859109929</v>
      </c>
      <c r="H3014" s="12">
        <v>-7.6267356486096602</v>
      </c>
      <c r="I3014" s="14">
        <v>2.4077260597749901E-14</v>
      </c>
      <c r="J3014" s="14">
        <v>5.4983451832873199E-13</v>
      </c>
      <c r="K3014" t="s">
        <v>12308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</v>
      </c>
      <c r="W3014">
        <v>0</v>
      </c>
      <c r="X3014">
        <v>0</v>
      </c>
      <c r="Y3014">
        <v>1613</v>
      </c>
      <c r="Z3014">
        <v>1756</v>
      </c>
      <c r="AA3014">
        <v>1571</v>
      </c>
      <c r="AB3014">
        <v>2238</v>
      </c>
      <c r="AC3014" t="s">
        <v>12307</v>
      </c>
      <c r="AD3014" t="s">
        <v>12310</v>
      </c>
    </row>
    <row r="3015" spans="1:30" x14ac:dyDescent="0.25">
      <c r="A3015">
        <v>3014</v>
      </c>
      <c r="B3015" t="s">
        <v>17227</v>
      </c>
      <c r="C3015" s="2">
        <v>-3.4427796408823599</v>
      </c>
      <c r="D3015" t="s">
        <v>12313</v>
      </c>
      <c r="E3015" t="s">
        <v>18300</v>
      </c>
      <c r="F3015">
        <v>1522.2384389296001</v>
      </c>
      <c r="G3015" s="2">
        <v>0.23938684602722199</v>
      </c>
      <c r="H3015" s="12">
        <v>-14.381657547260801</v>
      </c>
      <c r="I3015" s="14">
        <v>6.7459326503680697E-47</v>
      </c>
      <c r="J3015" s="14">
        <v>7.3174630554687E-45</v>
      </c>
      <c r="K3015" t="s">
        <v>12312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1</v>
      </c>
      <c r="X3015">
        <v>0</v>
      </c>
      <c r="Y3015">
        <v>417</v>
      </c>
      <c r="Z3015">
        <v>362</v>
      </c>
      <c r="AA3015">
        <v>1936</v>
      </c>
      <c r="AB3015">
        <v>1699</v>
      </c>
      <c r="AC3015" t="s">
        <v>12311</v>
      </c>
      <c r="AD3015" t="s">
        <v>12314</v>
      </c>
    </row>
    <row r="3016" spans="1:30" x14ac:dyDescent="0.25">
      <c r="A3016">
        <v>3015</v>
      </c>
      <c r="B3016" t="s">
        <v>17228</v>
      </c>
      <c r="C3016" s="2">
        <v>-2.86553316713831</v>
      </c>
      <c r="D3016" t="s">
        <v>12317</v>
      </c>
      <c r="E3016" t="s">
        <v>18298</v>
      </c>
      <c r="F3016">
        <v>2926.03738239105</v>
      </c>
      <c r="G3016" s="2">
        <v>0.22628192270596001</v>
      </c>
      <c r="H3016" s="12">
        <v>-12.6635532033281</v>
      </c>
      <c r="I3016" s="14">
        <v>9.4139984223949202E-37</v>
      </c>
      <c r="J3016" s="14">
        <v>7.6586799665525303E-35</v>
      </c>
      <c r="K3016" t="s">
        <v>12316</v>
      </c>
      <c r="L3016">
        <v>0</v>
      </c>
      <c r="M3016">
        <v>1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1065</v>
      </c>
      <c r="Z3016">
        <v>1085</v>
      </c>
      <c r="AA3016">
        <v>3629</v>
      </c>
      <c r="AB3016">
        <v>3070</v>
      </c>
      <c r="AC3016" t="s">
        <v>12315</v>
      </c>
      <c r="AD3016" t="s">
        <v>12318</v>
      </c>
    </row>
    <row r="3017" spans="1:30" x14ac:dyDescent="0.25">
      <c r="A3017">
        <v>3016</v>
      </c>
      <c r="B3017" t="s">
        <v>17229</v>
      </c>
      <c r="C3017" s="2">
        <v>-1.5361347297632</v>
      </c>
      <c r="D3017" t="s">
        <v>12321</v>
      </c>
      <c r="E3017" t="s">
        <v>18294</v>
      </c>
      <c r="F3017">
        <v>8959.4829295836498</v>
      </c>
      <c r="G3017" s="2">
        <v>0.243895592837439</v>
      </c>
      <c r="H3017" s="12">
        <v>-6.2983291821392804</v>
      </c>
      <c r="I3017" s="14">
        <v>3.0087103783931102E-10</v>
      </c>
      <c r="J3017" s="14">
        <v>4.33542953048897E-9</v>
      </c>
      <c r="K3017" t="s">
        <v>12320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1</v>
      </c>
      <c r="Y3017">
        <v>6625</v>
      </c>
      <c r="Z3017">
        <v>7386</v>
      </c>
      <c r="AA3017">
        <v>6432</v>
      </c>
      <c r="AB3017">
        <v>11462</v>
      </c>
      <c r="AC3017" t="s">
        <v>12319</v>
      </c>
      <c r="AD3017" t="s">
        <v>12322</v>
      </c>
    </row>
    <row r="3018" spans="1:30" x14ac:dyDescent="0.25">
      <c r="A3018">
        <v>3017</v>
      </c>
      <c r="B3018" t="s">
        <v>17230</v>
      </c>
      <c r="C3018" s="2">
        <v>-1.73483268214382</v>
      </c>
      <c r="D3018" t="s">
        <v>12325</v>
      </c>
      <c r="E3018" t="s">
        <v>18292</v>
      </c>
      <c r="F3018">
        <v>32567.906533488302</v>
      </c>
      <c r="G3018" s="2">
        <v>0.24151167337313401</v>
      </c>
      <c r="H3018" s="12">
        <v>-7.18322496761271</v>
      </c>
      <c r="I3018" s="14">
        <v>6.8085926899626796E-13</v>
      </c>
      <c r="J3018" s="14">
        <v>1.3847684611616801E-11</v>
      </c>
      <c r="K3018" t="s">
        <v>12324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1</v>
      </c>
      <c r="Y3018">
        <v>21153</v>
      </c>
      <c r="Z3018">
        <v>24770</v>
      </c>
      <c r="AA3018">
        <v>24367</v>
      </c>
      <c r="AB3018">
        <v>42863</v>
      </c>
      <c r="AC3018" t="s">
        <v>12323</v>
      </c>
      <c r="AD3018" t="s">
        <v>12326</v>
      </c>
    </row>
    <row r="3019" spans="1:30" x14ac:dyDescent="0.25">
      <c r="A3019">
        <v>3018</v>
      </c>
      <c r="B3019" t="s">
        <v>17231</v>
      </c>
      <c r="C3019" s="2">
        <v>-0.38816557513696898</v>
      </c>
      <c r="D3019" t="s">
        <v>12329</v>
      </c>
      <c r="E3019" t="s">
        <v>18285</v>
      </c>
      <c r="F3019">
        <v>2947.0548150653499</v>
      </c>
      <c r="G3019" s="2">
        <v>0.14827817242697999</v>
      </c>
      <c r="H3019" s="12">
        <v>-2.6178200660526998</v>
      </c>
      <c r="I3019" s="14">
        <v>8.8493454381170407E-3</v>
      </c>
      <c r="J3019" s="14">
        <v>2.43700239321911E-2</v>
      </c>
      <c r="K3019" t="s">
        <v>12328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</v>
      </c>
      <c r="W3019">
        <v>0</v>
      </c>
      <c r="X3019">
        <v>0</v>
      </c>
      <c r="Y3019">
        <v>3822</v>
      </c>
      <c r="Z3019">
        <v>3954</v>
      </c>
      <c r="AA3019">
        <v>2084</v>
      </c>
      <c r="AB3019">
        <v>2316</v>
      </c>
      <c r="AC3019" t="s">
        <v>12327</v>
      </c>
      <c r="AD3019" t="e">
        <f>-KTFKLKTLAAAAIAISCASAAHAGTWSLGASALVSPDPYLGKQDRVYPVPVINYEGDDFYFRTLAAGYYLWRDDSNRLTLDAYFLPLNFRPNDSDDWRMKQLDKRRGTLMAGVSYAHTEDWGIIRTAISGDMLDNSNGLIGDVAYLYKFQLNNWLLTPGVGVTWNSKNQNKYYYGVSGNEAARSTLSAYEPSDSWSPYAELSAHYQINASWNAFFLGRYIQLSSEVKDSPMVDKSYTGIVWTGVTYTF</f>
        <v>#NAME?</v>
      </c>
    </row>
    <row r="3020" spans="1:30" x14ac:dyDescent="0.25">
      <c r="A3020">
        <v>3019</v>
      </c>
      <c r="B3020" t="s">
        <v>17232</v>
      </c>
      <c r="C3020" s="2">
        <v>0.829298772216151</v>
      </c>
      <c r="D3020" t="s">
        <v>12332</v>
      </c>
      <c r="E3020" t="s">
        <v>18293</v>
      </c>
      <c r="F3020">
        <v>4707.5901006109798</v>
      </c>
      <c r="G3020" s="2">
        <v>0.17294776025345601</v>
      </c>
      <c r="H3020" s="12">
        <v>4.7950824630559401</v>
      </c>
      <c r="I3020" s="14">
        <v>1.6260792580746701E-6</v>
      </c>
      <c r="J3020" s="14">
        <v>1.23778547812507E-5</v>
      </c>
      <c r="K3020" t="s">
        <v>12331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0</v>
      </c>
      <c r="Y3020">
        <v>8330</v>
      </c>
      <c r="Z3020">
        <v>10062</v>
      </c>
      <c r="AA3020">
        <v>2177</v>
      </c>
      <c r="AB3020">
        <v>2277</v>
      </c>
      <c r="AC3020" t="s">
        <v>12330</v>
      </c>
      <c r="AD3020" t="s">
        <v>12333</v>
      </c>
    </row>
    <row r="3021" spans="1:30" x14ac:dyDescent="0.25">
      <c r="A3021">
        <v>3020</v>
      </c>
      <c r="B3021" t="s">
        <v>17233</v>
      </c>
      <c r="C3021" s="2">
        <v>-0.70860501141731103</v>
      </c>
      <c r="D3021" t="s">
        <v>12336</v>
      </c>
      <c r="E3021" t="s">
        <v>18293</v>
      </c>
      <c r="F3021">
        <v>106596.00261411</v>
      </c>
      <c r="G3021" s="2">
        <v>0.190492982667401</v>
      </c>
      <c r="H3021" s="12">
        <v>-3.7198483718139399</v>
      </c>
      <c r="I3021" s="14">
        <v>1.99342416768629E-4</v>
      </c>
      <c r="J3021" s="14">
        <v>9.3337186748380799E-4</v>
      </c>
      <c r="K3021" t="s">
        <v>12335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</v>
      </c>
      <c r="W3021">
        <v>0</v>
      </c>
      <c r="X3021">
        <v>0</v>
      </c>
      <c r="Y3021">
        <v>108463</v>
      </c>
      <c r="Z3021">
        <v>138834</v>
      </c>
      <c r="AA3021">
        <v>86489</v>
      </c>
      <c r="AB3021">
        <v>86939</v>
      </c>
      <c r="AC3021" t="s">
        <v>12334</v>
      </c>
      <c r="AD3021" t="s">
        <v>12337</v>
      </c>
    </row>
    <row r="3022" spans="1:30" x14ac:dyDescent="0.25">
      <c r="A3022">
        <v>3021</v>
      </c>
      <c r="B3022" t="s">
        <v>17234</v>
      </c>
      <c r="C3022" s="2">
        <v>-0.57357524608755195</v>
      </c>
      <c r="D3022" t="s">
        <v>12340</v>
      </c>
      <c r="E3022" t="s">
        <v>18297</v>
      </c>
      <c r="F3022">
        <v>3888.2522750367302</v>
      </c>
      <c r="G3022" s="2">
        <v>0.230814020091338</v>
      </c>
      <c r="H3022" s="12">
        <v>-2.4850104246725402</v>
      </c>
      <c r="I3022" s="14">
        <v>1.2954764093034799E-2</v>
      </c>
      <c r="J3022" s="14">
        <v>3.3480048830775003E-2</v>
      </c>
      <c r="K3022" t="s">
        <v>12339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</v>
      </c>
      <c r="W3022">
        <v>0</v>
      </c>
      <c r="X3022">
        <v>0</v>
      </c>
      <c r="Y3022">
        <v>4500</v>
      </c>
      <c r="Z3022">
        <v>5032</v>
      </c>
      <c r="AA3022">
        <v>2309</v>
      </c>
      <c r="AB3022">
        <v>3925</v>
      </c>
      <c r="AC3022" t="s">
        <v>12338</v>
      </c>
      <c r="AD3022" t="s">
        <v>12341</v>
      </c>
    </row>
    <row r="3023" spans="1:30" x14ac:dyDescent="0.25">
      <c r="A3023">
        <v>3022</v>
      </c>
      <c r="B3023" t="s">
        <v>17235</v>
      </c>
      <c r="C3023" s="2">
        <v>-0.63887337559615098</v>
      </c>
      <c r="D3023" t="s">
        <v>12344</v>
      </c>
      <c r="E3023" t="s">
        <v>18295</v>
      </c>
      <c r="F3023">
        <v>2466.2318708185098</v>
      </c>
      <c r="G3023" s="2">
        <v>0.243163273808399</v>
      </c>
      <c r="H3023" s="12">
        <v>-2.6273432068510201</v>
      </c>
      <c r="I3023" s="14">
        <v>8.6054490179427907E-3</v>
      </c>
      <c r="J3023" s="14">
        <v>2.37990640333333E-2</v>
      </c>
      <c r="K3023" t="s">
        <v>12343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1</v>
      </c>
      <c r="W3023">
        <v>0</v>
      </c>
      <c r="X3023">
        <v>0</v>
      </c>
      <c r="Y3023">
        <v>2734</v>
      </c>
      <c r="Z3023">
        <v>3152</v>
      </c>
      <c r="AA3023">
        <v>1467</v>
      </c>
      <c r="AB3023">
        <v>2563</v>
      </c>
      <c r="AC3023" t="s">
        <v>12342</v>
      </c>
      <c r="AD3023" t="s">
        <v>12345</v>
      </c>
    </row>
    <row r="3024" spans="1:30" x14ac:dyDescent="0.25">
      <c r="A3024">
        <v>3023</v>
      </c>
      <c r="B3024" t="s">
        <v>17236</v>
      </c>
      <c r="C3024" s="2">
        <v>0.398360027747441</v>
      </c>
      <c r="D3024" t="s">
        <v>12348</v>
      </c>
      <c r="E3024" t="s">
        <v>18289</v>
      </c>
      <c r="F3024">
        <v>686.51349527460297</v>
      </c>
      <c r="G3024" s="2">
        <v>0.20038475379941201</v>
      </c>
      <c r="H3024" s="12">
        <v>1.9879757326558201</v>
      </c>
      <c r="I3024" s="14">
        <v>4.6814373930306699E-2</v>
      </c>
      <c r="J3024" s="14">
        <v>9.8232203222916495E-2</v>
      </c>
      <c r="K3024" t="s">
        <v>12347</v>
      </c>
      <c r="L3024" t="s">
        <v>24</v>
      </c>
      <c r="M3024" t="s">
        <v>24</v>
      </c>
      <c r="N3024" t="s">
        <v>24</v>
      </c>
      <c r="O3024" t="s">
        <v>24</v>
      </c>
      <c r="P3024" t="s">
        <v>24</v>
      </c>
      <c r="Q3024" t="s">
        <v>24</v>
      </c>
      <c r="R3024" t="s">
        <v>24</v>
      </c>
      <c r="S3024" t="s">
        <v>24</v>
      </c>
      <c r="T3024" t="s">
        <v>24</v>
      </c>
      <c r="U3024" t="s">
        <v>24</v>
      </c>
      <c r="V3024" t="s">
        <v>24</v>
      </c>
      <c r="W3024" t="s">
        <v>24</v>
      </c>
      <c r="X3024" t="s">
        <v>24</v>
      </c>
      <c r="Y3024">
        <v>1134</v>
      </c>
      <c r="Z3024">
        <v>1245</v>
      </c>
      <c r="AA3024">
        <v>394</v>
      </c>
      <c r="AB3024">
        <v>382</v>
      </c>
      <c r="AC3024" t="s">
        <v>12346</v>
      </c>
      <c r="AD3024" t="s">
        <v>12349</v>
      </c>
    </row>
    <row r="3025" spans="1:30" x14ac:dyDescent="0.25">
      <c r="A3025">
        <v>3024</v>
      </c>
      <c r="B3025" t="s">
        <v>17237</v>
      </c>
      <c r="C3025" s="2">
        <v>0.43148839171533299</v>
      </c>
      <c r="D3025" t="s">
        <v>12352</v>
      </c>
      <c r="E3025" t="s">
        <v>18287</v>
      </c>
      <c r="F3025">
        <v>1348.7552957124001</v>
      </c>
      <c r="G3025" s="2">
        <v>0.19487622791351</v>
      </c>
      <c r="H3025" s="12">
        <v>2.2141663779885699</v>
      </c>
      <c r="I3025" s="14">
        <v>2.6817335813787799E-2</v>
      </c>
      <c r="J3025" s="14">
        <v>6.2595156218076195E-2</v>
      </c>
      <c r="K3025" t="s">
        <v>12351</v>
      </c>
      <c r="L3025" t="s">
        <v>24</v>
      </c>
      <c r="M3025" t="s">
        <v>24</v>
      </c>
      <c r="N3025" t="s">
        <v>24</v>
      </c>
      <c r="O3025" t="s">
        <v>24</v>
      </c>
      <c r="P3025" t="s">
        <v>24</v>
      </c>
      <c r="Q3025" t="s">
        <v>24</v>
      </c>
      <c r="R3025" t="s">
        <v>24</v>
      </c>
      <c r="S3025" t="s">
        <v>24</v>
      </c>
      <c r="T3025" t="s">
        <v>24</v>
      </c>
      <c r="U3025" t="s">
        <v>24</v>
      </c>
      <c r="V3025" t="s">
        <v>24</v>
      </c>
      <c r="W3025" t="s">
        <v>24</v>
      </c>
      <c r="X3025" t="s">
        <v>24</v>
      </c>
      <c r="Y3025">
        <v>2234</v>
      </c>
      <c r="Z3025">
        <v>2488</v>
      </c>
      <c r="AA3025">
        <v>771</v>
      </c>
      <c r="AB3025">
        <v>732</v>
      </c>
      <c r="AC3025" t="s">
        <v>12350</v>
      </c>
      <c r="AD3025" t="s">
        <v>12353</v>
      </c>
    </row>
    <row r="3026" spans="1:30" x14ac:dyDescent="0.25">
      <c r="A3026">
        <v>3025</v>
      </c>
      <c r="B3026" t="s">
        <v>17238</v>
      </c>
      <c r="C3026" s="2">
        <v>-0.37532705229300201</v>
      </c>
      <c r="D3026" t="s">
        <v>12356</v>
      </c>
      <c r="E3026" t="s">
        <v>18297</v>
      </c>
      <c r="F3026">
        <v>3426.7553863977701</v>
      </c>
      <c r="G3026" s="2">
        <v>0.16680115785404601</v>
      </c>
      <c r="H3026" s="12">
        <v>-2.25014656445863</v>
      </c>
      <c r="I3026" s="14">
        <v>2.4439643034236298E-2</v>
      </c>
      <c r="J3026" s="14">
        <v>5.7945844595441803E-2</v>
      </c>
      <c r="K3026" t="s">
        <v>12355</v>
      </c>
      <c r="L3026" t="s">
        <v>24</v>
      </c>
      <c r="M3026" t="s">
        <v>24</v>
      </c>
      <c r="N3026" t="s">
        <v>24</v>
      </c>
      <c r="O3026" t="s">
        <v>24</v>
      </c>
      <c r="P3026" t="s">
        <v>24</v>
      </c>
      <c r="Q3026" t="s">
        <v>24</v>
      </c>
      <c r="R3026" t="s">
        <v>24</v>
      </c>
      <c r="S3026" t="s">
        <v>24</v>
      </c>
      <c r="T3026" t="s">
        <v>24</v>
      </c>
      <c r="U3026" t="s">
        <v>24</v>
      </c>
      <c r="V3026" t="s">
        <v>24</v>
      </c>
      <c r="W3026" t="s">
        <v>24</v>
      </c>
      <c r="X3026" t="s">
        <v>24</v>
      </c>
      <c r="Y3026">
        <v>4111</v>
      </c>
      <c r="Z3026">
        <v>4998</v>
      </c>
      <c r="AA3026">
        <v>2422</v>
      </c>
      <c r="AB3026">
        <v>2673</v>
      </c>
      <c r="AC3026" t="s">
        <v>12354</v>
      </c>
      <c r="AD3026" t="s">
        <v>12357</v>
      </c>
    </row>
    <row r="3027" spans="1:30" x14ac:dyDescent="0.25">
      <c r="A3027">
        <v>3026</v>
      </c>
      <c r="B3027" t="s">
        <v>17239</v>
      </c>
      <c r="C3027" s="2">
        <v>-0.31750348690604802</v>
      </c>
      <c r="D3027" t="s">
        <v>12360</v>
      </c>
      <c r="E3027" t="s">
        <v>18296</v>
      </c>
      <c r="F3027">
        <v>3431.2115606950501</v>
      </c>
      <c r="G3027" s="2">
        <v>0.18792013977496999</v>
      </c>
      <c r="H3027" s="12">
        <v>-1.6895660427150101</v>
      </c>
      <c r="I3027" s="14">
        <v>9.1111007018678705E-2</v>
      </c>
      <c r="J3027" s="14">
        <v>0.16941683063110499</v>
      </c>
      <c r="K3027" t="s">
        <v>12359</v>
      </c>
      <c r="L3027" t="s">
        <v>24</v>
      </c>
      <c r="M3027" t="s">
        <v>24</v>
      </c>
      <c r="N3027" t="s">
        <v>24</v>
      </c>
      <c r="O3027" t="s">
        <v>24</v>
      </c>
      <c r="P3027" t="s">
        <v>24</v>
      </c>
      <c r="Q3027" t="s">
        <v>24</v>
      </c>
      <c r="R3027" t="s">
        <v>24</v>
      </c>
      <c r="S3027" t="s">
        <v>24</v>
      </c>
      <c r="T3027" t="s">
        <v>24</v>
      </c>
      <c r="U3027" t="s">
        <v>24</v>
      </c>
      <c r="V3027" t="s">
        <v>24</v>
      </c>
      <c r="W3027" t="s">
        <v>24</v>
      </c>
      <c r="X3027" t="s">
        <v>24</v>
      </c>
      <c r="Y3027">
        <v>4180</v>
      </c>
      <c r="Z3027">
        <v>5151</v>
      </c>
      <c r="AA3027">
        <v>2106</v>
      </c>
      <c r="AB3027">
        <v>2957</v>
      </c>
      <c r="AC3027" t="s">
        <v>12358</v>
      </c>
      <c r="AD3027" t="s">
        <v>12361</v>
      </c>
    </row>
    <row r="3028" spans="1:30" x14ac:dyDescent="0.25">
      <c r="A3028">
        <v>3027</v>
      </c>
      <c r="B3028" t="s">
        <v>17240</v>
      </c>
      <c r="C3028" s="2">
        <v>0.18445180195749999</v>
      </c>
      <c r="D3028" t="s">
        <v>12364</v>
      </c>
      <c r="E3028" t="s">
        <v>18298</v>
      </c>
      <c r="F3028">
        <v>2931.6296169513698</v>
      </c>
      <c r="G3028" s="2">
        <v>0.15493759729031401</v>
      </c>
      <c r="H3028" s="12">
        <v>1.1904909149448299</v>
      </c>
      <c r="I3028" s="14">
        <v>0.233853498702801</v>
      </c>
      <c r="J3028" s="14">
        <v>0.35381554143139898</v>
      </c>
      <c r="K3028" t="s">
        <v>12363</v>
      </c>
      <c r="L3028" t="s">
        <v>24</v>
      </c>
      <c r="M3028" t="s">
        <v>24</v>
      </c>
      <c r="N3028" t="s">
        <v>24</v>
      </c>
      <c r="O3028" t="s">
        <v>24</v>
      </c>
      <c r="P3028" t="s">
        <v>24</v>
      </c>
      <c r="Q3028" t="s">
        <v>24</v>
      </c>
      <c r="R3028" t="s">
        <v>24</v>
      </c>
      <c r="S3028" t="s">
        <v>24</v>
      </c>
      <c r="T3028" t="s">
        <v>24</v>
      </c>
      <c r="U3028" t="s">
        <v>24</v>
      </c>
      <c r="V3028" t="s">
        <v>24</v>
      </c>
      <c r="W3028" t="s">
        <v>24</v>
      </c>
      <c r="X3028" t="s">
        <v>24</v>
      </c>
      <c r="Y3028">
        <v>4774</v>
      </c>
      <c r="Z3028">
        <v>4719</v>
      </c>
      <c r="AA3028">
        <v>1719</v>
      </c>
      <c r="AB3028">
        <v>1894</v>
      </c>
      <c r="AC3028" t="s">
        <v>12362</v>
      </c>
      <c r="AD3028" t="s">
        <v>12365</v>
      </c>
    </row>
    <row r="3029" spans="1:30" x14ac:dyDescent="0.25">
      <c r="A3029">
        <v>3028</v>
      </c>
      <c r="B3029" t="s">
        <v>17241</v>
      </c>
      <c r="C3029" s="2">
        <v>0.61047202330797301</v>
      </c>
      <c r="D3029" t="s">
        <v>12368</v>
      </c>
      <c r="E3029" t="s">
        <v>18283</v>
      </c>
      <c r="F3029">
        <v>1860.2657333933701</v>
      </c>
      <c r="G3029" s="2">
        <v>0.17061378033132399</v>
      </c>
      <c r="H3029" s="12">
        <v>3.5780932942372199</v>
      </c>
      <c r="I3029" s="14">
        <v>3.4610991803456399E-4</v>
      </c>
      <c r="J3029" s="14">
        <v>1.52891315602372E-3</v>
      </c>
      <c r="K3029" t="s">
        <v>12367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0</v>
      </c>
      <c r="Y3029">
        <v>3443</v>
      </c>
      <c r="Z3029">
        <v>3399</v>
      </c>
      <c r="AA3029">
        <v>948</v>
      </c>
      <c r="AB3029">
        <v>986</v>
      </c>
      <c r="AC3029" t="s">
        <v>12366</v>
      </c>
      <c r="AD3029" t="s">
        <v>12369</v>
      </c>
    </row>
    <row r="3030" spans="1:30" x14ac:dyDescent="0.25">
      <c r="A3030">
        <v>3029</v>
      </c>
      <c r="B3030" t="s">
        <v>17242</v>
      </c>
      <c r="C3030" s="2">
        <v>-0.34901907372810698</v>
      </c>
      <c r="D3030" t="s">
        <v>35</v>
      </c>
      <c r="F3030">
        <v>423.42738582998999</v>
      </c>
      <c r="G3030" s="2">
        <v>0.217835171469557</v>
      </c>
      <c r="H3030" s="12">
        <v>-1.6022163518111401</v>
      </c>
      <c r="I3030" s="14">
        <v>0.109107775372573</v>
      </c>
      <c r="J3030" s="14">
        <v>0.194718905659923</v>
      </c>
      <c r="K3030" t="s">
        <v>12371</v>
      </c>
      <c r="L3030" t="s">
        <v>24</v>
      </c>
      <c r="M3030" t="s">
        <v>24</v>
      </c>
      <c r="N3030" t="s">
        <v>24</v>
      </c>
      <c r="O3030" t="s">
        <v>24</v>
      </c>
      <c r="P3030" t="s">
        <v>24</v>
      </c>
      <c r="Q3030" t="s">
        <v>24</v>
      </c>
      <c r="R3030" t="s">
        <v>24</v>
      </c>
      <c r="S3030" t="s">
        <v>24</v>
      </c>
      <c r="T3030" t="s">
        <v>24</v>
      </c>
      <c r="U3030" t="s">
        <v>24</v>
      </c>
      <c r="V3030" t="s">
        <v>24</v>
      </c>
      <c r="W3030" t="s">
        <v>24</v>
      </c>
      <c r="X3030" t="s">
        <v>24</v>
      </c>
      <c r="Y3030">
        <v>579</v>
      </c>
      <c r="Z3030">
        <v>555</v>
      </c>
      <c r="AA3030">
        <v>260</v>
      </c>
      <c r="AB3030">
        <v>371</v>
      </c>
      <c r="AC3030" t="s">
        <v>12370</v>
      </c>
      <c r="AD3030" t="s">
        <v>12372</v>
      </c>
    </row>
    <row r="3031" spans="1:30" x14ac:dyDescent="0.25">
      <c r="A3031">
        <v>3030</v>
      </c>
      <c r="B3031" t="s">
        <v>17243</v>
      </c>
      <c r="C3031" s="2">
        <v>0.25785560229561</v>
      </c>
      <c r="D3031" t="s">
        <v>12375</v>
      </c>
      <c r="E3031" t="s">
        <v>18284</v>
      </c>
      <c r="F3031">
        <v>381.24330953555898</v>
      </c>
      <c r="G3031" s="2">
        <v>0.210333721450184</v>
      </c>
      <c r="H3031" s="12">
        <v>1.2259356251474001</v>
      </c>
      <c r="I3031" s="14">
        <v>0.22022290119448401</v>
      </c>
      <c r="J3031" s="14">
        <v>0.338214290831993</v>
      </c>
      <c r="K3031" t="s">
        <v>12374</v>
      </c>
      <c r="L3031" t="s">
        <v>24</v>
      </c>
      <c r="M3031" t="s">
        <v>24</v>
      </c>
      <c r="N3031" t="s">
        <v>24</v>
      </c>
      <c r="O3031" t="s">
        <v>24</v>
      </c>
      <c r="P3031" t="s">
        <v>24</v>
      </c>
      <c r="Q3031" t="s">
        <v>24</v>
      </c>
      <c r="R3031" t="s">
        <v>24</v>
      </c>
      <c r="S3031" t="s">
        <v>24</v>
      </c>
      <c r="T3031" t="s">
        <v>24</v>
      </c>
      <c r="U3031" t="s">
        <v>24</v>
      </c>
      <c r="V3031" t="s">
        <v>24</v>
      </c>
      <c r="W3031" t="s">
        <v>24</v>
      </c>
      <c r="X3031" t="s">
        <v>24</v>
      </c>
      <c r="Y3031">
        <v>596</v>
      </c>
      <c r="Z3031">
        <v>671</v>
      </c>
      <c r="AA3031">
        <v>195</v>
      </c>
      <c r="AB3031">
        <v>266</v>
      </c>
      <c r="AC3031" t="s">
        <v>12373</v>
      </c>
      <c r="AD3031" t="s">
        <v>12376</v>
      </c>
    </row>
    <row r="3032" spans="1:30" x14ac:dyDescent="0.25">
      <c r="A3032">
        <v>3031</v>
      </c>
      <c r="B3032" t="s">
        <v>17244</v>
      </c>
      <c r="C3032" s="2">
        <v>0.135769448448639</v>
      </c>
      <c r="D3032" t="s">
        <v>12379</v>
      </c>
      <c r="E3032" t="s">
        <v>18283</v>
      </c>
      <c r="F3032">
        <v>1600.7867951621099</v>
      </c>
      <c r="G3032" s="2">
        <v>0.15062811804974099</v>
      </c>
      <c r="H3032" s="12">
        <v>0.90135527288341299</v>
      </c>
      <c r="I3032" s="14">
        <v>0.36739945434996202</v>
      </c>
      <c r="J3032" s="14">
        <v>0.49557681148069099</v>
      </c>
      <c r="K3032" t="s">
        <v>12378</v>
      </c>
      <c r="L3032" t="s">
        <v>24</v>
      </c>
      <c r="M3032" t="s">
        <v>24</v>
      </c>
      <c r="N3032" t="s">
        <v>24</v>
      </c>
      <c r="O3032" t="s">
        <v>24</v>
      </c>
      <c r="P3032" t="s">
        <v>24</v>
      </c>
      <c r="Q3032" t="s">
        <v>24</v>
      </c>
      <c r="R3032" t="s">
        <v>24</v>
      </c>
      <c r="S3032" t="s">
        <v>24</v>
      </c>
      <c r="T3032" t="s">
        <v>24</v>
      </c>
      <c r="U3032" t="s">
        <v>24</v>
      </c>
      <c r="V3032" t="s">
        <v>24</v>
      </c>
      <c r="W3032" t="s">
        <v>24</v>
      </c>
      <c r="X3032" t="s">
        <v>24</v>
      </c>
      <c r="Y3032">
        <v>2465</v>
      </c>
      <c r="Z3032">
        <v>2643</v>
      </c>
      <c r="AA3032">
        <v>924</v>
      </c>
      <c r="AB3032">
        <v>1090</v>
      </c>
      <c r="AC3032" t="s">
        <v>12377</v>
      </c>
      <c r="AD3032" t="s">
        <v>12380</v>
      </c>
    </row>
    <row r="3033" spans="1:30" x14ac:dyDescent="0.25">
      <c r="A3033">
        <v>3032</v>
      </c>
      <c r="B3033" t="s">
        <v>17245</v>
      </c>
      <c r="C3033" s="2">
        <v>-1.5852867514151201</v>
      </c>
      <c r="D3033" t="s">
        <v>10377</v>
      </c>
      <c r="E3033" t="s">
        <v>18282</v>
      </c>
      <c r="F3033">
        <v>95.113031765319406</v>
      </c>
      <c r="G3033" s="2">
        <v>0.36202729728828098</v>
      </c>
      <c r="H3033" s="12">
        <v>-4.3789149693669804</v>
      </c>
      <c r="I3033" s="14">
        <v>1.1927165405726301E-5</v>
      </c>
      <c r="J3033" s="14">
        <v>7.4760161973292603E-5</v>
      </c>
      <c r="K3033" t="s">
        <v>12382</v>
      </c>
      <c r="L3033">
        <v>0</v>
      </c>
      <c r="M3033">
        <v>1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63</v>
      </c>
      <c r="Z3033">
        <v>82</v>
      </c>
      <c r="AA3033">
        <v>100</v>
      </c>
      <c r="AB3033">
        <v>86</v>
      </c>
      <c r="AC3033" t="s">
        <v>12381</v>
      </c>
      <c r="AD3033" t="s">
        <v>12383</v>
      </c>
    </row>
    <row r="3034" spans="1:30" x14ac:dyDescent="0.25">
      <c r="A3034">
        <v>3033</v>
      </c>
      <c r="B3034" t="s">
        <v>17246</v>
      </c>
      <c r="C3034" s="2">
        <v>0.39879943429992398</v>
      </c>
      <c r="D3034" t="s">
        <v>12386</v>
      </c>
      <c r="E3034" t="s">
        <v>18286</v>
      </c>
      <c r="F3034">
        <v>1469.3875918628901</v>
      </c>
      <c r="G3034" s="2">
        <v>0.153161284028731</v>
      </c>
      <c r="H3034" s="12">
        <v>2.603787483429</v>
      </c>
      <c r="I3034" s="14">
        <v>9.2199906960940201E-3</v>
      </c>
      <c r="J3034" s="14">
        <v>2.51776669008721E-2</v>
      </c>
      <c r="K3034" t="s">
        <v>12385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0</v>
      </c>
      <c r="Y3034">
        <v>2448</v>
      </c>
      <c r="Z3034">
        <v>2646</v>
      </c>
      <c r="AA3034">
        <v>759</v>
      </c>
      <c r="AB3034">
        <v>916</v>
      </c>
      <c r="AC3034" t="s">
        <v>12384</v>
      </c>
      <c r="AD3034" t="s">
        <v>12387</v>
      </c>
    </row>
    <row r="3035" spans="1:30" x14ac:dyDescent="0.25">
      <c r="A3035">
        <v>3034</v>
      </c>
      <c r="B3035" t="s">
        <v>17247</v>
      </c>
      <c r="C3035" s="2">
        <v>0.63647975249733602</v>
      </c>
      <c r="D3035" t="s">
        <v>35</v>
      </c>
      <c r="E3035" t="s">
        <v>18295</v>
      </c>
      <c r="F3035">
        <v>394.663123694695</v>
      </c>
      <c r="G3035" s="2">
        <v>0.202116084217806</v>
      </c>
      <c r="H3035" s="12">
        <v>3.1490801682633398</v>
      </c>
      <c r="I3035" s="14">
        <v>1.6378525744845901E-3</v>
      </c>
      <c r="J3035" s="14">
        <v>5.71054848514494E-3</v>
      </c>
      <c r="K3035" t="s">
        <v>12389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0</v>
      </c>
      <c r="Y3035">
        <v>732</v>
      </c>
      <c r="Z3035">
        <v>730</v>
      </c>
      <c r="AA3035">
        <v>193</v>
      </c>
      <c r="AB3035">
        <v>214</v>
      </c>
      <c r="AC3035" t="s">
        <v>12388</v>
      </c>
      <c r="AD3035" t="s">
        <v>12390</v>
      </c>
    </row>
    <row r="3036" spans="1:30" x14ac:dyDescent="0.25">
      <c r="A3036">
        <v>3035</v>
      </c>
      <c r="B3036" t="s">
        <v>17248</v>
      </c>
      <c r="C3036" s="2">
        <v>0.46927455466243501</v>
      </c>
      <c r="D3036" t="s">
        <v>4347</v>
      </c>
      <c r="E3036" t="s">
        <v>18294</v>
      </c>
      <c r="F3036">
        <v>799.52123034726401</v>
      </c>
      <c r="G3036" s="2">
        <v>0.215854119161311</v>
      </c>
      <c r="H3036" s="12">
        <v>2.1740356704137702</v>
      </c>
      <c r="I3036" s="14">
        <v>2.9702456442230199E-2</v>
      </c>
      <c r="J3036" s="14">
        <v>6.7868983269109895E-2</v>
      </c>
      <c r="K3036" t="s">
        <v>12392</v>
      </c>
      <c r="L3036" t="s">
        <v>24</v>
      </c>
      <c r="M3036" t="s">
        <v>24</v>
      </c>
      <c r="N3036" t="s">
        <v>24</v>
      </c>
      <c r="O3036" t="s">
        <v>24</v>
      </c>
      <c r="P3036" t="s">
        <v>24</v>
      </c>
      <c r="Q3036" t="s">
        <v>24</v>
      </c>
      <c r="R3036" t="s">
        <v>24</v>
      </c>
      <c r="S3036" t="s">
        <v>24</v>
      </c>
      <c r="T3036" t="s">
        <v>24</v>
      </c>
      <c r="U3036" t="s">
        <v>24</v>
      </c>
      <c r="V3036" t="s">
        <v>24</v>
      </c>
      <c r="W3036" t="s">
        <v>24</v>
      </c>
      <c r="X3036" t="s">
        <v>24</v>
      </c>
      <c r="Y3036">
        <v>1401</v>
      </c>
      <c r="Z3036">
        <v>1425</v>
      </c>
      <c r="AA3036">
        <v>460</v>
      </c>
      <c r="AB3036">
        <v>416</v>
      </c>
      <c r="AC3036" t="s">
        <v>12391</v>
      </c>
      <c r="AD3036" t="s">
        <v>12393</v>
      </c>
    </row>
    <row r="3037" spans="1:30" x14ac:dyDescent="0.25">
      <c r="A3037">
        <v>3036</v>
      </c>
      <c r="B3037" t="s">
        <v>17249</v>
      </c>
      <c r="C3037" s="2">
        <v>-0.21208657375845899</v>
      </c>
      <c r="D3037" t="s">
        <v>12396</v>
      </c>
      <c r="E3037" t="s">
        <v>18292</v>
      </c>
      <c r="F3037">
        <v>984.05583270028797</v>
      </c>
      <c r="G3037" s="2">
        <v>0.19245138310949</v>
      </c>
      <c r="H3037" s="12">
        <v>-1.1020267577801599</v>
      </c>
      <c r="I3037" s="14">
        <v>0.27045003894556502</v>
      </c>
      <c r="J3037" s="14">
        <v>0.39392293997852701</v>
      </c>
      <c r="K3037" t="s">
        <v>12395</v>
      </c>
      <c r="L3037" t="s">
        <v>24</v>
      </c>
      <c r="M3037" t="s">
        <v>24</v>
      </c>
      <c r="N3037" t="s">
        <v>24</v>
      </c>
      <c r="O3037" t="s">
        <v>24</v>
      </c>
      <c r="P3037" t="s">
        <v>24</v>
      </c>
      <c r="Q3037" t="s">
        <v>24</v>
      </c>
      <c r="R3037" t="s">
        <v>24</v>
      </c>
      <c r="S3037" t="s">
        <v>24</v>
      </c>
      <c r="T3037" t="s">
        <v>24</v>
      </c>
      <c r="U3037" t="s">
        <v>24</v>
      </c>
      <c r="V3037" t="s">
        <v>24</v>
      </c>
      <c r="W3037" t="s">
        <v>24</v>
      </c>
      <c r="X3037" t="s">
        <v>24</v>
      </c>
      <c r="Y3037">
        <v>1325</v>
      </c>
      <c r="Z3037">
        <v>1456</v>
      </c>
      <c r="AA3037">
        <v>575</v>
      </c>
      <c r="AB3037">
        <v>831</v>
      </c>
      <c r="AC3037" t="s">
        <v>12394</v>
      </c>
      <c r="AD3037" t="s">
        <v>12397</v>
      </c>
    </row>
    <row r="3038" spans="1:30" x14ac:dyDescent="0.25">
      <c r="A3038">
        <v>3037</v>
      </c>
      <c r="B3038" t="s">
        <v>17250</v>
      </c>
      <c r="C3038" s="2">
        <v>0.26152017087829899</v>
      </c>
      <c r="D3038" t="s">
        <v>12400</v>
      </c>
      <c r="E3038" t="s">
        <v>18285</v>
      </c>
      <c r="F3038">
        <v>3613.49941164749</v>
      </c>
      <c r="G3038" s="2">
        <v>0.33937259813003601</v>
      </c>
      <c r="H3038" s="12">
        <v>0.77059895913604104</v>
      </c>
      <c r="I3038" s="14">
        <v>0.44094467834859202</v>
      </c>
      <c r="J3038" s="14">
        <v>0.56661773145713401</v>
      </c>
      <c r="K3038" t="s">
        <v>12399</v>
      </c>
      <c r="L3038" t="s">
        <v>24</v>
      </c>
      <c r="M3038" t="s">
        <v>24</v>
      </c>
      <c r="N3038" t="s">
        <v>24</v>
      </c>
      <c r="O3038" t="s">
        <v>24</v>
      </c>
      <c r="P3038" t="s">
        <v>24</v>
      </c>
      <c r="Q3038" t="s">
        <v>24</v>
      </c>
      <c r="R3038" t="s">
        <v>24</v>
      </c>
      <c r="S3038" t="s">
        <v>24</v>
      </c>
      <c r="T3038" t="s">
        <v>24</v>
      </c>
      <c r="U3038" t="s">
        <v>24</v>
      </c>
      <c r="V3038" t="s">
        <v>24</v>
      </c>
      <c r="W3038" t="s">
        <v>24</v>
      </c>
      <c r="X3038" t="s">
        <v>24</v>
      </c>
      <c r="Y3038">
        <v>5284</v>
      </c>
      <c r="Z3038">
        <v>6754</v>
      </c>
      <c r="AA3038">
        <v>2644</v>
      </c>
      <c r="AB3038">
        <v>1575</v>
      </c>
      <c r="AC3038" t="s">
        <v>12398</v>
      </c>
      <c r="AD3038" t="s">
        <v>12401</v>
      </c>
    </row>
    <row r="3039" spans="1:30" x14ac:dyDescent="0.25">
      <c r="A3039">
        <v>3038</v>
      </c>
      <c r="B3039" t="s">
        <v>17251</v>
      </c>
      <c r="C3039" s="2">
        <v>0.230399378032141</v>
      </c>
      <c r="D3039" t="s">
        <v>12404</v>
      </c>
      <c r="E3039" t="s">
        <v>18282</v>
      </c>
      <c r="F3039">
        <v>27748.648305429098</v>
      </c>
      <c r="G3039" s="2">
        <v>0.15988594428815101</v>
      </c>
      <c r="H3039" s="12">
        <v>1.4410233435961599</v>
      </c>
      <c r="I3039" s="14">
        <v>0.14957808803897599</v>
      </c>
      <c r="J3039" s="14">
        <v>0.251168407185905</v>
      </c>
      <c r="K3039" t="s">
        <v>12403</v>
      </c>
      <c r="L3039" t="s">
        <v>24</v>
      </c>
      <c r="M3039" t="s">
        <v>24</v>
      </c>
      <c r="N3039" t="s">
        <v>24</v>
      </c>
      <c r="O3039" t="s">
        <v>24</v>
      </c>
      <c r="P3039" t="s">
        <v>24</v>
      </c>
      <c r="Q3039" t="s">
        <v>24</v>
      </c>
      <c r="R3039" t="s">
        <v>24</v>
      </c>
      <c r="S3039" t="s">
        <v>24</v>
      </c>
      <c r="T3039" t="s">
        <v>24</v>
      </c>
      <c r="U3039" t="s">
        <v>24</v>
      </c>
      <c r="V3039" t="s">
        <v>24</v>
      </c>
      <c r="W3039" t="s">
        <v>24</v>
      </c>
      <c r="X3039" t="s">
        <v>24</v>
      </c>
      <c r="Y3039">
        <v>41110</v>
      </c>
      <c r="Z3039">
        <v>50377</v>
      </c>
      <c r="AA3039">
        <v>15704</v>
      </c>
      <c r="AB3039">
        <v>17967</v>
      </c>
      <c r="AC3039" t="s">
        <v>12402</v>
      </c>
      <c r="AD3039" t="s">
        <v>12405</v>
      </c>
    </row>
    <row r="3040" spans="1:30" x14ac:dyDescent="0.25">
      <c r="A3040">
        <v>3039</v>
      </c>
      <c r="B3040" t="s">
        <v>17252</v>
      </c>
      <c r="C3040" s="2">
        <v>1.7130972533645698E-2</v>
      </c>
      <c r="D3040" t="s">
        <v>12408</v>
      </c>
      <c r="E3040" t="s">
        <v>18286</v>
      </c>
      <c r="F3040">
        <v>623.27370504452904</v>
      </c>
      <c r="G3040" s="2">
        <v>0.19132964267790001</v>
      </c>
      <c r="H3040" s="12">
        <v>8.9536426733861599E-2</v>
      </c>
      <c r="I3040" s="14">
        <v>0.928655605476849</v>
      </c>
      <c r="J3040" s="14">
        <v>0.94931940821651695</v>
      </c>
      <c r="K3040" t="s">
        <v>12407</v>
      </c>
      <c r="L3040" t="s">
        <v>24</v>
      </c>
      <c r="M3040" t="s">
        <v>24</v>
      </c>
      <c r="N3040" t="s">
        <v>24</v>
      </c>
      <c r="O3040" t="s">
        <v>24</v>
      </c>
      <c r="P3040" t="s">
        <v>24</v>
      </c>
      <c r="Q3040" t="s">
        <v>24</v>
      </c>
      <c r="R3040" t="s">
        <v>24</v>
      </c>
      <c r="S3040" t="s">
        <v>24</v>
      </c>
      <c r="T3040" t="s">
        <v>24</v>
      </c>
      <c r="U3040" t="s">
        <v>24</v>
      </c>
      <c r="V3040" t="s">
        <v>24</v>
      </c>
      <c r="W3040" t="s">
        <v>24</v>
      </c>
      <c r="X3040" t="s">
        <v>24</v>
      </c>
      <c r="Y3040">
        <v>916</v>
      </c>
      <c r="Z3040">
        <v>996</v>
      </c>
      <c r="AA3040">
        <v>346</v>
      </c>
      <c r="AB3040">
        <v>477</v>
      </c>
      <c r="AC3040" t="s">
        <v>12406</v>
      </c>
      <c r="AD3040" t="s">
        <v>12409</v>
      </c>
    </row>
    <row r="3041" spans="1:30" x14ac:dyDescent="0.25">
      <c r="A3041">
        <v>3040</v>
      </c>
      <c r="B3041" t="s">
        <v>17253</v>
      </c>
      <c r="C3041" s="2">
        <v>-0.63649863733947398</v>
      </c>
      <c r="D3041" t="s">
        <v>12412</v>
      </c>
      <c r="E3041" t="s">
        <v>18296</v>
      </c>
      <c r="F3041">
        <v>37088.266828724001</v>
      </c>
      <c r="G3041" s="2">
        <v>0.153532988583816</v>
      </c>
      <c r="H3041" s="12">
        <v>-4.1456799819408197</v>
      </c>
      <c r="I3041" s="14">
        <v>3.38806747572982E-5</v>
      </c>
      <c r="J3041" s="14">
        <v>1.9230237634774601E-4</v>
      </c>
      <c r="K3041" t="s">
        <v>12411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1</v>
      </c>
      <c r="W3041">
        <v>0</v>
      </c>
      <c r="X3041">
        <v>0</v>
      </c>
      <c r="Y3041">
        <v>40732</v>
      </c>
      <c r="Z3041">
        <v>47884</v>
      </c>
      <c r="AA3041">
        <v>26269</v>
      </c>
      <c r="AB3041">
        <v>33522</v>
      </c>
      <c r="AC3041" t="s">
        <v>12410</v>
      </c>
      <c r="AD3041" t="s">
        <v>12413</v>
      </c>
    </row>
    <row r="3042" spans="1:30" x14ac:dyDescent="0.25">
      <c r="A3042">
        <v>3041</v>
      </c>
      <c r="B3042" t="s">
        <v>17254</v>
      </c>
      <c r="C3042" s="2">
        <v>1.31200681578891</v>
      </c>
      <c r="D3042" t="s">
        <v>12416</v>
      </c>
      <c r="E3042" t="s">
        <v>18298</v>
      </c>
      <c r="F3042">
        <v>602.08514655560998</v>
      </c>
      <c r="G3042" s="2">
        <v>0.219689485024857</v>
      </c>
      <c r="H3042" s="12">
        <v>5.9720965509134798</v>
      </c>
      <c r="I3042" s="14">
        <v>2.34223835886292E-9</v>
      </c>
      <c r="J3042" s="14">
        <v>2.9967051755791199E-8</v>
      </c>
      <c r="K3042" t="s">
        <v>12415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0</v>
      </c>
      <c r="Y3042">
        <v>1412</v>
      </c>
      <c r="Z3042">
        <v>1195</v>
      </c>
      <c r="AA3042">
        <v>212</v>
      </c>
      <c r="AB3042">
        <v>244</v>
      </c>
      <c r="AC3042" t="s">
        <v>12414</v>
      </c>
      <c r="AD3042" t="e">
        <f>-SQSLLDLSGYIKFFVGLFALVNPVGILPVFISMTSYQAEAGRNKTNLTANLSVAIILWIALFLGDAILKVFGISIDSFRIAGGILVVSIAMSMISGKLGEDKQNKQEKTETAVRDSIGVVPLALPLMAGPGAISSTIVWSSRYHSWLNLLGLTLAIALFAFCCWLLFRAAPLLVRLLGQTGINVITRIMGLLLMALGIEFIVTGLKASFPGLL</f>
        <v>#NAME?</v>
      </c>
    </row>
    <row r="3043" spans="1:30" x14ac:dyDescent="0.25">
      <c r="A3043">
        <v>3042</v>
      </c>
      <c r="B3043" t="s">
        <v>17255</v>
      </c>
      <c r="C3043" s="2">
        <v>-0.50680986644120696</v>
      </c>
      <c r="D3043" t="s">
        <v>383</v>
      </c>
      <c r="E3043" t="s">
        <v>18298</v>
      </c>
      <c r="F3043">
        <v>5620.4849982428595</v>
      </c>
      <c r="G3043" s="2">
        <v>0.345492194546829</v>
      </c>
      <c r="H3043" s="12">
        <v>-1.4669213210619001</v>
      </c>
      <c r="I3043" s="14">
        <v>0.14239745976562099</v>
      </c>
      <c r="J3043" s="14">
        <v>0.24113706868376</v>
      </c>
      <c r="K3043" t="s">
        <v>12418</v>
      </c>
      <c r="L3043" t="s">
        <v>24</v>
      </c>
      <c r="M3043" t="s">
        <v>24</v>
      </c>
      <c r="N3043" t="s">
        <v>24</v>
      </c>
      <c r="O3043" t="s">
        <v>24</v>
      </c>
      <c r="P3043" t="s">
        <v>24</v>
      </c>
      <c r="Q3043" t="s">
        <v>24</v>
      </c>
      <c r="R3043" t="s">
        <v>24</v>
      </c>
      <c r="S3043" t="s">
        <v>24</v>
      </c>
      <c r="T3043" t="s">
        <v>24</v>
      </c>
      <c r="U3043" t="s">
        <v>24</v>
      </c>
      <c r="V3043" t="s">
        <v>24</v>
      </c>
      <c r="W3043" t="s">
        <v>24</v>
      </c>
      <c r="X3043" t="s">
        <v>24</v>
      </c>
      <c r="Y3043">
        <v>6636</v>
      </c>
      <c r="Z3043">
        <v>7528</v>
      </c>
      <c r="AA3043">
        <v>2585</v>
      </c>
      <c r="AB3043">
        <v>6386</v>
      </c>
      <c r="AC3043" t="s">
        <v>12417</v>
      </c>
      <c r="AD3043" t="s">
        <v>12419</v>
      </c>
    </row>
    <row r="3044" spans="1:30" x14ac:dyDescent="0.25">
      <c r="A3044">
        <v>3043</v>
      </c>
      <c r="B3044" t="s">
        <v>17256</v>
      </c>
      <c r="C3044" s="2">
        <v>-1.4406619916488299</v>
      </c>
      <c r="D3044" t="s">
        <v>383</v>
      </c>
      <c r="E3044" t="s">
        <v>18298</v>
      </c>
      <c r="F3044">
        <v>29512.2534859097</v>
      </c>
      <c r="G3044" s="2">
        <v>0.36996536206707098</v>
      </c>
      <c r="H3044" s="12">
        <v>-3.8940456036196598</v>
      </c>
      <c r="I3044" s="14">
        <v>9.8586103377506202E-5</v>
      </c>
      <c r="J3044" s="14">
        <v>4.9167143510748601E-4</v>
      </c>
      <c r="K3044" t="s">
        <v>12421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1</v>
      </c>
      <c r="Y3044">
        <v>20922</v>
      </c>
      <c r="Z3044">
        <v>27657</v>
      </c>
      <c r="AA3044">
        <v>16214</v>
      </c>
      <c r="AB3044">
        <v>42566</v>
      </c>
      <c r="AC3044" t="s">
        <v>12420</v>
      </c>
      <c r="AD3044" t="s">
        <v>12422</v>
      </c>
    </row>
    <row r="3045" spans="1:30" x14ac:dyDescent="0.25">
      <c r="A3045">
        <v>3044</v>
      </c>
      <c r="B3045" t="s">
        <v>17257</v>
      </c>
      <c r="C3045" s="2">
        <v>-0.65876750869322198</v>
      </c>
      <c r="D3045" t="s">
        <v>12425</v>
      </c>
      <c r="E3045" t="s">
        <v>18298</v>
      </c>
      <c r="F3045">
        <v>1919.72586227938</v>
      </c>
      <c r="G3045" s="2">
        <v>0.29851095045141002</v>
      </c>
      <c r="H3045" s="12">
        <v>-2.2068453693140202</v>
      </c>
      <c r="I3045" s="14">
        <v>2.7324864184456E-2</v>
      </c>
      <c r="J3045" s="14">
        <v>6.3508075832160907E-2</v>
      </c>
      <c r="K3045" t="s">
        <v>12424</v>
      </c>
      <c r="L3045" t="s">
        <v>24</v>
      </c>
      <c r="M3045" t="s">
        <v>24</v>
      </c>
      <c r="N3045" t="s">
        <v>24</v>
      </c>
      <c r="O3045" t="s">
        <v>24</v>
      </c>
      <c r="P3045" t="s">
        <v>24</v>
      </c>
      <c r="Q3045" t="s">
        <v>24</v>
      </c>
      <c r="R3045" t="s">
        <v>24</v>
      </c>
      <c r="S3045" t="s">
        <v>24</v>
      </c>
      <c r="T3045" t="s">
        <v>24</v>
      </c>
      <c r="U3045" t="s">
        <v>24</v>
      </c>
      <c r="V3045" t="s">
        <v>24</v>
      </c>
      <c r="W3045" t="s">
        <v>24</v>
      </c>
      <c r="X3045" t="s">
        <v>24</v>
      </c>
      <c r="Y3045">
        <v>2151</v>
      </c>
      <c r="Z3045">
        <v>2390</v>
      </c>
      <c r="AA3045">
        <v>1028</v>
      </c>
      <c r="AB3045">
        <v>2148</v>
      </c>
      <c r="AC3045" t="s">
        <v>12423</v>
      </c>
      <c r="AD3045" t="s">
        <v>12426</v>
      </c>
    </row>
    <row r="3046" spans="1:30" x14ac:dyDescent="0.25">
      <c r="A3046">
        <v>3045</v>
      </c>
      <c r="B3046" t="s">
        <v>17258</v>
      </c>
      <c r="C3046" s="2">
        <v>-0.68084515630215703</v>
      </c>
      <c r="D3046" t="s">
        <v>4099</v>
      </c>
      <c r="E3046" t="s">
        <v>18298</v>
      </c>
      <c r="F3046">
        <v>1850.82550927957</v>
      </c>
      <c r="G3046" s="2">
        <v>0.25507590068707903</v>
      </c>
      <c r="H3046" s="12">
        <v>-2.6691865223967199</v>
      </c>
      <c r="I3046" s="14">
        <v>7.6035212448945797E-3</v>
      </c>
      <c r="J3046" s="14">
        <v>2.1469089270653201E-2</v>
      </c>
      <c r="K3046" t="s">
        <v>12428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1</v>
      </c>
      <c r="W3046">
        <v>0</v>
      </c>
      <c r="X3046">
        <v>0</v>
      </c>
      <c r="Y3046">
        <v>1940</v>
      </c>
      <c r="Z3046">
        <v>2404</v>
      </c>
      <c r="AA3046">
        <v>1106</v>
      </c>
      <c r="AB3046">
        <v>1954</v>
      </c>
      <c r="AC3046" t="s">
        <v>12427</v>
      </c>
      <c r="AD3046" t="s">
        <v>12429</v>
      </c>
    </row>
    <row r="3047" spans="1:30" x14ac:dyDescent="0.25">
      <c r="A3047">
        <v>3046</v>
      </c>
      <c r="B3047" t="s">
        <v>17259</v>
      </c>
      <c r="C3047" s="2">
        <v>-0.78548408029262395</v>
      </c>
      <c r="D3047" t="s">
        <v>12432</v>
      </c>
      <c r="E3047" t="s">
        <v>18298</v>
      </c>
      <c r="F3047">
        <v>2901.2400695035299</v>
      </c>
      <c r="G3047" s="2">
        <v>0.26126829497443899</v>
      </c>
      <c r="H3047" s="12">
        <v>-3.0064270920031499</v>
      </c>
      <c r="I3047" s="14">
        <v>2.6433743478960999E-3</v>
      </c>
      <c r="J3047" s="14">
        <v>8.5951229722802391E-3</v>
      </c>
      <c r="K3047" t="s">
        <v>12431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1</v>
      </c>
      <c r="W3047">
        <v>0</v>
      </c>
      <c r="X3047">
        <v>0</v>
      </c>
      <c r="Y3047">
        <v>2980</v>
      </c>
      <c r="Z3047">
        <v>3523</v>
      </c>
      <c r="AA3047">
        <v>1735</v>
      </c>
      <c r="AB3047">
        <v>3203</v>
      </c>
      <c r="AC3047" t="s">
        <v>12430</v>
      </c>
      <c r="AD3047" t="s">
        <v>12433</v>
      </c>
    </row>
    <row r="3048" spans="1:30" x14ac:dyDescent="0.25">
      <c r="A3048">
        <v>3047</v>
      </c>
      <c r="B3048" t="s">
        <v>17260</v>
      </c>
      <c r="C3048" s="2">
        <v>-0.88975719870111203</v>
      </c>
      <c r="D3048" t="s">
        <v>4089</v>
      </c>
      <c r="E3048" t="s">
        <v>18298</v>
      </c>
      <c r="F3048">
        <v>3228.9610935811702</v>
      </c>
      <c r="G3048" s="2">
        <v>0.28092377921017703</v>
      </c>
      <c r="H3048" s="12">
        <v>-3.16725483760287</v>
      </c>
      <c r="I3048" s="14">
        <v>1.5388540174241E-3</v>
      </c>
      <c r="J3048" s="14">
        <v>5.4137161603973801E-3</v>
      </c>
      <c r="K3048" t="s">
        <v>12435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1</v>
      </c>
      <c r="W3048">
        <v>0</v>
      </c>
      <c r="X3048">
        <v>0</v>
      </c>
      <c r="Y3048">
        <v>3112</v>
      </c>
      <c r="Z3048">
        <v>3801</v>
      </c>
      <c r="AA3048">
        <v>1913</v>
      </c>
      <c r="AB3048">
        <v>3740</v>
      </c>
      <c r="AC3048" t="s">
        <v>12434</v>
      </c>
      <c r="AD3048" t="s">
        <v>12436</v>
      </c>
    </row>
    <row r="3049" spans="1:30" x14ac:dyDescent="0.25">
      <c r="A3049">
        <v>3048</v>
      </c>
      <c r="B3049" t="s">
        <v>17261</v>
      </c>
      <c r="C3049" s="2">
        <v>-0.22157335805176601</v>
      </c>
      <c r="D3049" t="s">
        <v>12439</v>
      </c>
      <c r="E3049" t="s">
        <v>18295</v>
      </c>
      <c r="F3049">
        <v>1441.88824631117</v>
      </c>
      <c r="G3049" s="2">
        <v>0.159782271553146</v>
      </c>
      <c r="H3049" s="12">
        <v>-1.3867205410086201</v>
      </c>
      <c r="I3049" s="14">
        <v>0.16552699453984901</v>
      </c>
      <c r="J3049" s="14">
        <v>0.27147539423692202</v>
      </c>
      <c r="K3049" t="s">
        <v>12438</v>
      </c>
      <c r="L3049" t="s">
        <v>24</v>
      </c>
      <c r="M3049" t="s">
        <v>24</v>
      </c>
      <c r="N3049" t="s">
        <v>24</v>
      </c>
      <c r="O3049" t="s">
        <v>24</v>
      </c>
      <c r="P3049" t="s">
        <v>24</v>
      </c>
      <c r="Q3049" t="s">
        <v>24</v>
      </c>
      <c r="R3049" t="s">
        <v>24</v>
      </c>
      <c r="S3049" t="s">
        <v>24</v>
      </c>
      <c r="T3049" t="s">
        <v>24</v>
      </c>
      <c r="U3049" t="s">
        <v>24</v>
      </c>
      <c r="V3049" t="s">
        <v>24</v>
      </c>
      <c r="W3049" t="s">
        <v>24</v>
      </c>
      <c r="X3049" t="s">
        <v>24</v>
      </c>
      <c r="Y3049">
        <v>2026</v>
      </c>
      <c r="Z3049">
        <v>2028</v>
      </c>
      <c r="AA3049">
        <v>909</v>
      </c>
      <c r="AB3049">
        <v>1146</v>
      </c>
      <c r="AC3049" t="s">
        <v>12437</v>
      </c>
      <c r="AD3049" t="s">
        <v>12440</v>
      </c>
    </row>
    <row r="3050" spans="1:30" x14ac:dyDescent="0.25">
      <c r="A3050">
        <v>3049</v>
      </c>
      <c r="B3050" t="s">
        <v>17262</v>
      </c>
      <c r="C3050" s="2">
        <v>-0.368035099608998</v>
      </c>
      <c r="D3050" t="s">
        <v>12443</v>
      </c>
      <c r="E3050" t="s">
        <v>18290</v>
      </c>
      <c r="F3050">
        <v>2006.0160419492299</v>
      </c>
      <c r="G3050" s="2">
        <v>0.173253754827592</v>
      </c>
      <c r="H3050" s="12">
        <v>-2.1242546805132001</v>
      </c>
      <c r="I3050" s="14">
        <v>3.3648853092900097E-2</v>
      </c>
      <c r="J3050" s="14">
        <v>7.5213950387964995E-2</v>
      </c>
      <c r="K3050" t="s">
        <v>12442</v>
      </c>
      <c r="L3050" t="s">
        <v>24</v>
      </c>
      <c r="M3050" t="s">
        <v>24</v>
      </c>
      <c r="N3050" t="s">
        <v>24</v>
      </c>
      <c r="O3050" t="s">
        <v>24</v>
      </c>
      <c r="P3050" t="s">
        <v>24</v>
      </c>
      <c r="Q3050" t="s">
        <v>24</v>
      </c>
      <c r="R3050" t="s">
        <v>24</v>
      </c>
      <c r="S3050" t="s">
        <v>24</v>
      </c>
      <c r="T3050" t="s">
        <v>24</v>
      </c>
      <c r="U3050" t="s">
        <v>24</v>
      </c>
      <c r="V3050" t="s">
        <v>24</v>
      </c>
      <c r="W3050" t="s">
        <v>24</v>
      </c>
      <c r="X3050" t="s">
        <v>24</v>
      </c>
      <c r="Y3050">
        <v>2560</v>
      </c>
      <c r="Z3050">
        <v>2780</v>
      </c>
      <c r="AA3050">
        <v>1255</v>
      </c>
      <c r="AB3050">
        <v>1750</v>
      </c>
      <c r="AC3050" t="s">
        <v>12441</v>
      </c>
      <c r="AD3050" t="s">
        <v>12444</v>
      </c>
    </row>
    <row r="3051" spans="1:30" x14ac:dyDescent="0.25">
      <c r="A3051">
        <v>3050</v>
      </c>
      <c r="B3051" t="s">
        <v>17263</v>
      </c>
      <c r="C3051" s="2">
        <v>0.12632846746867399</v>
      </c>
      <c r="D3051" t="s">
        <v>12447</v>
      </c>
      <c r="F3051">
        <v>340.75911633319998</v>
      </c>
      <c r="G3051" s="2">
        <v>0.24383398550911201</v>
      </c>
      <c r="H3051" s="12">
        <v>0.51809212405279403</v>
      </c>
      <c r="I3051" s="14">
        <v>0.60439399509548297</v>
      </c>
      <c r="J3051" s="14">
        <v>0.71174865827739997</v>
      </c>
      <c r="K3051" t="s">
        <v>12446</v>
      </c>
      <c r="L3051" t="s">
        <v>24</v>
      </c>
      <c r="M3051" t="s">
        <v>24</v>
      </c>
      <c r="N3051" t="s">
        <v>24</v>
      </c>
      <c r="O3051" t="s">
        <v>24</v>
      </c>
      <c r="P3051" t="s">
        <v>24</v>
      </c>
      <c r="Q3051" t="s">
        <v>24</v>
      </c>
      <c r="R3051" t="s">
        <v>24</v>
      </c>
      <c r="S3051" t="s">
        <v>24</v>
      </c>
      <c r="T3051" t="s">
        <v>24</v>
      </c>
      <c r="U3051" t="s">
        <v>24</v>
      </c>
      <c r="V3051" t="s">
        <v>24</v>
      </c>
      <c r="W3051" t="s">
        <v>24</v>
      </c>
      <c r="X3051" t="s">
        <v>24</v>
      </c>
      <c r="Y3051">
        <v>558</v>
      </c>
      <c r="Z3051">
        <v>523</v>
      </c>
      <c r="AA3051">
        <v>222</v>
      </c>
      <c r="AB3051">
        <v>204</v>
      </c>
      <c r="AC3051" t="s">
        <v>12445</v>
      </c>
      <c r="AD3051" t="s">
        <v>12448</v>
      </c>
    </row>
    <row r="3052" spans="1:30" x14ac:dyDescent="0.25">
      <c r="A3052">
        <v>3051</v>
      </c>
      <c r="B3052" t="s">
        <v>17264</v>
      </c>
      <c r="C3052" s="2">
        <v>-0.57033358108180299</v>
      </c>
      <c r="D3052" t="s">
        <v>35</v>
      </c>
      <c r="F3052">
        <v>14.8202651686103</v>
      </c>
      <c r="G3052" s="2">
        <v>0.77296360840036804</v>
      </c>
      <c r="H3052" s="12">
        <v>-0.73785308245248005</v>
      </c>
      <c r="I3052" s="14">
        <v>0.46060373224485401</v>
      </c>
      <c r="J3052" s="14">
        <v>0.58612801758768296</v>
      </c>
      <c r="K3052" t="s">
        <v>12450</v>
      </c>
      <c r="L3052" t="s">
        <v>24</v>
      </c>
      <c r="M3052" t="s">
        <v>24</v>
      </c>
      <c r="N3052" t="s">
        <v>24</v>
      </c>
      <c r="O3052" t="s">
        <v>24</v>
      </c>
      <c r="P3052" t="s">
        <v>24</v>
      </c>
      <c r="Q3052" t="s">
        <v>24</v>
      </c>
      <c r="R3052" t="s">
        <v>24</v>
      </c>
      <c r="S3052" t="s">
        <v>24</v>
      </c>
      <c r="T3052" t="s">
        <v>24</v>
      </c>
      <c r="U3052" t="s">
        <v>24</v>
      </c>
      <c r="V3052" t="s">
        <v>24</v>
      </c>
      <c r="W3052" t="s">
        <v>24</v>
      </c>
      <c r="X3052" t="s">
        <v>24</v>
      </c>
      <c r="Y3052">
        <v>22</v>
      </c>
      <c r="Z3052">
        <v>14</v>
      </c>
      <c r="AA3052">
        <v>13</v>
      </c>
      <c r="AB3052">
        <v>10</v>
      </c>
      <c r="AC3052" t="s">
        <v>12449</v>
      </c>
      <c r="AD3052" t="e">
        <f>-NSKIFQIAFIDIKPQLNPSSLDIKSIKNSMIQEIIRELIKKEHLNKWLNITPKGRPLYAIAQ</f>
        <v>#NAME?</v>
      </c>
    </row>
    <row r="3053" spans="1:30" x14ac:dyDescent="0.25">
      <c r="A3053">
        <v>3052</v>
      </c>
      <c r="B3053" t="s">
        <v>17265</v>
      </c>
      <c r="C3053" s="2">
        <v>1.2870456781769199</v>
      </c>
      <c r="D3053" t="s">
        <v>35</v>
      </c>
      <c r="F3053">
        <v>1870.1778797063901</v>
      </c>
      <c r="G3053" s="2">
        <v>0.241133008519332</v>
      </c>
      <c r="H3053" s="12">
        <v>5.3374927227092703</v>
      </c>
      <c r="I3053" s="14">
        <v>9.4240684095691504E-8</v>
      </c>
      <c r="J3053" s="14">
        <v>9.2931785705473603E-7</v>
      </c>
      <c r="K3053" t="s">
        <v>12452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0</v>
      </c>
      <c r="Y3053">
        <v>3917</v>
      </c>
      <c r="Z3053">
        <v>4166</v>
      </c>
      <c r="AA3053">
        <v>784</v>
      </c>
      <c r="AB3053">
        <v>629</v>
      </c>
      <c r="AC3053" t="s">
        <v>12451</v>
      </c>
      <c r="AD3053" t="s">
        <v>12453</v>
      </c>
    </row>
    <row r="3054" spans="1:30" x14ac:dyDescent="0.25">
      <c r="A3054">
        <v>3053</v>
      </c>
      <c r="B3054" t="s">
        <v>17266</v>
      </c>
      <c r="C3054" s="2">
        <v>0.90204194961597495</v>
      </c>
      <c r="D3054" t="s">
        <v>3031</v>
      </c>
      <c r="E3054" t="s">
        <v>18287</v>
      </c>
      <c r="F3054">
        <v>2385.9031093680201</v>
      </c>
      <c r="G3054" s="2">
        <v>0.15188680914149999</v>
      </c>
      <c r="H3054" s="12">
        <v>5.9389090778490203</v>
      </c>
      <c r="I3054" s="14">
        <v>2.8692492970187099E-9</v>
      </c>
      <c r="J3054" s="14">
        <v>3.6143285499542097E-8</v>
      </c>
      <c r="K3054" t="s">
        <v>12455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0</v>
      </c>
      <c r="Y3054">
        <v>4597</v>
      </c>
      <c r="Z3054">
        <v>4874</v>
      </c>
      <c r="AA3054">
        <v>1042</v>
      </c>
      <c r="AB3054">
        <v>1148</v>
      </c>
      <c r="AC3054" t="s">
        <v>12454</v>
      </c>
      <c r="AD3054" t="s">
        <v>12456</v>
      </c>
    </row>
    <row r="3055" spans="1:30" x14ac:dyDescent="0.25">
      <c r="A3055">
        <v>3054</v>
      </c>
      <c r="B3055" t="s">
        <v>17267</v>
      </c>
      <c r="C3055" s="2">
        <v>0.204892533494481</v>
      </c>
      <c r="D3055" t="s">
        <v>35</v>
      </c>
      <c r="F3055">
        <v>1172.4942270117101</v>
      </c>
      <c r="G3055" s="2">
        <v>0.18695363130244499</v>
      </c>
      <c r="H3055" s="12">
        <v>1.0959537510294</v>
      </c>
      <c r="I3055" s="14">
        <v>0.27309901456227498</v>
      </c>
      <c r="J3055" s="14">
        <v>0.396893059868137</v>
      </c>
      <c r="K3055" t="s">
        <v>12458</v>
      </c>
      <c r="L3055" t="s">
        <v>24</v>
      </c>
      <c r="M3055" t="s">
        <v>24</v>
      </c>
      <c r="N3055" t="s">
        <v>24</v>
      </c>
      <c r="O3055" t="s">
        <v>24</v>
      </c>
      <c r="P3055" t="s">
        <v>24</v>
      </c>
      <c r="Q3055" t="s">
        <v>24</v>
      </c>
      <c r="R3055" t="s">
        <v>24</v>
      </c>
      <c r="S3055" t="s">
        <v>24</v>
      </c>
      <c r="T3055" t="s">
        <v>24</v>
      </c>
      <c r="U3055" t="s">
        <v>24</v>
      </c>
      <c r="V3055" t="s">
        <v>24</v>
      </c>
      <c r="W3055" t="s">
        <v>24</v>
      </c>
      <c r="X3055" t="s">
        <v>24</v>
      </c>
      <c r="Y3055">
        <v>1689</v>
      </c>
      <c r="Z3055">
        <v>2147</v>
      </c>
      <c r="AA3055">
        <v>667</v>
      </c>
      <c r="AB3055">
        <v>770</v>
      </c>
      <c r="AC3055" t="s">
        <v>12457</v>
      </c>
      <c r="AD3055" t="s">
        <v>12459</v>
      </c>
    </row>
    <row r="3056" spans="1:30" x14ac:dyDescent="0.25">
      <c r="A3056">
        <v>3055</v>
      </c>
      <c r="B3056" t="s">
        <v>17268</v>
      </c>
      <c r="C3056" s="2">
        <v>1.1051550955409699</v>
      </c>
      <c r="D3056" t="s">
        <v>35</v>
      </c>
      <c r="E3056" t="s">
        <v>18294</v>
      </c>
      <c r="F3056">
        <v>553.27985604053197</v>
      </c>
      <c r="G3056" s="2">
        <v>0.1908998169692</v>
      </c>
      <c r="H3056" s="12">
        <v>5.7891888692553</v>
      </c>
      <c r="I3056" s="14">
        <v>7.0727134613809302E-9</v>
      </c>
      <c r="J3056" s="14">
        <v>8.4981372512900206E-8</v>
      </c>
      <c r="K3056" t="s">
        <v>12461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0</v>
      </c>
      <c r="Y3056">
        <v>1136</v>
      </c>
      <c r="Z3056">
        <v>1164</v>
      </c>
      <c r="AA3056">
        <v>223</v>
      </c>
      <c r="AB3056">
        <v>239</v>
      </c>
      <c r="AC3056" t="s">
        <v>12460</v>
      </c>
      <c r="AD3056" t="s">
        <v>12462</v>
      </c>
    </row>
    <row r="3057" spans="1:30" x14ac:dyDescent="0.25">
      <c r="A3057">
        <v>3056</v>
      </c>
      <c r="B3057" t="s">
        <v>17269</v>
      </c>
      <c r="C3057" s="2">
        <v>-0.36265353789149701</v>
      </c>
      <c r="D3057" t="s">
        <v>12465</v>
      </c>
      <c r="E3057" t="s">
        <v>18285</v>
      </c>
      <c r="F3057">
        <v>114.367055055861</v>
      </c>
      <c r="G3057" s="2">
        <v>0.32842203516741297</v>
      </c>
      <c r="H3057" s="12">
        <v>-1.1042302253155301</v>
      </c>
      <c r="I3057" s="14">
        <v>0.26949328140303802</v>
      </c>
      <c r="J3057" s="14">
        <v>0.39340981827247201</v>
      </c>
      <c r="K3057" t="s">
        <v>12464</v>
      </c>
      <c r="L3057" t="s">
        <v>24</v>
      </c>
      <c r="M3057" t="s">
        <v>24</v>
      </c>
      <c r="N3057" t="s">
        <v>24</v>
      </c>
      <c r="O3057" t="s">
        <v>24</v>
      </c>
      <c r="P3057" t="s">
        <v>24</v>
      </c>
      <c r="Q3057" t="s">
        <v>24</v>
      </c>
      <c r="R3057" t="s">
        <v>24</v>
      </c>
      <c r="S3057" t="s">
        <v>24</v>
      </c>
      <c r="T3057" t="s">
        <v>24</v>
      </c>
      <c r="U3057" t="s">
        <v>24</v>
      </c>
      <c r="V3057" t="s">
        <v>24</v>
      </c>
      <c r="W3057" t="s">
        <v>24</v>
      </c>
      <c r="X3057" t="s">
        <v>24</v>
      </c>
      <c r="Y3057">
        <v>156</v>
      </c>
      <c r="Z3057">
        <v>149</v>
      </c>
      <c r="AA3057">
        <v>65</v>
      </c>
      <c r="AB3057">
        <v>107</v>
      </c>
      <c r="AC3057" t="s">
        <v>12463</v>
      </c>
      <c r="AD3057" t="s">
        <v>12466</v>
      </c>
    </row>
    <row r="3058" spans="1:30" x14ac:dyDescent="0.25">
      <c r="A3058">
        <v>3057</v>
      </c>
      <c r="B3058" t="s">
        <v>17270</v>
      </c>
      <c r="C3058" s="2">
        <v>0.45645007516341302</v>
      </c>
      <c r="D3058" t="s">
        <v>12469</v>
      </c>
      <c r="E3058" t="s">
        <v>18290</v>
      </c>
      <c r="F3058">
        <v>477.32703769827299</v>
      </c>
      <c r="G3058" s="2">
        <v>0.20065590000418701</v>
      </c>
      <c r="H3058" s="12">
        <v>2.2747902013042598</v>
      </c>
      <c r="I3058" s="14">
        <v>2.29185183268928E-2</v>
      </c>
      <c r="J3058" s="14">
        <v>5.4928425771125701E-2</v>
      </c>
      <c r="K3058" t="s">
        <v>12468</v>
      </c>
      <c r="L3058" t="s">
        <v>24</v>
      </c>
      <c r="M3058" t="s">
        <v>24</v>
      </c>
      <c r="N3058" t="s">
        <v>24</v>
      </c>
      <c r="O3058" t="s">
        <v>24</v>
      </c>
      <c r="P3058" t="s">
        <v>24</v>
      </c>
      <c r="Q3058" t="s">
        <v>24</v>
      </c>
      <c r="R3058" t="s">
        <v>24</v>
      </c>
      <c r="S3058" t="s">
        <v>24</v>
      </c>
      <c r="T3058" t="s">
        <v>24</v>
      </c>
      <c r="U3058" t="s">
        <v>24</v>
      </c>
      <c r="V3058" t="s">
        <v>24</v>
      </c>
      <c r="W3058" t="s">
        <v>24</v>
      </c>
      <c r="X3058" t="s">
        <v>24</v>
      </c>
      <c r="Y3058">
        <v>783</v>
      </c>
      <c r="Z3058">
        <v>901</v>
      </c>
      <c r="AA3058">
        <v>258</v>
      </c>
      <c r="AB3058">
        <v>271</v>
      </c>
      <c r="AC3058" t="s">
        <v>12467</v>
      </c>
      <c r="AD3058" t="s">
        <v>12470</v>
      </c>
    </row>
    <row r="3059" spans="1:30" x14ac:dyDescent="0.25">
      <c r="A3059">
        <v>3058</v>
      </c>
      <c r="B3059" t="s">
        <v>17271</v>
      </c>
      <c r="C3059" s="2">
        <v>0.43442162577052601</v>
      </c>
      <c r="D3059" t="s">
        <v>12473</v>
      </c>
      <c r="E3059" t="s">
        <v>18299</v>
      </c>
      <c r="F3059">
        <v>713.77077133595105</v>
      </c>
      <c r="G3059" s="2">
        <v>0.196869342605585</v>
      </c>
      <c r="H3059" s="12">
        <v>2.2066494458756898</v>
      </c>
      <c r="I3059" s="14">
        <v>2.7338559660400101E-2</v>
      </c>
      <c r="J3059" s="14">
        <v>6.3508075832160907E-2</v>
      </c>
      <c r="K3059" t="s">
        <v>12472</v>
      </c>
      <c r="L3059" t="s">
        <v>24</v>
      </c>
      <c r="M3059" t="s">
        <v>24</v>
      </c>
      <c r="N3059" t="s">
        <v>24</v>
      </c>
      <c r="O3059" t="s">
        <v>24</v>
      </c>
      <c r="P3059" t="s">
        <v>24</v>
      </c>
      <c r="Q3059" t="s">
        <v>24</v>
      </c>
      <c r="R3059" t="s">
        <v>24</v>
      </c>
      <c r="S3059" t="s">
        <v>24</v>
      </c>
      <c r="T3059" t="s">
        <v>24</v>
      </c>
      <c r="U3059" t="s">
        <v>24</v>
      </c>
      <c r="V3059" t="s">
        <v>24</v>
      </c>
      <c r="W3059" t="s">
        <v>24</v>
      </c>
      <c r="X3059" t="s">
        <v>24</v>
      </c>
      <c r="Y3059">
        <v>1282</v>
      </c>
      <c r="Z3059">
        <v>1213</v>
      </c>
      <c r="AA3059">
        <v>394</v>
      </c>
      <c r="AB3059">
        <v>403</v>
      </c>
      <c r="AC3059" t="s">
        <v>12471</v>
      </c>
      <c r="AD3059" t="s">
        <v>12474</v>
      </c>
    </row>
    <row r="3060" spans="1:30" x14ac:dyDescent="0.25">
      <c r="A3060">
        <v>3059</v>
      </c>
      <c r="B3060" t="s">
        <v>17272</v>
      </c>
      <c r="C3060" s="2">
        <v>-3.0236507020243698E-2</v>
      </c>
      <c r="D3060" t="s">
        <v>12477</v>
      </c>
      <c r="E3060" t="s">
        <v>18291</v>
      </c>
      <c r="F3060">
        <v>965.64017211666101</v>
      </c>
      <c r="G3060" s="2">
        <v>0.21798045817057399</v>
      </c>
      <c r="H3060" s="12">
        <v>-0.138712007828624</v>
      </c>
      <c r="I3060" s="14">
        <v>0.889677728961769</v>
      </c>
      <c r="J3060" s="14">
        <v>0.92336816882486095</v>
      </c>
      <c r="K3060" t="s">
        <v>12476</v>
      </c>
      <c r="L3060" t="s">
        <v>24</v>
      </c>
      <c r="M3060" t="s">
        <v>24</v>
      </c>
      <c r="N3060" t="s">
        <v>24</v>
      </c>
      <c r="O3060" t="s">
        <v>24</v>
      </c>
      <c r="P3060" t="s">
        <v>24</v>
      </c>
      <c r="Q3060" t="s">
        <v>24</v>
      </c>
      <c r="R3060" t="s">
        <v>24</v>
      </c>
      <c r="S3060" t="s">
        <v>24</v>
      </c>
      <c r="T3060" t="s">
        <v>24</v>
      </c>
      <c r="U3060" t="s">
        <v>24</v>
      </c>
      <c r="V3060" t="s">
        <v>24</v>
      </c>
      <c r="W3060" t="s">
        <v>24</v>
      </c>
      <c r="X3060" t="s">
        <v>24</v>
      </c>
      <c r="Y3060">
        <v>1524</v>
      </c>
      <c r="Z3060">
        <v>1382</v>
      </c>
      <c r="AA3060">
        <v>519</v>
      </c>
      <c r="AB3060">
        <v>782</v>
      </c>
      <c r="AC3060" t="s">
        <v>12475</v>
      </c>
      <c r="AD3060" t="s">
        <v>12478</v>
      </c>
    </row>
    <row r="3061" spans="1:30" x14ac:dyDescent="0.25">
      <c r="A3061">
        <v>3060</v>
      </c>
      <c r="B3061" t="s">
        <v>17273</v>
      </c>
      <c r="C3061" s="2">
        <v>0.343837813189111</v>
      </c>
      <c r="D3061" t="s">
        <v>35</v>
      </c>
      <c r="F3061">
        <v>1308.3160322272299</v>
      </c>
      <c r="G3061" s="2">
        <v>0.191561151877605</v>
      </c>
      <c r="H3061" s="12">
        <v>1.7949245440369901</v>
      </c>
      <c r="I3061" s="14">
        <v>7.2665722835443494E-2</v>
      </c>
      <c r="J3061" s="14">
        <v>0.14040556539950899</v>
      </c>
      <c r="K3061" t="s">
        <v>12480</v>
      </c>
      <c r="L3061" t="s">
        <v>24</v>
      </c>
      <c r="M3061" t="s">
        <v>24</v>
      </c>
      <c r="N3061" t="s">
        <v>24</v>
      </c>
      <c r="O3061" t="s">
        <v>24</v>
      </c>
      <c r="P3061" t="s">
        <v>24</v>
      </c>
      <c r="Q3061" t="s">
        <v>24</v>
      </c>
      <c r="R3061" t="s">
        <v>24</v>
      </c>
      <c r="S3061" t="s">
        <v>24</v>
      </c>
      <c r="T3061" t="s">
        <v>24</v>
      </c>
      <c r="U3061" t="s">
        <v>24</v>
      </c>
      <c r="V3061" t="s">
        <v>24</v>
      </c>
      <c r="W3061" t="s">
        <v>24</v>
      </c>
      <c r="X3061" t="s">
        <v>24</v>
      </c>
      <c r="Y3061">
        <v>2243</v>
      </c>
      <c r="Z3061">
        <v>2213</v>
      </c>
      <c r="AA3061">
        <v>627</v>
      </c>
      <c r="AB3061">
        <v>908</v>
      </c>
      <c r="AC3061" t="s">
        <v>12479</v>
      </c>
      <c r="AD3061" t="s">
        <v>12481</v>
      </c>
    </row>
    <row r="3062" spans="1:30" x14ac:dyDescent="0.25">
      <c r="A3062">
        <v>3061</v>
      </c>
      <c r="B3062" t="s">
        <v>17274</v>
      </c>
      <c r="C3062" s="2">
        <v>0.77651683868479704</v>
      </c>
      <c r="D3062" t="s">
        <v>35</v>
      </c>
      <c r="E3062" t="s">
        <v>18294</v>
      </c>
      <c r="F3062">
        <v>539.23878203620097</v>
      </c>
      <c r="G3062" s="2">
        <v>0.184321515963772</v>
      </c>
      <c r="H3062" s="12">
        <v>4.2128388247274398</v>
      </c>
      <c r="I3062" s="14">
        <v>2.5218101642256001E-5</v>
      </c>
      <c r="J3062" s="14">
        <v>1.4830826342320799E-4</v>
      </c>
      <c r="K3062" t="s">
        <v>12483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0</v>
      </c>
      <c r="Y3062">
        <v>1001</v>
      </c>
      <c r="Z3062">
        <v>1074</v>
      </c>
      <c r="AA3062">
        <v>246</v>
      </c>
      <c r="AB3062">
        <v>278</v>
      </c>
      <c r="AC3062" t="s">
        <v>12482</v>
      </c>
      <c r="AD3062" t="s">
        <v>12484</v>
      </c>
    </row>
    <row r="3063" spans="1:30" x14ac:dyDescent="0.25">
      <c r="A3063">
        <v>3062</v>
      </c>
      <c r="B3063" t="s">
        <v>17275</v>
      </c>
      <c r="C3063" s="2">
        <v>0.31640085543222402</v>
      </c>
      <c r="D3063" t="s">
        <v>12487</v>
      </c>
      <c r="E3063" t="s">
        <v>18285</v>
      </c>
      <c r="F3063">
        <v>104164.54277360201</v>
      </c>
      <c r="G3063" s="2">
        <v>0.26070690780429501</v>
      </c>
      <c r="H3063" s="12">
        <v>1.2136266664239601</v>
      </c>
      <c r="I3063" s="14">
        <v>0.22489031931647499</v>
      </c>
      <c r="J3063" s="14">
        <v>0.34331379864379702</v>
      </c>
      <c r="K3063" t="s">
        <v>12486</v>
      </c>
      <c r="L3063" t="s">
        <v>24</v>
      </c>
      <c r="M3063" t="s">
        <v>24</v>
      </c>
      <c r="N3063" t="s">
        <v>24</v>
      </c>
      <c r="O3063" t="s">
        <v>24</v>
      </c>
      <c r="P3063" t="s">
        <v>24</v>
      </c>
      <c r="Q3063" t="s">
        <v>24</v>
      </c>
      <c r="R3063" t="s">
        <v>24</v>
      </c>
      <c r="S3063" t="s">
        <v>24</v>
      </c>
      <c r="T3063" t="s">
        <v>24</v>
      </c>
      <c r="U3063" t="s">
        <v>24</v>
      </c>
      <c r="V3063" t="s">
        <v>24</v>
      </c>
      <c r="W3063" t="s">
        <v>24</v>
      </c>
      <c r="X3063" t="s">
        <v>24</v>
      </c>
      <c r="Y3063">
        <v>161148</v>
      </c>
      <c r="Z3063">
        <v>191518</v>
      </c>
      <c r="AA3063">
        <v>68598</v>
      </c>
      <c r="AB3063">
        <v>51605</v>
      </c>
      <c r="AC3063" t="s">
        <v>12485</v>
      </c>
      <c r="AD3063" t="s">
        <v>12488</v>
      </c>
    </row>
    <row r="3064" spans="1:30" x14ac:dyDescent="0.25">
      <c r="A3064">
        <v>3063</v>
      </c>
      <c r="B3064" t="s">
        <v>17276</v>
      </c>
      <c r="C3064" s="2">
        <v>-1.9509169275734499</v>
      </c>
      <c r="D3064" t="s">
        <v>1157</v>
      </c>
      <c r="E3064" t="s">
        <v>18295</v>
      </c>
      <c r="F3064">
        <v>25644.365499025698</v>
      </c>
      <c r="G3064" s="2">
        <v>0.25706460048525398</v>
      </c>
      <c r="H3064" s="12">
        <v>-7.5892087976748304</v>
      </c>
      <c r="I3064" s="14">
        <v>3.2186474945526602E-14</v>
      </c>
      <c r="J3064" s="14">
        <v>7.2065747560556804E-13</v>
      </c>
      <c r="K3064" t="s">
        <v>12490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1</v>
      </c>
      <c r="Y3064">
        <v>14358</v>
      </c>
      <c r="Z3064">
        <v>17834</v>
      </c>
      <c r="AA3064">
        <v>19443</v>
      </c>
      <c r="AB3064">
        <v>35323</v>
      </c>
      <c r="AC3064" t="s">
        <v>12489</v>
      </c>
      <c r="AD3064" t="s">
        <v>12491</v>
      </c>
    </row>
    <row r="3065" spans="1:30" x14ac:dyDescent="0.25">
      <c r="A3065">
        <v>3064</v>
      </c>
      <c r="B3065" t="s">
        <v>17277</v>
      </c>
      <c r="C3065" s="2">
        <v>-1.28664649151112</v>
      </c>
      <c r="D3065" t="s">
        <v>12494</v>
      </c>
      <c r="E3065" t="s">
        <v>18298</v>
      </c>
      <c r="F3065">
        <v>11.909045728971201</v>
      </c>
      <c r="G3065" s="2">
        <v>0.818623611915274</v>
      </c>
      <c r="H3065" s="12">
        <v>-1.5717192526377901</v>
      </c>
      <c r="I3065" s="14">
        <v>0.11601567517499101</v>
      </c>
      <c r="J3065" s="14" t="s">
        <v>24</v>
      </c>
      <c r="K3065" t="s">
        <v>12493</v>
      </c>
      <c r="L3065" t="s">
        <v>24</v>
      </c>
      <c r="M3065" t="s">
        <v>24</v>
      </c>
      <c r="N3065" t="s">
        <v>24</v>
      </c>
      <c r="O3065" t="s">
        <v>24</v>
      </c>
      <c r="P3065" t="s">
        <v>24</v>
      </c>
      <c r="Q3065" t="s">
        <v>24</v>
      </c>
      <c r="R3065" t="s">
        <v>24</v>
      </c>
      <c r="S3065" t="s">
        <v>24</v>
      </c>
      <c r="T3065" t="s">
        <v>24</v>
      </c>
      <c r="U3065" t="s">
        <v>24</v>
      </c>
      <c r="V3065" t="s">
        <v>24</v>
      </c>
      <c r="W3065" t="s">
        <v>24</v>
      </c>
      <c r="X3065" t="s">
        <v>24</v>
      </c>
      <c r="Y3065">
        <v>11</v>
      </c>
      <c r="Z3065">
        <v>10</v>
      </c>
      <c r="AA3065">
        <v>12</v>
      </c>
      <c r="AB3065">
        <v>10</v>
      </c>
      <c r="AC3065" t="s">
        <v>12492</v>
      </c>
      <c r="AD3065" t="s">
        <v>12495</v>
      </c>
    </row>
    <row r="3066" spans="1:30" x14ac:dyDescent="0.25">
      <c r="A3066">
        <v>3065</v>
      </c>
      <c r="B3066" t="s">
        <v>17278</v>
      </c>
      <c r="C3066" s="2">
        <v>-0.70771627028084205</v>
      </c>
      <c r="D3066" t="s">
        <v>12498</v>
      </c>
      <c r="E3066" t="s">
        <v>18298</v>
      </c>
      <c r="F3066">
        <v>1683.5164218472901</v>
      </c>
      <c r="G3066" s="2">
        <v>0.209938439318477</v>
      </c>
      <c r="H3066" s="12">
        <v>-3.3710656922967601</v>
      </c>
      <c r="I3066" s="14">
        <v>7.4878000203376703E-4</v>
      </c>
      <c r="J3066" s="14">
        <v>2.9836590897365902E-3</v>
      </c>
      <c r="K3066" t="s">
        <v>12497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1</v>
      </c>
      <c r="W3066">
        <v>0</v>
      </c>
      <c r="X3066">
        <v>0</v>
      </c>
      <c r="Y3066">
        <v>1779</v>
      </c>
      <c r="Z3066">
        <v>2125</v>
      </c>
      <c r="AA3066">
        <v>1101</v>
      </c>
      <c r="AB3066">
        <v>1686</v>
      </c>
      <c r="AC3066" t="s">
        <v>12496</v>
      </c>
      <c r="AD3066" t="s">
        <v>12499</v>
      </c>
    </row>
    <row r="3067" spans="1:30" x14ac:dyDescent="0.25">
      <c r="A3067">
        <v>3066</v>
      </c>
      <c r="B3067" t="s">
        <v>17279</v>
      </c>
      <c r="C3067" s="2">
        <v>-0.70560152986452795</v>
      </c>
      <c r="D3067" t="s">
        <v>12502</v>
      </c>
      <c r="E3067" t="s">
        <v>18298</v>
      </c>
      <c r="F3067">
        <v>1308.47393195824</v>
      </c>
      <c r="G3067" s="2">
        <v>0.23837711487820201</v>
      </c>
      <c r="H3067" s="12">
        <v>-2.9600221070930002</v>
      </c>
      <c r="I3067" s="14">
        <v>3.07616967372428E-3</v>
      </c>
      <c r="J3067" s="14">
        <v>9.8140870718082494E-3</v>
      </c>
      <c r="K3067" t="s">
        <v>12501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1</v>
      </c>
      <c r="W3067">
        <v>0</v>
      </c>
      <c r="X3067">
        <v>0</v>
      </c>
      <c r="Y3067">
        <v>1389</v>
      </c>
      <c r="Z3067">
        <v>1648</v>
      </c>
      <c r="AA3067">
        <v>811</v>
      </c>
      <c r="AB3067">
        <v>1362</v>
      </c>
      <c r="AC3067" t="s">
        <v>12500</v>
      </c>
      <c r="AD3067" t="s">
        <v>12503</v>
      </c>
    </row>
    <row r="3068" spans="1:30" x14ac:dyDescent="0.25">
      <c r="A3068">
        <v>3067</v>
      </c>
      <c r="B3068" t="s">
        <v>17280</v>
      </c>
      <c r="C3068" s="2">
        <v>-0.93041063429864201</v>
      </c>
      <c r="D3068" t="s">
        <v>12506</v>
      </c>
      <c r="E3068" t="s">
        <v>18298</v>
      </c>
      <c r="F3068">
        <v>249.48839363138799</v>
      </c>
      <c r="G3068" s="2">
        <v>0.26078643634491699</v>
      </c>
      <c r="H3068" s="12">
        <v>-3.5677109873462798</v>
      </c>
      <c r="I3068" s="14">
        <v>3.60113386017815E-4</v>
      </c>
      <c r="J3068" s="14">
        <v>1.5800480588759199E-3</v>
      </c>
      <c r="K3068" t="s">
        <v>12505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1</v>
      </c>
      <c r="W3068">
        <v>0</v>
      </c>
      <c r="X3068">
        <v>0</v>
      </c>
      <c r="Y3068">
        <v>231</v>
      </c>
      <c r="Z3068">
        <v>294</v>
      </c>
      <c r="AA3068">
        <v>176</v>
      </c>
      <c r="AB3068">
        <v>260</v>
      </c>
      <c r="AC3068" t="s">
        <v>12504</v>
      </c>
      <c r="AD3068" t="s">
        <v>12507</v>
      </c>
    </row>
    <row r="3069" spans="1:30" x14ac:dyDescent="0.25">
      <c r="A3069">
        <v>3068</v>
      </c>
      <c r="B3069" t="s">
        <v>17281</v>
      </c>
      <c r="C3069" s="2">
        <v>-1.3168196177773701</v>
      </c>
      <c r="D3069" t="s">
        <v>1167</v>
      </c>
      <c r="E3069" t="s">
        <v>18298</v>
      </c>
      <c r="F3069">
        <v>6.90632919210735</v>
      </c>
      <c r="G3069" s="2">
        <v>1.05039390041442</v>
      </c>
      <c r="H3069" s="12">
        <v>-1.2536436257463399</v>
      </c>
      <c r="I3069" s="14">
        <v>0.209971566915683</v>
      </c>
      <c r="J3069" s="14" t="s">
        <v>24</v>
      </c>
      <c r="K3069" t="s">
        <v>12509</v>
      </c>
      <c r="L3069" t="s">
        <v>24</v>
      </c>
      <c r="M3069" t="s">
        <v>24</v>
      </c>
      <c r="N3069" t="s">
        <v>24</v>
      </c>
      <c r="O3069" t="s">
        <v>24</v>
      </c>
      <c r="P3069" t="s">
        <v>24</v>
      </c>
      <c r="Q3069" t="s">
        <v>24</v>
      </c>
      <c r="R3069" t="s">
        <v>24</v>
      </c>
      <c r="S3069" t="s">
        <v>24</v>
      </c>
      <c r="T3069" t="s">
        <v>24</v>
      </c>
      <c r="U3069" t="s">
        <v>24</v>
      </c>
      <c r="V3069" t="s">
        <v>24</v>
      </c>
      <c r="W3069" t="s">
        <v>24</v>
      </c>
      <c r="X3069" t="s">
        <v>24</v>
      </c>
      <c r="Y3069">
        <v>7</v>
      </c>
      <c r="Z3069">
        <v>5</v>
      </c>
      <c r="AA3069">
        <v>6</v>
      </c>
      <c r="AB3069">
        <v>7</v>
      </c>
      <c r="AC3069" t="s">
        <v>12508</v>
      </c>
      <c r="AD3069" t="s">
        <v>12510</v>
      </c>
    </row>
    <row r="3070" spans="1:30" x14ac:dyDescent="0.25">
      <c r="A3070">
        <v>3069</v>
      </c>
      <c r="B3070" t="s">
        <v>17282</v>
      </c>
      <c r="C3070" s="2">
        <v>-1.4923657730108799</v>
      </c>
      <c r="D3070" t="s">
        <v>12513</v>
      </c>
      <c r="E3070" t="s">
        <v>18298</v>
      </c>
      <c r="F3070">
        <v>192.93430434091701</v>
      </c>
      <c r="G3070" s="2">
        <v>0.39578088878543399</v>
      </c>
      <c r="H3070" s="12">
        <v>-3.7706867999377902</v>
      </c>
      <c r="I3070" s="14">
        <v>1.6279888866830699E-4</v>
      </c>
      <c r="J3070" s="14">
        <v>7.78126879130649E-4</v>
      </c>
      <c r="K3070" t="s">
        <v>12512</v>
      </c>
      <c r="L3070">
        <v>0</v>
      </c>
      <c r="M3070">
        <v>1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114</v>
      </c>
      <c r="Z3070">
        <v>196</v>
      </c>
      <c r="AA3070">
        <v>216</v>
      </c>
      <c r="AB3070">
        <v>152</v>
      </c>
      <c r="AC3070" t="s">
        <v>12511</v>
      </c>
      <c r="AD3070" t="s">
        <v>12514</v>
      </c>
    </row>
    <row r="3071" spans="1:30" x14ac:dyDescent="0.25">
      <c r="A3071">
        <v>3070</v>
      </c>
      <c r="B3071" t="s">
        <v>17283</v>
      </c>
      <c r="C3071" s="2">
        <v>-7.3324764743419799E-2</v>
      </c>
      <c r="D3071" t="s">
        <v>35</v>
      </c>
      <c r="F3071">
        <v>9.1256206487599201</v>
      </c>
      <c r="G3071" s="2">
        <v>0.965635483966092</v>
      </c>
      <c r="H3071" s="12">
        <v>-7.5934207018012401E-2</v>
      </c>
      <c r="I3071" s="14">
        <v>0.93947144214741096</v>
      </c>
      <c r="J3071" s="14" t="s">
        <v>24</v>
      </c>
      <c r="K3071" t="s">
        <v>24</v>
      </c>
      <c r="L3071" t="s">
        <v>24</v>
      </c>
      <c r="M3071" t="s">
        <v>24</v>
      </c>
      <c r="N3071" t="s">
        <v>24</v>
      </c>
      <c r="O3071" t="s">
        <v>24</v>
      </c>
      <c r="P3071" t="s">
        <v>24</v>
      </c>
      <c r="Q3071" t="s">
        <v>24</v>
      </c>
      <c r="R3071" t="s">
        <v>24</v>
      </c>
      <c r="S3071" t="s">
        <v>24</v>
      </c>
      <c r="T3071" t="s">
        <v>24</v>
      </c>
      <c r="U3071" t="s">
        <v>24</v>
      </c>
      <c r="V3071" t="s">
        <v>24</v>
      </c>
      <c r="W3071" t="s">
        <v>24</v>
      </c>
      <c r="X3071" t="s">
        <v>24</v>
      </c>
      <c r="Y3071">
        <v>12</v>
      </c>
      <c r="Z3071">
        <v>15</v>
      </c>
      <c r="AA3071">
        <v>8</v>
      </c>
      <c r="AB3071">
        <v>4</v>
      </c>
      <c r="AC3071" t="s">
        <v>12515</v>
      </c>
      <c r="AD3071" t="s">
        <v>12516</v>
      </c>
    </row>
    <row r="3072" spans="1:30" x14ac:dyDescent="0.25">
      <c r="A3072">
        <v>3071</v>
      </c>
      <c r="B3072" t="s">
        <v>17284</v>
      </c>
      <c r="C3072" s="2">
        <v>-0.28837987904569301</v>
      </c>
      <c r="D3072" t="s">
        <v>12519</v>
      </c>
      <c r="E3072" t="s">
        <v>18294</v>
      </c>
      <c r="F3072">
        <v>886.80527050241506</v>
      </c>
      <c r="G3072" s="2">
        <v>0.20548832304339801</v>
      </c>
      <c r="H3072" s="12">
        <v>-1.4033881574126601</v>
      </c>
      <c r="I3072" s="14">
        <v>0.160501122494666</v>
      </c>
      <c r="J3072" s="14">
        <v>0.26518909107797101</v>
      </c>
      <c r="K3072" t="s">
        <v>12518</v>
      </c>
      <c r="L3072" t="s">
        <v>24</v>
      </c>
      <c r="M3072" t="s">
        <v>24</v>
      </c>
      <c r="N3072" t="s">
        <v>24</v>
      </c>
      <c r="O3072" t="s">
        <v>24</v>
      </c>
      <c r="P3072" t="s">
        <v>24</v>
      </c>
      <c r="Q3072" t="s">
        <v>24</v>
      </c>
      <c r="R3072" t="s">
        <v>24</v>
      </c>
      <c r="S3072" t="s">
        <v>24</v>
      </c>
      <c r="T3072" t="s">
        <v>24</v>
      </c>
      <c r="U3072" t="s">
        <v>24</v>
      </c>
      <c r="V3072" t="s">
        <v>24</v>
      </c>
      <c r="W3072" t="s">
        <v>24</v>
      </c>
      <c r="X3072" t="s">
        <v>24</v>
      </c>
      <c r="Y3072">
        <v>1149</v>
      </c>
      <c r="Z3072">
        <v>1287</v>
      </c>
      <c r="AA3072">
        <v>520</v>
      </c>
      <c r="AB3072">
        <v>780</v>
      </c>
      <c r="AC3072" t="s">
        <v>12517</v>
      </c>
      <c r="AD3072" t="s">
        <v>12520</v>
      </c>
    </row>
    <row r="3073" spans="1:30" x14ac:dyDescent="0.25">
      <c r="A3073">
        <v>3072</v>
      </c>
      <c r="B3073" t="s">
        <v>17285</v>
      </c>
      <c r="C3073" s="2">
        <v>-0.73894703020442698</v>
      </c>
      <c r="D3073" t="s">
        <v>12523</v>
      </c>
      <c r="E3073" t="s">
        <v>18287</v>
      </c>
      <c r="F3073">
        <v>1664.4012522768801</v>
      </c>
      <c r="G3073" s="2">
        <v>0.206064578343442</v>
      </c>
      <c r="H3073" s="12">
        <v>-3.5859973419247599</v>
      </c>
      <c r="I3073" s="14">
        <v>3.3579237775526897E-4</v>
      </c>
      <c r="J3073" s="14">
        <v>1.4886510182682501E-3</v>
      </c>
      <c r="K3073" t="s">
        <v>12522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1</v>
      </c>
      <c r="W3073">
        <v>0</v>
      </c>
      <c r="X3073">
        <v>0</v>
      </c>
      <c r="Y3073">
        <v>1769</v>
      </c>
      <c r="Z3073">
        <v>2037</v>
      </c>
      <c r="AA3073">
        <v>1097</v>
      </c>
      <c r="AB3073">
        <v>1681</v>
      </c>
      <c r="AC3073" t="s">
        <v>12521</v>
      </c>
      <c r="AD3073" t="s">
        <v>12524</v>
      </c>
    </row>
    <row r="3074" spans="1:30" x14ac:dyDescent="0.25">
      <c r="A3074">
        <v>3073</v>
      </c>
      <c r="B3074" t="s">
        <v>17286</v>
      </c>
      <c r="C3074" s="2">
        <v>-0.46207063834006701</v>
      </c>
      <c r="D3074" t="s">
        <v>12527</v>
      </c>
      <c r="E3074" t="s">
        <v>18287</v>
      </c>
      <c r="F3074">
        <v>2407.78874528301</v>
      </c>
      <c r="G3074" s="2">
        <v>0.164882596586094</v>
      </c>
      <c r="H3074" s="12">
        <v>-2.8024221349449498</v>
      </c>
      <c r="I3074" s="14">
        <v>5.0720458470021601E-3</v>
      </c>
      <c r="J3074" s="14">
        <v>1.51193427729339E-2</v>
      </c>
      <c r="K3074" t="s">
        <v>12526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1</v>
      </c>
      <c r="W3074">
        <v>0</v>
      </c>
      <c r="X3074">
        <v>0</v>
      </c>
      <c r="Y3074">
        <v>2819</v>
      </c>
      <c r="Z3074">
        <v>3364</v>
      </c>
      <c r="AA3074">
        <v>1627</v>
      </c>
      <c r="AB3074">
        <v>2068</v>
      </c>
      <c r="AC3074" t="s">
        <v>12525</v>
      </c>
      <c r="AD3074" t="s">
        <v>12528</v>
      </c>
    </row>
    <row r="3075" spans="1:30" x14ac:dyDescent="0.25">
      <c r="A3075">
        <v>3074</v>
      </c>
      <c r="B3075" t="s">
        <v>17287</v>
      </c>
      <c r="C3075" s="2">
        <v>-0.65945218088067603</v>
      </c>
      <c r="D3075" t="s">
        <v>12531</v>
      </c>
      <c r="E3075" t="s">
        <v>18289</v>
      </c>
      <c r="F3075">
        <v>2237.3884854973398</v>
      </c>
      <c r="G3075" s="2">
        <v>0.18623828753926</v>
      </c>
      <c r="H3075" s="12">
        <v>-3.5409055226716499</v>
      </c>
      <c r="I3075" s="14">
        <v>3.9875633623599299E-4</v>
      </c>
      <c r="J3075" s="14">
        <v>1.73015943666839E-3</v>
      </c>
      <c r="K3075" t="s">
        <v>12530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</v>
      </c>
      <c r="W3075">
        <v>0</v>
      </c>
      <c r="X3075">
        <v>0</v>
      </c>
      <c r="Y3075">
        <v>2432</v>
      </c>
      <c r="Z3075">
        <v>2863</v>
      </c>
      <c r="AA3075">
        <v>1503</v>
      </c>
      <c r="AB3075">
        <v>2143</v>
      </c>
      <c r="AC3075" t="s">
        <v>12529</v>
      </c>
      <c r="AD3075" t="s">
        <v>12532</v>
      </c>
    </row>
    <row r="3076" spans="1:30" x14ac:dyDescent="0.25">
      <c r="A3076">
        <v>3075</v>
      </c>
      <c r="B3076" t="s">
        <v>17288</v>
      </c>
      <c r="C3076" s="2">
        <v>-0.69098548388779901</v>
      </c>
      <c r="D3076" t="s">
        <v>12535</v>
      </c>
      <c r="E3076" t="s">
        <v>18290</v>
      </c>
      <c r="F3076">
        <v>4896.5744561517304</v>
      </c>
      <c r="G3076" s="2">
        <v>0.17880280254344599</v>
      </c>
      <c r="H3076" s="12">
        <v>-3.8645114844880601</v>
      </c>
      <c r="I3076" s="14">
        <v>1.1131175297667499E-4</v>
      </c>
      <c r="J3076" s="14">
        <v>5.4813669025714404E-4</v>
      </c>
      <c r="K3076" t="s">
        <v>12534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1</v>
      </c>
      <c r="W3076">
        <v>0</v>
      </c>
      <c r="X3076">
        <v>0</v>
      </c>
      <c r="Y3076">
        <v>5279</v>
      </c>
      <c r="Z3076">
        <v>6152</v>
      </c>
      <c r="AA3076">
        <v>3329</v>
      </c>
      <c r="AB3076">
        <v>4716</v>
      </c>
      <c r="AC3076" t="s">
        <v>12533</v>
      </c>
      <c r="AD3076" t="s">
        <v>12536</v>
      </c>
    </row>
    <row r="3077" spans="1:30" x14ac:dyDescent="0.25">
      <c r="A3077">
        <v>3076</v>
      </c>
      <c r="B3077" t="s">
        <v>17289</v>
      </c>
      <c r="C3077" s="2">
        <v>-0.24692255769118299</v>
      </c>
      <c r="D3077" t="s">
        <v>12356</v>
      </c>
      <c r="E3077" t="s">
        <v>18297</v>
      </c>
      <c r="F3077">
        <v>1990.17522968091</v>
      </c>
      <c r="G3077" s="2">
        <v>0.147327111787277</v>
      </c>
      <c r="H3077" s="12">
        <v>-1.6760157359747301</v>
      </c>
      <c r="I3077" s="14">
        <v>9.3735110369971605E-2</v>
      </c>
      <c r="J3077" s="14">
        <v>0.17290297874102001</v>
      </c>
      <c r="K3077" t="s">
        <v>12538</v>
      </c>
      <c r="L3077" t="s">
        <v>24</v>
      </c>
      <c r="M3077" t="s">
        <v>24</v>
      </c>
      <c r="N3077" t="s">
        <v>24</v>
      </c>
      <c r="O3077" t="s">
        <v>24</v>
      </c>
      <c r="P3077" t="s">
        <v>24</v>
      </c>
      <c r="Q3077" t="s">
        <v>24</v>
      </c>
      <c r="R3077" t="s">
        <v>24</v>
      </c>
      <c r="S3077" t="s">
        <v>24</v>
      </c>
      <c r="T3077" t="s">
        <v>24</v>
      </c>
      <c r="U3077" t="s">
        <v>24</v>
      </c>
      <c r="V3077" t="s">
        <v>24</v>
      </c>
      <c r="W3077" t="s">
        <v>24</v>
      </c>
      <c r="X3077" t="s">
        <v>24</v>
      </c>
      <c r="Y3077">
        <v>2684</v>
      </c>
      <c r="Z3077">
        <v>2863</v>
      </c>
      <c r="AA3077">
        <v>1318</v>
      </c>
      <c r="AB3077">
        <v>1532</v>
      </c>
      <c r="AC3077" t="s">
        <v>12537</v>
      </c>
      <c r="AD3077" t="s">
        <v>12539</v>
      </c>
    </row>
    <row r="3078" spans="1:30" x14ac:dyDescent="0.25">
      <c r="A3078">
        <v>3077</v>
      </c>
      <c r="B3078" t="s">
        <v>17290</v>
      </c>
      <c r="C3078" s="2">
        <v>-0.78941870154523297</v>
      </c>
      <c r="D3078" t="s">
        <v>35</v>
      </c>
      <c r="F3078">
        <v>1597.1921444618299</v>
      </c>
      <c r="G3078" s="2">
        <v>0.21552904212721799</v>
      </c>
      <c r="H3078" s="12">
        <v>-3.6627022221871699</v>
      </c>
      <c r="I3078" s="14">
        <v>2.4956859431016503E-4</v>
      </c>
      <c r="J3078" s="14">
        <v>1.13984252722947E-3</v>
      </c>
      <c r="K3078" t="s">
        <v>12541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1</v>
      </c>
      <c r="W3078">
        <v>0</v>
      </c>
      <c r="X3078">
        <v>0</v>
      </c>
      <c r="Y3078">
        <v>1499</v>
      </c>
      <c r="Z3078">
        <v>2083</v>
      </c>
      <c r="AA3078">
        <v>1147</v>
      </c>
      <c r="AB3078">
        <v>1539</v>
      </c>
      <c r="AC3078" t="s">
        <v>12540</v>
      </c>
      <c r="AD3078" t="s">
        <v>12542</v>
      </c>
    </row>
    <row r="3079" spans="1:30" x14ac:dyDescent="0.25">
      <c r="A3079">
        <v>3078</v>
      </c>
      <c r="B3079" t="s">
        <v>17291</v>
      </c>
      <c r="C3079" s="2">
        <v>-0.71323018458706</v>
      </c>
      <c r="D3079" t="s">
        <v>12545</v>
      </c>
      <c r="E3079" t="s">
        <v>18283</v>
      </c>
      <c r="F3079">
        <v>9379.3564478480894</v>
      </c>
      <c r="G3079" s="2">
        <v>0.176836009397009</v>
      </c>
      <c r="H3079" s="12">
        <v>-4.0332859072034797</v>
      </c>
      <c r="I3079" s="14">
        <v>5.5002291898766998E-5</v>
      </c>
      <c r="J3079" s="14">
        <v>2.95845660970641E-4</v>
      </c>
      <c r="K3079" t="s">
        <v>12544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1</v>
      </c>
      <c r="W3079">
        <v>0</v>
      </c>
      <c r="X3079">
        <v>0</v>
      </c>
      <c r="Y3079">
        <v>10613</v>
      </c>
      <c r="Z3079">
        <v>11038</v>
      </c>
      <c r="AA3079">
        <v>6339</v>
      </c>
      <c r="AB3079">
        <v>9176</v>
      </c>
      <c r="AC3079" t="s">
        <v>12543</v>
      </c>
      <c r="AD3079" t="s">
        <v>12546</v>
      </c>
    </row>
    <row r="3080" spans="1:30" x14ac:dyDescent="0.25">
      <c r="A3080">
        <v>3079</v>
      </c>
      <c r="B3080" t="s">
        <v>17292</v>
      </c>
      <c r="C3080" s="2">
        <v>-0.39659567839478999</v>
      </c>
      <c r="D3080" t="s">
        <v>6947</v>
      </c>
      <c r="E3080" t="s">
        <v>18282</v>
      </c>
      <c r="F3080">
        <v>3702.8410960676301</v>
      </c>
      <c r="G3080" s="2">
        <v>0.147971370450351</v>
      </c>
      <c r="H3080" s="12">
        <v>-2.6802189990384599</v>
      </c>
      <c r="I3080" s="14">
        <v>7.3574007945004603E-3</v>
      </c>
      <c r="J3080" s="14">
        <v>2.08536030726038E-2</v>
      </c>
      <c r="K3080" t="s">
        <v>12548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1</v>
      </c>
      <c r="W3080">
        <v>0</v>
      </c>
      <c r="X3080">
        <v>0</v>
      </c>
      <c r="Y3080">
        <v>4547</v>
      </c>
      <c r="Z3080">
        <v>5206</v>
      </c>
      <c r="AA3080">
        <v>2534</v>
      </c>
      <c r="AB3080">
        <v>3025</v>
      </c>
      <c r="AC3080" t="s">
        <v>12547</v>
      </c>
      <c r="AD3080" t="s">
        <v>12549</v>
      </c>
    </row>
    <row r="3081" spans="1:30" x14ac:dyDescent="0.25">
      <c r="A3081">
        <v>3080</v>
      </c>
      <c r="B3081" t="s">
        <v>17293</v>
      </c>
      <c r="C3081" s="2">
        <v>-0.31010626021488802</v>
      </c>
      <c r="D3081" t="s">
        <v>35</v>
      </c>
      <c r="F3081">
        <v>938.30719865834396</v>
      </c>
      <c r="G3081" s="2">
        <v>0.34521850826726902</v>
      </c>
      <c r="H3081" s="12">
        <v>-0.89828978686972105</v>
      </c>
      <c r="I3081" s="14">
        <v>0.36903107601360902</v>
      </c>
      <c r="J3081" s="14">
        <v>0.49743401858237601</v>
      </c>
      <c r="K3081" t="s">
        <v>12551</v>
      </c>
      <c r="L3081" t="s">
        <v>24</v>
      </c>
      <c r="M3081" t="s">
        <v>24</v>
      </c>
      <c r="N3081" t="s">
        <v>24</v>
      </c>
      <c r="O3081" t="s">
        <v>24</v>
      </c>
      <c r="P3081" t="s">
        <v>24</v>
      </c>
      <c r="Q3081" t="s">
        <v>24</v>
      </c>
      <c r="R3081" t="s">
        <v>24</v>
      </c>
      <c r="S3081" t="s">
        <v>24</v>
      </c>
      <c r="T3081" t="s">
        <v>24</v>
      </c>
      <c r="U3081" t="s">
        <v>24</v>
      </c>
      <c r="V3081" t="s">
        <v>24</v>
      </c>
      <c r="W3081" t="s">
        <v>24</v>
      </c>
      <c r="X3081" t="s">
        <v>24</v>
      </c>
      <c r="Y3081">
        <v>1175</v>
      </c>
      <c r="Z3081">
        <v>1383</v>
      </c>
      <c r="AA3081">
        <v>418</v>
      </c>
      <c r="AB3081">
        <v>992</v>
      </c>
      <c r="AC3081" t="s">
        <v>12550</v>
      </c>
      <c r="AD3081" t="s">
        <v>12552</v>
      </c>
    </row>
    <row r="3082" spans="1:30" x14ac:dyDescent="0.25">
      <c r="A3082">
        <v>3081</v>
      </c>
      <c r="B3082" t="s">
        <v>17294</v>
      </c>
      <c r="C3082" s="2">
        <v>0.701000580223758</v>
      </c>
      <c r="D3082" t="s">
        <v>35</v>
      </c>
      <c r="F3082">
        <v>20.407961595388201</v>
      </c>
      <c r="G3082" s="2">
        <v>0.70469616037916205</v>
      </c>
      <c r="H3082" s="12">
        <v>0.99475578218928395</v>
      </c>
      <c r="I3082" s="14">
        <v>0.31985505683418902</v>
      </c>
      <c r="J3082" s="14">
        <v>0.445765166644364</v>
      </c>
      <c r="K3082" t="s">
        <v>24</v>
      </c>
      <c r="L3082" t="s">
        <v>24</v>
      </c>
      <c r="M3082" t="s">
        <v>24</v>
      </c>
      <c r="N3082" t="s">
        <v>24</v>
      </c>
      <c r="O3082" t="s">
        <v>24</v>
      </c>
      <c r="P3082" t="s">
        <v>24</v>
      </c>
      <c r="Q3082" t="s">
        <v>24</v>
      </c>
      <c r="R3082" t="s">
        <v>24</v>
      </c>
      <c r="S3082" t="s">
        <v>24</v>
      </c>
      <c r="T3082" t="s">
        <v>24</v>
      </c>
      <c r="U3082" t="s">
        <v>24</v>
      </c>
      <c r="V3082" t="s">
        <v>24</v>
      </c>
      <c r="W3082" t="s">
        <v>24</v>
      </c>
      <c r="X3082" t="s">
        <v>24</v>
      </c>
      <c r="Y3082">
        <v>43</v>
      </c>
      <c r="Z3082">
        <v>34</v>
      </c>
      <c r="AA3082">
        <v>6</v>
      </c>
      <c r="AB3082">
        <v>15</v>
      </c>
      <c r="AC3082" t="s">
        <v>12553</v>
      </c>
      <c r="AD3082" t="s">
        <v>12554</v>
      </c>
    </row>
    <row r="3083" spans="1:30" x14ac:dyDescent="0.25">
      <c r="A3083">
        <v>3082</v>
      </c>
      <c r="B3083" t="s">
        <v>17295</v>
      </c>
      <c r="C3083" s="2">
        <v>-2.50579022839162</v>
      </c>
      <c r="D3083" t="s">
        <v>12557</v>
      </c>
      <c r="E3083" t="s">
        <v>18296</v>
      </c>
      <c r="F3083">
        <v>61479.545888791399</v>
      </c>
      <c r="G3083" s="2">
        <v>0.38573339298584403</v>
      </c>
      <c r="H3083" s="12">
        <v>-6.4961713814691002</v>
      </c>
      <c r="I3083" s="14">
        <v>8.2389796977231406E-11</v>
      </c>
      <c r="J3083" s="14">
        <v>1.27166860551814E-9</v>
      </c>
      <c r="K3083" t="s">
        <v>12556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1</v>
      </c>
      <c r="X3083">
        <v>0</v>
      </c>
      <c r="Y3083">
        <v>24701</v>
      </c>
      <c r="Z3083">
        <v>31546</v>
      </c>
      <c r="AA3083">
        <v>37546</v>
      </c>
      <c r="AB3083">
        <v>105254</v>
      </c>
      <c r="AC3083" t="s">
        <v>12555</v>
      </c>
      <c r="AD3083" t="s">
        <v>12558</v>
      </c>
    </row>
    <row r="3084" spans="1:30" x14ac:dyDescent="0.25">
      <c r="A3084">
        <v>3083</v>
      </c>
      <c r="B3084" t="s">
        <v>17296</v>
      </c>
      <c r="C3084" s="2">
        <v>-0.16711450272814701</v>
      </c>
      <c r="D3084" t="s">
        <v>12561</v>
      </c>
      <c r="E3084" t="s">
        <v>18289</v>
      </c>
      <c r="F3084">
        <v>1292.9891247232699</v>
      </c>
      <c r="G3084" s="2">
        <v>0.19611281363647601</v>
      </c>
      <c r="H3084" s="12">
        <v>-0.85213454250837095</v>
      </c>
      <c r="I3084" s="14">
        <v>0.39413942197074497</v>
      </c>
      <c r="J3084" s="14">
        <v>0.52261950519380596</v>
      </c>
      <c r="K3084" t="s">
        <v>12560</v>
      </c>
      <c r="L3084" t="s">
        <v>24</v>
      </c>
      <c r="M3084" t="s">
        <v>24</v>
      </c>
      <c r="N3084" t="s">
        <v>24</v>
      </c>
      <c r="O3084" t="s">
        <v>24</v>
      </c>
      <c r="P3084" t="s">
        <v>24</v>
      </c>
      <c r="Q3084" t="s">
        <v>24</v>
      </c>
      <c r="R3084" t="s">
        <v>24</v>
      </c>
      <c r="S3084" t="s">
        <v>24</v>
      </c>
      <c r="T3084" t="s">
        <v>24</v>
      </c>
      <c r="U3084" t="s">
        <v>24</v>
      </c>
      <c r="V3084" t="s">
        <v>24</v>
      </c>
      <c r="W3084" t="s">
        <v>24</v>
      </c>
      <c r="X3084" t="s">
        <v>24</v>
      </c>
      <c r="Y3084">
        <v>1963</v>
      </c>
      <c r="Z3084">
        <v>1740</v>
      </c>
      <c r="AA3084">
        <v>771</v>
      </c>
      <c r="AB3084">
        <v>1045</v>
      </c>
      <c r="AC3084" t="s">
        <v>12559</v>
      </c>
      <c r="AD3084" t="s">
        <v>12562</v>
      </c>
    </row>
    <row r="3085" spans="1:30" x14ac:dyDescent="0.25">
      <c r="A3085">
        <v>3084</v>
      </c>
      <c r="B3085" t="s">
        <v>17297</v>
      </c>
      <c r="C3085" s="2">
        <v>0.251036879160214</v>
      </c>
      <c r="D3085" t="s">
        <v>12565</v>
      </c>
      <c r="E3085" t="s">
        <v>18290</v>
      </c>
      <c r="F3085">
        <v>850.28998773970898</v>
      </c>
      <c r="G3085" s="2">
        <v>0.19157706906396799</v>
      </c>
      <c r="H3085" s="12">
        <v>1.31037018358597</v>
      </c>
      <c r="I3085" s="14">
        <v>0.190070635244139</v>
      </c>
      <c r="J3085" s="14">
        <v>0.30220921442523002</v>
      </c>
      <c r="K3085" t="s">
        <v>12564</v>
      </c>
      <c r="L3085" t="s">
        <v>24</v>
      </c>
      <c r="M3085" t="s">
        <v>24</v>
      </c>
      <c r="N3085" t="s">
        <v>24</v>
      </c>
      <c r="O3085" t="s">
        <v>24</v>
      </c>
      <c r="P3085" t="s">
        <v>24</v>
      </c>
      <c r="Q3085" t="s">
        <v>24</v>
      </c>
      <c r="R3085" t="s">
        <v>24</v>
      </c>
      <c r="S3085" t="s">
        <v>24</v>
      </c>
      <c r="T3085" t="s">
        <v>24</v>
      </c>
      <c r="U3085" t="s">
        <v>24</v>
      </c>
      <c r="V3085" t="s">
        <v>24</v>
      </c>
      <c r="W3085" t="s">
        <v>24</v>
      </c>
      <c r="X3085" t="s">
        <v>24</v>
      </c>
      <c r="Y3085">
        <v>1366</v>
      </c>
      <c r="Z3085">
        <v>1451</v>
      </c>
      <c r="AA3085">
        <v>425</v>
      </c>
      <c r="AB3085">
        <v>608</v>
      </c>
      <c r="AC3085" t="s">
        <v>12563</v>
      </c>
      <c r="AD3085" t="s">
        <v>12566</v>
      </c>
    </row>
    <row r="3086" spans="1:30" x14ac:dyDescent="0.25">
      <c r="A3086">
        <v>3085</v>
      </c>
      <c r="B3086" t="s">
        <v>17298</v>
      </c>
      <c r="C3086" s="2">
        <v>8.7945176136349695E-2</v>
      </c>
      <c r="D3086" t="s">
        <v>12569</v>
      </c>
      <c r="E3086" t="s">
        <v>18295</v>
      </c>
      <c r="F3086">
        <v>1188.03018207329</v>
      </c>
      <c r="G3086" s="2">
        <v>0.17839005977476199</v>
      </c>
      <c r="H3086" s="12">
        <v>0.49299370294169298</v>
      </c>
      <c r="I3086" s="14">
        <v>0.62201703673657105</v>
      </c>
      <c r="J3086" s="14">
        <v>0.72290968108818798</v>
      </c>
      <c r="K3086" t="s">
        <v>12568</v>
      </c>
      <c r="L3086" t="s">
        <v>24</v>
      </c>
      <c r="M3086" t="s">
        <v>24</v>
      </c>
      <c r="N3086" t="s">
        <v>24</v>
      </c>
      <c r="O3086" t="s">
        <v>24</v>
      </c>
      <c r="P3086" t="s">
        <v>24</v>
      </c>
      <c r="Q3086" t="s">
        <v>24</v>
      </c>
      <c r="R3086" t="s">
        <v>24</v>
      </c>
      <c r="S3086" t="s">
        <v>24</v>
      </c>
      <c r="T3086" t="s">
        <v>24</v>
      </c>
      <c r="U3086" t="s">
        <v>24</v>
      </c>
      <c r="V3086" t="s">
        <v>24</v>
      </c>
      <c r="W3086" t="s">
        <v>24</v>
      </c>
      <c r="X3086" t="s">
        <v>24</v>
      </c>
      <c r="Y3086">
        <v>1927</v>
      </c>
      <c r="Z3086">
        <v>1797</v>
      </c>
      <c r="AA3086">
        <v>667</v>
      </c>
      <c r="AB3086">
        <v>859</v>
      </c>
      <c r="AC3086" t="s">
        <v>12567</v>
      </c>
      <c r="AD3086" t="e">
        <f>-KYLLIFLLVLVIFVISVTLGANNDQVVTFNYLLAQGEYRVSTLLATLFAIGLILGWIICGLFYLRVRISLGRAERKIKRLELQLEQPAEDRHSATQPAVSKE</f>
        <v>#NAME?</v>
      </c>
    </row>
    <row r="3087" spans="1:30" x14ac:dyDescent="0.25">
      <c r="A3087">
        <v>3086</v>
      </c>
      <c r="B3087" t="s">
        <v>17299</v>
      </c>
      <c r="C3087" s="2">
        <v>0.14549446630204399</v>
      </c>
      <c r="D3087" t="s">
        <v>12572</v>
      </c>
      <c r="E3087" t="s">
        <v>18285</v>
      </c>
      <c r="F3087">
        <v>1350.5194553921201</v>
      </c>
      <c r="G3087" s="2">
        <v>0.155118398193832</v>
      </c>
      <c r="H3087" s="12">
        <v>0.93795750856218296</v>
      </c>
      <c r="I3087" s="14">
        <v>0.34826624718074201</v>
      </c>
      <c r="J3087" s="14">
        <v>0.47563717236522801</v>
      </c>
      <c r="K3087" t="s">
        <v>12571</v>
      </c>
      <c r="L3087" t="s">
        <v>24</v>
      </c>
      <c r="M3087" t="s">
        <v>24</v>
      </c>
      <c r="N3087" t="s">
        <v>24</v>
      </c>
      <c r="O3087" t="s">
        <v>24</v>
      </c>
      <c r="P3087" t="s">
        <v>24</v>
      </c>
      <c r="Q3087" t="s">
        <v>24</v>
      </c>
      <c r="R3087" t="s">
        <v>24</v>
      </c>
      <c r="S3087" t="s">
        <v>24</v>
      </c>
      <c r="T3087" t="s">
        <v>24</v>
      </c>
      <c r="U3087" t="s">
        <v>24</v>
      </c>
      <c r="V3087" t="s">
        <v>24</v>
      </c>
      <c r="W3087" t="s">
        <v>24</v>
      </c>
      <c r="X3087" t="s">
        <v>24</v>
      </c>
      <c r="Y3087">
        <v>2128</v>
      </c>
      <c r="Z3087">
        <v>2193</v>
      </c>
      <c r="AA3087">
        <v>766</v>
      </c>
      <c r="AB3087">
        <v>929</v>
      </c>
      <c r="AC3087" t="s">
        <v>12570</v>
      </c>
      <c r="AD3087" t="s">
        <v>12573</v>
      </c>
    </row>
    <row r="3088" spans="1:30" x14ac:dyDescent="0.25">
      <c r="A3088">
        <v>3087</v>
      </c>
      <c r="B3088" t="s">
        <v>17300</v>
      </c>
      <c r="C3088" s="2">
        <v>-1.4813044817019501</v>
      </c>
      <c r="D3088" t="s">
        <v>35</v>
      </c>
      <c r="F3088">
        <v>506.16871852013998</v>
      </c>
      <c r="G3088" s="2">
        <v>0.46706467396969897</v>
      </c>
      <c r="H3088" s="12">
        <v>-3.1715189871072398</v>
      </c>
      <c r="I3088" s="14">
        <v>1.5164395453006001E-3</v>
      </c>
      <c r="J3088" s="14">
        <v>5.3493192632329397E-3</v>
      </c>
      <c r="K3088" t="s">
        <v>12575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1</v>
      </c>
      <c r="Y3088">
        <v>378</v>
      </c>
      <c r="Z3088">
        <v>437</v>
      </c>
      <c r="AA3088">
        <v>229</v>
      </c>
      <c r="AB3088">
        <v>796</v>
      </c>
      <c r="AC3088" t="s">
        <v>12574</v>
      </c>
      <c r="AD3088" t="s">
        <v>12576</v>
      </c>
    </row>
    <row r="3089" spans="1:30" x14ac:dyDescent="0.25">
      <c r="A3089">
        <v>3088</v>
      </c>
      <c r="B3089" t="s">
        <v>17301</v>
      </c>
      <c r="C3089" s="2">
        <v>-1.3056293841372499</v>
      </c>
      <c r="D3089" t="s">
        <v>12579</v>
      </c>
      <c r="F3089">
        <v>76.997060279347593</v>
      </c>
      <c r="G3089" s="2">
        <v>0.42455976726422201</v>
      </c>
      <c r="H3089" s="12">
        <v>-3.0752546162121401</v>
      </c>
      <c r="I3089" s="14">
        <v>2.10322917737106E-3</v>
      </c>
      <c r="J3089" s="14">
        <v>7.07416876626526E-3</v>
      </c>
      <c r="K3089" t="s">
        <v>12578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1</v>
      </c>
      <c r="W3089">
        <v>0</v>
      </c>
      <c r="X3089">
        <v>0</v>
      </c>
      <c r="Y3089">
        <v>48</v>
      </c>
      <c r="Z3089">
        <v>88</v>
      </c>
      <c r="AA3089">
        <v>71</v>
      </c>
      <c r="AB3089">
        <v>73</v>
      </c>
      <c r="AC3089" t="s">
        <v>12577</v>
      </c>
      <c r="AD3089" t="s">
        <v>12580</v>
      </c>
    </row>
    <row r="3090" spans="1:30" x14ac:dyDescent="0.25">
      <c r="A3090">
        <v>3089</v>
      </c>
      <c r="B3090" t="s">
        <v>17302</v>
      </c>
      <c r="C3090" s="2">
        <v>-7.4704516708432395E-2</v>
      </c>
      <c r="D3090" t="s">
        <v>12583</v>
      </c>
      <c r="E3090" t="s">
        <v>18286</v>
      </c>
      <c r="F3090">
        <v>267.14319025066999</v>
      </c>
      <c r="G3090" s="2">
        <v>0.23994945179498001</v>
      </c>
      <c r="H3090" s="12">
        <v>-0.31133439209630798</v>
      </c>
      <c r="I3090" s="14">
        <v>0.75554642442278896</v>
      </c>
      <c r="J3090" s="14">
        <v>0.83016566892824695</v>
      </c>
      <c r="K3090" t="s">
        <v>12582</v>
      </c>
      <c r="L3090" t="s">
        <v>24</v>
      </c>
      <c r="M3090" t="s">
        <v>24</v>
      </c>
      <c r="N3090" t="s">
        <v>24</v>
      </c>
      <c r="O3090" t="s">
        <v>24</v>
      </c>
      <c r="P3090" t="s">
        <v>24</v>
      </c>
      <c r="Q3090" t="s">
        <v>24</v>
      </c>
      <c r="R3090" t="s">
        <v>24</v>
      </c>
      <c r="S3090" t="s">
        <v>24</v>
      </c>
      <c r="T3090" t="s">
        <v>24</v>
      </c>
      <c r="U3090" t="s">
        <v>24</v>
      </c>
      <c r="V3090" t="s">
        <v>24</v>
      </c>
      <c r="W3090" t="s">
        <v>24</v>
      </c>
      <c r="X3090" t="s">
        <v>24</v>
      </c>
      <c r="Y3090">
        <v>372</v>
      </c>
      <c r="Z3090">
        <v>421</v>
      </c>
      <c r="AA3090">
        <v>183</v>
      </c>
      <c r="AB3090">
        <v>176</v>
      </c>
      <c r="AC3090" t="s">
        <v>12581</v>
      </c>
      <c r="AD3090" t="s">
        <v>12584</v>
      </c>
    </row>
    <row r="3091" spans="1:30" x14ac:dyDescent="0.25">
      <c r="A3091">
        <v>3090</v>
      </c>
      <c r="B3091" t="s">
        <v>17303</v>
      </c>
      <c r="C3091" s="2">
        <v>-0.22382957469380901</v>
      </c>
      <c r="D3091" t="s">
        <v>12587</v>
      </c>
      <c r="E3091" t="s">
        <v>18287</v>
      </c>
      <c r="F3091">
        <v>200.81277145526599</v>
      </c>
      <c r="G3091" s="2">
        <v>0.37466255339743398</v>
      </c>
      <c r="H3091" s="12">
        <v>-0.59741645559217604</v>
      </c>
      <c r="I3091" s="14">
        <v>0.55022936989591698</v>
      </c>
      <c r="J3091" s="14">
        <v>0.66769598801850705</v>
      </c>
      <c r="K3091" t="s">
        <v>12586</v>
      </c>
      <c r="L3091" t="s">
        <v>24</v>
      </c>
      <c r="M3091" t="s">
        <v>24</v>
      </c>
      <c r="N3091" t="s">
        <v>24</v>
      </c>
      <c r="O3091" t="s">
        <v>24</v>
      </c>
      <c r="P3091" t="s">
        <v>24</v>
      </c>
      <c r="Q3091" t="s">
        <v>24</v>
      </c>
      <c r="R3091" t="s">
        <v>24</v>
      </c>
      <c r="S3091" t="s">
        <v>24</v>
      </c>
      <c r="T3091" t="s">
        <v>24</v>
      </c>
      <c r="U3091" t="s">
        <v>24</v>
      </c>
      <c r="V3091" t="s">
        <v>24</v>
      </c>
      <c r="W3091" t="s">
        <v>24</v>
      </c>
      <c r="X3091" t="s">
        <v>24</v>
      </c>
      <c r="Y3091">
        <v>236</v>
      </c>
      <c r="Z3091">
        <v>330</v>
      </c>
      <c r="AA3091">
        <v>169</v>
      </c>
      <c r="AB3091">
        <v>110</v>
      </c>
      <c r="AC3091" t="s">
        <v>12585</v>
      </c>
      <c r="AD3091" t="s">
        <v>12588</v>
      </c>
    </row>
    <row r="3092" spans="1:30" x14ac:dyDescent="0.25">
      <c r="A3092">
        <v>3091</v>
      </c>
      <c r="B3092" t="s">
        <v>17304</v>
      </c>
      <c r="C3092" s="2">
        <v>-1.7816169050683699</v>
      </c>
      <c r="D3092" t="s">
        <v>12591</v>
      </c>
      <c r="F3092">
        <v>2143.2518613852499</v>
      </c>
      <c r="G3092" s="2">
        <v>0.32060913932457502</v>
      </c>
      <c r="H3092" s="12">
        <v>-5.5569747912417302</v>
      </c>
      <c r="I3092" s="14">
        <v>2.7449038505015001E-8</v>
      </c>
      <c r="J3092" s="14">
        <v>3.0109127910697702E-7</v>
      </c>
      <c r="K3092" t="s">
        <v>12590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1</v>
      </c>
      <c r="Y3092">
        <v>1273</v>
      </c>
      <c r="Z3092">
        <v>1680</v>
      </c>
      <c r="AA3092">
        <v>1421</v>
      </c>
      <c r="AB3092">
        <v>3072</v>
      </c>
      <c r="AC3092" t="s">
        <v>12589</v>
      </c>
      <c r="AD3092" t="s">
        <v>12592</v>
      </c>
    </row>
    <row r="3093" spans="1:30" x14ac:dyDescent="0.25">
      <c r="A3093">
        <v>3092</v>
      </c>
      <c r="B3093" t="s">
        <v>17305</v>
      </c>
      <c r="C3093" s="2">
        <v>0.34473120372944799</v>
      </c>
      <c r="D3093" t="s">
        <v>35</v>
      </c>
      <c r="E3093" t="s">
        <v>18295</v>
      </c>
      <c r="F3093">
        <v>182.17436255040499</v>
      </c>
      <c r="G3093" s="2">
        <v>0.25704891332122898</v>
      </c>
      <c r="H3093" s="12">
        <v>1.3411113055305699</v>
      </c>
      <c r="I3093" s="14">
        <v>0.179884317218272</v>
      </c>
      <c r="J3093" s="14">
        <v>0.289192366709491</v>
      </c>
      <c r="K3093" t="s">
        <v>12594</v>
      </c>
      <c r="L3093" t="s">
        <v>24</v>
      </c>
      <c r="M3093" t="s">
        <v>24</v>
      </c>
      <c r="N3093" t="s">
        <v>24</v>
      </c>
      <c r="O3093" t="s">
        <v>24</v>
      </c>
      <c r="P3093" t="s">
        <v>24</v>
      </c>
      <c r="Q3093" t="s">
        <v>24</v>
      </c>
      <c r="R3093" t="s">
        <v>24</v>
      </c>
      <c r="S3093" t="s">
        <v>24</v>
      </c>
      <c r="T3093" t="s">
        <v>24</v>
      </c>
      <c r="U3093" t="s">
        <v>24</v>
      </c>
      <c r="V3093" t="s">
        <v>24</v>
      </c>
      <c r="W3093" t="s">
        <v>24</v>
      </c>
      <c r="X3093" t="s">
        <v>24</v>
      </c>
      <c r="Y3093">
        <v>314</v>
      </c>
      <c r="Z3093">
        <v>306</v>
      </c>
      <c r="AA3093">
        <v>103</v>
      </c>
      <c r="AB3093">
        <v>108</v>
      </c>
      <c r="AC3093" t="s">
        <v>12593</v>
      </c>
      <c r="AD3093" t="s">
        <v>12595</v>
      </c>
    </row>
    <row r="3094" spans="1:30" x14ac:dyDescent="0.25">
      <c r="A3094">
        <v>3093</v>
      </c>
      <c r="B3094" t="s">
        <v>17306</v>
      </c>
      <c r="C3094" s="2">
        <v>-6.4260223787493603E-2</v>
      </c>
      <c r="D3094" t="s">
        <v>12598</v>
      </c>
      <c r="E3094" t="s">
        <v>18293</v>
      </c>
      <c r="F3094">
        <v>2514.2782290753898</v>
      </c>
      <c r="G3094" s="2">
        <v>0.18759819023754901</v>
      </c>
      <c r="H3094" s="12">
        <v>-0.342541810803841</v>
      </c>
      <c r="I3094" s="14">
        <v>0.73194318442649398</v>
      </c>
      <c r="J3094" s="14">
        <v>0.81338592350183703</v>
      </c>
      <c r="K3094" t="s">
        <v>12597</v>
      </c>
      <c r="L3094" t="s">
        <v>24</v>
      </c>
      <c r="M3094" t="s">
        <v>24</v>
      </c>
      <c r="N3094" t="s">
        <v>24</v>
      </c>
      <c r="O3094" t="s">
        <v>24</v>
      </c>
      <c r="P3094" t="s">
        <v>24</v>
      </c>
      <c r="Q3094" t="s">
        <v>24</v>
      </c>
      <c r="R3094" t="s">
        <v>24</v>
      </c>
      <c r="S3094" t="s">
        <v>24</v>
      </c>
      <c r="T3094" t="s">
        <v>24</v>
      </c>
      <c r="U3094" t="s">
        <v>24</v>
      </c>
      <c r="V3094" t="s">
        <v>24</v>
      </c>
      <c r="W3094" t="s">
        <v>24</v>
      </c>
      <c r="X3094" t="s">
        <v>24</v>
      </c>
      <c r="Y3094">
        <v>3417</v>
      </c>
      <c r="Z3094">
        <v>4086</v>
      </c>
      <c r="AA3094">
        <v>1696</v>
      </c>
      <c r="AB3094">
        <v>1672</v>
      </c>
      <c r="AC3094" t="s">
        <v>12596</v>
      </c>
      <c r="AD3094" t="s">
        <v>12599</v>
      </c>
    </row>
    <row r="3095" spans="1:30" x14ac:dyDescent="0.25">
      <c r="A3095">
        <v>3094</v>
      </c>
      <c r="B3095" t="s">
        <v>17307</v>
      </c>
      <c r="C3095" s="2">
        <v>-1.16589776194269</v>
      </c>
      <c r="D3095" t="s">
        <v>35</v>
      </c>
      <c r="E3095" t="s">
        <v>18295</v>
      </c>
      <c r="F3095">
        <v>1420.7233057052099</v>
      </c>
      <c r="G3095" s="2">
        <v>0.22725671196455699</v>
      </c>
      <c r="H3095" s="12">
        <v>-5.1303116720465498</v>
      </c>
      <c r="I3095" s="14">
        <v>2.8926283323576902E-7</v>
      </c>
      <c r="J3095" s="14">
        <v>2.6026989948978799E-6</v>
      </c>
      <c r="K3095" t="s">
        <v>12601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</v>
      </c>
      <c r="W3095">
        <v>0</v>
      </c>
      <c r="X3095">
        <v>0</v>
      </c>
      <c r="Y3095">
        <v>1195</v>
      </c>
      <c r="Z3095">
        <v>1481</v>
      </c>
      <c r="AA3095">
        <v>1015</v>
      </c>
      <c r="AB3095">
        <v>1612</v>
      </c>
      <c r="AC3095" t="s">
        <v>12600</v>
      </c>
      <c r="AD3095" t="e">
        <f>-VNSSLIFQHKSAAARSGLHILRCVPLAPLMPQPKSLWGKMRLIAKRTAQSFRLMVGVQDYGNYLQHMRRHHPEKMPMTEREFHRYCLDARFPSQGGKLGKCPC</f>
        <v>#NAME?</v>
      </c>
    </row>
    <row r="3096" spans="1:30" x14ac:dyDescent="0.25">
      <c r="A3096">
        <v>3095</v>
      </c>
      <c r="B3096" t="s">
        <v>17308</v>
      </c>
      <c r="C3096" s="2">
        <v>-1.38959410597455</v>
      </c>
      <c r="D3096" t="s">
        <v>12604</v>
      </c>
      <c r="E3096" t="s">
        <v>18292</v>
      </c>
      <c r="F3096">
        <v>8123.0272964579699</v>
      </c>
      <c r="G3096" s="2">
        <v>0.231759343684414</v>
      </c>
      <c r="H3096" s="12">
        <v>-5.9958493318256698</v>
      </c>
      <c r="I3096" s="14">
        <v>2.0242463895230201E-9</v>
      </c>
      <c r="J3096" s="14">
        <v>2.6261402495307001E-8</v>
      </c>
      <c r="K3096" t="s">
        <v>12603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</v>
      </c>
      <c r="Y3096">
        <v>5826</v>
      </c>
      <c r="Z3096">
        <v>7899</v>
      </c>
      <c r="AA3096">
        <v>6117</v>
      </c>
      <c r="AB3096">
        <v>9592</v>
      </c>
      <c r="AC3096" t="s">
        <v>12602</v>
      </c>
      <c r="AD3096" t="s">
        <v>12605</v>
      </c>
    </row>
    <row r="3097" spans="1:30" x14ac:dyDescent="0.25">
      <c r="A3097">
        <v>3096</v>
      </c>
      <c r="B3097" t="s">
        <v>17309</v>
      </c>
      <c r="C3097" s="2">
        <v>-0.71386098691733002</v>
      </c>
      <c r="D3097" t="s">
        <v>12608</v>
      </c>
      <c r="E3097" t="s">
        <v>18282</v>
      </c>
      <c r="F3097">
        <v>3870.3174050470402</v>
      </c>
      <c r="G3097" s="2">
        <v>0.18157596147249799</v>
      </c>
      <c r="H3097" s="12">
        <v>-3.93147298314295</v>
      </c>
      <c r="I3097" s="14">
        <v>8.4426985272217499E-5</v>
      </c>
      <c r="J3097" s="14">
        <v>4.2816542530910298E-4</v>
      </c>
      <c r="K3097" t="s">
        <v>12607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</v>
      </c>
      <c r="W3097">
        <v>0</v>
      </c>
      <c r="X3097">
        <v>0</v>
      </c>
      <c r="Y3097">
        <v>4072</v>
      </c>
      <c r="Z3097">
        <v>4877</v>
      </c>
      <c r="AA3097">
        <v>3150</v>
      </c>
      <c r="AB3097">
        <v>3155</v>
      </c>
      <c r="AC3097" t="s">
        <v>12606</v>
      </c>
      <c r="AD3097" t="s">
        <v>12609</v>
      </c>
    </row>
    <row r="3098" spans="1:30" x14ac:dyDescent="0.25">
      <c r="A3098">
        <v>3097</v>
      </c>
      <c r="B3098" t="s">
        <v>17310</v>
      </c>
      <c r="C3098" s="2">
        <v>-2.6501981390704601</v>
      </c>
      <c r="D3098" t="s">
        <v>12612</v>
      </c>
      <c r="E3098" t="s">
        <v>18296</v>
      </c>
      <c r="F3098">
        <v>633.34166286100503</v>
      </c>
      <c r="G3098" s="2">
        <v>0.34184758750306699</v>
      </c>
      <c r="H3098" s="12">
        <v>-7.75257230401452</v>
      </c>
      <c r="I3098" s="14">
        <v>9.0049511924731195E-15</v>
      </c>
      <c r="J3098" s="14">
        <v>2.1573211292397299E-13</v>
      </c>
      <c r="K3098" t="s">
        <v>12611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1</v>
      </c>
      <c r="X3098">
        <v>0</v>
      </c>
      <c r="Y3098">
        <v>252</v>
      </c>
      <c r="Z3098">
        <v>279</v>
      </c>
      <c r="AA3098">
        <v>453</v>
      </c>
      <c r="AB3098">
        <v>1028</v>
      </c>
      <c r="AC3098" t="s">
        <v>12610</v>
      </c>
      <c r="AD3098" t="s">
        <v>12613</v>
      </c>
    </row>
    <row r="3099" spans="1:30" x14ac:dyDescent="0.25">
      <c r="A3099">
        <v>3098</v>
      </c>
      <c r="B3099" t="s">
        <v>17311</v>
      </c>
      <c r="C3099" s="2">
        <v>-8.0306529242085298E-2</v>
      </c>
      <c r="D3099" t="s">
        <v>12616</v>
      </c>
      <c r="E3099" t="s">
        <v>18283</v>
      </c>
      <c r="F3099">
        <v>131.85744658667701</v>
      </c>
      <c r="G3099" s="2">
        <v>0.31632371481344701</v>
      </c>
      <c r="H3099" s="12">
        <v>-0.253874513611622</v>
      </c>
      <c r="I3099" s="14">
        <v>0.79959250504496804</v>
      </c>
      <c r="J3099" s="14">
        <v>0.860167694821102</v>
      </c>
      <c r="K3099" t="s">
        <v>12615</v>
      </c>
      <c r="L3099" t="s">
        <v>24</v>
      </c>
      <c r="M3099" t="s">
        <v>24</v>
      </c>
      <c r="N3099" t="s">
        <v>24</v>
      </c>
      <c r="O3099" t="s">
        <v>24</v>
      </c>
      <c r="P3099" t="s">
        <v>24</v>
      </c>
      <c r="Q3099" t="s">
        <v>24</v>
      </c>
      <c r="R3099" t="s">
        <v>24</v>
      </c>
      <c r="S3099" t="s">
        <v>24</v>
      </c>
      <c r="T3099" t="s">
        <v>24</v>
      </c>
      <c r="U3099" t="s">
        <v>24</v>
      </c>
      <c r="V3099" t="s">
        <v>24</v>
      </c>
      <c r="W3099" t="s">
        <v>24</v>
      </c>
      <c r="X3099" t="s">
        <v>24</v>
      </c>
      <c r="Y3099">
        <v>173</v>
      </c>
      <c r="Z3099">
        <v>218</v>
      </c>
      <c r="AA3099">
        <v>94</v>
      </c>
      <c r="AB3099">
        <v>83</v>
      </c>
      <c r="AC3099" t="s">
        <v>12614</v>
      </c>
      <c r="AD3099" t="s">
        <v>12617</v>
      </c>
    </row>
    <row r="3100" spans="1:30" x14ac:dyDescent="0.25">
      <c r="A3100">
        <v>3099</v>
      </c>
      <c r="B3100" t="s">
        <v>17312</v>
      </c>
      <c r="C3100" s="2">
        <v>-0.26610992528421001</v>
      </c>
      <c r="D3100" t="s">
        <v>12620</v>
      </c>
      <c r="E3100" t="s">
        <v>18296</v>
      </c>
      <c r="F3100">
        <v>140.355489462691</v>
      </c>
      <c r="G3100" s="2">
        <v>0.303068443946726</v>
      </c>
      <c r="H3100" s="12">
        <v>-0.87805223737179094</v>
      </c>
      <c r="I3100" s="14">
        <v>0.37991537113181101</v>
      </c>
      <c r="J3100" s="14">
        <v>0.50824581167171001</v>
      </c>
      <c r="K3100" t="s">
        <v>12619</v>
      </c>
      <c r="L3100" t="s">
        <v>24</v>
      </c>
      <c r="M3100" t="s">
        <v>24</v>
      </c>
      <c r="N3100" t="s">
        <v>24</v>
      </c>
      <c r="O3100" t="s">
        <v>24</v>
      </c>
      <c r="P3100" t="s">
        <v>24</v>
      </c>
      <c r="Q3100" t="s">
        <v>24</v>
      </c>
      <c r="R3100" t="s">
        <v>24</v>
      </c>
      <c r="S3100" t="s">
        <v>24</v>
      </c>
      <c r="T3100" t="s">
        <v>24</v>
      </c>
      <c r="U3100" t="s">
        <v>24</v>
      </c>
      <c r="V3100" t="s">
        <v>24</v>
      </c>
      <c r="W3100" t="s">
        <v>24</v>
      </c>
      <c r="X3100" t="s">
        <v>24</v>
      </c>
      <c r="Y3100">
        <v>184</v>
      </c>
      <c r="Z3100">
        <v>204</v>
      </c>
      <c r="AA3100">
        <v>107</v>
      </c>
      <c r="AB3100">
        <v>93</v>
      </c>
      <c r="AC3100" t="s">
        <v>12618</v>
      </c>
      <c r="AD3100" t="s">
        <v>12621</v>
      </c>
    </row>
    <row r="3101" spans="1:30" x14ac:dyDescent="0.25">
      <c r="A3101">
        <v>3100</v>
      </c>
      <c r="B3101" t="s">
        <v>17313</v>
      </c>
      <c r="C3101" s="2">
        <v>-0.77085881703766901</v>
      </c>
      <c r="D3101" t="s">
        <v>12624</v>
      </c>
      <c r="E3101" t="s">
        <v>18296</v>
      </c>
      <c r="F3101">
        <v>141.54032085294199</v>
      </c>
      <c r="G3101" s="2">
        <v>0.273981412343755</v>
      </c>
      <c r="H3101" s="12">
        <v>-2.8135442125194201</v>
      </c>
      <c r="I3101" s="14">
        <v>4.8998647585333701E-3</v>
      </c>
      <c r="J3101" s="14">
        <v>1.46620474192129E-2</v>
      </c>
      <c r="K3101" t="s">
        <v>12623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1</v>
      </c>
      <c r="W3101">
        <v>0</v>
      </c>
      <c r="X3101">
        <v>0</v>
      </c>
      <c r="Y3101">
        <v>147</v>
      </c>
      <c r="Z3101">
        <v>172</v>
      </c>
      <c r="AA3101">
        <v>112</v>
      </c>
      <c r="AB3101">
        <v>123</v>
      </c>
      <c r="AC3101" t="s">
        <v>12622</v>
      </c>
      <c r="AD3101" t="s">
        <v>12625</v>
      </c>
    </row>
    <row r="3102" spans="1:30" x14ac:dyDescent="0.25">
      <c r="A3102">
        <v>3101</v>
      </c>
      <c r="B3102" t="s">
        <v>17314</v>
      </c>
      <c r="C3102" s="2">
        <v>6.59661905590294E-3</v>
      </c>
      <c r="D3102" t="s">
        <v>12628</v>
      </c>
      <c r="E3102" t="s">
        <v>18296</v>
      </c>
      <c r="F3102">
        <v>165.66963075915001</v>
      </c>
      <c r="G3102" s="2">
        <v>0.27420987664841801</v>
      </c>
      <c r="H3102" s="12">
        <v>2.4056825146239701E-2</v>
      </c>
      <c r="I3102" s="14">
        <v>0.98080728188803501</v>
      </c>
      <c r="J3102" s="14">
        <v>0.98383057687458897</v>
      </c>
      <c r="K3102" t="s">
        <v>12627</v>
      </c>
      <c r="L3102" t="s">
        <v>24</v>
      </c>
      <c r="M3102" t="s">
        <v>24</v>
      </c>
      <c r="N3102" t="s">
        <v>24</v>
      </c>
      <c r="O3102" t="s">
        <v>24</v>
      </c>
      <c r="P3102" t="s">
        <v>24</v>
      </c>
      <c r="Q3102" t="s">
        <v>24</v>
      </c>
      <c r="R3102" t="s">
        <v>24</v>
      </c>
      <c r="S3102" t="s">
        <v>24</v>
      </c>
      <c r="T3102" t="s">
        <v>24</v>
      </c>
      <c r="U3102" t="s">
        <v>24</v>
      </c>
      <c r="V3102" t="s">
        <v>24</v>
      </c>
      <c r="W3102" t="s">
        <v>24</v>
      </c>
      <c r="X3102" t="s">
        <v>24</v>
      </c>
      <c r="Y3102">
        <v>255</v>
      </c>
      <c r="Z3102">
        <v>251</v>
      </c>
      <c r="AA3102">
        <v>89</v>
      </c>
      <c r="AB3102">
        <v>131</v>
      </c>
      <c r="AC3102" t="s">
        <v>12626</v>
      </c>
      <c r="AD3102" t="s">
        <v>12629</v>
      </c>
    </row>
    <row r="3103" spans="1:30" x14ac:dyDescent="0.25">
      <c r="A3103">
        <v>3102</v>
      </c>
      <c r="B3103" t="s">
        <v>17315</v>
      </c>
      <c r="C3103" s="2">
        <v>-0.12824444460390599</v>
      </c>
      <c r="D3103" t="s">
        <v>4962</v>
      </c>
      <c r="E3103" t="s">
        <v>18282</v>
      </c>
      <c r="F3103">
        <v>611.27929530831398</v>
      </c>
      <c r="G3103" s="2">
        <v>0.175349504467054</v>
      </c>
      <c r="H3103" s="12">
        <v>-0.73136473920290501</v>
      </c>
      <c r="I3103" s="14">
        <v>0.46455639684827998</v>
      </c>
      <c r="J3103" s="14">
        <v>0.58993611011708103</v>
      </c>
      <c r="K3103" t="s">
        <v>12631</v>
      </c>
      <c r="L3103" t="s">
        <v>24</v>
      </c>
      <c r="M3103" t="s">
        <v>24</v>
      </c>
      <c r="N3103" t="s">
        <v>24</v>
      </c>
      <c r="O3103" t="s">
        <v>24</v>
      </c>
      <c r="P3103" t="s">
        <v>24</v>
      </c>
      <c r="Q3103" t="s">
        <v>24</v>
      </c>
      <c r="R3103" t="s">
        <v>24</v>
      </c>
      <c r="S3103" t="s">
        <v>24</v>
      </c>
      <c r="T3103" t="s">
        <v>24</v>
      </c>
      <c r="U3103" t="s">
        <v>24</v>
      </c>
      <c r="V3103" t="s">
        <v>24</v>
      </c>
      <c r="W3103" t="s">
        <v>24</v>
      </c>
      <c r="X3103" t="s">
        <v>24</v>
      </c>
      <c r="Y3103">
        <v>866</v>
      </c>
      <c r="Z3103">
        <v>914</v>
      </c>
      <c r="AA3103">
        <v>380</v>
      </c>
      <c r="AB3103">
        <v>464</v>
      </c>
      <c r="AC3103" t="s">
        <v>12630</v>
      </c>
      <c r="AD3103" t="s">
        <v>12632</v>
      </c>
    </row>
    <row r="3104" spans="1:30" x14ac:dyDescent="0.25">
      <c r="A3104">
        <v>3103</v>
      </c>
      <c r="B3104" t="s">
        <v>17316</v>
      </c>
      <c r="C3104" s="2">
        <v>0.14635954059325401</v>
      </c>
      <c r="D3104" t="s">
        <v>12635</v>
      </c>
      <c r="E3104" t="s">
        <v>18296</v>
      </c>
      <c r="F3104">
        <v>707.06486028604604</v>
      </c>
      <c r="G3104" s="2">
        <v>0.182972047172307</v>
      </c>
      <c r="H3104" s="12">
        <v>0.79990109339174198</v>
      </c>
      <c r="I3104" s="14">
        <v>0.423768104251739</v>
      </c>
      <c r="J3104" s="14">
        <v>0.55123732415158</v>
      </c>
      <c r="K3104" t="s">
        <v>12634</v>
      </c>
      <c r="L3104" t="s">
        <v>24</v>
      </c>
      <c r="M3104" t="s">
        <v>24</v>
      </c>
      <c r="N3104" t="s">
        <v>24</v>
      </c>
      <c r="O3104" t="s">
        <v>24</v>
      </c>
      <c r="P3104" t="s">
        <v>24</v>
      </c>
      <c r="Q3104" t="s">
        <v>24</v>
      </c>
      <c r="R3104" t="s">
        <v>24</v>
      </c>
      <c r="S3104" t="s">
        <v>24</v>
      </c>
      <c r="T3104" t="s">
        <v>24</v>
      </c>
      <c r="U3104" t="s">
        <v>24</v>
      </c>
      <c r="V3104" t="s">
        <v>24</v>
      </c>
      <c r="W3104" t="s">
        <v>24</v>
      </c>
      <c r="X3104" t="s">
        <v>24</v>
      </c>
      <c r="Y3104">
        <v>1081</v>
      </c>
      <c r="Z3104">
        <v>1183</v>
      </c>
      <c r="AA3104">
        <v>431</v>
      </c>
      <c r="AB3104">
        <v>451</v>
      </c>
      <c r="AC3104" t="s">
        <v>12633</v>
      </c>
      <c r="AD3104" t="s">
        <v>12636</v>
      </c>
    </row>
    <row r="3105" spans="1:30" x14ac:dyDescent="0.25">
      <c r="A3105">
        <v>3104</v>
      </c>
      <c r="B3105" t="s">
        <v>17317</v>
      </c>
      <c r="C3105" s="2">
        <v>-0.40035952403219799</v>
      </c>
      <c r="D3105" t="s">
        <v>12639</v>
      </c>
      <c r="E3105" t="s">
        <v>18296</v>
      </c>
      <c r="F3105">
        <v>26.087626444308</v>
      </c>
      <c r="G3105" s="2">
        <v>0.60577089915514204</v>
      </c>
      <c r="H3105" s="12">
        <v>-0.66090914005703005</v>
      </c>
      <c r="I3105" s="14">
        <v>0.50867058414982802</v>
      </c>
      <c r="J3105" s="14">
        <v>0.63179345773062301</v>
      </c>
      <c r="K3105" t="s">
        <v>12638</v>
      </c>
      <c r="L3105" t="s">
        <v>24</v>
      </c>
      <c r="M3105" t="s">
        <v>24</v>
      </c>
      <c r="N3105" t="s">
        <v>24</v>
      </c>
      <c r="O3105" t="s">
        <v>24</v>
      </c>
      <c r="P3105" t="s">
        <v>24</v>
      </c>
      <c r="Q3105" t="s">
        <v>24</v>
      </c>
      <c r="R3105" t="s">
        <v>24</v>
      </c>
      <c r="S3105" t="s">
        <v>24</v>
      </c>
      <c r="T3105" t="s">
        <v>24</v>
      </c>
      <c r="U3105" t="s">
        <v>24</v>
      </c>
      <c r="V3105" t="s">
        <v>24</v>
      </c>
      <c r="W3105" t="s">
        <v>24</v>
      </c>
      <c r="X3105" t="s">
        <v>24</v>
      </c>
      <c r="Y3105">
        <v>42</v>
      </c>
      <c r="Z3105">
        <v>26</v>
      </c>
      <c r="AA3105">
        <v>19</v>
      </c>
      <c r="AB3105">
        <v>20</v>
      </c>
      <c r="AC3105" t="s">
        <v>12637</v>
      </c>
      <c r="AD3105" t="s">
        <v>12640</v>
      </c>
    </row>
    <row r="3106" spans="1:30" x14ac:dyDescent="0.25">
      <c r="A3106">
        <v>3105</v>
      </c>
      <c r="B3106" t="s">
        <v>17318</v>
      </c>
      <c r="C3106" s="2">
        <v>-3.64214366649597E-2</v>
      </c>
      <c r="D3106" t="s">
        <v>12643</v>
      </c>
      <c r="E3106" t="s">
        <v>18296</v>
      </c>
      <c r="F3106">
        <v>428.08174625564402</v>
      </c>
      <c r="G3106" s="2">
        <v>0.201965322372015</v>
      </c>
      <c r="H3106" s="12">
        <v>-0.180335100289506</v>
      </c>
      <c r="I3106" s="14">
        <v>0.85688950130977504</v>
      </c>
      <c r="J3106" s="14">
        <v>0.90047187906745796</v>
      </c>
      <c r="K3106" t="s">
        <v>12642</v>
      </c>
      <c r="L3106" t="s">
        <v>24</v>
      </c>
      <c r="M3106" t="s">
        <v>24</v>
      </c>
      <c r="N3106" t="s">
        <v>24</v>
      </c>
      <c r="O3106" t="s">
        <v>24</v>
      </c>
      <c r="P3106" t="s">
        <v>24</v>
      </c>
      <c r="Q3106" t="s">
        <v>24</v>
      </c>
      <c r="R3106" t="s">
        <v>24</v>
      </c>
      <c r="S3106" t="s">
        <v>24</v>
      </c>
      <c r="T3106" t="s">
        <v>24</v>
      </c>
      <c r="U3106" t="s">
        <v>24</v>
      </c>
      <c r="V3106" t="s">
        <v>24</v>
      </c>
      <c r="W3106" t="s">
        <v>24</v>
      </c>
      <c r="X3106" t="s">
        <v>24</v>
      </c>
      <c r="Y3106">
        <v>650</v>
      </c>
      <c r="Z3106">
        <v>636</v>
      </c>
      <c r="AA3106">
        <v>276</v>
      </c>
      <c r="AB3106">
        <v>294</v>
      </c>
      <c r="AC3106" t="s">
        <v>12641</v>
      </c>
      <c r="AD3106" t="s">
        <v>12644</v>
      </c>
    </row>
    <row r="3107" spans="1:30" x14ac:dyDescent="0.25">
      <c r="A3107">
        <v>3106</v>
      </c>
      <c r="B3107" t="s">
        <v>17319</v>
      </c>
      <c r="C3107" s="2">
        <v>0.92642970311694695</v>
      </c>
      <c r="D3107" t="s">
        <v>306</v>
      </c>
      <c r="F3107">
        <v>1130.8742631151799</v>
      </c>
      <c r="G3107" s="2">
        <v>0.17022400159808601</v>
      </c>
      <c r="H3107" s="12">
        <v>5.4424152553076901</v>
      </c>
      <c r="I3107" s="14">
        <v>5.2562968419788803E-8</v>
      </c>
      <c r="J3107" s="14">
        <v>5.5029059431441103E-7</v>
      </c>
      <c r="K3107" t="s">
        <v>12646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0</v>
      </c>
      <c r="Y3107">
        <v>2126</v>
      </c>
      <c r="Z3107">
        <v>2393</v>
      </c>
      <c r="AA3107">
        <v>493</v>
      </c>
      <c r="AB3107">
        <v>533</v>
      </c>
      <c r="AC3107" t="s">
        <v>12645</v>
      </c>
      <c r="AD3107" t="s">
        <v>12647</v>
      </c>
    </row>
    <row r="3108" spans="1:30" x14ac:dyDescent="0.25">
      <c r="A3108">
        <v>3107</v>
      </c>
      <c r="B3108" t="s">
        <v>17320</v>
      </c>
      <c r="C3108" s="2">
        <v>0.94189680625862704</v>
      </c>
      <c r="D3108" t="s">
        <v>12650</v>
      </c>
      <c r="E3108" t="s">
        <v>18286</v>
      </c>
      <c r="F3108">
        <v>7655.9433684017304</v>
      </c>
      <c r="G3108" s="2">
        <v>0.25565079003636698</v>
      </c>
      <c r="H3108" s="12">
        <v>3.68431017218699</v>
      </c>
      <c r="I3108" s="14">
        <v>2.29322854421742E-4</v>
      </c>
      <c r="J3108" s="14">
        <v>1.05726770545089E-3</v>
      </c>
      <c r="K3108" t="s">
        <v>12649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0</v>
      </c>
      <c r="Y3108">
        <v>14173</v>
      </c>
      <c r="Z3108">
        <v>16554</v>
      </c>
      <c r="AA3108">
        <v>3851</v>
      </c>
      <c r="AB3108">
        <v>2945</v>
      </c>
      <c r="AC3108" t="s">
        <v>12648</v>
      </c>
      <c r="AD3108" t="s">
        <v>12651</v>
      </c>
    </row>
    <row r="3109" spans="1:30" x14ac:dyDescent="0.25">
      <c r="A3109">
        <v>3108</v>
      </c>
      <c r="B3109" t="s">
        <v>17321</v>
      </c>
      <c r="C3109" s="2">
        <v>0.99055133334216094</v>
      </c>
      <c r="D3109" t="s">
        <v>12654</v>
      </c>
      <c r="E3109" t="s">
        <v>18291</v>
      </c>
      <c r="F3109">
        <v>559.30623799616296</v>
      </c>
      <c r="G3109" s="2">
        <v>0.25716160739910099</v>
      </c>
      <c r="H3109" s="12">
        <v>3.8518632052446198</v>
      </c>
      <c r="I3109" s="14">
        <v>1.17222503799394E-4</v>
      </c>
      <c r="J3109" s="14">
        <v>5.7290848227363402E-4</v>
      </c>
      <c r="K3109" t="s">
        <v>12653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0</v>
      </c>
      <c r="Y3109">
        <v>1084</v>
      </c>
      <c r="Z3109">
        <v>1186</v>
      </c>
      <c r="AA3109">
        <v>182</v>
      </c>
      <c r="AB3109">
        <v>320</v>
      </c>
      <c r="AC3109" t="s">
        <v>12652</v>
      </c>
      <c r="AD3109" t="s">
        <v>12655</v>
      </c>
    </row>
    <row r="3110" spans="1:30" x14ac:dyDescent="0.25">
      <c r="A3110">
        <v>3109</v>
      </c>
      <c r="B3110" t="s">
        <v>17322</v>
      </c>
      <c r="C3110" s="2">
        <v>0.91494313878771205</v>
      </c>
      <c r="D3110" t="s">
        <v>12658</v>
      </c>
      <c r="E3110" t="s">
        <v>18295</v>
      </c>
      <c r="F3110">
        <v>2932.4265379439098</v>
      </c>
      <c r="G3110" s="2">
        <v>0.23395358878303599</v>
      </c>
      <c r="H3110" s="12">
        <v>3.9107890737945099</v>
      </c>
      <c r="I3110" s="14">
        <v>9.1995084640780403E-5</v>
      </c>
      <c r="J3110" s="14">
        <v>4.6115636138927799E-4</v>
      </c>
      <c r="K3110" t="s">
        <v>12657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0</v>
      </c>
      <c r="Y3110">
        <v>5258</v>
      </c>
      <c r="Z3110">
        <v>6443</v>
      </c>
      <c r="AA3110">
        <v>1437</v>
      </c>
      <c r="AB3110">
        <v>1209</v>
      </c>
      <c r="AC3110" t="s">
        <v>12656</v>
      </c>
      <c r="AD3110" t="s">
        <v>12659</v>
      </c>
    </row>
    <row r="3111" spans="1:30" x14ac:dyDescent="0.25">
      <c r="A3111">
        <v>3110</v>
      </c>
      <c r="B3111" t="s">
        <v>17323</v>
      </c>
      <c r="C3111" s="2">
        <v>-0.94770941081548599</v>
      </c>
      <c r="D3111" t="s">
        <v>12662</v>
      </c>
      <c r="E3111" t="s">
        <v>18293</v>
      </c>
      <c r="F3111">
        <v>5255.8605439517796</v>
      </c>
      <c r="G3111" s="2">
        <v>0.154799518487542</v>
      </c>
      <c r="H3111" s="12">
        <v>-6.12217285993533</v>
      </c>
      <c r="I3111" s="14">
        <v>9.2307800686179702E-10</v>
      </c>
      <c r="J3111" s="14">
        <v>1.25596502327363E-8</v>
      </c>
      <c r="K3111" t="s">
        <v>12661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1</v>
      </c>
      <c r="W3111">
        <v>0</v>
      </c>
      <c r="X3111">
        <v>0</v>
      </c>
      <c r="Y3111">
        <v>5195</v>
      </c>
      <c r="Z3111">
        <v>5749</v>
      </c>
      <c r="AA3111">
        <v>3955</v>
      </c>
      <c r="AB3111">
        <v>5228</v>
      </c>
      <c r="AC3111" t="s">
        <v>12660</v>
      </c>
      <c r="AD3111" t="s">
        <v>12663</v>
      </c>
    </row>
    <row r="3112" spans="1:30" x14ac:dyDescent="0.25">
      <c r="A3112">
        <v>3111</v>
      </c>
      <c r="B3112" t="s">
        <v>17324</v>
      </c>
      <c r="C3112" s="2">
        <v>-0.31324001187183897</v>
      </c>
      <c r="D3112" t="s">
        <v>35</v>
      </c>
      <c r="F3112">
        <v>32.7052455024415</v>
      </c>
      <c r="G3112" s="2">
        <v>0.49754985362788301</v>
      </c>
      <c r="H3112" s="12">
        <v>-0.62956507692214203</v>
      </c>
      <c r="I3112" s="14">
        <v>0.52897917857271204</v>
      </c>
      <c r="J3112" s="14">
        <v>0.64916505174589201</v>
      </c>
      <c r="K3112" t="s">
        <v>12665</v>
      </c>
      <c r="L3112" t="s">
        <v>24</v>
      </c>
      <c r="M3112" t="s">
        <v>24</v>
      </c>
      <c r="N3112" t="s">
        <v>24</v>
      </c>
      <c r="O3112" t="s">
        <v>24</v>
      </c>
      <c r="P3112" t="s">
        <v>24</v>
      </c>
      <c r="Q3112" t="s">
        <v>24</v>
      </c>
      <c r="R3112" t="s">
        <v>24</v>
      </c>
      <c r="S3112" t="s">
        <v>24</v>
      </c>
      <c r="T3112" t="s">
        <v>24</v>
      </c>
      <c r="U3112" t="s">
        <v>24</v>
      </c>
      <c r="V3112" t="s">
        <v>24</v>
      </c>
      <c r="W3112" t="s">
        <v>24</v>
      </c>
      <c r="X3112" t="s">
        <v>24</v>
      </c>
      <c r="Y3112">
        <v>42</v>
      </c>
      <c r="Z3112">
        <v>47</v>
      </c>
      <c r="AA3112">
        <v>21</v>
      </c>
      <c r="AB3112">
        <v>27</v>
      </c>
      <c r="AC3112" t="s">
        <v>12664</v>
      </c>
      <c r="AD3112" t="s">
        <v>12666</v>
      </c>
    </row>
    <row r="3113" spans="1:30" x14ac:dyDescent="0.25">
      <c r="A3113">
        <v>3112</v>
      </c>
      <c r="B3113" t="s">
        <v>17325</v>
      </c>
      <c r="C3113" s="2">
        <v>-0.32088022885383</v>
      </c>
      <c r="D3113" t="s">
        <v>12669</v>
      </c>
      <c r="E3113" t="s">
        <v>18294</v>
      </c>
      <c r="F3113">
        <v>1536.1953241388801</v>
      </c>
      <c r="G3113" s="2">
        <v>0.156593934111423</v>
      </c>
      <c r="H3113" s="12">
        <v>-2.04912297960092</v>
      </c>
      <c r="I3113" s="14">
        <v>4.0450090972421998E-2</v>
      </c>
      <c r="J3113" s="14">
        <v>8.7365932105812005E-2</v>
      </c>
      <c r="K3113" t="s">
        <v>12668</v>
      </c>
      <c r="L3113" t="s">
        <v>24</v>
      </c>
      <c r="M3113" t="s">
        <v>24</v>
      </c>
      <c r="N3113" t="s">
        <v>24</v>
      </c>
      <c r="O3113" t="s">
        <v>24</v>
      </c>
      <c r="P3113" t="s">
        <v>24</v>
      </c>
      <c r="Q3113" t="s">
        <v>24</v>
      </c>
      <c r="R3113" t="s">
        <v>24</v>
      </c>
      <c r="S3113" t="s">
        <v>24</v>
      </c>
      <c r="T3113" t="s">
        <v>24</v>
      </c>
      <c r="U3113" t="s">
        <v>24</v>
      </c>
      <c r="V3113" t="s">
        <v>24</v>
      </c>
      <c r="W3113" t="s">
        <v>24</v>
      </c>
      <c r="X3113" t="s">
        <v>24</v>
      </c>
      <c r="Y3113">
        <v>1970</v>
      </c>
      <c r="Z3113">
        <v>2196</v>
      </c>
      <c r="AA3113">
        <v>1004</v>
      </c>
      <c r="AB3113">
        <v>1254</v>
      </c>
      <c r="AC3113" t="s">
        <v>12667</v>
      </c>
      <c r="AD3113" t="s">
        <v>12670</v>
      </c>
    </row>
    <row r="3114" spans="1:30" x14ac:dyDescent="0.25">
      <c r="A3114">
        <v>3113</v>
      </c>
      <c r="B3114" t="s">
        <v>17326</v>
      </c>
      <c r="C3114" s="2">
        <v>-0.72384771599202202</v>
      </c>
      <c r="D3114" t="s">
        <v>12673</v>
      </c>
      <c r="E3114" t="s">
        <v>18294</v>
      </c>
      <c r="F3114">
        <v>456.83799319282099</v>
      </c>
      <c r="G3114" s="2">
        <v>0.20378410355020701</v>
      </c>
      <c r="H3114" s="12">
        <v>-3.5520322899655699</v>
      </c>
      <c r="I3114" s="14">
        <v>3.8226794668729799E-4</v>
      </c>
      <c r="J3114" s="14">
        <v>1.66231217351214E-3</v>
      </c>
      <c r="K3114" t="s">
        <v>12672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1</v>
      </c>
      <c r="W3114">
        <v>0</v>
      </c>
      <c r="X3114">
        <v>0</v>
      </c>
      <c r="Y3114">
        <v>482</v>
      </c>
      <c r="Z3114">
        <v>570</v>
      </c>
      <c r="AA3114">
        <v>324</v>
      </c>
      <c r="AB3114">
        <v>431</v>
      </c>
      <c r="AC3114" t="s">
        <v>12671</v>
      </c>
      <c r="AD3114" t="s">
        <v>12674</v>
      </c>
    </row>
    <row r="3115" spans="1:30" x14ac:dyDescent="0.25">
      <c r="A3115">
        <v>3114</v>
      </c>
      <c r="B3115" t="s">
        <v>17327</v>
      </c>
      <c r="C3115" s="2">
        <v>-1.1543276832937901</v>
      </c>
      <c r="D3115" t="s">
        <v>12677</v>
      </c>
      <c r="E3115" t="s">
        <v>18286</v>
      </c>
      <c r="F3115">
        <v>4152.9197902319902</v>
      </c>
      <c r="G3115" s="2">
        <v>0.15168345589617699</v>
      </c>
      <c r="H3115" s="12">
        <v>-7.6101093324502003</v>
      </c>
      <c r="I3115" s="14">
        <v>2.7386415344197399E-14</v>
      </c>
      <c r="J3115" s="14">
        <v>6.2176716232029598E-13</v>
      </c>
      <c r="K3115" t="s">
        <v>12676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</v>
      </c>
      <c r="W3115">
        <v>0</v>
      </c>
      <c r="X3115">
        <v>0</v>
      </c>
      <c r="Y3115">
        <v>3625</v>
      </c>
      <c r="Z3115">
        <v>4232</v>
      </c>
      <c r="AA3115">
        <v>3423</v>
      </c>
      <c r="AB3115">
        <v>4152</v>
      </c>
      <c r="AC3115" t="s">
        <v>12675</v>
      </c>
      <c r="AD3115" t="s">
        <v>12678</v>
      </c>
    </row>
    <row r="3116" spans="1:30" x14ac:dyDescent="0.25">
      <c r="A3116">
        <v>3115</v>
      </c>
      <c r="B3116" t="s">
        <v>17328</v>
      </c>
      <c r="C3116" s="2">
        <v>-0.25283743666038599</v>
      </c>
      <c r="D3116" t="s">
        <v>12681</v>
      </c>
      <c r="E3116" t="s">
        <v>18298</v>
      </c>
      <c r="F3116">
        <v>837.35481518047504</v>
      </c>
      <c r="G3116" s="2">
        <v>0.177125260878229</v>
      </c>
      <c r="H3116" s="12">
        <v>-1.4274499041342701</v>
      </c>
      <c r="I3116" s="14">
        <v>0.15345025511190999</v>
      </c>
      <c r="J3116" s="14">
        <v>0.25618779230953698</v>
      </c>
      <c r="K3116" t="s">
        <v>12680</v>
      </c>
      <c r="L3116" t="s">
        <v>24</v>
      </c>
      <c r="M3116" t="s">
        <v>24</v>
      </c>
      <c r="N3116" t="s">
        <v>24</v>
      </c>
      <c r="O3116" t="s">
        <v>24</v>
      </c>
      <c r="P3116" t="s">
        <v>24</v>
      </c>
      <c r="Q3116" t="s">
        <v>24</v>
      </c>
      <c r="R3116" t="s">
        <v>24</v>
      </c>
      <c r="S3116" t="s">
        <v>24</v>
      </c>
      <c r="T3116" t="s">
        <v>24</v>
      </c>
      <c r="U3116" t="s">
        <v>24</v>
      </c>
      <c r="V3116" t="s">
        <v>24</v>
      </c>
      <c r="W3116" t="s">
        <v>24</v>
      </c>
      <c r="X3116" t="s">
        <v>24</v>
      </c>
      <c r="Y3116">
        <v>1181</v>
      </c>
      <c r="Z3116">
        <v>1145</v>
      </c>
      <c r="AA3116">
        <v>529</v>
      </c>
      <c r="AB3116">
        <v>677</v>
      </c>
      <c r="AC3116" t="s">
        <v>12679</v>
      </c>
      <c r="AD3116" t="s">
        <v>12682</v>
      </c>
    </row>
    <row r="3117" spans="1:30" x14ac:dyDescent="0.25">
      <c r="A3117">
        <v>3116</v>
      </c>
      <c r="B3117" t="s">
        <v>17329</v>
      </c>
      <c r="C3117" s="2">
        <v>0.28218608648317001</v>
      </c>
      <c r="D3117" t="s">
        <v>12685</v>
      </c>
      <c r="E3117" t="s">
        <v>18293</v>
      </c>
      <c r="F3117">
        <v>950.07439274252101</v>
      </c>
      <c r="G3117" s="2">
        <v>0.180491655149498</v>
      </c>
      <c r="H3117" s="12">
        <v>1.5634301001308899</v>
      </c>
      <c r="I3117" s="14">
        <v>0.11795146489946599</v>
      </c>
      <c r="J3117" s="14">
        <v>0.20757118991997101</v>
      </c>
      <c r="K3117" t="s">
        <v>12684</v>
      </c>
      <c r="L3117" t="s">
        <v>24</v>
      </c>
      <c r="M3117" t="s">
        <v>24</v>
      </c>
      <c r="N3117" t="s">
        <v>24</v>
      </c>
      <c r="O3117" t="s">
        <v>24</v>
      </c>
      <c r="P3117" t="s">
        <v>24</v>
      </c>
      <c r="Q3117" t="s">
        <v>24</v>
      </c>
      <c r="R3117" t="s">
        <v>24</v>
      </c>
      <c r="S3117" t="s">
        <v>24</v>
      </c>
      <c r="T3117" t="s">
        <v>24</v>
      </c>
      <c r="U3117" t="s">
        <v>24</v>
      </c>
      <c r="V3117" t="s">
        <v>24</v>
      </c>
      <c r="W3117" t="s">
        <v>24</v>
      </c>
      <c r="X3117" t="s">
        <v>24</v>
      </c>
      <c r="Y3117">
        <v>1547</v>
      </c>
      <c r="Z3117">
        <v>1631</v>
      </c>
      <c r="AA3117">
        <v>479</v>
      </c>
      <c r="AB3117">
        <v>660</v>
      </c>
      <c r="AC3117" t="s">
        <v>12683</v>
      </c>
      <c r="AD3117" t="s">
        <v>12686</v>
      </c>
    </row>
    <row r="3118" spans="1:30" x14ac:dyDescent="0.25">
      <c r="A3118">
        <v>3117</v>
      </c>
      <c r="B3118" t="s">
        <v>17330</v>
      </c>
      <c r="C3118" s="2">
        <v>-0.21293830711183701</v>
      </c>
      <c r="D3118" t="s">
        <v>12689</v>
      </c>
      <c r="E3118" t="s">
        <v>18282</v>
      </c>
      <c r="F3118">
        <v>800.91650493832901</v>
      </c>
      <c r="G3118" s="2">
        <v>0.189524274136701</v>
      </c>
      <c r="H3118" s="12">
        <v>-1.1235410771617</v>
      </c>
      <c r="I3118" s="14">
        <v>0.26120776502791299</v>
      </c>
      <c r="J3118" s="14">
        <v>0.38404229007304302</v>
      </c>
      <c r="K3118" t="s">
        <v>12688</v>
      </c>
      <c r="L3118" t="s">
        <v>24</v>
      </c>
      <c r="M3118" t="s">
        <v>24</v>
      </c>
      <c r="N3118" t="s">
        <v>24</v>
      </c>
      <c r="O3118" t="s">
        <v>24</v>
      </c>
      <c r="P3118" t="s">
        <v>24</v>
      </c>
      <c r="Q3118" t="s">
        <v>24</v>
      </c>
      <c r="R3118" t="s">
        <v>24</v>
      </c>
      <c r="S3118" t="s">
        <v>24</v>
      </c>
      <c r="T3118" t="s">
        <v>24</v>
      </c>
      <c r="U3118" t="s">
        <v>24</v>
      </c>
      <c r="V3118" t="s">
        <v>24</v>
      </c>
      <c r="W3118" t="s">
        <v>24</v>
      </c>
      <c r="X3118" t="s">
        <v>24</v>
      </c>
      <c r="Y3118">
        <v>1129</v>
      </c>
      <c r="Z3118">
        <v>1129</v>
      </c>
      <c r="AA3118">
        <v>562</v>
      </c>
      <c r="AB3118">
        <v>566</v>
      </c>
      <c r="AC3118" t="s">
        <v>12687</v>
      </c>
      <c r="AD3118" t="s">
        <v>12690</v>
      </c>
    </row>
    <row r="3119" spans="1:30" x14ac:dyDescent="0.25">
      <c r="A3119">
        <v>3118</v>
      </c>
      <c r="B3119" t="s">
        <v>17331</v>
      </c>
      <c r="C3119" s="2">
        <v>0.96558184085138199</v>
      </c>
      <c r="D3119" t="s">
        <v>35</v>
      </c>
      <c r="F3119">
        <v>25513.371432355001</v>
      </c>
      <c r="G3119" s="2">
        <v>0.13828190506813201</v>
      </c>
      <c r="H3119" s="12">
        <v>6.9827056575163402</v>
      </c>
      <c r="I3119" s="14">
        <v>2.89548649613127E-12</v>
      </c>
      <c r="J3119" s="14">
        <v>5.5155486670207897E-11</v>
      </c>
      <c r="K3119" t="s">
        <v>24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0</v>
      </c>
      <c r="Y3119">
        <v>48726</v>
      </c>
      <c r="Z3119">
        <v>54177</v>
      </c>
      <c r="AA3119">
        <v>10285</v>
      </c>
      <c r="AB3119">
        <v>12562</v>
      </c>
      <c r="AC3119" t="s">
        <v>12691</v>
      </c>
      <c r="AD3119" t="s">
        <v>12692</v>
      </c>
    </row>
    <row r="3120" spans="1:30" x14ac:dyDescent="0.25">
      <c r="A3120">
        <v>3119</v>
      </c>
      <c r="B3120" t="s">
        <v>17332</v>
      </c>
      <c r="C3120" s="2">
        <v>-0.37787959730874499</v>
      </c>
      <c r="D3120" t="s">
        <v>35</v>
      </c>
      <c r="E3120" t="s">
        <v>18295</v>
      </c>
      <c r="F3120">
        <v>14477.019042714201</v>
      </c>
      <c r="G3120" s="2">
        <v>0.18798732313525801</v>
      </c>
      <c r="H3120" s="12">
        <v>-2.01013340158506</v>
      </c>
      <c r="I3120" s="14">
        <v>4.4417071733937198E-2</v>
      </c>
      <c r="J3120" s="14">
        <v>9.4112135171473002E-2</v>
      </c>
      <c r="K3120" t="s">
        <v>12694</v>
      </c>
      <c r="L3120" t="s">
        <v>24</v>
      </c>
      <c r="M3120" t="s">
        <v>24</v>
      </c>
      <c r="N3120" t="s">
        <v>24</v>
      </c>
      <c r="O3120" t="s">
        <v>24</v>
      </c>
      <c r="P3120" t="s">
        <v>24</v>
      </c>
      <c r="Q3120" t="s">
        <v>24</v>
      </c>
      <c r="R3120" t="s">
        <v>24</v>
      </c>
      <c r="S3120" t="s">
        <v>24</v>
      </c>
      <c r="T3120" t="s">
        <v>24</v>
      </c>
      <c r="U3120" t="s">
        <v>24</v>
      </c>
      <c r="V3120" t="s">
        <v>24</v>
      </c>
      <c r="W3120" t="s">
        <v>24</v>
      </c>
      <c r="X3120" t="s">
        <v>24</v>
      </c>
      <c r="Y3120">
        <v>17496</v>
      </c>
      <c r="Z3120">
        <v>20941</v>
      </c>
      <c r="AA3120">
        <v>10903</v>
      </c>
      <c r="AB3120">
        <v>10515</v>
      </c>
      <c r="AC3120" t="s">
        <v>12693</v>
      </c>
      <c r="AD3120" t="s">
        <v>12695</v>
      </c>
    </row>
    <row r="3121" spans="1:30" x14ac:dyDescent="0.25">
      <c r="A3121">
        <v>3120</v>
      </c>
      <c r="B3121" t="s">
        <v>17333</v>
      </c>
      <c r="C3121" s="2">
        <v>-0.239853721429543</v>
      </c>
      <c r="D3121" t="s">
        <v>12698</v>
      </c>
      <c r="E3121" t="s">
        <v>18293</v>
      </c>
      <c r="F3121">
        <v>1648.27121980076</v>
      </c>
      <c r="G3121" s="2">
        <v>0.17061771269709999</v>
      </c>
      <c r="H3121" s="12">
        <v>-1.40579613709486</v>
      </c>
      <c r="I3121" s="14">
        <v>0.15978466945695399</v>
      </c>
      <c r="J3121" s="14">
        <v>0.26427748167276799</v>
      </c>
      <c r="K3121" t="s">
        <v>12697</v>
      </c>
      <c r="L3121" t="s">
        <v>24</v>
      </c>
      <c r="M3121" t="s">
        <v>24</v>
      </c>
      <c r="N3121" t="s">
        <v>24</v>
      </c>
      <c r="O3121" t="s">
        <v>24</v>
      </c>
      <c r="P3121" t="s">
        <v>24</v>
      </c>
      <c r="Q3121" t="s">
        <v>24</v>
      </c>
      <c r="R3121" t="s">
        <v>24</v>
      </c>
      <c r="S3121" t="s">
        <v>24</v>
      </c>
      <c r="T3121" t="s">
        <v>24</v>
      </c>
      <c r="U3121" t="s">
        <v>24</v>
      </c>
      <c r="V3121" t="s">
        <v>24</v>
      </c>
      <c r="W3121" t="s">
        <v>24</v>
      </c>
      <c r="X3121" t="s">
        <v>24</v>
      </c>
      <c r="Y3121">
        <v>2171</v>
      </c>
      <c r="Z3121">
        <v>2438</v>
      </c>
      <c r="AA3121">
        <v>1151</v>
      </c>
      <c r="AB3121">
        <v>1193</v>
      </c>
      <c r="AC3121" t="s">
        <v>12696</v>
      </c>
      <c r="AD3121" t="s">
        <v>12699</v>
      </c>
    </row>
    <row r="3122" spans="1:30" x14ac:dyDescent="0.25">
      <c r="A3122">
        <v>3121</v>
      </c>
      <c r="B3122" t="s">
        <v>17334</v>
      </c>
      <c r="C3122" s="2">
        <v>-0.19469401001078299</v>
      </c>
      <c r="D3122" t="s">
        <v>12702</v>
      </c>
      <c r="E3122" t="s">
        <v>18296</v>
      </c>
      <c r="F3122">
        <v>4579.4745459244295</v>
      </c>
      <c r="G3122" s="2">
        <v>0.17001375645657399</v>
      </c>
      <c r="H3122" s="12">
        <v>-1.1451662151851401</v>
      </c>
      <c r="I3122" s="14">
        <v>0.252140310542396</v>
      </c>
      <c r="J3122" s="14">
        <v>0.37494589210512402</v>
      </c>
      <c r="K3122" t="s">
        <v>12701</v>
      </c>
      <c r="L3122" t="s">
        <v>24</v>
      </c>
      <c r="M3122" t="s">
        <v>24</v>
      </c>
      <c r="N3122" t="s">
        <v>24</v>
      </c>
      <c r="O3122" t="s">
        <v>24</v>
      </c>
      <c r="P3122" t="s">
        <v>24</v>
      </c>
      <c r="Q3122" t="s">
        <v>24</v>
      </c>
      <c r="R3122" t="s">
        <v>24</v>
      </c>
      <c r="S3122" t="s">
        <v>24</v>
      </c>
      <c r="T3122" t="s">
        <v>24</v>
      </c>
      <c r="U3122" t="s">
        <v>24</v>
      </c>
      <c r="V3122" t="s">
        <v>24</v>
      </c>
      <c r="W3122" t="s">
        <v>24</v>
      </c>
      <c r="X3122" t="s">
        <v>24</v>
      </c>
      <c r="Y3122">
        <v>6073</v>
      </c>
      <c r="Z3122">
        <v>6955</v>
      </c>
      <c r="AA3122">
        <v>3180</v>
      </c>
      <c r="AB3122">
        <v>3233</v>
      </c>
      <c r="AC3122" t="s">
        <v>12700</v>
      </c>
      <c r="AD3122" t="s">
        <v>12703</v>
      </c>
    </row>
    <row r="3123" spans="1:30" x14ac:dyDescent="0.25">
      <c r="A3123">
        <v>3122</v>
      </c>
      <c r="B3123" t="s">
        <v>17335</v>
      </c>
      <c r="C3123" s="2">
        <v>-3.69586291472466</v>
      </c>
      <c r="D3123" t="s">
        <v>35</v>
      </c>
      <c r="F3123">
        <v>2396.2080815038898</v>
      </c>
      <c r="G3123" s="2">
        <v>0.27406422940585901</v>
      </c>
      <c r="H3123" s="12">
        <v>-13.485389621027499</v>
      </c>
      <c r="I3123" s="14">
        <v>1.9065565301733801E-41</v>
      </c>
      <c r="J3123" s="14">
        <v>1.7726436310302499E-39</v>
      </c>
      <c r="K3123" t="s">
        <v>12705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1</v>
      </c>
      <c r="X3123">
        <v>0</v>
      </c>
      <c r="Y3123">
        <v>514</v>
      </c>
      <c r="Z3123">
        <v>532</v>
      </c>
      <c r="AA3123">
        <v>2055</v>
      </c>
      <c r="AB3123">
        <v>3937</v>
      </c>
      <c r="AC3123" t="s">
        <v>12704</v>
      </c>
      <c r="AD3123" t="s">
        <v>12706</v>
      </c>
    </row>
    <row r="3124" spans="1:30" x14ac:dyDescent="0.25">
      <c r="A3124">
        <v>3123</v>
      </c>
      <c r="B3124" t="s">
        <v>17336</v>
      </c>
      <c r="C3124" s="2">
        <v>-0.32542478758419602</v>
      </c>
      <c r="D3124" t="s">
        <v>12709</v>
      </c>
      <c r="F3124">
        <v>302.27598526131499</v>
      </c>
      <c r="G3124" s="2">
        <v>0.25273887553026297</v>
      </c>
      <c r="H3124" s="12">
        <v>-1.2875929233341401</v>
      </c>
      <c r="I3124" s="14">
        <v>0.19788770402286299</v>
      </c>
      <c r="J3124" s="14">
        <v>0.31159334040696801</v>
      </c>
      <c r="K3124" t="s">
        <v>12708</v>
      </c>
      <c r="L3124" t="s">
        <v>24</v>
      </c>
      <c r="M3124" t="s">
        <v>24</v>
      </c>
      <c r="N3124" t="s">
        <v>24</v>
      </c>
      <c r="O3124" t="s">
        <v>24</v>
      </c>
      <c r="P3124" t="s">
        <v>24</v>
      </c>
      <c r="Q3124" t="s">
        <v>24</v>
      </c>
      <c r="R3124" t="s">
        <v>24</v>
      </c>
      <c r="S3124" t="s">
        <v>24</v>
      </c>
      <c r="T3124" t="s">
        <v>24</v>
      </c>
      <c r="U3124" t="s">
        <v>24</v>
      </c>
      <c r="V3124" t="s">
        <v>24</v>
      </c>
      <c r="W3124" t="s">
        <v>24</v>
      </c>
      <c r="X3124" t="s">
        <v>24</v>
      </c>
      <c r="Y3124">
        <v>448</v>
      </c>
      <c r="Z3124">
        <v>367</v>
      </c>
      <c r="AA3124">
        <v>191</v>
      </c>
      <c r="AB3124">
        <v>255</v>
      </c>
      <c r="AC3124" t="s">
        <v>12707</v>
      </c>
      <c r="AD3124" t="s">
        <v>12710</v>
      </c>
    </row>
    <row r="3125" spans="1:30" x14ac:dyDescent="0.25">
      <c r="A3125">
        <v>3124</v>
      </c>
      <c r="B3125" t="s">
        <v>17337</v>
      </c>
      <c r="C3125" s="2">
        <v>-0.126746208744385</v>
      </c>
      <c r="D3125" t="s">
        <v>12713</v>
      </c>
      <c r="E3125" t="s">
        <v>18293</v>
      </c>
      <c r="F3125">
        <v>125.51753704184399</v>
      </c>
      <c r="G3125" s="2">
        <v>0.28854568342261</v>
      </c>
      <c r="H3125" s="12">
        <v>-0.43925872409863798</v>
      </c>
      <c r="I3125" s="14">
        <v>0.66047407855965001</v>
      </c>
      <c r="J3125" s="14">
        <v>0.75812794731788102</v>
      </c>
      <c r="K3125" t="s">
        <v>12712</v>
      </c>
      <c r="L3125" t="s">
        <v>24</v>
      </c>
      <c r="M3125" t="s">
        <v>24</v>
      </c>
      <c r="N3125" t="s">
        <v>24</v>
      </c>
      <c r="O3125" t="s">
        <v>24</v>
      </c>
      <c r="P3125" t="s">
        <v>24</v>
      </c>
      <c r="Q3125" t="s">
        <v>24</v>
      </c>
      <c r="R3125" t="s">
        <v>24</v>
      </c>
      <c r="S3125" t="s">
        <v>24</v>
      </c>
      <c r="T3125" t="s">
        <v>24</v>
      </c>
      <c r="U3125" t="s">
        <v>24</v>
      </c>
      <c r="V3125" t="s">
        <v>24</v>
      </c>
      <c r="W3125" t="s">
        <v>24</v>
      </c>
      <c r="X3125" t="s">
        <v>24</v>
      </c>
      <c r="Y3125">
        <v>178</v>
      </c>
      <c r="Z3125">
        <v>188</v>
      </c>
      <c r="AA3125">
        <v>73</v>
      </c>
      <c r="AB3125">
        <v>101</v>
      </c>
      <c r="AC3125" t="s">
        <v>12711</v>
      </c>
      <c r="AD3125" t="s">
        <v>12714</v>
      </c>
    </row>
    <row r="3126" spans="1:30" x14ac:dyDescent="0.25">
      <c r="A3126">
        <v>3125</v>
      </c>
      <c r="B3126" t="s">
        <v>17338</v>
      </c>
      <c r="C3126" s="2">
        <v>-0.47019305969397002</v>
      </c>
      <c r="D3126" t="s">
        <v>1123</v>
      </c>
      <c r="E3126" t="s">
        <v>18282</v>
      </c>
      <c r="F3126">
        <v>274.032967107449</v>
      </c>
      <c r="G3126" s="2">
        <v>0.257073637612453</v>
      </c>
      <c r="H3126" s="12">
        <v>-1.8290209142440399</v>
      </c>
      <c r="I3126" s="14">
        <v>6.7396475218322399E-2</v>
      </c>
      <c r="J3126" s="14">
        <v>0.13212009825680199</v>
      </c>
      <c r="K3126" t="s">
        <v>12716</v>
      </c>
      <c r="L3126" t="s">
        <v>24</v>
      </c>
      <c r="M3126" t="s">
        <v>24</v>
      </c>
      <c r="N3126" t="s">
        <v>24</v>
      </c>
      <c r="O3126" t="s">
        <v>24</v>
      </c>
      <c r="P3126" t="s">
        <v>24</v>
      </c>
      <c r="Q3126" t="s">
        <v>24</v>
      </c>
      <c r="R3126" t="s">
        <v>24</v>
      </c>
      <c r="S3126" t="s">
        <v>24</v>
      </c>
      <c r="T3126" t="s">
        <v>24</v>
      </c>
      <c r="U3126" t="s">
        <v>24</v>
      </c>
      <c r="V3126" t="s">
        <v>24</v>
      </c>
      <c r="W3126" t="s">
        <v>24</v>
      </c>
      <c r="X3126" t="s">
        <v>24</v>
      </c>
      <c r="Y3126">
        <v>355</v>
      </c>
      <c r="Z3126">
        <v>345</v>
      </c>
      <c r="AA3126">
        <v>165</v>
      </c>
      <c r="AB3126">
        <v>260</v>
      </c>
      <c r="AC3126" t="s">
        <v>12715</v>
      </c>
      <c r="AD3126" t="s">
        <v>12717</v>
      </c>
    </row>
    <row r="3127" spans="1:30" x14ac:dyDescent="0.25">
      <c r="A3127">
        <v>3126</v>
      </c>
      <c r="B3127" t="s">
        <v>17339</v>
      </c>
      <c r="C3127" s="2">
        <v>7.5266632285149904E-2</v>
      </c>
      <c r="D3127" t="s">
        <v>12720</v>
      </c>
      <c r="E3127" t="s">
        <v>18282</v>
      </c>
      <c r="F3127">
        <v>1541.69951571106</v>
      </c>
      <c r="G3127" s="2">
        <v>0.16402300519523599</v>
      </c>
      <c r="H3127" s="12">
        <v>0.45887851033798899</v>
      </c>
      <c r="I3127" s="14">
        <v>0.64632141150953404</v>
      </c>
      <c r="J3127" s="14">
        <v>0.74472856652249297</v>
      </c>
      <c r="K3127" t="s">
        <v>12719</v>
      </c>
      <c r="L3127" t="s">
        <v>24</v>
      </c>
      <c r="M3127" t="s">
        <v>24</v>
      </c>
      <c r="N3127" t="s">
        <v>24</v>
      </c>
      <c r="O3127" t="s">
        <v>24</v>
      </c>
      <c r="P3127" t="s">
        <v>24</v>
      </c>
      <c r="Q3127" t="s">
        <v>24</v>
      </c>
      <c r="R3127" t="s">
        <v>24</v>
      </c>
      <c r="S3127" t="s">
        <v>24</v>
      </c>
      <c r="T3127" t="s">
        <v>24</v>
      </c>
      <c r="U3127" t="s">
        <v>24</v>
      </c>
      <c r="V3127" t="s">
        <v>24</v>
      </c>
      <c r="W3127" t="s">
        <v>24</v>
      </c>
      <c r="X3127" t="s">
        <v>24</v>
      </c>
      <c r="Y3127">
        <v>2381</v>
      </c>
      <c r="Z3127">
        <v>2436</v>
      </c>
      <c r="AA3127">
        <v>956</v>
      </c>
      <c r="AB3127">
        <v>1018</v>
      </c>
      <c r="AC3127" t="s">
        <v>12718</v>
      </c>
      <c r="AD3127" t="s">
        <v>12721</v>
      </c>
    </row>
    <row r="3128" spans="1:30" x14ac:dyDescent="0.25">
      <c r="A3128">
        <v>3127</v>
      </c>
      <c r="B3128" t="s">
        <v>17340</v>
      </c>
      <c r="C3128" s="2">
        <v>1.12430938340666</v>
      </c>
      <c r="D3128" t="s">
        <v>7630</v>
      </c>
      <c r="E3128" t="s">
        <v>18289</v>
      </c>
      <c r="F3128">
        <v>1968.4624700443601</v>
      </c>
      <c r="G3128" s="2">
        <v>0.192969310442618</v>
      </c>
      <c r="H3128" s="12">
        <v>5.8263636887534203</v>
      </c>
      <c r="I3128" s="14">
        <v>5.6648095371137704E-9</v>
      </c>
      <c r="J3128" s="14">
        <v>6.8913025677349697E-8</v>
      </c>
      <c r="K3128" t="s">
        <v>12723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0</v>
      </c>
      <c r="Y3128">
        <v>4371</v>
      </c>
      <c r="Z3128">
        <v>3829</v>
      </c>
      <c r="AA3128">
        <v>792</v>
      </c>
      <c r="AB3128">
        <v>835</v>
      </c>
      <c r="AC3128" t="s">
        <v>12722</v>
      </c>
      <c r="AD3128" t="s">
        <v>12724</v>
      </c>
    </row>
    <row r="3129" spans="1:30" x14ac:dyDescent="0.25">
      <c r="A3129">
        <v>3128</v>
      </c>
      <c r="B3129" t="s">
        <v>17341</v>
      </c>
      <c r="C3129" s="2">
        <v>0.93572609752375202</v>
      </c>
      <c r="D3129" t="s">
        <v>12727</v>
      </c>
      <c r="E3129" t="s">
        <v>18291</v>
      </c>
      <c r="F3129">
        <v>471.10196571332102</v>
      </c>
      <c r="G3129" s="2">
        <v>0.23640334249379499</v>
      </c>
      <c r="H3129" s="12">
        <v>3.95817625780106</v>
      </c>
      <c r="I3129" s="14">
        <v>7.5524218733073799E-5</v>
      </c>
      <c r="J3129" s="14">
        <v>3.8977551167007401E-4</v>
      </c>
      <c r="K3129" t="s">
        <v>12726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0</v>
      </c>
      <c r="Y3129">
        <v>1033</v>
      </c>
      <c r="Z3129">
        <v>845</v>
      </c>
      <c r="AA3129">
        <v>202</v>
      </c>
      <c r="AB3129">
        <v>224</v>
      </c>
      <c r="AC3129" t="s">
        <v>12725</v>
      </c>
      <c r="AD3129" t="s">
        <v>12728</v>
      </c>
    </row>
    <row r="3130" spans="1:30" x14ac:dyDescent="0.25">
      <c r="A3130">
        <v>3129</v>
      </c>
      <c r="B3130" t="s">
        <v>17342</v>
      </c>
      <c r="C3130" s="2">
        <v>-1.9321015592001101</v>
      </c>
      <c r="D3130" t="s">
        <v>12731</v>
      </c>
      <c r="E3130" t="s">
        <v>18289</v>
      </c>
      <c r="F3130">
        <v>8176.2581142477102</v>
      </c>
      <c r="G3130" s="2">
        <v>0.25692527926659697</v>
      </c>
      <c r="H3130" s="12">
        <v>-7.5200913071511204</v>
      </c>
      <c r="I3130" s="14">
        <v>5.4738000921978901E-14</v>
      </c>
      <c r="J3130" s="14">
        <v>1.1875105200018201E-12</v>
      </c>
      <c r="K3130" t="s">
        <v>12730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1</v>
      </c>
      <c r="Y3130">
        <v>4177</v>
      </c>
      <c r="Z3130">
        <v>6221</v>
      </c>
      <c r="AA3130">
        <v>6675</v>
      </c>
      <c r="AB3130">
        <v>10648</v>
      </c>
      <c r="AC3130" t="s">
        <v>12729</v>
      </c>
      <c r="AD3130" t="s">
        <v>12732</v>
      </c>
    </row>
    <row r="3131" spans="1:30" x14ac:dyDescent="0.25">
      <c r="A3131">
        <v>3130</v>
      </c>
      <c r="B3131" t="s">
        <v>17343</v>
      </c>
      <c r="C3131" s="2">
        <v>0.205052673734236</v>
      </c>
      <c r="D3131" t="s">
        <v>306</v>
      </c>
      <c r="F3131">
        <v>3855.4324732189898</v>
      </c>
      <c r="G3131" s="2">
        <v>0.14797765685187</v>
      </c>
      <c r="H3131" s="12">
        <v>1.3857002340529001</v>
      </c>
      <c r="I3131" s="14">
        <v>0.165838456703569</v>
      </c>
      <c r="J3131" s="14">
        <v>0.271872029146699</v>
      </c>
      <c r="K3131" t="s">
        <v>12734</v>
      </c>
      <c r="L3131" t="s">
        <v>24</v>
      </c>
      <c r="M3131" t="s">
        <v>24</v>
      </c>
      <c r="N3131" t="s">
        <v>24</v>
      </c>
      <c r="O3131" t="s">
        <v>24</v>
      </c>
      <c r="P3131" t="s">
        <v>24</v>
      </c>
      <c r="Q3131" t="s">
        <v>24</v>
      </c>
      <c r="R3131" t="s">
        <v>24</v>
      </c>
      <c r="S3131" t="s">
        <v>24</v>
      </c>
      <c r="T3131" t="s">
        <v>24</v>
      </c>
      <c r="U3131" t="s">
        <v>24</v>
      </c>
      <c r="V3131" t="s">
        <v>24</v>
      </c>
      <c r="W3131" t="s">
        <v>24</v>
      </c>
      <c r="X3131" t="s">
        <v>24</v>
      </c>
      <c r="Y3131">
        <v>5974</v>
      </c>
      <c r="Z3131">
        <v>6615</v>
      </c>
      <c r="AA3131">
        <v>2235</v>
      </c>
      <c r="AB3131">
        <v>2482</v>
      </c>
      <c r="AC3131" t="s">
        <v>12733</v>
      </c>
      <c r="AD3131" t="s">
        <v>12735</v>
      </c>
    </row>
    <row r="3132" spans="1:30" x14ac:dyDescent="0.25">
      <c r="A3132">
        <v>3131</v>
      </c>
      <c r="B3132" t="s">
        <v>17344</v>
      </c>
      <c r="C3132" s="2">
        <v>0.58366388051969798</v>
      </c>
      <c r="D3132" t="s">
        <v>35</v>
      </c>
      <c r="F3132">
        <v>1779.79424899488</v>
      </c>
      <c r="G3132" s="2">
        <v>0.248703418379078</v>
      </c>
      <c r="H3132" s="12">
        <v>2.34682693275276</v>
      </c>
      <c r="I3132" s="14">
        <v>1.89340471798898E-2</v>
      </c>
      <c r="J3132" s="14">
        <v>4.6589448164757102E-2</v>
      </c>
      <c r="K3132" t="s">
        <v>12737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0</v>
      </c>
      <c r="Y3132">
        <v>3043</v>
      </c>
      <c r="Z3132">
        <v>3468</v>
      </c>
      <c r="AA3132">
        <v>1033</v>
      </c>
      <c r="AB3132">
        <v>817</v>
      </c>
      <c r="AC3132" t="s">
        <v>12736</v>
      </c>
      <c r="AD3132" t="s">
        <v>12738</v>
      </c>
    </row>
    <row r="3133" spans="1:30" x14ac:dyDescent="0.25">
      <c r="A3133">
        <v>3132</v>
      </c>
      <c r="B3133" t="s">
        <v>17345</v>
      </c>
      <c r="C3133" s="2">
        <v>-0.11755715541301801</v>
      </c>
      <c r="D3133" t="s">
        <v>35</v>
      </c>
      <c r="E3133" t="s">
        <v>18294</v>
      </c>
      <c r="F3133">
        <v>101.669712649003</v>
      </c>
      <c r="G3133" s="2">
        <v>0.36982969939160798</v>
      </c>
      <c r="H3133" s="12">
        <v>-0.317868347529705</v>
      </c>
      <c r="I3133" s="14">
        <v>0.75058480330277899</v>
      </c>
      <c r="J3133" s="14">
        <v>0.82672077077846695</v>
      </c>
      <c r="K3133" t="s">
        <v>12740</v>
      </c>
      <c r="L3133" t="s">
        <v>24</v>
      </c>
      <c r="M3133" t="s">
        <v>24</v>
      </c>
      <c r="N3133" t="s">
        <v>24</v>
      </c>
      <c r="O3133" t="s">
        <v>24</v>
      </c>
      <c r="P3133" t="s">
        <v>24</v>
      </c>
      <c r="Q3133" t="s">
        <v>24</v>
      </c>
      <c r="R3133" t="s">
        <v>24</v>
      </c>
      <c r="S3133" t="s">
        <v>24</v>
      </c>
      <c r="T3133" t="s">
        <v>24</v>
      </c>
      <c r="U3133" t="s">
        <v>24</v>
      </c>
      <c r="V3133" t="s">
        <v>24</v>
      </c>
      <c r="W3133" t="s">
        <v>24</v>
      </c>
      <c r="X3133" t="s">
        <v>24</v>
      </c>
      <c r="Y3133">
        <v>158</v>
      </c>
      <c r="Z3133">
        <v>139</v>
      </c>
      <c r="AA3133">
        <v>50</v>
      </c>
      <c r="AB3133">
        <v>92</v>
      </c>
      <c r="AC3133" t="s">
        <v>12739</v>
      </c>
      <c r="AD3133" t="s">
        <v>12741</v>
      </c>
    </row>
    <row r="3134" spans="1:30" x14ac:dyDescent="0.25">
      <c r="A3134">
        <v>3133</v>
      </c>
      <c r="B3134" t="s">
        <v>17346</v>
      </c>
      <c r="C3134" s="2">
        <v>-0.23445656139748799</v>
      </c>
      <c r="D3134" t="s">
        <v>12744</v>
      </c>
      <c r="E3134" t="s">
        <v>18296</v>
      </c>
      <c r="F3134">
        <v>1884.77435696301</v>
      </c>
      <c r="G3134" s="2">
        <v>0.18171917741523699</v>
      </c>
      <c r="H3134" s="12">
        <v>-1.2902136402573701</v>
      </c>
      <c r="I3134" s="14">
        <v>0.196976491463077</v>
      </c>
      <c r="J3134" s="14">
        <v>0.31065961193995001</v>
      </c>
      <c r="K3134" t="s">
        <v>12743</v>
      </c>
      <c r="L3134" t="s">
        <v>24</v>
      </c>
      <c r="M3134" t="s">
        <v>24</v>
      </c>
      <c r="N3134" t="s">
        <v>24</v>
      </c>
      <c r="O3134" t="s">
        <v>24</v>
      </c>
      <c r="P3134" t="s">
        <v>24</v>
      </c>
      <c r="Q3134" t="s">
        <v>24</v>
      </c>
      <c r="R3134" t="s">
        <v>24</v>
      </c>
      <c r="S3134" t="s">
        <v>24</v>
      </c>
      <c r="T3134" t="s">
        <v>24</v>
      </c>
      <c r="U3134" t="s">
        <v>24</v>
      </c>
      <c r="V3134" t="s">
        <v>24</v>
      </c>
      <c r="W3134" t="s">
        <v>24</v>
      </c>
      <c r="X3134" t="s">
        <v>24</v>
      </c>
      <c r="Y3134">
        <v>2420</v>
      </c>
      <c r="Z3134">
        <v>2867</v>
      </c>
      <c r="AA3134">
        <v>1135</v>
      </c>
      <c r="AB3134">
        <v>1573</v>
      </c>
      <c r="AC3134" t="s">
        <v>12742</v>
      </c>
      <c r="AD3134" t="s">
        <v>12745</v>
      </c>
    </row>
    <row r="3135" spans="1:30" x14ac:dyDescent="0.25">
      <c r="A3135">
        <v>3134</v>
      </c>
      <c r="B3135" t="s">
        <v>17347</v>
      </c>
      <c r="C3135" s="2">
        <v>-1.5188844014990901</v>
      </c>
      <c r="D3135" t="s">
        <v>9856</v>
      </c>
      <c r="E3135" t="s">
        <v>18285</v>
      </c>
      <c r="F3135">
        <v>730.82902967088398</v>
      </c>
      <c r="G3135" s="2">
        <v>0.19348762260681501</v>
      </c>
      <c r="H3135" s="12">
        <v>-7.8500339248345696</v>
      </c>
      <c r="I3135" s="14">
        <v>4.1592474669859403E-15</v>
      </c>
      <c r="J3135" s="14">
        <v>1.08279075723867E-13</v>
      </c>
      <c r="K3135" t="s">
        <v>12747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</v>
      </c>
      <c r="W3135">
        <v>0</v>
      </c>
      <c r="X3135">
        <v>0</v>
      </c>
      <c r="Y3135">
        <v>511</v>
      </c>
      <c r="Z3135">
        <v>644</v>
      </c>
      <c r="AA3135">
        <v>643</v>
      </c>
      <c r="AB3135">
        <v>790</v>
      </c>
      <c r="AC3135" t="s">
        <v>12746</v>
      </c>
      <c r="AD3135" t="s">
        <v>12748</v>
      </c>
    </row>
    <row r="3136" spans="1:30" x14ac:dyDescent="0.25">
      <c r="A3136">
        <v>3135</v>
      </c>
      <c r="B3136" t="s">
        <v>17348</v>
      </c>
      <c r="C3136" s="2">
        <v>4.2958622826067799E-2</v>
      </c>
      <c r="D3136" t="s">
        <v>12751</v>
      </c>
      <c r="E3136" t="s">
        <v>18289</v>
      </c>
      <c r="F3136">
        <v>452.11607370851198</v>
      </c>
      <c r="G3136" s="2">
        <v>0.19570143540108001</v>
      </c>
      <c r="H3136" s="12">
        <v>0.219511025752193</v>
      </c>
      <c r="I3136" s="14">
        <v>0.82625199199232402</v>
      </c>
      <c r="J3136" s="14">
        <v>0.88059880696780202</v>
      </c>
      <c r="K3136" t="s">
        <v>12750</v>
      </c>
      <c r="L3136" t="s">
        <v>24</v>
      </c>
      <c r="M3136" t="s">
        <v>24</v>
      </c>
      <c r="N3136" t="s">
        <v>24</v>
      </c>
      <c r="O3136" t="s">
        <v>24</v>
      </c>
      <c r="P3136" t="s">
        <v>24</v>
      </c>
      <c r="Q3136" t="s">
        <v>24</v>
      </c>
      <c r="R3136" t="s">
        <v>24</v>
      </c>
      <c r="S3136" t="s">
        <v>24</v>
      </c>
      <c r="T3136" t="s">
        <v>24</v>
      </c>
      <c r="U3136" t="s">
        <v>24</v>
      </c>
      <c r="V3136" t="s">
        <v>24</v>
      </c>
      <c r="W3136" t="s">
        <v>24</v>
      </c>
      <c r="X3136" t="s">
        <v>24</v>
      </c>
      <c r="Y3136">
        <v>655</v>
      </c>
      <c r="Z3136">
        <v>745</v>
      </c>
      <c r="AA3136">
        <v>258</v>
      </c>
      <c r="AB3136">
        <v>332</v>
      </c>
      <c r="AC3136" t="s">
        <v>12749</v>
      </c>
      <c r="AD3136" t="s">
        <v>12752</v>
      </c>
    </row>
    <row r="3137" spans="1:30" x14ac:dyDescent="0.25">
      <c r="A3137">
        <v>3136</v>
      </c>
      <c r="B3137" t="s">
        <v>17349</v>
      </c>
      <c r="C3137" s="2">
        <v>0.91536418887174498</v>
      </c>
      <c r="D3137" t="s">
        <v>35</v>
      </c>
      <c r="F3137">
        <v>101.63356904696499</v>
      </c>
      <c r="G3137" s="2">
        <v>0.39131567874329798</v>
      </c>
      <c r="H3137" s="12">
        <v>2.3391963026153699</v>
      </c>
      <c r="I3137" s="14">
        <v>1.9325276360197801E-2</v>
      </c>
      <c r="J3137" s="14">
        <v>4.7462392570171402E-2</v>
      </c>
      <c r="K3137" t="s">
        <v>12754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0</v>
      </c>
      <c r="Y3137">
        <v>235</v>
      </c>
      <c r="Z3137">
        <v>167</v>
      </c>
      <c r="AA3137">
        <v>49</v>
      </c>
      <c r="AB3137">
        <v>43</v>
      </c>
      <c r="AC3137" t="s">
        <v>12753</v>
      </c>
      <c r="AD3137" t="e">
        <f>-GFRALAWALLFGNLPRMWLIIVMTNTAFRGMNGCFPRNILDAIYGIENKCEYSQEMWDGYQ</f>
        <v>#NAME?</v>
      </c>
    </row>
    <row r="3138" spans="1:30" x14ac:dyDescent="0.25">
      <c r="A3138">
        <v>3137</v>
      </c>
      <c r="B3138" t="s">
        <v>17350</v>
      </c>
      <c r="C3138" s="2">
        <v>1.99245725198888E-2</v>
      </c>
      <c r="D3138" t="s">
        <v>35</v>
      </c>
      <c r="E3138" t="s">
        <v>18294</v>
      </c>
      <c r="F3138">
        <v>573.01328925103496</v>
      </c>
      <c r="G3138" s="2">
        <v>0.187506847964858</v>
      </c>
      <c r="H3138" s="12">
        <v>0.10626050587562</v>
      </c>
      <c r="I3138" s="14">
        <v>0.91537566587469099</v>
      </c>
      <c r="J3138" s="14">
        <v>0.94166016207604497</v>
      </c>
      <c r="K3138" t="s">
        <v>12756</v>
      </c>
      <c r="L3138" t="s">
        <v>24</v>
      </c>
      <c r="M3138" t="s">
        <v>24</v>
      </c>
      <c r="N3138" t="s">
        <v>24</v>
      </c>
      <c r="O3138" t="s">
        <v>24</v>
      </c>
      <c r="P3138" t="s">
        <v>24</v>
      </c>
      <c r="Q3138" t="s">
        <v>24</v>
      </c>
      <c r="R3138" t="s">
        <v>24</v>
      </c>
      <c r="S3138" t="s">
        <v>24</v>
      </c>
      <c r="T3138" t="s">
        <v>24</v>
      </c>
      <c r="U3138" t="s">
        <v>24</v>
      </c>
      <c r="V3138" t="s">
        <v>24</v>
      </c>
      <c r="W3138" t="s">
        <v>24</v>
      </c>
      <c r="X3138" t="s">
        <v>24</v>
      </c>
      <c r="Y3138">
        <v>844</v>
      </c>
      <c r="Z3138">
        <v>914</v>
      </c>
      <c r="AA3138">
        <v>364</v>
      </c>
      <c r="AB3138">
        <v>384</v>
      </c>
      <c r="AC3138" t="s">
        <v>12755</v>
      </c>
      <c r="AD3138" t="s">
        <v>12757</v>
      </c>
    </row>
    <row r="3139" spans="1:30" x14ac:dyDescent="0.25">
      <c r="A3139">
        <v>3138</v>
      </c>
      <c r="B3139" t="s">
        <v>17351</v>
      </c>
      <c r="C3139" s="2">
        <v>0.14715682086227799</v>
      </c>
      <c r="D3139" t="s">
        <v>12760</v>
      </c>
      <c r="E3139" t="s">
        <v>18292</v>
      </c>
      <c r="F3139">
        <v>484.16964567081197</v>
      </c>
      <c r="G3139" s="2">
        <v>0.18791536860324501</v>
      </c>
      <c r="H3139" s="12">
        <v>0.783101573629017</v>
      </c>
      <c r="I3139" s="14">
        <v>0.43356746716678202</v>
      </c>
      <c r="J3139" s="14">
        <v>0.56062283420075598</v>
      </c>
      <c r="K3139" t="s">
        <v>12759</v>
      </c>
      <c r="L3139" t="s">
        <v>24</v>
      </c>
      <c r="M3139" t="s">
        <v>24</v>
      </c>
      <c r="N3139" t="s">
        <v>24</v>
      </c>
      <c r="O3139" t="s">
        <v>24</v>
      </c>
      <c r="P3139" t="s">
        <v>24</v>
      </c>
      <c r="Q3139" t="s">
        <v>24</v>
      </c>
      <c r="R3139" t="s">
        <v>24</v>
      </c>
      <c r="S3139" t="s">
        <v>24</v>
      </c>
      <c r="T3139" t="s">
        <v>24</v>
      </c>
      <c r="U3139" t="s">
        <v>24</v>
      </c>
      <c r="V3139" t="s">
        <v>24</v>
      </c>
      <c r="W3139" t="s">
        <v>24</v>
      </c>
      <c r="X3139" t="s">
        <v>24</v>
      </c>
      <c r="Y3139">
        <v>767</v>
      </c>
      <c r="Z3139">
        <v>783</v>
      </c>
      <c r="AA3139">
        <v>270</v>
      </c>
      <c r="AB3139">
        <v>338</v>
      </c>
      <c r="AC3139" t="s">
        <v>12758</v>
      </c>
      <c r="AD3139" t="s">
        <v>12761</v>
      </c>
    </row>
    <row r="3140" spans="1:30" x14ac:dyDescent="0.25">
      <c r="A3140">
        <v>3139</v>
      </c>
      <c r="B3140" t="s">
        <v>17352</v>
      </c>
      <c r="C3140" s="2">
        <v>0.18291630928078301</v>
      </c>
      <c r="D3140" t="s">
        <v>12764</v>
      </c>
      <c r="E3140" t="s">
        <v>18295</v>
      </c>
      <c r="F3140">
        <v>371.82336393425101</v>
      </c>
      <c r="G3140" s="2">
        <v>0.20446450953644901</v>
      </c>
      <c r="H3140" s="12">
        <v>0.89461153769659496</v>
      </c>
      <c r="I3140" s="14">
        <v>0.37099478202984298</v>
      </c>
      <c r="J3140" s="14">
        <v>0.49956366338845998</v>
      </c>
      <c r="K3140" t="s">
        <v>12763</v>
      </c>
      <c r="L3140" t="s">
        <v>24</v>
      </c>
      <c r="M3140" t="s">
        <v>24</v>
      </c>
      <c r="N3140" t="s">
        <v>24</v>
      </c>
      <c r="O3140" t="s">
        <v>24</v>
      </c>
      <c r="P3140" t="s">
        <v>24</v>
      </c>
      <c r="Q3140" t="s">
        <v>24</v>
      </c>
      <c r="R3140" t="s">
        <v>24</v>
      </c>
      <c r="S3140" t="s">
        <v>24</v>
      </c>
      <c r="T3140" t="s">
        <v>24</v>
      </c>
      <c r="U3140" t="s">
        <v>24</v>
      </c>
      <c r="V3140" t="s">
        <v>24</v>
      </c>
      <c r="W3140" t="s">
        <v>24</v>
      </c>
      <c r="X3140" t="s">
        <v>24</v>
      </c>
      <c r="Y3140">
        <v>588</v>
      </c>
      <c r="Z3140">
        <v>616</v>
      </c>
      <c r="AA3140">
        <v>222</v>
      </c>
      <c r="AB3140">
        <v>236</v>
      </c>
      <c r="AC3140" t="s">
        <v>12762</v>
      </c>
      <c r="AD3140" t="s">
        <v>12765</v>
      </c>
    </row>
    <row r="3141" spans="1:30" x14ac:dyDescent="0.25">
      <c r="A3141">
        <v>3140</v>
      </c>
      <c r="B3141" t="s">
        <v>17353</v>
      </c>
      <c r="C3141" s="2">
        <v>-5.3912044593774799E-2</v>
      </c>
      <c r="D3141" t="s">
        <v>12768</v>
      </c>
      <c r="E3141" t="s">
        <v>18286</v>
      </c>
      <c r="F3141">
        <v>1989.8571414370799</v>
      </c>
      <c r="G3141" s="2">
        <v>0.151006862428581</v>
      </c>
      <c r="H3141" s="12">
        <v>-0.35701718270765698</v>
      </c>
      <c r="I3141" s="14">
        <v>0.72107894235398495</v>
      </c>
      <c r="J3141" s="14">
        <v>0.80428828046052903</v>
      </c>
      <c r="K3141" t="s">
        <v>12767</v>
      </c>
      <c r="L3141" t="s">
        <v>24</v>
      </c>
      <c r="M3141" t="s">
        <v>24</v>
      </c>
      <c r="N3141" t="s">
        <v>24</v>
      </c>
      <c r="O3141" t="s">
        <v>24</v>
      </c>
      <c r="P3141" t="s">
        <v>24</v>
      </c>
      <c r="Q3141" t="s">
        <v>24</v>
      </c>
      <c r="R3141" t="s">
        <v>24</v>
      </c>
      <c r="S3141" t="s">
        <v>24</v>
      </c>
      <c r="T3141" t="s">
        <v>24</v>
      </c>
      <c r="U3141" t="s">
        <v>24</v>
      </c>
      <c r="V3141" t="s">
        <v>24</v>
      </c>
      <c r="W3141" t="s">
        <v>24</v>
      </c>
      <c r="X3141" t="s">
        <v>24</v>
      </c>
      <c r="Y3141">
        <v>2899</v>
      </c>
      <c r="Z3141">
        <v>3051</v>
      </c>
      <c r="AA3141">
        <v>1189</v>
      </c>
      <c r="AB3141">
        <v>1494</v>
      </c>
      <c r="AC3141" t="s">
        <v>12766</v>
      </c>
      <c r="AD3141" t="s">
        <v>12769</v>
      </c>
    </row>
    <row r="3142" spans="1:30" x14ac:dyDescent="0.25">
      <c r="A3142">
        <v>3141</v>
      </c>
      <c r="B3142" t="s">
        <v>17354</v>
      </c>
      <c r="C3142" s="2">
        <v>0.22545925517519</v>
      </c>
      <c r="D3142" t="s">
        <v>12772</v>
      </c>
      <c r="E3142" t="s">
        <v>18294</v>
      </c>
      <c r="F3142">
        <v>204.31797106265299</v>
      </c>
      <c r="G3142" s="2">
        <v>0.24580037440123101</v>
      </c>
      <c r="H3142" s="12">
        <v>0.91724536923268696</v>
      </c>
      <c r="I3142" s="14">
        <v>0.359014077542605</v>
      </c>
      <c r="J3142" s="14">
        <v>0.48710025071355401</v>
      </c>
      <c r="K3142" t="s">
        <v>12771</v>
      </c>
      <c r="L3142" t="s">
        <v>24</v>
      </c>
      <c r="M3142" t="s">
        <v>24</v>
      </c>
      <c r="N3142" t="s">
        <v>24</v>
      </c>
      <c r="O3142" t="s">
        <v>24</v>
      </c>
      <c r="P3142" t="s">
        <v>24</v>
      </c>
      <c r="Q3142" t="s">
        <v>24</v>
      </c>
      <c r="R3142" t="s">
        <v>24</v>
      </c>
      <c r="S3142" t="s">
        <v>24</v>
      </c>
      <c r="T3142" t="s">
        <v>24</v>
      </c>
      <c r="U3142" t="s">
        <v>24</v>
      </c>
      <c r="V3142" t="s">
        <v>24</v>
      </c>
      <c r="W3142" t="s">
        <v>24</v>
      </c>
      <c r="X3142" t="s">
        <v>24</v>
      </c>
      <c r="Y3142">
        <v>319</v>
      </c>
      <c r="Z3142">
        <v>353</v>
      </c>
      <c r="AA3142">
        <v>106</v>
      </c>
      <c r="AB3142">
        <v>144</v>
      </c>
      <c r="AC3142" t="s">
        <v>12770</v>
      </c>
      <c r="AD3142" t="s">
        <v>12773</v>
      </c>
    </row>
    <row r="3143" spans="1:30" x14ac:dyDescent="0.25">
      <c r="A3143">
        <v>3142</v>
      </c>
      <c r="B3143" t="s">
        <v>17355</v>
      </c>
      <c r="C3143" s="2">
        <v>-3.74968077356466</v>
      </c>
      <c r="D3143" t="s">
        <v>12776</v>
      </c>
      <c r="E3143" t="s">
        <v>18294</v>
      </c>
      <c r="F3143">
        <v>502708.55847174203</v>
      </c>
      <c r="G3143" s="2">
        <v>0.17805402941721701</v>
      </c>
      <c r="H3143" s="12">
        <v>-21.059230087842501</v>
      </c>
      <c r="I3143" s="14">
        <v>1.8820857468183899E-98</v>
      </c>
      <c r="J3143" s="14">
        <v>1.22492414022097E-95</v>
      </c>
      <c r="K3143" t="s">
        <v>12775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1</v>
      </c>
      <c r="X3143">
        <v>0</v>
      </c>
      <c r="Y3143">
        <v>92060</v>
      </c>
      <c r="Z3143">
        <v>120600</v>
      </c>
      <c r="AA3143">
        <v>564094</v>
      </c>
      <c r="AB3143">
        <v>671906</v>
      </c>
      <c r="AC3143" t="s">
        <v>12774</v>
      </c>
      <c r="AD3143" t="s">
        <v>12777</v>
      </c>
    </row>
    <row r="3144" spans="1:30" x14ac:dyDescent="0.25">
      <c r="A3144">
        <v>3143</v>
      </c>
      <c r="B3144" t="s">
        <v>17356</v>
      </c>
      <c r="C3144" s="2">
        <v>1.5678456248769099</v>
      </c>
      <c r="D3144" t="s">
        <v>12780</v>
      </c>
      <c r="F3144">
        <v>618.25518402357602</v>
      </c>
      <c r="G3144" s="2">
        <v>0.198803041086282</v>
      </c>
      <c r="H3144" s="12">
        <v>7.8864267684741103</v>
      </c>
      <c r="I3144" s="14">
        <v>3.1096189543598201E-15</v>
      </c>
      <c r="J3144" s="14">
        <v>8.2047716329561394E-14</v>
      </c>
      <c r="K3144" t="s">
        <v>12779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1</v>
      </c>
      <c r="U3144">
        <v>0</v>
      </c>
      <c r="V3144">
        <v>0</v>
      </c>
      <c r="W3144">
        <v>0</v>
      </c>
      <c r="X3144">
        <v>0</v>
      </c>
      <c r="Y3144">
        <v>1410</v>
      </c>
      <c r="Z3144">
        <v>1406</v>
      </c>
      <c r="AA3144">
        <v>174</v>
      </c>
      <c r="AB3144">
        <v>240</v>
      </c>
      <c r="AC3144" t="s">
        <v>12778</v>
      </c>
      <c r="AD3144" t="s">
        <v>12781</v>
      </c>
    </row>
    <row r="3145" spans="1:30" x14ac:dyDescent="0.25">
      <c r="A3145">
        <v>3144</v>
      </c>
      <c r="B3145" t="s">
        <v>17357</v>
      </c>
      <c r="C3145" s="2">
        <v>1.5591527795187501</v>
      </c>
      <c r="D3145" t="s">
        <v>12784</v>
      </c>
      <c r="E3145" t="s">
        <v>18295</v>
      </c>
      <c r="F3145">
        <v>1177.47200681719</v>
      </c>
      <c r="G3145" s="2">
        <v>0.164440381291384</v>
      </c>
      <c r="H3145" s="12">
        <v>9.48156874409068</v>
      </c>
      <c r="I3145" s="14">
        <v>2.50488549288217E-21</v>
      </c>
      <c r="J3145" s="14">
        <v>1.0517825644844E-19</v>
      </c>
      <c r="K3145" t="s">
        <v>12783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0</v>
      </c>
      <c r="X3145">
        <v>0</v>
      </c>
      <c r="Y3145">
        <v>2657</v>
      </c>
      <c r="Z3145">
        <v>2697</v>
      </c>
      <c r="AA3145">
        <v>366</v>
      </c>
      <c r="AB3145">
        <v>421</v>
      </c>
      <c r="AC3145" t="s">
        <v>12782</v>
      </c>
      <c r="AD3145" t="s">
        <v>12785</v>
      </c>
    </row>
    <row r="3146" spans="1:30" x14ac:dyDescent="0.25">
      <c r="A3146">
        <v>3145</v>
      </c>
      <c r="B3146" t="s">
        <v>17358</v>
      </c>
      <c r="C3146" s="2">
        <v>1.1408254249852501</v>
      </c>
      <c r="D3146" t="s">
        <v>12788</v>
      </c>
      <c r="E3146" t="s">
        <v>18295</v>
      </c>
      <c r="F3146">
        <v>1020.66907236298</v>
      </c>
      <c r="G3146" s="2">
        <v>0.16464607816981</v>
      </c>
      <c r="H3146" s="12">
        <v>6.9289559621860297</v>
      </c>
      <c r="I3146" s="14">
        <v>4.23957741838413E-12</v>
      </c>
      <c r="J3146" s="14">
        <v>7.7362382330794603E-11</v>
      </c>
      <c r="K3146" t="s">
        <v>12787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0</v>
      </c>
      <c r="Y3146">
        <v>2036</v>
      </c>
      <c r="Z3146">
        <v>2246</v>
      </c>
      <c r="AA3146">
        <v>385</v>
      </c>
      <c r="AB3146">
        <v>456</v>
      </c>
      <c r="AC3146" t="s">
        <v>12786</v>
      </c>
      <c r="AD3146" t="s">
        <v>12789</v>
      </c>
    </row>
    <row r="3147" spans="1:30" x14ac:dyDescent="0.25">
      <c r="A3147">
        <v>3146</v>
      </c>
      <c r="B3147" t="s">
        <v>17359</v>
      </c>
      <c r="C3147" s="2">
        <v>-3.2992161955984901E-2</v>
      </c>
      <c r="D3147" t="s">
        <v>2289</v>
      </c>
      <c r="E3147" t="s">
        <v>18294</v>
      </c>
      <c r="F3147">
        <v>646.14653488391798</v>
      </c>
      <c r="G3147" s="2">
        <v>0.18843528619212399</v>
      </c>
      <c r="H3147" s="12">
        <v>-0.17508484012037301</v>
      </c>
      <c r="I3147" s="14">
        <v>0.86101297010502298</v>
      </c>
      <c r="J3147" s="14">
        <v>0.90323836941600899</v>
      </c>
      <c r="K3147" t="s">
        <v>12791</v>
      </c>
      <c r="L3147" t="s">
        <v>24</v>
      </c>
      <c r="M3147" t="s">
        <v>24</v>
      </c>
      <c r="N3147" t="s">
        <v>24</v>
      </c>
      <c r="O3147" t="s">
        <v>24</v>
      </c>
      <c r="P3147" t="s">
        <v>24</v>
      </c>
      <c r="Q3147" t="s">
        <v>24</v>
      </c>
      <c r="R3147" t="s">
        <v>24</v>
      </c>
      <c r="S3147" t="s">
        <v>24</v>
      </c>
      <c r="T3147" t="s">
        <v>24</v>
      </c>
      <c r="U3147" t="s">
        <v>24</v>
      </c>
      <c r="V3147" t="s">
        <v>24</v>
      </c>
      <c r="W3147" t="s">
        <v>24</v>
      </c>
      <c r="X3147" t="s">
        <v>24</v>
      </c>
      <c r="Y3147">
        <v>994</v>
      </c>
      <c r="Z3147">
        <v>950</v>
      </c>
      <c r="AA3147">
        <v>377</v>
      </c>
      <c r="AB3147">
        <v>489</v>
      </c>
      <c r="AC3147" t="s">
        <v>12790</v>
      </c>
      <c r="AD3147" t="s">
        <v>12792</v>
      </c>
    </row>
    <row r="3148" spans="1:30" x14ac:dyDescent="0.25">
      <c r="A3148">
        <v>3147</v>
      </c>
      <c r="B3148" t="s">
        <v>17360</v>
      </c>
      <c r="C3148" s="2">
        <v>0.13969391246063401</v>
      </c>
      <c r="D3148" t="s">
        <v>12795</v>
      </c>
      <c r="E3148" t="s">
        <v>18295</v>
      </c>
      <c r="F3148">
        <v>507.81858658091102</v>
      </c>
      <c r="G3148" s="2">
        <v>0.22655543078027501</v>
      </c>
      <c r="H3148" s="12">
        <v>0.61659926658794995</v>
      </c>
      <c r="I3148" s="14">
        <v>0.53749907840883204</v>
      </c>
      <c r="J3148" s="14">
        <v>0.65694331805523898</v>
      </c>
      <c r="K3148" t="s">
        <v>12794</v>
      </c>
      <c r="L3148" t="s">
        <v>24</v>
      </c>
      <c r="M3148" t="s">
        <v>24</v>
      </c>
      <c r="N3148" t="s">
        <v>24</v>
      </c>
      <c r="O3148" t="s">
        <v>24</v>
      </c>
      <c r="P3148" t="s">
        <v>24</v>
      </c>
      <c r="Q3148" t="s">
        <v>24</v>
      </c>
      <c r="R3148" t="s">
        <v>24</v>
      </c>
      <c r="S3148" t="s">
        <v>24</v>
      </c>
      <c r="T3148" t="s">
        <v>24</v>
      </c>
      <c r="U3148" t="s">
        <v>24</v>
      </c>
      <c r="V3148" t="s">
        <v>24</v>
      </c>
      <c r="W3148" t="s">
        <v>24</v>
      </c>
      <c r="X3148" t="s">
        <v>24</v>
      </c>
      <c r="Y3148">
        <v>794</v>
      </c>
      <c r="Z3148">
        <v>829</v>
      </c>
      <c r="AA3148">
        <v>252</v>
      </c>
      <c r="AB3148">
        <v>393</v>
      </c>
      <c r="AC3148" t="s">
        <v>12793</v>
      </c>
      <c r="AD3148" t="s">
        <v>12796</v>
      </c>
    </row>
    <row r="3149" spans="1:30" x14ac:dyDescent="0.25">
      <c r="A3149">
        <v>3148</v>
      </c>
      <c r="B3149" t="s">
        <v>17361</v>
      </c>
      <c r="C3149" s="2">
        <v>-1.1719647884479301</v>
      </c>
      <c r="D3149" t="s">
        <v>12799</v>
      </c>
      <c r="E3149" t="s">
        <v>18298</v>
      </c>
      <c r="F3149">
        <v>2188.8762022106498</v>
      </c>
      <c r="G3149" s="2">
        <v>0.41987041367417099</v>
      </c>
      <c r="H3149" s="12">
        <v>-2.7912535636707299</v>
      </c>
      <c r="I3149" s="14">
        <v>5.2504322683510898E-3</v>
      </c>
      <c r="J3149" s="14">
        <v>1.55679104084366E-2</v>
      </c>
      <c r="K3149" t="s">
        <v>12798</v>
      </c>
      <c r="L3149">
        <v>0</v>
      </c>
      <c r="M3149">
        <v>1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2037</v>
      </c>
      <c r="Z3149">
        <v>2060</v>
      </c>
      <c r="AA3149">
        <v>2664</v>
      </c>
      <c r="AB3149">
        <v>1186</v>
      </c>
      <c r="AC3149" t="s">
        <v>12797</v>
      </c>
      <c r="AD3149" t="s">
        <v>12800</v>
      </c>
    </row>
    <row r="3150" spans="1:30" x14ac:dyDescent="0.25">
      <c r="A3150">
        <v>3149</v>
      </c>
      <c r="B3150" t="s">
        <v>17362</v>
      </c>
      <c r="C3150" s="2">
        <v>-1.3499499024111701</v>
      </c>
      <c r="D3150" t="s">
        <v>35</v>
      </c>
      <c r="F3150">
        <v>1779.30041691425</v>
      </c>
      <c r="G3150" s="2">
        <v>0.41821387663902099</v>
      </c>
      <c r="H3150" s="12">
        <v>-3.2278936157261202</v>
      </c>
      <c r="I3150" s="14">
        <v>1.24705342442492E-3</v>
      </c>
      <c r="J3150" s="14">
        <v>4.5620682812228001E-3</v>
      </c>
      <c r="K3150" t="s">
        <v>12802</v>
      </c>
      <c r="L3150">
        <v>0</v>
      </c>
      <c r="M3150">
        <v>1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1545</v>
      </c>
      <c r="Z3150">
        <v>1506</v>
      </c>
      <c r="AA3150">
        <v>2237</v>
      </c>
      <c r="AB3150">
        <v>1010</v>
      </c>
      <c r="AC3150" t="s">
        <v>12801</v>
      </c>
      <c r="AD3150" t="s">
        <v>12803</v>
      </c>
    </row>
    <row r="3151" spans="1:30" x14ac:dyDescent="0.25">
      <c r="A3151">
        <v>3150</v>
      </c>
      <c r="B3151" t="s">
        <v>17363</v>
      </c>
      <c r="C3151" s="2">
        <v>-0.71238868867397198</v>
      </c>
      <c r="D3151" t="s">
        <v>12806</v>
      </c>
      <c r="E3151" t="s">
        <v>18289</v>
      </c>
      <c r="F3151">
        <v>1008.79468742202</v>
      </c>
      <c r="G3151" s="2">
        <v>0.18408653396211999</v>
      </c>
      <c r="H3151" s="12">
        <v>-3.8698576878011299</v>
      </c>
      <c r="I3151" s="14">
        <v>1.08898902348468E-4</v>
      </c>
      <c r="J3151" s="14">
        <v>5.3897365484254596E-4</v>
      </c>
      <c r="K3151" t="s">
        <v>12805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</v>
      </c>
      <c r="W3151">
        <v>0</v>
      </c>
      <c r="X3151">
        <v>0</v>
      </c>
      <c r="Y3151">
        <v>1193</v>
      </c>
      <c r="Z3151">
        <v>1134</v>
      </c>
      <c r="AA3151">
        <v>709</v>
      </c>
      <c r="AB3151">
        <v>954</v>
      </c>
      <c r="AC3151" t="s">
        <v>12804</v>
      </c>
      <c r="AD3151" t="s">
        <v>12807</v>
      </c>
    </row>
    <row r="3152" spans="1:30" x14ac:dyDescent="0.25">
      <c r="A3152">
        <v>3151</v>
      </c>
      <c r="B3152" t="s">
        <v>17364</v>
      </c>
      <c r="C3152" s="2">
        <v>1.25661759932658</v>
      </c>
      <c r="D3152" t="s">
        <v>35</v>
      </c>
      <c r="E3152" t="s">
        <v>18295</v>
      </c>
      <c r="F3152">
        <v>876.42886427171504</v>
      </c>
      <c r="G3152" s="2">
        <v>0.19778172175481901</v>
      </c>
      <c r="H3152" s="12">
        <v>6.35355779177788</v>
      </c>
      <c r="I3152" s="14">
        <v>2.1039109254973001E-10</v>
      </c>
      <c r="J3152" s="14">
        <v>3.0832281060338199E-9</v>
      </c>
      <c r="K3152" t="s">
        <v>12809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0</v>
      </c>
      <c r="Y3152">
        <v>1948</v>
      </c>
      <c r="Z3152">
        <v>1809</v>
      </c>
      <c r="AA3152">
        <v>336</v>
      </c>
      <c r="AB3152">
        <v>343</v>
      </c>
      <c r="AC3152" t="s">
        <v>12808</v>
      </c>
      <c r="AD3152" t="s">
        <v>12810</v>
      </c>
    </row>
    <row r="3153" spans="1:30" x14ac:dyDescent="0.25">
      <c r="A3153">
        <v>3152</v>
      </c>
      <c r="B3153" t="s">
        <v>17365</v>
      </c>
      <c r="C3153" s="2">
        <v>0.57063587370230195</v>
      </c>
      <c r="D3153" t="s">
        <v>12813</v>
      </c>
      <c r="E3153" t="s">
        <v>18296</v>
      </c>
      <c r="F3153">
        <v>95.656592027808102</v>
      </c>
      <c r="G3153" s="2">
        <v>0.32711049152787303</v>
      </c>
      <c r="H3153" s="12">
        <v>1.7444743855110501</v>
      </c>
      <c r="I3153" s="14">
        <v>8.1076404087593895E-2</v>
      </c>
      <c r="J3153" s="14">
        <v>0.15429013545909101</v>
      </c>
      <c r="K3153" t="s">
        <v>12812</v>
      </c>
      <c r="L3153" t="s">
        <v>24</v>
      </c>
      <c r="M3153" t="s">
        <v>24</v>
      </c>
      <c r="N3153" t="s">
        <v>24</v>
      </c>
      <c r="O3153" t="s">
        <v>24</v>
      </c>
      <c r="P3153" t="s">
        <v>24</v>
      </c>
      <c r="Q3153" t="s">
        <v>24</v>
      </c>
      <c r="R3153" t="s">
        <v>24</v>
      </c>
      <c r="S3153" t="s">
        <v>24</v>
      </c>
      <c r="T3153" t="s">
        <v>24</v>
      </c>
      <c r="U3153" t="s">
        <v>24</v>
      </c>
      <c r="V3153" t="s">
        <v>24</v>
      </c>
      <c r="W3153" t="s">
        <v>24</v>
      </c>
      <c r="X3153" t="s">
        <v>24</v>
      </c>
      <c r="Y3153">
        <v>169</v>
      </c>
      <c r="Z3153">
        <v>179</v>
      </c>
      <c r="AA3153">
        <v>51</v>
      </c>
      <c r="AB3153">
        <v>50</v>
      </c>
      <c r="AC3153" t="s">
        <v>12811</v>
      </c>
      <c r="AD3153" t="e">
        <f>-TNRINWLDTPSRFGLISRTLHWLMALLFLWQFFSVIVWHTFGRTAFTLWMDKQGSHATVGFLLFILVIIRALWRGFNRHRYPLSRPNKANKIAIVGHITLYLLMFVIPFLALLRCYADGKGVVVMGIPVLPATGIEIKGITVWIDMMHGPLAWLLLFCIGGHILMAIIHSFIRRDANLRPMI</f>
        <v>#NAME?</v>
      </c>
    </row>
    <row r="3154" spans="1:30" x14ac:dyDescent="0.25">
      <c r="A3154">
        <v>3153</v>
      </c>
      <c r="B3154" t="s">
        <v>17366</v>
      </c>
      <c r="C3154" s="2">
        <v>0.39579704796009102</v>
      </c>
      <c r="D3154" t="s">
        <v>35</v>
      </c>
      <c r="F3154">
        <v>577.92501946269101</v>
      </c>
      <c r="G3154" s="2">
        <v>0.18118459611277801</v>
      </c>
      <c r="H3154" s="12">
        <v>2.1844961241281702</v>
      </c>
      <c r="I3154" s="14">
        <v>2.8925811778212199E-2</v>
      </c>
      <c r="J3154" s="14">
        <v>6.6600999406791594E-2</v>
      </c>
      <c r="K3154" t="s">
        <v>12815</v>
      </c>
      <c r="L3154" t="s">
        <v>24</v>
      </c>
      <c r="M3154" t="s">
        <v>24</v>
      </c>
      <c r="N3154" t="s">
        <v>24</v>
      </c>
      <c r="O3154" t="s">
        <v>24</v>
      </c>
      <c r="P3154" t="s">
        <v>24</v>
      </c>
      <c r="Q3154" t="s">
        <v>24</v>
      </c>
      <c r="R3154" t="s">
        <v>24</v>
      </c>
      <c r="S3154" t="s">
        <v>24</v>
      </c>
      <c r="T3154" t="s">
        <v>24</v>
      </c>
      <c r="U3154" t="s">
        <v>24</v>
      </c>
      <c r="V3154" t="s">
        <v>24</v>
      </c>
      <c r="W3154" t="s">
        <v>24</v>
      </c>
      <c r="X3154" t="s">
        <v>24</v>
      </c>
      <c r="Y3154">
        <v>994</v>
      </c>
      <c r="Z3154">
        <v>1006</v>
      </c>
      <c r="AA3154">
        <v>296</v>
      </c>
      <c r="AB3154">
        <v>364</v>
      </c>
      <c r="AC3154" t="s">
        <v>12814</v>
      </c>
      <c r="AD3154" t="s">
        <v>12816</v>
      </c>
    </row>
    <row r="3155" spans="1:30" x14ac:dyDescent="0.25">
      <c r="A3155">
        <v>3154</v>
      </c>
      <c r="B3155" t="s">
        <v>17367</v>
      </c>
      <c r="C3155" s="2">
        <v>-0.19114852697328</v>
      </c>
      <c r="D3155" t="s">
        <v>35</v>
      </c>
      <c r="F3155">
        <v>20819.198254966101</v>
      </c>
      <c r="G3155" s="2">
        <v>0.22522008361594201</v>
      </c>
      <c r="H3155" s="12">
        <v>-0.84871883494740796</v>
      </c>
      <c r="I3155" s="14">
        <v>0.39603776307163802</v>
      </c>
      <c r="J3155" s="14">
        <v>0.52460226078519201</v>
      </c>
      <c r="K3155" t="s">
        <v>24</v>
      </c>
      <c r="L3155" t="s">
        <v>24</v>
      </c>
      <c r="M3155" t="s">
        <v>24</v>
      </c>
      <c r="N3155" t="s">
        <v>24</v>
      </c>
      <c r="O3155" t="s">
        <v>24</v>
      </c>
      <c r="P3155" t="s">
        <v>24</v>
      </c>
      <c r="Q3155" t="s">
        <v>24</v>
      </c>
      <c r="R3155" t="s">
        <v>24</v>
      </c>
      <c r="S3155" t="s">
        <v>24</v>
      </c>
      <c r="T3155" t="s">
        <v>24</v>
      </c>
      <c r="U3155" t="s">
        <v>24</v>
      </c>
      <c r="V3155" t="s">
        <v>24</v>
      </c>
      <c r="W3155" t="s">
        <v>24</v>
      </c>
      <c r="X3155" t="s">
        <v>24</v>
      </c>
      <c r="Y3155">
        <v>23689</v>
      </c>
      <c r="Z3155">
        <v>35863</v>
      </c>
      <c r="AA3155">
        <v>13523</v>
      </c>
      <c r="AB3155">
        <v>15766</v>
      </c>
      <c r="AC3155" t="s">
        <v>12817</v>
      </c>
      <c r="AD3155" t="s">
        <v>12818</v>
      </c>
    </row>
    <row r="3156" spans="1:30" x14ac:dyDescent="0.25">
      <c r="A3156">
        <v>3155</v>
      </c>
      <c r="B3156" t="s">
        <v>17368</v>
      </c>
      <c r="C3156" s="2">
        <v>1.8290998715425999</v>
      </c>
      <c r="D3156" t="s">
        <v>35</v>
      </c>
      <c r="E3156" t="s">
        <v>18287</v>
      </c>
      <c r="F3156">
        <v>17680.290062858701</v>
      </c>
      <c r="G3156" s="2">
        <v>0.22089509775520799</v>
      </c>
      <c r="H3156" s="12">
        <v>8.2804004712208599</v>
      </c>
      <c r="I3156" s="14">
        <v>1.22761734875516E-16</v>
      </c>
      <c r="J3156" s="14">
        <v>3.687573651453E-15</v>
      </c>
      <c r="K3156" t="s">
        <v>12820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1</v>
      </c>
      <c r="U3156">
        <v>0</v>
      </c>
      <c r="V3156">
        <v>0</v>
      </c>
      <c r="W3156">
        <v>0</v>
      </c>
      <c r="X3156">
        <v>0</v>
      </c>
      <c r="Y3156">
        <v>40270</v>
      </c>
      <c r="Z3156">
        <v>43850</v>
      </c>
      <c r="AA3156">
        <v>3898</v>
      </c>
      <c r="AB3156">
        <v>6503</v>
      </c>
      <c r="AC3156" t="s">
        <v>12819</v>
      </c>
      <c r="AD3156" t="s">
        <v>12821</v>
      </c>
    </row>
    <row r="3157" spans="1:30" x14ac:dyDescent="0.25">
      <c r="A3157">
        <v>3156</v>
      </c>
      <c r="B3157" t="s">
        <v>17369</v>
      </c>
      <c r="C3157" s="2">
        <v>1.4667450023788899</v>
      </c>
      <c r="D3157" t="s">
        <v>35</v>
      </c>
      <c r="E3157" t="s">
        <v>18296</v>
      </c>
      <c r="F3157">
        <v>7603.52988733441</v>
      </c>
      <c r="G3157" s="2">
        <v>0.202451922976149</v>
      </c>
      <c r="H3157" s="12">
        <v>7.2449052635162703</v>
      </c>
      <c r="I3157" s="14">
        <v>4.3274157817082601E-13</v>
      </c>
      <c r="J3157" s="14">
        <v>8.8474128940160993E-12</v>
      </c>
      <c r="K3157" t="s">
        <v>24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0</v>
      </c>
      <c r="Y3157">
        <v>16031</v>
      </c>
      <c r="Z3157">
        <v>18028</v>
      </c>
      <c r="AA3157">
        <v>2106</v>
      </c>
      <c r="AB3157">
        <v>3290</v>
      </c>
      <c r="AC3157" t="s">
        <v>12822</v>
      </c>
      <c r="AD3157" t="s">
        <v>12823</v>
      </c>
    </row>
    <row r="3158" spans="1:30" x14ac:dyDescent="0.25">
      <c r="A3158">
        <v>3157</v>
      </c>
      <c r="B3158" t="s">
        <v>17370</v>
      </c>
      <c r="C3158" s="2">
        <v>1.75764297367818</v>
      </c>
      <c r="D3158" t="s">
        <v>12826</v>
      </c>
      <c r="E3158" t="s">
        <v>18289</v>
      </c>
      <c r="F3158">
        <v>2523.74441782746</v>
      </c>
      <c r="G3158" s="2">
        <v>0.25387484246800801</v>
      </c>
      <c r="H3158" s="12">
        <v>6.9232656398385304</v>
      </c>
      <c r="I3158" s="14">
        <v>4.41349032162576E-12</v>
      </c>
      <c r="J3158" s="14">
        <v>8.0161300957900403E-11</v>
      </c>
      <c r="K3158" t="s">
        <v>12825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1</v>
      </c>
      <c r="U3158">
        <v>0</v>
      </c>
      <c r="V3158">
        <v>0</v>
      </c>
      <c r="W3158">
        <v>0</v>
      </c>
      <c r="X3158">
        <v>0</v>
      </c>
      <c r="Y3158">
        <v>5766</v>
      </c>
      <c r="Z3158">
        <v>6106</v>
      </c>
      <c r="AA3158">
        <v>546</v>
      </c>
      <c r="AB3158">
        <v>1002</v>
      </c>
      <c r="AC3158" t="s">
        <v>12824</v>
      </c>
      <c r="AD3158" t="s">
        <v>12827</v>
      </c>
    </row>
    <row r="3159" spans="1:30" x14ac:dyDescent="0.25">
      <c r="A3159">
        <v>3158</v>
      </c>
      <c r="B3159" t="s">
        <v>17371</v>
      </c>
      <c r="C3159" s="2">
        <v>0.52503140877259702</v>
      </c>
      <c r="D3159" t="s">
        <v>12830</v>
      </c>
      <c r="E3159" t="s">
        <v>18291</v>
      </c>
      <c r="F3159">
        <v>270.61278316085998</v>
      </c>
      <c r="G3159" s="2">
        <v>0.230820129881254</v>
      </c>
      <c r="H3159" s="12">
        <v>2.2746344049052398</v>
      </c>
      <c r="I3159" s="14">
        <v>2.29278704243111E-2</v>
      </c>
      <c r="J3159" s="14">
        <v>5.4928425771125701E-2</v>
      </c>
      <c r="K3159" t="s">
        <v>12829</v>
      </c>
      <c r="L3159" t="s">
        <v>24</v>
      </c>
      <c r="M3159" t="s">
        <v>24</v>
      </c>
      <c r="N3159" t="s">
        <v>24</v>
      </c>
      <c r="O3159" t="s">
        <v>24</v>
      </c>
      <c r="P3159" t="s">
        <v>24</v>
      </c>
      <c r="Q3159" t="s">
        <v>24</v>
      </c>
      <c r="R3159" t="s">
        <v>24</v>
      </c>
      <c r="S3159" t="s">
        <v>24</v>
      </c>
      <c r="T3159" t="s">
        <v>24</v>
      </c>
      <c r="U3159" t="s">
        <v>24</v>
      </c>
      <c r="V3159" t="s">
        <v>24</v>
      </c>
      <c r="W3159" t="s">
        <v>24</v>
      </c>
      <c r="X3159" t="s">
        <v>24</v>
      </c>
      <c r="Y3159">
        <v>445</v>
      </c>
      <c r="Z3159">
        <v>530</v>
      </c>
      <c r="AA3159">
        <v>128</v>
      </c>
      <c r="AB3159">
        <v>166</v>
      </c>
      <c r="AC3159" t="s">
        <v>12828</v>
      </c>
      <c r="AD3159" t="s">
        <v>12831</v>
      </c>
    </row>
    <row r="3160" spans="1:30" x14ac:dyDescent="0.25">
      <c r="A3160">
        <v>3159</v>
      </c>
      <c r="B3160" t="s">
        <v>17372</v>
      </c>
      <c r="C3160" s="2">
        <v>-0.456570453972789</v>
      </c>
      <c r="D3160" t="s">
        <v>35</v>
      </c>
      <c r="F3160">
        <v>151.170632909148</v>
      </c>
      <c r="G3160" s="2">
        <v>0.29154460432690099</v>
      </c>
      <c r="H3160" s="12">
        <v>-1.5660398004171201</v>
      </c>
      <c r="I3160" s="14">
        <v>0.117339299818104</v>
      </c>
      <c r="J3160" s="14">
        <v>0.20668018303549601</v>
      </c>
      <c r="K3160" t="s">
        <v>12833</v>
      </c>
      <c r="L3160" t="s">
        <v>24</v>
      </c>
      <c r="M3160" t="s">
        <v>24</v>
      </c>
      <c r="N3160" t="s">
        <v>24</v>
      </c>
      <c r="O3160" t="s">
        <v>24</v>
      </c>
      <c r="P3160" t="s">
        <v>24</v>
      </c>
      <c r="Q3160" t="s">
        <v>24</v>
      </c>
      <c r="R3160" t="s">
        <v>24</v>
      </c>
      <c r="S3160" t="s">
        <v>24</v>
      </c>
      <c r="T3160" t="s">
        <v>24</v>
      </c>
      <c r="U3160" t="s">
        <v>24</v>
      </c>
      <c r="V3160" t="s">
        <v>24</v>
      </c>
      <c r="W3160" t="s">
        <v>24</v>
      </c>
      <c r="X3160" t="s">
        <v>24</v>
      </c>
      <c r="Y3160">
        <v>213</v>
      </c>
      <c r="Z3160">
        <v>174</v>
      </c>
      <c r="AA3160">
        <v>105</v>
      </c>
      <c r="AB3160">
        <v>126</v>
      </c>
      <c r="AC3160" t="s">
        <v>12832</v>
      </c>
      <c r="AD3160" t="s">
        <v>12834</v>
      </c>
    </row>
    <row r="3161" spans="1:30" x14ac:dyDescent="0.25">
      <c r="A3161">
        <v>3160</v>
      </c>
      <c r="B3161" t="s">
        <v>17373</v>
      </c>
      <c r="C3161" s="2">
        <v>-0.39540012406733499</v>
      </c>
      <c r="D3161" t="s">
        <v>12837</v>
      </c>
      <c r="E3161" t="s">
        <v>18283</v>
      </c>
      <c r="F3161">
        <v>565.10971305677299</v>
      </c>
      <c r="G3161" s="2">
        <v>0.220049954044433</v>
      </c>
      <c r="H3161" s="12">
        <v>-1.79686528808588</v>
      </c>
      <c r="I3161" s="14">
        <v>7.2357008480812196E-2</v>
      </c>
      <c r="J3161" s="14">
        <v>0.139878276295828</v>
      </c>
      <c r="K3161" t="s">
        <v>12836</v>
      </c>
      <c r="L3161" t="s">
        <v>24</v>
      </c>
      <c r="M3161" t="s">
        <v>24</v>
      </c>
      <c r="N3161" t="s">
        <v>24</v>
      </c>
      <c r="O3161" t="s">
        <v>24</v>
      </c>
      <c r="P3161" t="s">
        <v>24</v>
      </c>
      <c r="Q3161" t="s">
        <v>24</v>
      </c>
      <c r="R3161" t="s">
        <v>24</v>
      </c>
      <c r="S3161" t="s">
        <v>24</v>
      </c>
      <c r="T3161" t="s">
        <v>24</v>
      </c>
      <c r="U3161" t="s">
        <v>24</v>
      </c>
      <c r="V3161" t="s">
        <v>24</v>
      </c>
      <c r="W3161" t="s">
        <v>24</v>
      </c>
      <c r="X3161" t="s">
        <v>24</v>
      </c>
      <c r="Y3161">
        <v>714</v>
      </c>
      <c r="Z3161">
        <v>773</v>
      </c>
      <c r="AA3161">
        <v>438</v>
      </c>
      <c r="AB3161">
        <v>401</v>
      </c>
      <c r="AC3161" t="s">
        <v>12835</v>
      </c>
      <c r="AD3161" t="s">
        <v>12838</v>
      </c>
    </row>
    <row r="3162" spans="1:30" x14ac:dyDescent="0.25">
      <c r="A3162">
        <v>3161</v>
      </c>
      <c r="B3162" t="s">
        <v>17374</v>
      </c>
      <c r="C3162" s="2">
        <v>0.20130246445174699</v>
      </c>
      <c r="D3162" t="s">
        <v>11924</v>
      </c>
      <c r="E3162" t="s">
        <v>18298</v>
      </c>
      <c r="F3162">
        <v>418.35621872514702</v>
      </c>
      <c r="G3162" s="2">
        <v>0.195664825667134</v>
      </c>
      <c r="H3162" s="12">
        <v>1.0288127350707501</v>
      </c>
      <c r="I3162" s="14">
        <v>0.303567681202773</v>
      </c>
      <c r="J3162" s="14">
        <v>0.42872759316341003</v>
      </c>
      <c r="K3162" t="s">
        <v>12840</v>
      </c>
      <c r="L3162" t="s">
        <v>24</v>
      </c>
      <c r="M3162" t="s">
        <v>24</v>
      </c>
      <c r="N3162" t="s">
        <v>24</v>
      </c>
      <c r="O3162" t="s">
        <v>24</v>
      </c>
      <c r="P3162" t="s">
        <v>24</v>
      </c>
      <c r="Q3162" t="s">
        <v>24</v>
      </c>
      <c r="R3162" t="s">
        <v>24</v>
      </c>
      <c r="S3162" t="s">
        <v>24</v>
      </c>
      <c r="T3162" t="s">
        <v>24</v>
      </c>
      <c r="U3162" t="s">
        <v>24</v>
      </c>
      <c r="V3162" t="s">
        <v>24</v>
      </c>
      <c r="W3162" t="s">
        <v>24</v>
      </c>
      <c r="X3162" t="s">
        <v>24</v>
      </c>
      <c r="Y3162">
        <v>638</v>
      </c>
      <c r="Z3162">
        <v>727</v>
      </c>
      <c r="AA3162">
        <v>235</v>
      </c>
      <c r="AB3162">
        <v>279</v>
      </c>
      <c r="AC3162" t="s">
        <v>12839</v>
      </c>
      <c r="AD3162" t="s">
        <v>12841</v>
      </c>
    </row>
    <row r="3163" spans="1:30" x14ac:dyDescent="0.25">
      <c r="A3163">
        <v>3162</v>
      </c>
      <c r="B3163" t="s">
        <v>17375</v>
      </c>
      <c r="C3163" s="2">
        <v>-0.16344644540504499</v>
      </c>
      <c r="D3163" t="s">
        <v>12844</v>
      </c>
      <c r="E3163" t="s">
        <v>18283</v>
      </c>
      <c r="F3163">
        <v>868.54789627831599</v>
      </c>
      <c r="G3163" s="2">
        <v>0.17849747058547799</v>
      </c>
      <c r="H3163" s="12">
        <v>-0.91567933634541299</v>
      </c>
      <c r="I3163" s="14">
        <v>0.35983510609472902</v>
      </c>
      <c r="J3163" s="14">
        <v>0.48756283459400301</v>
      </c>
      <c r="K3163" t="s">
        <v>12843</v>
      </c>
      <c r="L3163" t="s">
        <v>24</v>
      </c>
      <c r="M3163" t="s">
        <v>24</v>
      </c>
      <c r="N3163" t="s">
        <v>24</v>
      </c>
      <c r="O3163" t="s">
        <v>24</v>
      </c>
      <c r="P3163" t="s">
        <v>24</v>
      </c>
      <c r="Q3163" t="s">
        <v>24</v>
      </c>
      <c r="R3163" t="s">
        <v>24</v>
      </c>
      <c r="S3163" t="s">
        <v>24</v>
      </c>
      <c r="T3163" t="s">
        <v>24</v>
      </c>
      <c r="U3163" t="s">
        <v>24</v>
      </c>
      <c r="V3163" t="s">
        <v>24</v>
      </c>
      <c r="W3163" t="s">
        <v>24</v>
      </c>
      <c r="X3163" t="s">
        <v>24</v>
      </c>
      <c r="Y3163">
        <v>1138</v>
      </c>
      <c r="Z3163">
        <v>1363</v>
      </c>
      <c r="AA3163">
        <v>565</v>
      </c>
      <c r="AB3163">
        <v>645</v>
      </c>
      <c r="AC3163" t="s">
        <v>12842</v>
      </c>
      <c r="AD3163" t="s">
        <v>12845</v>
      </c>
    </row>
    <row r="3164" spans="1:30" x14ac:dyDescent="0.25">
      <c r="A3164">
        <v>3163</v>
      </c>
      <c r="B3164" t="s">
        <v>17376</v>
      </c>
      <c r="C3164" s="2">
        <v>-0.47572380277173998</v>
      </c>
      <c r="D3164" t="s">
        <v>12848</v>
      </c>
      <c r="E3164" t="s">
        <v>18292</v>
      </c>
      <c r="F3164">
        <v>2596.7778995397598</v>
      </c>
      <c r="G3164" s="2">
        <v>0.16128589832342899</v>
      </c>
      <c r="H3164" s="12">
        <v>-2.94956848501264</v>
      </c>
      <c r="I3164" s="14">
        <v>3.1821803739366201E-3</v>
      </c>
      <c r="J3164" s="14">
        <v>1.0119229935034601E-2</v>
      </c>
      <c r="K3164" t="s">
        <v>12847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</v>
      </c>
      <c r="W3164">
        <v>0</v>
      </c>
      <c r="X3164">
        <v>0</v>
      </c>
      <c r="Y3164">
        <v>3035</v>
      </c>
      <c r="Z3164">
        <v>3596</v>
      </c>
      <c r="AA3164">
        <v>1772</v>
      </c>
      <c r="AB3164">
        <v>2227</v>
      </c>
      <c r="AC3164" t="s">
        <v>12846</v>
      </c>
      <c r="AD3164" t="s">
        <v>12849</v>
      </c>
    </row>
    <row r="3165" spans="1:30" x14ac:dyDescent="0.25">
      <c r="A3165">
        <v>3164</v>
      </c>
      <c r="B3165" t="s">
        <v>17377</v>
      </c>
      <c r="C3165" s="2">
        <v>-0.39990985435431298</v>
      </c>
      <c r="D3165" t="s">
        <v>12852</v>
      </c>
      <c r="E3165" t="s">
        <v>18292</v>
      </c>
      <c r="F3165">
        <v>16448.034795178599</v>
      </c>
      <c r="G3165" s="2">
        <v>0.18924555499287701</v>
      </c>
      <c r="H3165" s="12">
        <v>-2.1131796430799499</v>
      </c>
      <c r="I3165" s="14">
        <v>3.4585394979091397E-2</v>
      </c>
      <c r="J3165" s="14">
        <v>7.6957433835652497E-2</v>
      </c>
      <c r="K3165" t="s">
        <v>12851</v>
      </c>
      <c r="L3165" t="s">
        <v>24</v>
      </c>
      <c r="M3165" t="s">
        <v>24</v>
      </c>
      <c r="N3165" t="s">
        <v>24</v>
      </c>
      <c r="O3165" t="s">
        <v>24</v>
      </c>
      <c r="P3165" t="s">
        <v>24</v>
      </c>
      <c r="Q3165" t="s">
        <v>24</v>
      </c>
      <c r="R3165" t="s">
        <v>24</v>
      </c>
      <c r="S3165" t="s">
        <v>24</v>
      </c>
      <c r="T3165" t="s">
        <v>24</v>
      </c>
      <c r="U3165" t="s">
        <v>24</v>
      </c>
      <c r="V3165" t="s">
        <v>24</v>
      </c>
      <c r="W3165" t="s">
        <v>24</v>
      </c>
      <c r="X3165" t="s">
        <v>24</v>
      </c>
      <c r="Y3165">
        <v>20002</v>
      </c>
      <c r="Z3165">
        <v>23276</v>
      </c>
      <c r="AA3165">
        <v>10041</v>
      </c>
      <c r="AB3165">
        <v>14903</v>
      </c>
      <c r="AC3165" t="s">
        <v>12850</v>
      </c>
      <c r="AD3165" t="s">
        <v>12853</v>
      </c>
    </row>
    <row r="3166" spans="1:30" x14ac:dyDescent="0.25">
      <c r="A3166">
        <v>3165</v>
      </c>
      <c r="B3166" t="s">
        <v>17378</v>
      </c>
      <c r="C3166" s="2">
        <v>-0.70052816477028901</v>
      </c>
      <c r="D3166" t="s">
        <v>12856</v>
      </c>
      <c r="E3166" t="s">
        <v>18293</v>
      </c>
      <c r="F3166">
        <v>3270.6748002679501</v>
      </c>
      <c r="G3166" s="2">
        <v>0.25584744912095297</v>
      </c>
      <c r="H3166" s="12">
        <v>-2.73806976453031</v>
      </c>
      <c r="I3166" s="14">
        <v>6.1800964262251198E-3</v>
      </c>
      <c r="J3166" s="14">
        <v>1.7933428950488599E-2</v>
      </c>
      <c r="K3166" t="s">
        <v>12855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</v>
      </c>
      <c r="W3166">
        <v>0</v>
      </c>
      <c r="X3166">
        <v>0</v>
      </c>
      <c r="Y3166">
        <v>3704</v>
      </c>
      <c r="Z3166">
        <v>3889</v>
      </c>
      <c r="AA3166">
        <v>1916</v>
      </c>
      <c r="AB3166">
        <v>3529</v>
      </c>
      <c r="AC3166" t="s">
        <v>12854</v>
      </c>
      <c r="AD3166" t="s">
        <v>12857</v>
      </c>
    </row>
    <row r="3167" spans="1:30" x14ac:dyDescent="0.25">
      <c r="A3167">
        <v>3166</v>
      </c>
      <c r="B3167" t="s">
        <v>17379</v>
      </c>
      <c r="C3167" s="2">
        <v>-0.38423433881470598</v>
      </c>
      <c r="D3167" t="s">
        <v>12860</v>
      </c>
      <c r="E3167" t="s">
        <v>18282</v>
      </c>
      <c r="F3167">
        <v>1393.08452408167</v>
      </c>
      <c r="G3167" s="2">
        <v>0.25629281027887801</v>
      </c>
      <c r="H3167" s="12">
        <v>-1.49920061509573</v>
      </c>
      <c r="I3167" s="14">
        <v>0.13382159553267101</v>
      </c>
      <c r="J3167" s="14">
        <v>0.22970256288135499</v>
      </c>
      <c r="K3167" t="s">
        <v>12859</v>
      </c>
      <c r="L3167" t="s">
        <v>24</v>
      </c>
      <c r="M3167" t="s">
        <v>24</v>
      </c>
      <c r="N3167" t="s">
        <v>24</v>
      </c>
      <c r="O3167" t="s">
        <v>24</v>
      </c>
      <c r="P3167" t="s">
        <v>24</v>
      </c>
      <c r="Q3167" t="s">
        <v>24</v>
      </c>
      <c r="R3167" t="s">
        <v>24</v>
      </c>
      <c r="S3167" t="s">
        <v>24</v>
      </c>
      <c r="T3167" t="s">
        <v>24</v>
      </c>
      <c r="U3167" t="s">
        <v>24</v>
      </c>
      <c r="V3167" t="s">
        <v>24</v>
      </c>
      <c r="W3167" t="s">
        <v>24</v>
      </c>
      <c r="X3167" t="s">
        <v>24</v>
      </c>
      <c r="Y3167">
        <v>1856</v>
      </c>
      <c r="Z3167">
        <v>1824</v>
      </c>
      <c r="AA3167">
        <v>756</v>
      </c>
      <c r="AB3167">
        <v>1363</v>
      </c>
      <c r="AC3167" t="s">
        <v>12858</v>
      </c>
      <c r="AD3167" t="s">
        <v>12861</v>
      </c>
    </row>
    <row r="3168" spans="1:30" x14ac:dyDescent="0.25">
      <c r="A3168">
        <v>3167</v>
      </c>
      <c r="B3168" t="s">
        <v>17380</v>
      </c>
      <c r="C3168" s="2">
        <v>-0.122943034059367</v>
      </c>
      <c r="D3168" t="s">
        <v>12864</v>
      </c>
      <c r="E3168" t="s">
        <v>18293</v>
      </c>
      <c r="F3168">
        <v>1710.2247334824001</v>
      </c>
      <c r="G3168" s="2">
        <v>0.20839371259306</v>
      </c>
      <c r="H3168" s="12">
        <v>-0.58995558229457501</v>
      </c>
      <c r="I3168" s="14">
        <v>0.55522042869942001</v>
      </c>
      <c r="J3168" s="14">
        <v>0.67134049770800597</v>
      </c>
      <c r="K3168" t="s">
        <v>12863</v>
      </c>
      <c r="L3168" t="s">
        <v>24</v>
      </c>
      <c r="M3168" t="s">
        <v>24</v>
      </c>
      <c r="N3168" t="s">
        <v>24</v>
      </c>
      <c r="O3168" t="s">
        <v>24</v>
      </c>
      <c r="P3168" t="s">
        <v>24</v>
      </c>
      <c r="Q3168" t="s">
        <v>24</v>
      </c>
      <c r="R3168" t="s">
        <v>24</v>
      </c>
      <c r="S3168" t="s">
        <v>24</v>
      </c>
      <c r="T3168" t="s">
        <v>24</v>
      </c>
      <c r="U3168" t="s">
        <v>24</v>
      </c>
      <c r="V3168" t="s">
        <v>24</v>
      </c>
      <c r="W3168" t="s">
        <v>24</v>
      </c>
      <c r="X3168" t="s">
        <v>24</v>
      </c>
      <c r="Y3168">
        <v>2350</v>
      </c>
      <c r="Z3168">
        <v>2645</v>
      </c>
      <c r="AA3168">
        <v>931</v>
      </c>
      <c r="AB3168">
        <v>1450</v>
      </c>
      <c r="AC3168" t="s">
        <v>12862</v>
      </c>
      <c r="AD3168" t="s">
        <v>12865</v>
      </c>
    </row>
    <row r="3169" spans="1:30" x14ac:dyDescent="0.25">
      <c r="A3169">
        <v>3168</v>
      </c>
      <c r="B3169" t="s">
        <v>17381</v>
      </c>
      <c r="C3169" s="2">
        <v>0.143371638803579</v>
      </c>
      <c r="D3169" t="s">
        <v>12868</v>
      </c>
      <c r="E3169" t="s">
        <v>18293</v>
      </c>
      <c r="F3169">
        <v>768.37905470692795</v>
      </c>
      <c r="G3169" s="2">
        <v>0.204230727912594</v>
      </c>
      <c r="H3169" s="12">
        <v>0.70200816629776797</v>
      </c>
      <c r="I3169" s="14">
        <v>0.48267407069009999</v>
      </c>
      <c r="J3169" s="14">
        <v>0.606448599113526</v>
      </c>
      <c r="K3169" t="s">
        <v>12867</v>
      </c>
      <c r="L3169" t="s">
        <v>24</v>
      </c>
      <c r="M3169" t="s">
        <v>24</v>
      </c>
      <c r="N3169" t="s">
        <v>24</v>
      </c>
      <c r="O3169" t="s">
        <v>24</v>
      </c>
      <c r="P3169" t="s">
        <v>24</v>
      </c>
      <c r="Q3169" t="s">
        <v>24</v>
      </c>
      <c r="R3169" t="s">
        <v>24</v>
      </c>
      <c r="S3169" t="s">
        <v>24</v>
      </c>
      <c r="T3169" t="s">
        <v>24</v>
      </c>
      <c r="U3169" t="s">
        <v>24</v>
      </c>
      <c r="V3169" t="s">
        <v>24</v>
      </c>
      <c r="W3169" t="s">
        <v>24</v>
      </c>
      <c r="X3169" t="s">
        <v>24</v>
      </c>
      <c r="Y3169">
        <v>1206</v>
      </c>
      <c r="Z3169">
        <v>1252</v>
      </c>
      <c r="AA3169">
        <v>391</v>
      </c>
      <c r="AB3169">
        <v>582</v>
      </c>
      <c r="AC3169" t="s">
        <v>12866</v>
      </c>
      <c r="AD3169" t="s">
        <v>12869</v>
      </c>
    </row>
    <row r="3170" spans="1:30" x14ac:dyDescent="0.25">
      <c r="A3170">
        <v>3169</v>
      </c>
      <c r="B3170" t="s">
        <v>17382</v>
      </c>
      <c r="C3170" s="2">
        <v>5.2380427947405099E-2</v>
      </c>
      <c r="D3170" t="s">
        <v>12872</v>
      </c>
      <c r="E3170" t="s">
        <v>18293</v>
      </c>
      <c r="F3170">
        <v>1127.19970456038</v>
      </c>
      <c r="G3170" s="2">
        <v>0.222762153685028</v>
      </c>
      <c r="H3170" s="12">
        <v>0.23514060661070699</v>
      </c>
      <c r="I3170" s="14">
        <v>0.81409960258921799</v>
      </c>
      <c r="J3170" s="14">
        <v>0.87121374297366305</v>
      </c>
      <c r="K3170" t="s">
        <v>12871</v>
      </c>
      <c r="L3170" t="s">
        <v>24</v>
      </c>
      <c r="M3170" t="s">
        <v>24</v>
      </c>
      <c r="N3170" t="s">
        <v>24</v>
      </c>
      <c r="O3170" t="s">
        <v>24</v>
      </c>
      <c r="P3170" t="s">
        <v>24</v>
      </c>
      <c r="Q3170" t="s">
        <v>24</v>
      </c>
      <c r="R3170" t="s">
        <v>24</v>
      </c>
      <c r="S3170" t="s">
        <v>24</v>
      </c>
      <c r="T3170" t="s">
        <v>24</v>
      </c>
      <c r="U3170" t="s">
        <v>24</v>
      </c>
      <c r="V3170" t="s">
        <v>24</v>
      </c>
      <c r="W3170" t="s">
        <v>24</v>
      </c>
      <c r="X3170" t="s">
        <v>24</v>
      </c>
      <c r="Y3170">
        <v>1721</v>
      </c>
      <c r="Z3170">
        <v>1776</v>
      </c>
      <c r="AA3170">
        <v>565</v>
      </c>
      <c r="AB3170">
        <v>915</v>
      </c>
      <c r="AC3170" t="s">
        <v>12870</v>
      </c>
      <c r="AD3170" t="s">
        <v>12873</v>
      </c>
    </row>
    <row r="3171" spans="1:30" x14ac:dyDescent="0.25">
      <c r="A3171">
        <v>3170</v>
      </c>
      <c r="B3171" t="s">
        <v>17383</v>
      </c>
      <c r="C3171" s="2">
        <v>-8.2574459856418994E-2</v>
      </c>
      <c r="D3171" t="s">
        <v>12876</v>
      </c>
      <c r="E3171" t="s">
        <v>18293</v>
      </c>
      <c r="F3171">
        <v>1205.2127268194999</v>
      </c>
      <c r="G3171" s="2">
        <v>0.22769615735844301</v>
      </c>
      <c r="H3171" s="12">
        <v>-0.36265196924877802</v>
      </c>
      <c r="I3171" s="14">
        <v>0.71686488342011701</v>
      </c>
      <c r="J3171" s="14">
        <v>0.80164873131602499</v>
      </c>
      <c r="K3171" t="s">
        <v>12875</v>
      </c>
      <c r="L3171" t="s">
        <v>24</v>
      </c>
      <c r="M3171" t="s">
        <v>24</v>
      </c>
      <c r="N3171" t="s">
        <v>24</v>
      </c>
      <c r="O3171" t="s">
        <v>24</v>
      </c>
      <c r="P3171" t="s">
        <v>24</v>
      </c>
      <c r="Q3171" t="s">
        <v>24</v>
      </c>
      <c r="R3171" t="s">
        <v>24</v>
      </c>
      <c r="S3171" t="s">
        <v>24</v>
      </c>
      <c r="T3171" t="s">
        <v>24</v>
      </c>
      <c r="U3171" t="s">
        <v>24</v>
      </c>
      <c r="V3171" t="s">
        <v>24</v>
      </c>
      <c r="W3171" t="s">
        <v>24</v>
      </c>
      <c r="X3171" t="s">
        <v>24</v>
      </c>
      <c r="Y3171">
        <v>1693</v>
      </c>
      <c r="Z3171">
        <v>1878</v>
      </c>
      <c r="AA3171">
        <v>627</v>
      </c>
      <c r="AB3171">
        <v>1032</v>
      </c>
      <c r="AC3171" t="s">
        <v>12874</v>
      </c>
      <c r="AD3171" t="s">
        <v>12877</v>
      </c>
    </row>
    <row r="3172" spans="1:30" x14ac:dyDescent="0.25">
      <c r="A3172">
        <v>3171</v>
      </c>
      <c r="B3172" t="s">
        <v>17384</v>
      </c>
      <c r="C3172" s="2">
        <v>-3.5761757073806903E-2</v>
      </c>
      <c r="D3172" t="s">
        <v>12880</v>
      </c>
      <c r="E3172" t="s">
        <v>18293</v>
      </c>
      <c r="F3172">
        <v>1602.8533503792301</v>
      </c>
      <c r="G3172" s="2">
        <v>0.23645498130411099</v>
      </c>
      <c r="H3172" s="12">
        <v>-0.15124129285232901</v>
      </c>
      <c r="I3172" s="14">
        <v>0.87978537793015299</v>
      </c>
      <c r="J3172" s="14">
        <v>0.91712811020214802</v>
      </c>
      <c r="K3172" t="s">
        <v>12879</v>
      </c>
      <c r="L3172" t="s">
        <v>24</v>
      </c>
      <c r="M3172" t="s">
        <v>24</v>
      </c>
      <c r="N3172" t="s">
        <v>24</v>
      </c>
      <c r="O3172" t="s">
        <v>24</v>
      </c>
      <c r="P3172" t="s">
        <v>24</v>
      </c>
      <c r="Q3172" t="s">
        <v>24</v>
      </c>
      <c r="R3172" t="s">
        <v>24</v>
      </c>
      <c r="S3172" t="s">
        <v>24</v>
      </c>
      <c r="T3172" t="s">
        <v>24</v>
      </c>
      <c r="U3172" t="s">
        <v>24</v>
      </c>
      <c r="V3172" t="s">
        <v>24</v>
      </c>
      <c r="W3172" t="s">
        <v>24</v>
      </c>
      <c r="X3172" t="s">
        <v>24</v>
      </c>
      <c r="Y3172">
        <v>2291</v>
      </c>
      <c r="Z3172">
        <v>2537</v>
      </c>
      <c r="AA3172">
        <v>803</v>
      </c>
      <c r="AB3172">
        <v>1372</v>
      </c>
      <c r="AC3172" t="s">
        <v>12878</v>
      </c>
      <c r="AD3172" t="s">
        <v>12881</v>
      </c>
    </row>
    <row r="3173" spans="1:30" x14ac:dyDescent="0.25">
      <c r="A3173">
        <v>3172</v>
      </c>
      <c r="B3173" t="s">
        <v>17385</v>
      </c>
      <c r="C3173" s="2">
        <v>0.29743632287960498</v>
      </c>
      <c r="D3173" t="s">
        <v>12884</v>
      </c>
      <c r="E3173" t="s">
        <v>18296</v>
      </c>
      <c r="F3173">
        <v>9713.5275150303496</v>
      </c>
      <c r="G3173" s="2">
        <v>0.16358850050007201</v>
      </c>
      <c r="H3173" s="12">
        <v>1.81819823502492</v>
      </c>
      <c r="I3173" s="14">
        <v>6.90338396849976E-2</v>
      </c>
      <c r="J3173" s="14">
        <v>0.134788571984958</v>
      </c>
      <c r="K3173" t="s">
        <v>12883</v>
      </c>
      <c r="L3173" t="s">
        <v>24</v>
      </c>
      <c r="M3173" t="s">
        <v>24</v>
      </c>
      <c r="N3173" t="s">
        <v>24</v>
      </c>
      <c r="O3173" t="s">
        <v>24</v>
      </c>
      <c r="P3173" t="s">
        <v>24</v>
      </c>
      <c r="Q3173" t="s">
        <v>24</v>
      </c>
      <c r="R3173" t="s">
        <v>24</v>
      </c>
      <c r="S3173" t="s">
        <v>24</v>
      </c>
      <c r="T3173" t="s">
        <v>24</v>
      </c>
      <c r="U3173" t="s">
        <v>24</v>
      </c>
      <c r="V3173" t="s">
        <v>24</v>
      </c>
      <c r="W3173" t="s">
        <v>24</v>
      </c>
      <c r="X3173" t="s">
        <v>24</v>
      </c>
      <c r="Y3173">
        <v>15168</v>
      </c>
      <c r="Z3173">
        <v>17511</v>
      </c>
      <c r="AA3173">
        <v>5614</v>
      </c>
      <c r="AB3173">
        <v>5831</v>
      </c>
      <c r="AC3173" t="s">
        <v>12882</v>
      </c>
      <c r="AD3173" t="s">
        <v>12885</v>
      </c>
    </row>
    <row r="3174" spans="1:30" x14ac:dyDescent="0.25">
      <c r="A3174">
        <v>3173</v>
      </c>
      <c r="B3174" t="s">
        <v>17386</v>
      </c>
      <c r="C3174" s="2">
        <v>0.30913927055001</v>
      </c>
      <c r="D3174" t="s">
        <v>12888</v>
      </c>
      <c r="E3174" t="s">
        <v>18296</v>
      </c>
      <c r="F3174">
        <v>14050.2451154015</v>
      </c>
      <c r="G3174" s="2">
        <v>0.18268589389693601</v>
      </c>
      <c r="H3174" s="12">
        <v>1.6921901519359499</v>
      </c>
      <c r="I3174" s="14">
        <v>9.0609723631734501E-2</v>
      </c>
      <c r="J3174" s="14">
        <v>0.16873198415923901</v>
      </c>
      <c r="K3174" t="s">
        <v>12887</v>
      </c>
      <c r="L3174" t="s">
        <v>24</v>
      </c>
      <c r="M3174" t="s">
        <v>24</v>
      </c>
      <c r="N3174" t="s">
        <v>24</v>
      </c>
      <c r="O3174" t="s">
        <v>24</v>
      </c>
      <c r="P3174" t="s">
        <v>24</v>
      </c>
      <c r="Q3174" t="s">
        <v>24</v>
      </c>
      <c r="R3174" t="s">
        <v>24</v>
      </c>
      <c r="S3174" t="s">
        <v>24</v>
      </c>
      <c r="T3174" t="s">
        <v>24</v>
      </c>
      <c r="U3174" t="s">
        <v>24</v>
      </c>
      <c r="V3174" t="s">
        <v>24</v>
      </c>
      <c r="W3174" t="s">
        <v>24</v>
      </c>
      <c r="X3174" t="s">
        <v>24</v>
      </c>
      <c r="Y3174">
        <v>21338</v>
      </c>
      <c r="Z3174">
        <v>26145</v>
      </c>
      <c r="AA3174">
        <v>8222</v>
      </c>
      <c r="AB3174">
        <v>8233</v>
      </c>
      <c r="AC3174" t="s">
        <v>12886</v>
      </c>
      <c r="AD3174" t="s">
        <v>12889</v>
      </c>
    </row>
    <row r="3175" spans="1:30" x14ac:dyDescent="0.25">
      <c r="A3175">
        <v>3174</v>
      </c>
      <c r="B3175" t="s">
        <v>17387</v>
      </c>
      <c r="C3175" s="2">
        <v>-7.3180559636431804E-3</v>
      </c>
      <c r="D3175" t="s">
        <v>35</v>
      </c>
      <c r="F3175">
        <v>5528.7664944766302</v>
      </c>
      <c r="G3175" s="2">
        <v>0.17204603266854701</v>
      </c>
      <c r="H3175" s="12">
        <v>-4.25354531582934E-2</v>
      </c>
      <c r="I3175" s="14">
        <v>0.96607184978111704</v>
      </c>
      <c r="J3175" s="14">
        <v>0.975143278407411</v>
      </c>
      <c r="K3175" t="s">
        <v>12891</v>
      </c>
      <c r="L3175" t="s">
        <v>24</v>
      </c>
      <c r="M3175" t="s">
        <v>24</v>
      </c>
      <c r="N3175" t="s">
        <v>24</v>
      </c>
      <c r="O3175" t="s">
        <v>24</v>
      </c>
      <c r="P3175" t="s">
        <v>24</v>
      </c>
      <c r="Q3175" t="s">
        <v>24</v>
      </c>
      <c r="R3175" t="s">
        <v>24</v>
      </c>
      <c r="S3175" t="s">
        <v>24</v>
      </c>
      <c r="T3175" t="s">
        <v>24</v>
      </c>
      <c r="U3175" t="s">
        <v>24</v>
      </c>
      <c r="V3175" t="s">
        <v>24</v>
      </c>
      <c r="W3175" t="s">
        <v>24</v>
      </c>
      <c r="X3175" t="s">
        <v>24</v>
      </c>
      <c r="Y3175">
        <v>7464</v>
      </c>
      <c r="Z3175">
        <v>9382</v>
      </c>
      <c r="AA3175">
        <v>3448</v>
      </c>
      <c r="AB3175">
        <v>3853</v>
      </c>
      <c r="AC3175" t="s">
        <v>12890</v>
      </c>
      <c r="AD3175" t="s">
        <v>12892</v>
      </c>
    </row>
    <row r="3176" spans="1:30" x14ac:dyDescent="0.25">
      <c r="A3176">
        <v>3175</v>
      </c>
      <c r="B3176" t="s">
        <v>17388</v>
      </c>
      <c r="C3176" s="2">
        <v>0.14830754722903</v>
      </c>
      <c r="D3176" t="s">
        <v>12895</v>
      </c>
      <c r="E3176" t="s">
        <v>18298</v>
      </c>
      <c r="F3176">
        <v>191.26364837461699</v>
      </c>
      <c r="G3176" s="2">
        <v>0.298370211153758</v>
      </c>
      <c r="H3176" s="12">
        <v>0.49705882720511801</v>
      </c>
      <c r="I3176" s="14">
        <v>0.61914756790189196</v>
      </c>
      <c r="J3176" s="14">
        <v>0.720611253587227</v>
      </c>
      <c r="K3176" t="s">
        <v>12894</v>
      </c>
      <c r="L3176" t="s">
        <v>24</v>
      </c>
      <c r="M3176" t="s">
        <v>24</v>
      </c>
      <c r="N3176" t="s">
        <v>24</v>
      </c>
      <c r="O3176" t="s">
        <v>24</v>
      </c>
      <c r="P3176" t="s">
        <v>24</v>
      </c>
      <c r="Q3176" t="s">
        <v>24</v>
      </c>
      <c r="R3176" t="s">
        <v>24</v>
      </c>
      <c r="S3176" t="s">
        <v>24</v>
      </c>
      <c r="T3176" t="s">
        <v>24</v>
      </c>
      <c r="U3176" t="s">
        <v>24</v>
      </c>
      <c r="V3176" t="s">
        <v>24</v>
      </c>
      <c r="W3176" t="s">
        <v>24</v>
      </c>
      <c r="X3176" t="s">
        <v>24</v>
      </c>
      <c r="Y3176">
        <v>333</v>
      </c>
      <c r="Z3176">
        <v>277</v>
      </c>
      <c r="AA3176">
        <v>125</v>
      </c>
      <c r="AB3176">
        <v>112</v>
      </c>
      <c r="AC3176" t="s">
        <v>12893</v>
      </c>
      <c r="AD3176" t="s">
        <v>12896</v>
      </c>
    </row>
    <row r="3177" spans="1:30" x14ac:dyDescent="0.25">
      <c r="A3177">
        <v>3176</v>
      </c>
      <c r="B3177" t="s">
        <v>17389</v>
      </c>
      <c r="C3177" s="2">
        <v>-2.9265330970244599E-2</v>
      </c>
      <c r="D3177" t="s">
        <v>35</v>
      </c>
      <c r="F3177">
        <v>1520.2241559204101</v>
      </c>
      <c r="G3177" s="2">
        <v>0.202841669624481</v>
      </c>
      <c r="H3177" s="12">
        <v>-0.144276720973671</v>
      </c>
      <c r="I3177" s="14">
        <v>0.88528195993933501</v>
      </c>
      <c r="J3177" s="14">
        <v>0.92083074759773698</v>
      </c>
      <c r="K3177" t="s">
        <v>12898</v>
      </c>
      <c r="L3177" t="s">
        <v>24</v>
      </c>
      <c r="M3177" t="s">
        <v>24</v>
      </c>
      <c r="N3177" t="s">
        <v>24</v>
      </c>
      <c r="O3177" t="s">
        <v>24</v>
      </c>
      <c r="P3177" t="s">
        <v>24</v>
      </c>
      <c r="Q3177" t="s">
        <v>24</v>
      </c>
      <c r="R3177" t="s">
        <v>24</v>
      </c>
      <c r="S3177" t="s">
        <v>24</v>
      </c>
      <c r="T3177" t="s">
        <v>24</v>
      </c>
      <c r="U3177" t="s">
        <v>24</v>
      </c>
      <c r="V3177" t="s">
        <v>24</v>
      </c>
      <c r="W3177" t="s">
        <v>24</v>
      </c>
      <c r="X3177" t="s">
        <v>24</v>
      </c>
      <c r="Y3177">
        <v>2444</v>
      </c>
      <c r="Z3177">
        <v>2129</v>
      </c>
      <c r="AA3177">
        <v>854</v>
      </c>
      <c r="AB3177">
        <v>1187</v>
      </c>
      <c r="AC3177" t="s">
        <v>12897</v>
      </c>
      <c r="AD3177" t="s">
        <v>12899</v>
      </c>
    </row>
    <row r="3178" spans="1:30" x14ac:dyDescent="0.25">
      <c r="A3178">
        <v>3177</v>
      </c>
      <c r="B3178" t="s">
        <v>17390</v>
      </c>
      <c r="C3178" s="2">
        <v>0.42901668457220199</v>
      </c>
      <c r="D3178" t="s">
        <v>4483</v>
      </c>
      <c r="E3178" t="s">
        <v>18292</v>
      </c>
      <c r="F3178">
        <v>1122.6005216587801</v>
      </c>
      <c r="G3178" s="2">
        <v>0.171003496317431</v>
      </c>
      <c r="H3178" s="12">
        <v>2.5088182043706602</v>
      </c>
      <c r="I3178" s="14">
        <v>1.21135809509014E-2</v>
      </c>
      <c r="J3178" s="14">
        <v>3.1577792799245698E-2</v>
      </c>
      <c r="K3178" t="s">
        <v>12901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0</v>
      </c>
      <c r="Y3178">
        <v>1992</v>
      </c>
      <c r="Z3178">
        <v>1929</v>
      </c>
      <c r="AA3178">
        <v>558</v>
      </c>
      <c r="AB3178">
        <v>709</v>
      </c>
      <c r="AC3178" t="s">
        <v>12900</v>
      </c>
      <c r="AD3178" t="s">
        <v>12902</v>
      </c>
    </row>
    <row r="3179" spans="1:30" x14ac:dyDescent="0.25">
      <c r="A3179">
        <v>3178</v>
      </c>
      <c r="B3179" t="s">
        <v>17391</v>
      </c>
      <c r="C3179" s="2">
        <v>1.78454750600361</v>
      </c>
      <c r="D3179" t="s">
        <v>6859</v>
      </c>
      <c r="E3179" t="s">
        <v>18292</v>
      </c>
      <c r="F3179">
        <v>600.03052541795296</v>
      </c>
      <c r="G3179" s="2">
        <v>1.6436866463748301</v>
      </c>
      <c r="H3179" s="12">
        <v>1.08569812253416</v>
      </c>
      <c r="I3179" s="14">
        <v>0.27761257160420399</v>
      </c>
      <c r="J3179" s="14">
        <v>0.401658796633722</v>
      </c>
      <c r="K3179" t="s">
        <v>12904</v>
      </c>
      <c r="L3179" t="s">
        <v>24</v>
      </c>
      <c r="M3179" t="s">
        <v>24</v>
      </c>
      <c r="N3179" t="s">
        <v>24</v>
      </c>
      <c r="O3179" t="s">
        <v>24</v>
      </c>
      <c r="P3179" t="s">
        <v>24</v>
      </c>
      <c r="Q3179" t="s">
        <v>24</v>
      </c>
      <c r="R3179" t="s">
        <v>24</v>
      </c>
      <c r="S3179" t="s">
        <v>24</v>
      </c>
      <c r="T3179" t="s">
        <v>24</v>
      </c>
      <c r="U3179" t="s">
        <v>24</v>
      </c>
      <c r="V3179" t="s">
        <v>24</v>
      </c>
      <c r="W3179" t="s">
        <v>24</v>
      </c>
      <c r="X3179" t="s">
        <v>24</v>
      </c>
      <c r="Y3179">
        <v>1414</v>
      </c>
      <c r="Z3179">
        <v>1418</v>
      </c>
      <c r="AA3179">
        <v>14</v>
      </c>
      <c r="AB3179">
        <v>370</v>
      </c>
      <c r="AC3179" t="s">
        <v>12903</v>
      </c>
      <c r="AD3179" t="s">
        <v>12905</v>
      </c>
    </row>
    <row r="3180" spans="1:30" x14ac:dyDescent="0.25">
      <c r="A3180">
        <v>3179</v>
      </c>
      <c r="B3180" t="s">
        <v>17392</v>
      </c>
      <c r="C3180" s="2">
        <v>0.54570389821094301</v>
      </c>
      <c r="D3180" t="s">
        <v>12908</v>
      </c>
      <c r="E3180" t="s">
        <v>18298</v>
      </c>
      <c r="F3180">
        <v>5884.8015981086201</v>
      </c>
      <c r="G3180" s="2">
        <v>0.19051548652268799</v>
      </c>
      <c r="H3180" s="12">
        <v>2.8643545371097998</v>
      </c>
      <c r="I3180" s="14">
        <v>4.1786002661174703E-3</v>
      </c>
      <c r="J3180" s="14">
        <v>1.27679452575812E-2</v>
      </c>
      <c r="K3180" t="s">
        <v>12907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0</v>
      </c>
      <c r="Y3180">
        <v>9740</v>
      </c>
      <c r="Z3180">
        <v>11578</v>
      </c>
      <c r="AA3180">
        <v>3199</v>
      </c>
      <c r="AB3180">
        <v>3063</v>
      </c>
      <c r="AC3180" t="s">
        <v>12906</v>
      </c>
      <c r="AD3180" t="s">
        <v>12909</v>
      </c>
    </row>
    <row r="3181" spans="1:30" x14ac:dyDescent="0.25">
      <c r="A3181">
        <v>3180</v>
      </c>
      <c r="B3181" t="s">
        <v>17393</v>
      </c>
      <c r="C3181" s="2">
        <v>-4.0717891540784299</v>
      </c>
      <c r="D3181" t="s">
        <v>12912</v>
      </c>
      <c r="F3181">
        <v>1173275.62806477</v>
      </c>
      <c r="G3181" s="2">
        <v>0.16644128763915</v>
      </c>
      <c r="H3181" s="12">
        <v>-24.463816711789701</v>
      </c>
      <c r="I3181" s="14">
        <v>3.5873642125686E-132</v>
      </c>
      <c r="J3181" s="14">
        <v>7.0043286250402002E-129</v>
      </c>
      <c r="K3181" t="s">
        <v>12911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1</v>
      </c>
      <c r="X3181">
        <v>0</v>
      </c>
      <c r="Y3181">
        <v>178279</v>
      </c>
      <c r="Z3181">
        <v>224065</v>
      </c>
      <c r="AA3181">
        <v>1362975</v>
      </c>
      <c r="AB3181">
        <v>1557065</v>
      </c>
      <c r="AC3181" t="s">
        <v>12910</v>
      </c>
      <c r="AD3181" t="s">
        <v>12913</v>
      </c>
    </row>
    <row r="3182" spans="1:30" x14ac:dyDescent="0.25">
      <c r="A3182">
        <v>3181</v>
      </c>
      <c r="B3182" t="s">
        <v>17394</v>
      </c>
      <c r="C3182" s="2">
        <v>0.92533898654777702</v>
      </c>
      <c r="D3182" t="s">
        <v>35</v>
      </c>
      <c r="F3182">
        <v>69.069464018479493</v>
      </c>
      <c r="G3182" s="2">
        <v>0.43384526074063501</v>
      </c>
      <c r="H3182" s="12">
        <v>2.1328779412459</v>
      </c>
      <c r="I3182" s="14">
        <v>3.2934740327620199E-2</v>
      </c>
      <c r="J3182" s="14">
        <v>7.3829024672420807E-2</v>
      </c>
      <c r="K3182" t="s">
        <v>12915</v>
      </c>
      <c r="L3182" t="s">
        <v>24</v>
      </c>
      <c r="M3182" t="s">
        <v>24</v>
      </c>
      <c r="N3182" t="s">
        <v>24</v>
      </c>
      <c r="O3182" t="s">
        <v>24</v>
      </c>
      <c r="P3182" t="s">
        <v>24</v>
      </c>
      <c r="Q3182" t="s">
        <v>24</v>
      </c>
      <c r="R3182" t="s">
        <v>24</v>
      </c>
      <c r="S3182" t="s">
        <v>24</v>
      </c>
      <c r="T3182" t="s">
        <v>24</v>
      </c>
      <c r="U3182" t="s">
        <v>24</v>
      </c>
      <c r="V3182" t="s">
        <v>24</v>
      </c>
      <c r="W3182" t="s">
        <v>24</v>
      </c>
      <c r="X3182" t="s">
        <v>24</v>
      </c>
      <c r="Y3182">
        <v>154</v>
      </c>
      <c r="Z3182">
        <v>120</v>
      </c>
      <c r="AA3182">
        <v>35</v>
      </c>
      <c r="AB3182">
        <v>27</v>
      </c>
      <c r="AC3182" t="s">
        <v>12914</v>
      </c>
      <c r="AD3182" t="s">
        <v>12916</v>
      </c>
    </row>
    <row r="3183" spans="1:30" x14ac:dyDescent="0.25">
      <c r="A3183">
        <v>3182</v>
      </c>
      <c r="B3183" t="s">
        <v>17395</v>
      </c>
      <c r="C3183" s="2">
        <v>8.7820270737621706E-2</v>
      </c>
      <c r="D3183" t="s">
        <v>12919</v>
      </c>
      <c r="E3183" t="s">
        <v>18285</v>
      </c>
      <c r="F3183">
        <v>29.362313279592801</v>
      </c>
      <c r="G3183" s="2">
        <v>1.0278891646062001</v>
      </c>
      <c r="H3183" s="12">
        <v>8.5437490501485303E-2</v>
      </c>
      <c r="I3183" s="14">
        <v>0.93191358900132903</v>
      </c>
      <c r="J3183" s="14">
        <v>0.95140459216998396</v>
      </c>
      <c r="K3183" t="s">
        <v>12918</v>
      </c>
      <c r="L3183" t="s">
        <v>24</v>
      </c>
      <c r="M3183" t="s">
        <v>24</v>
      </c>
      <c r="N3183" t="s">
        <v>24</v>
      </c>
      <c r="O3183" t="s">
        <v>24</v>
      </c>
      <c r="P3183" t="s">
        <v>24</v>
      </c>
      <c r="Q3183" t="s">
        <v>24</v>
      </c>
      <c r="R3183" t="s">
        <v>24</v>
      </c>
      <c r="S3183" t="s">
        <v>24</v>
      </c>
      <c r="T3183" t="s">
        <v>24</v>
      </c>
      <c r="U3183" t="s">
        <v>24</v>
      </c>
      <c r="V3183" t="s">
        <v>24</v>
      </c>
      <c r="W3183" t="s">
        <v>24</v>
      </c>
      <c r="X3183" t="s">
        <v>24</v>
      </c>
      <c r="Y3183">
        <v>59</v>
      </c>
      <c r="Z3183">
        <v>32</v>
      </c>
      <c r="AA3183">
        <v>32</v>
      </c>
      <c r="AB3183">
        <v>3</v>
      </c>
      <c r="AC3183" t="s">
        <v>12917</v>
      </c>
      <c r="AD3183" t="s">
        <v>12920</v>
      </c>
    </row>
    <row r="3184" spans="1:30" x14ac:dyDescent="0.25">
      <c r="A3184">
        <v>3183</v>
      </c>
      <c r="B3184" t="s">
        <v>17396</v>
      </c>
      <c r="C3184" s="2">
        <v>-0.31482660442358201</v>
      </c>
      <c r="D3184" t="s">
        <v>12923</v>
      </c>
      <c r="E3184" t="s">
        <v>18291</v>
      </c>
      <c r="F3184">
        <v>39.361682316422502</v>
      </c>
      <c r="G3184" s="2">
        <v>0.52930669473349101</v>
      </c>
      <c r="H3184" s="12">
        <v>-0.59479052042237701</v>
      </c>
      <c r="I3184" s="14">
        <v>0.55198350490954395</v>
      </c>
      <c r="J3184" s="14">
        <v>0.66920074097229698</v>
      </c>
      <c r="K3184" t="s">
        <v>12922</v>
      </c>
      <c r="L3184" t="s">
        <v>24</v>
      </c>
      <c r="M3184" t="s">
        <v>24</v>
      </c>
      <c r="N3184" t="s">
        <v>24</v>
      </c>
      <c r="O3184" t="s">
        <v>24</v>
      </c>
      <c r="P3184" t="s">
        <v>24</v>
      </c>
      <c r="Q3184" t="s">
        <v>24</v>
      </c>
      <c r="R3184" t="s">
        <v>24</v>
      </c>
      <c r="S3184" t="s">
        <v>24</v>
      </c>
      <c r="T3184" t="s">
        <v>24</v>
      </c>
      <c r="U3184" t="s">
        <v>24</v>
      </c>
      <c r="V3184" t="s">
        <v>24</v>
      </c>
      <c r="W3184" t="s">
        <v>24</v>
      </c>
      <c r="X3184" t="s">
        <v>24</v>
      </c>
      <c r="Y3184">
        <v>65</v>
      </c>
      <c r="Z3184">
        <v>41</v>
      </c>
      <c r="AA3184">
        <v>30</v>
      </c>
      <c r="AB3184">
        <v>27</v>
      </c>
      <c r="AC3184" t="s">
        <v>12921</v>
      </c>
      <c r="AD3184" t="s">
        <v>12924</v>
      </c>
    </row>
    <row r="3185" spans="1:30" x14ac:dyDescent="0.25">
      <c r="A3185">
        <v>3184</v>
      </c>
      <c r="B3185" t="s">
        <v>17397</v>
      </c>
      <c r="C3185" s="2">
        <v>-0.73051751551391197</v>
      </c>
      <c r="D3185" t="s">
        <v>12927</v>
      </c>
      <c r="E3185" t="s">
        <v>18282</v>
      </c>
      <c r="F3185">
        <v>26.1179534823377</v>
      </c>
      <c r="G3185" s="2">
        <v>0.55785610468230196</v>
      </c>
      <c r="H3185" s="12">
        <v>-1.3095088668608199</v>
      </c>
      <c r="I3185" s="14">
        <v>0.19036203620283401</v>
      </c>
      <c r="J3185" s="14">
        <v>0.302426261746162</v>
      </c>
      <c r="K3185" t="s">
        <v>12926</v>
      </c>
      <c r="L3185" t="s">
        <v>24</v>
      </c>
      <c r="M3185" t="s">
        <v>24</v>
      </c>
      <c r="N3185" t="s">
        <v>24</v>
      </c>
      <c r="O3185" t="s">
        <v>24</v>
      </c>
      <c r="P3185" t="s">
        <v>24</v>
      </c>
      <c r="Q3185" t="s">
        <v>24</v>
      </c>
      <c r="R3185" t="s">
        <v>24</v>
      </c>
      <c r="S3185" t="s">
        <v>24</v>
      </c>
      <c r="T3185" t="s">
        <v>24</v>
      </c>
      <c r="U3185" t="s">
        <v>24</v>
      </c>
      <c r="V3185" t="s">
        <v>24</v>
      </c>
      <c r="W3185" t="s">
        <v>24</v>
      </c>
      <c r="X3185" t="s">
        <v>24</v>
      </c>
      <c r="Y3185">
        <v>26</v>
      </c>
      <c r="Z3185">
        <v>34</v>
      </c>
      <c r="AA3185">
        <v>20</v>
      </c>
      <c r="AB3185">
        <v>23</v>
      </c>
      <c r="AC3185" t="s">
        <v>12925</v>
      </c>
      <c r="AD3185" t="s">
        <v>12928</v>
      </c>
    </row>
    <row r="3186" spans="1:30" x14ac:dyDescent="0.25">
      <c r="A3186">
        <v>3185</v>
      </c>
      <c r="B3186" t="s">
        <v>17398</v>
      </c>
      <c r="C3186" s="2">
        <v>-0.27954939982126997</v>
      </c>
      <c r="D3186" t="s">
        <v>12931</v>
      </c>
      <c r="E3186" t="s">
        <v>18291</v>
      </c>
      <c r="F3186">
        <v>266.92704188232699</v>
      </c>
      <c r="G3186" s="2">
        <v>0.21701670292255501</v>
      </c>
      <c r="H3186" s="12">
        <v>-1.2881469308886799</v>
      </c>
      <c r="I3186" s="14">
        <v>0.19769482127038199</v>
      </c>
      <c r="J3186" s="14">
        <v>0.31141519849166599</v>
      </c>
      <c r="K3186" t="s">
        <v>12930</v>
      </c>
      <c r="L3186" t="s">
        <v>24</v>
      </c>
      <c r="M3186" t="s">
        <v>24</v>
      </c>
      <c r="N3186" t="s">
        <v>24</v>
      </c>
      <c r="O3186" t="s">
        <v>24</v>
      </c>
      <c r="P3186" t="s">
        <v>24</v>
      </c>
      <c r="Q3186" t="s">
        <v>24</v>
      </c>
      <c r="R3186" t="s">
        <v>24</v>
      </c>
      <c r="S3186" t="s">
        <v>24</v>
      </c>
      <c r="T3186" t="s">
        <v>24</v>
      </c>
      <c r="U3186" t="s">
        <v>24</v>
      </c>
      <c r="V3186" t="s">
        <v>24</v>
      </c>
      <c r="W3186" t="s">
        <v>24</v>
      </c>
      <c r="X3186" t="s">
        <v>24</v>
      </c>
      <c r="Y3186">
        <v>351</v>
      </c>
      <c r="Z3186">
        <v>384</v>
      </c>
      <c r="AA3186">
        <v>180</v>
      </c>
      <c r="AB3186">
        <v>206</v>
      </c>
      <c r="AC3186" t="s">
        <v>12929</v>
      </c>
      <c r="AD3186" t="s">
        <v>12932</v>
      </c>
    </row>
    <row r="3187" spans="1:30" x14ac:dyDescent="0.25">
      <c r="A3187">
        <v>3186</v>
      </c>
      <c r="B3187" t="s">
        <v>17399</v>
      </c>
      <c r="C3187" s="2">
        <v>-0.33560666167126701</v>
      </c>
      <c r="D3187" t="s">
        <v>5801</v>
      </c>
      <c r="F3187">
        <v>74.636204974258405</v>
      </c>
      <c r="G3187" s="2">
        <v>0.416763622311634</v>
      </c>
      <c r="H3187" s="12">
        <v>-0.80526860720180204</v>
      </c>
      <c r="I3187" s="14">
        <v>0.42066469327122202</v>
      </c>
      <c r="J3187" s="14">
        <v>0.54976426613926399</v>
      </c>
      <c r="K3187" t="s">
        <v>12934</v>
      </c>
      <c r="L3187" t="s">
        <v>24</v>
      </c>
      <c r="M3187" t="s">
        <v>24</v>
      </c>
      <c r="N3187" t="s">
        <v>24</v>
      </c>
      <c r="O3187" t="s">
        <v>24</v>
      </c>
      <c r="P3187" t="s">
        <v>24</v>
      </c>
      <c r="Q3187" t="s">
        <v>24</v>
      </c>
      <c r="R3187" t="s">
        <v>24</v>
      </c>
      <c r="S3187" t="s">
        <v>24</v>
      </c>
      <c r="T3187" t="s">
        <v>24</v>
      </c>
      <c r="U3187" t="s">
        <v>24</v>
      </c>
      <c r="V3187" t="s">
        <v>24</v>
      </c>
      <c r="W3187" t="s">
        <v>24</v>
      </c>
      <c r="X3187" t="s">
        <v>24</v>
      </c>
      <c r="Y3187">
        <v>108</v>
      </c>
      <c r="Z3187">
        <v>93</v>
      </c>
      <c r="AA3187">
        <v>38</v>
      </c>
      <c r="AB3187">
        <v>74</v>
      </c>
      <c r="AC3187" t="s">
        <v>12933</v>
      </c>
      <c r="AD3187" t="s">
        <v>12935</v>
      </c>
    </row>
    <row r="3188" spans="1:30" x14ac:dyDescent="0.25">
      <c r="A3188">
        <v>3187</v>
      </c>
      <c r="B3188" t="s">
        <v>17400</v>
      </c>
      <c r="C3188" s="2">
        <v>-0.25017556911951699</v>
      </c>
      <c r="D3188" t="s">
        <v>12938</v>
      </c>
      <c r="E3188" t="s">
        <v>18298</v>
      </c>
      <c r="F3188">
        <v>604.54658290364102</v>
      </c>
      <c r="G3188" s="2">
        <v>0.23042353350419401</v>
      </c>
      <c r="H3188" s="12">
        <v>-1.0857205655817399</v>
      </c>
      <c r="I3188" s="14">
        <v>0.27760263915455602</v>
      </c>
      <c r="J3188" s="14">
        <v>0.401658796633722</v>
      </c>
      <c r="K3188" t="s">
        <v>12937</v>
      </c>
      <c r="L3188" t="s">
        <v>24</v>
      </c>
      <c r="M3188" t="s">
        <v>24</v>
      </c>
      <c r="N3188" t="s">
        <v>24</v>
      </c>
      <c r="O3188" t="s">
        <v>24</v>
      </c>
      <c r="P3188" t="s">
        <v>24</v>
      </c>
      <c r="Q3188" t="s">
        <v>24</v>
      </c>
      <c r="R3188" t="s">
        <v>24</v>
      </c>
      <c r="S3188" t="s">
        <v>24</v>
      </c>
      <c r="T3188" t="s">
        <v>24</v>
      </c>
      <c r="U3188" t="s">
        <v>24</v>
      </c>
      <c r="V3188" t="s">
        <v>24</v>
      </c>
      <c r="W3188" t="s">
        <v>24</v>
      </c>
      <c r="X3188" t="s">
        <v>24</v>
      </c>
      <c r="Y3188">
        <v>864</v>
      </c>
      <c r="Z3188">
        <v>817</v>
      </c>
      <c r="AA3188">
        <v>342</v>
      </c>
      <c r="AB3188">
        <v>535</v>
      </c>
      <c r="AC3188" t="s">
        <v>12936</v>
      </c>
      <c r="AD3188" t="s">
        <v>12939</v>
      </c>
    </row>
    <row r="3189" spans="1:30" x14ac:dyDescent="0.25">
      <c r="A3189">
        <v>3188</v>
      </c>
      <c r="B3189" t="s">
        <v>17401</v>
      </c>
      <c r="C3189" s="2">
        <v>-1.08452368944706</v>
      </c>
      <c r="D3189" t="s">
        <v>35</v>
      </c>
      <c r="F3189">
        <v>4015.13607992078</v>
      </c>
      <c r="G3189" s="2">
        <v>0.20690595690084601</v>
      </c>
      <c r="H3189" s="12">
        <v>-5.2416262232932596</v>
      </c>
      <c r="I3189" s="14">
        <v>1.5916753920389299E-7</v>
      </c>
      <c r="J3189" s="14">
        <v>1.5013266680947001E-6</v>
      </c>
      <c r="K3189" t="s">
        <v>12941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1</v>
      </c>
      <c r="W3189">
        <v>0</v>
      </c>
      <c r="X3189">
        <v>0</v>
      </c>
      <c r="Y3189">
        <v>3806</v>
      </c>
      <c r="Z3189">
        <v>4036</v>
      </c>
      <c r="AA3189">
        <v>2824</v>
      </c>
      <c r="AB3189">
        <v>4469</v>
      </c>
      <c r="AC3189" t="s">
        <v>12940</v>
      </c>
      <c r="AD3189" t="s">
        <v>12942</v>
      </c>
    </row>
    <row r="3190" spans="1:30" x14ac:dyDescent="0.25">
      <c r="A3190">
        <v>3189</v>
      </c>
      <c r="B3190" t="s">
        <v>17402</v>
      </c>
      <c r="C3190" s="2">
        <v>0.34262549557477201</v>
      </c>
      <c r="D3190" t="s">
        <v>12945</v>
      </c>
      <c r="E3190" t="s">
        <v>18287</v>
      </c>
      <c r="F3190">
        <v>3991.73128931469</v>
      </c>
      <c r="G3190" s="2">
        <v>0.190071484657759</v>
      </c>
      <c r="H3190" s="12">
        <v>1.8026138754674299</v>
      </c>
      <c r="I3190" s="14">
        <v>7.1448876355836397E-2</v>
      </c>
      <c r="J3190" s="14">
        <v>0.138259594732181</v>
      </c>
      <c r="K3190" t="s">
        <v>12944</v>
      </c>
      <c r="L3190" t="s">
        <v>24</v>
      </c>
      <c r="M3190" t="s">
        <v>24</v>
      </c>
      <c r="N3190" t="s">
        <v>24</v>
      </c>
      <c r="O3190" t="s">
        <v>24</v>
      </c>
      <c r="P3190" t="s">
        <v>24</v>
      </c>
      <c r="Q3190" t="s">
        <v>24</v>
      </c>
      <c r="R3190" t="s">
        <v>24</v>
      </c>
      <c r="S3190" t="s">
        <v>24</v>
      </c>
      <c r="T3190" t="s">
        <v>24</v>
      </c>
      <c r="U3190" t="s">
        <v>24</v>
      </c>
      <c r="V3190" t="s">
        <v>24</v>
      </c>
      <c r="W3190" t="s">
        <v>24</v>
      </c>
      <c r="X3190" t="s">
        <v>24</v>
      </c>
      <c r="Y3190">
        <v>6381</v>
      </c>
      <c r="Z3190">
        <v>7232</v>
      </c>
      <c r="AA3190">
        <v>2368</v>
      </c>
      <c r="AB3190">
        <v>2236</v>
      </c>
      <c r="AC3190" t="s">
        <v>12943</v>
      </c>
      <c r="AD3190" t="s">
        <v>12946</v>
      </c>
    </row>
    <row r="3191" spans="1:30" x14ac:dyDescent="0.25">
      <c r="A3191">
        <v>3190</v>
      </c>
      <c r="B3191" t="s">
        <v>17403</v>
      </c>
      <c r="C3191" s="2">
        <v>0.146725045962458</v>
      </c>
      <c r="D3191" t="s">
        <v>12949</v>
      </c>
      <c r="E3191" t="s">
        <v>18296</v>
      </c>
      <c r="F3191">
        <v>1875.2006888732101</v>
      </c>
      <c r="G3191" s="2">
        <v>0.161421869042945</v>
      </c>
      <c r="H3191" s="12">
        <v>0.90895395297042003</v>
      </c>
      <c r="I3191" s="14">
        <v>0.363374432516063</v>
      </c>
      <c r="J3191" s="14">
        <v>0.49099555673883299</v>
      </c>
      <c r="K3191" t="s">
        <v>12948</v>
      </c>
      <c r="L3191" t="s">
        <v>24</v>
      </c>
      <c r="M3191" t="s">
        <v>24</v>
      </c>
      <c r="N3191" t="s">
        <v>24</v>
      </c>
      <c r="O3191" t="s">
        <v>24</v>
      </c>
      <c r="P3191" t="s">
        <v>24</v>
      </c>
      <c r="Q3191" t="s">
        <v>24</v>
      </c>
      <c r="R3191" t="s">
        <v>24</v>
      </c>
      <c r="S3191" t="s">
        <v>24</v>
      </c>
      <c r="T3191" t="s">
        <v>24</v>
      </c>
      <c r="U3191" t="s">
        <v>24</v>
      </c>
      <c r="V3191" t="s">
        <v>24</v>
      </c>
      <c r="W3191" t="s">
        <v>24</v>
      </c>
      <c r="X3191" t="s">
        <v>24</v>
      </c>
      <c r="Y3191">
        <v>2984</v>
      </c>
      <c r="Z3191">
        <v>3017</v>
      </c>
      <c r="AA3191">
        <v>1021</v>
      </c>
      <c r="AB3191">
        <v>1339</v>
      </c>
      <c r="AC3191" t="s">
        <v>12947</v>
      </c>
      <c r="AD3191" t="s">
        <v>12950</v>
      </c>
    </row>
    <row r="3192" spans="1:30" x14ac:dyDescent="0.25">
      <c r="A3192">
        <v>3191</v>
      </c>
      <c r="B3192" t="s">
        <v>17404</v>
      </c>
      <c r="C3192" s="2">
        <v>0.87177591210366301</v>
      </c>
      <c r="D3192" t="s">
        <v>12952</v>
      </c>
      <c r="E3192" t="s">
        <v>18282</v>
      </c>
      <c r="F3192">
        <v>365.95552412719701</v>
      </c>
      <c r="G3192" s="2">
        <v>0.21382213031696201</v>
      </c>
      <c r="H3192" s="12">
        <v>4.0771079719922998</v>
      </c>
      <c r="I3192" s="14">
        <v>4.5599321379421199E-5</v>
      </c>
      <c r="J3192" s="14">
        <v>2.50091783689101E-4</v>
      </c>
      <c r="K3192" t="s">
        <v>24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0</v>
      </c>
      <c r="Y3192">
        <v>725</v>
      </c>
      <c r="Z3192">
        <v>715</v>
      </c>
      <c r="AA3192">
        <v>166</v>
      </c>
      <c r="AB3192">
        <v>174</v>
      </c>
      <c r="AC3192" t="s">
        <v>12951</v>
      </c>
      <c r="AD3192" t="s">
        <v>12953</v>
      </c>
    </row>
    <row r="3193" spans="1:30" x14ac:dyDescent="0.25">
      <c r="A3193">
        <v>3192</v>
      </c>
      <c r="B3193" t="s">
        <v>17405</v>
      </c>
      <c r="C3193" s="2">
        <v>0.77851779196846804</v>
      </c>
      <c r="D3193" t="s">
        <v>35</v>
      </c>
      <c r="E3193" t="s">
        <v>18295</v>
      </c>
      <c r="F3193">
        <v>1085.7276131374099</v>
      </c>
      <c r="G3193" s="2">
        <v>0.18808574065675501</v>
      </c>
      <c r="H3193" s="12">
        <v>4.1391643473346198</v>
      </c>
      <c r="I3193" s="14">
        <v>3.4857318271607801E-5</v>
      </c>
      <c r="J3193" s="14">
        <v>1.9727221427627301E-4</v>
      </c>
      <c r="K3193" t="s">
        <v>12955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0</v>
      </c>
      <c r="Y3193">
        <v>2183</v>
      </c>
      <c r="Z3193">
        <v>1987</v>
      </c>
      <c r="AA3193">
        <v>506</v>
      </c>
      <c r="AB3193">
        <v>546</v>
      </c>
      <c r="AC3193" t="s">
        <v>12954</v>
      </c>
      <c r="AD3193" t="s">
        <v>12956</v>
      </c>
    </row>
    <row r="3194" spans="1:30" x14ac:dyDescent="0.25">
      <c r="A3194">
        <v>3193</v>
      </c>
      <c r="B3194" t="s">
        <v>17406</v>
      </c>
      <c r="C3194" s="2">
        <v>0.51932876594574695</v>
      </c>
      <c r="D3194" t="s">
        <v>35</v>
      </c>
      <c r="F3194">
        <v>589.59850183404296</v>
      </c>
      <c r="G3194" s="2">
        <v>0.197392912270585</v>
      </c>
      <c r="H3194" s="12">
        <v>2.63093927726166</v>
      </c>
      <c r="I3194" s="14">
        <v>8.5149248401100094E-3</v>
      </c>
      <c r="J3194" s="14">
        <v>2.35838166539886E-2</v>
      </c>
      <c r="K3194" t="s">
        <v>12958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0</v>
      </c>
      <c r="Y3194">
        <v>1095</v>
      </c>
      <c r="Z3194">
        <v>1018</v>
      </c>
      <c r="AA3194">
        <v>280</v>
      </c>
      <c r="AB3194">
        <v>362</v>
      </c>
      <c r="AC3194" t="s">
        <v>12957</v>
      </c>
      <c r="AD3194" t="s">
        <v>12959</v>
      </c>
    </row>
    <row r="3195" spans="1:30" x14ac:dyDescent="0.25">
      <c r="A3195">
        <v>3194</v>
      </c>
      <c r="B3195" t="s">
        <v>17407</v>
      </c>
      <c r="C3195" s="2">
        <v>7.7828067113921304E-2</v>
      </c>
      <c r="D3195" t="s">
        <v>12962</v>
      </c>
      <c r="E3195" t="s">
        <v>18282</v>
      </c>
      <c r="F3195">
        <v>1468.7245144255301</v>
      </c>
      <c r="G3195" s="2">
        <v>0.153539376258441</v>
      </c>
      <c r="H3195" s="12">
        <v>0.50689320883341005</v>
      </c>
      <c r="I3195" s="14">
        <v>0.61222975097461396</v>
      </c>
      <c r="J3195" s="14">
        <v>0.71612610159930601</v>
      </c>
      <c r="K3195" t="s">
        <v>12961</v>
      </c>
      <c r="L3195" t="s">
        <v>24</v>
      </c>
      <c r="M3195" t="s">
        <v>24</v>
      </c>
      <c r="N3195" t="s">
        <v>24</v>
      </c>
      <c r="O3195" t="s">
        <v>24</v>
      </c>
      <c r="P3195" t="s">
        <v>24</v>
      </c>
      <c r="Q3195" t="s">
        <v>24</v>
      </c>
      <c r="R3195" t="s">
        <v>24</v>
      </c>
      <c r="S3195" t="s">
        <v>24</v>
      </c>
      <c r="T3195" t="s">
        <v>24</v>
      </c>
      <c r="U3195" t="s">
        <v>24</v>
      </c>
      <c r="V3195" t="s">
        <v>24</v>
      </c>
      <c r="W3195" t="s">
        <v>24</v>
      </c>
      <c r="X3195" t="s">
        <v>24</v>
      </c>
      <c r="Y3195">
        <v>2222</v>
      </c>
      <c r="Z3195">
        <v>2375</v>
      </c>
      <c r="AA3195">
        <v>847</v>
      </c>
      <c r="AB3195">
        <v>1043</v>
      </c>
      <c r="AC3195" t="s">
        <v>12960</v>
      </c>
      <c r="AD3195" t="s">
        <v>12963</v>
      </c>
    </row>
    <row r="3196" spans="1:30" x14ac:dyDescent="0.25">
      <c r="A3196">
        <v>3195</v>
      </c>
      <c r="B3196" t="s">
        <v>17408</v>
      </c>
      <c r="C3196" s="2">
        <v>0.391827725604593</v>
      </c>
      <c r="D3196" t="s">
        <v>35</v>
      </c>
      <c r="E3196" t="s">
        <v>18288</v>
      </c>
      <c r="F3196">
        <v>1987.3103387146</v>
      </c>
      <c r="G3196" s="2">
        <v>0.150818460737771</v>
      </c>
      <c r="H3196" s="12">
        <v>2.59800904801613</v>
      </c>
      <c r="I3196" s="14">
        <v>9.3766023201347706E-3</v>
      </c>
      <c r="J3196" s="14">
        <v>2.55339135705204E-2</v>
      </c>
      <c r="K3196" t="s">
        <v>12965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0</v>
      </c>
      <c r="Y3196">
        <v>3343</v>
      </c>
      <c r="Z3196">
        <v>3529</v>
      </c>
      <c r="AA3196">
        <v>1067</v>
      </c>
      <c r="AB3196">
        <v>1198</v>
      </c>
      <c r="AC3196" t="s">
        <v>12964</v>
      </c>
      <c r="AD3196" t="s">
        <v>12966</v>
      </c>
    </row>
    <row r="3197" spans="1:30" x14ac:dyDescent="0.25">
      <c r="A3197">
        <v>3196</v>
      </c>
      <c r="B3197" t="s">
        <v>17409</v>
      </c>
      <c r="C3197" s="2">
        <v>-0.57927645810734596</v>
      </c>
      <c r="D3197" t="s">
        <v>12969</v>
      </c>
      <c r="E3197" t="s">
        <v>18296</v>
      </c>
      <c r="F3197">
        <v>7072.5637768992101</v>
      </c>
      <c r="G3197" s="2">
        <v>0.22827272801915599</v>
      </c>
      <c r="H3197" s="12">
        <v>-2.5376507440640599</v>
      </c>
      <c r="I3197" s="14">
        <v>1.11599294537161E-2</v>
      </c>
      <c r="J3197" s="14">
        <v>2.9505432983589201E-2</v>
      </c>
      <c r="K3197" t="s">
        <v>12968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1</v>
      </c>
      <c r="W3197">
        <v>0</v>
      </c>
      <c r="X3197">
        <v>0</v>
      </c>
      <c r="Y3197">
        <v>7563</v>
      </c>
      <c r="Z3197">
        <v>9770</v>
      </c>
      <c r="AA3197">
        <v>4352</v>
      </c>
      <c r="AB3197">
        <v>6979</v>
      </c>
      <c r="AC3197" t="s">
        <v>12967</v>
      </c>
      <c r="AD3197" t="s">
        <v>12970</v>
      </c>
    </row>
    <row r="3198" spans="1:30" x14ac:dyDescent="0.25">
      <c r="A3198">
        <v>3197</v>
      </c>
      <c r="B3198" t="s">
        <v>17410</v>
      </c>
      <c r="C3198" s="2">
        <v>-2.84647802659454E-2</v>
      </c>
      <c r="D3198" t="s">
        <v>12973</v>
      </c>
      <c r="E3198" t="s">
        <v>18297</v>
      </c>
      <c r="F3198">
        <v>2367.3202019949299</v>
      </c>
      <c r="G3198" s="2">
        <v>0.187319458306306</v>
      </c>
      <c r="H3198" s="12">
        <v>-0.15195848057279501</v>
      </c>
      <c r="I3198" s="14">
        <v>0.87921968297541897</v>
      </c>
      <c r="J3198" s="14">
        <v>0.91678314072603795</v>
      </c>
      <c r="K3198" t="s">
        <v>12972</v>
      </c>
      <c r="L3198" t="s">
        <v>24</v>
      </c>
      <c r="M3198" t="s">
        <v>24</v>
      </c>
      <c r="N3198" t="s">
        <v>24</v>
      </c>
      <c r="O3198" t="s">
        <v>24</v>
      </c>
      <c r="P3198" t="s">
        <v>24</v>
      </c>
      <c r="Q3198" t="s">
        <v>24</v>
      </c>
      <c r="R3198" t="s">
        <v>24</v>
      </c>
      <c r="S3198" t="s">
        <v>24</v>
      </c>
      <c r="T3198" t="s">
        <v>24</v>
      </c>
      <c r="U3198" t="s">
        <v>24</v>
      </c>
      <c r="V3198" t="s">
        <v>24</v>
      </c>
      <c r="W3198" t="s">
        <v>24</v>
      </c>
      <c r="X3198" t="s">
        <v>24</v>
      </c>
      <c r="Y3198">
        <v>3191</v>
      </c>
      <c r="Z3198">
        <v>3969</v>
      </c>
      <c r="AA3198">
        <v>1339</v>
      </c>
      <c r="AB3198">
        <v>1837</v>
      </c>
      <c r="AC3198" t="s">
        <v>12971</v>
      </c>
      <c r="AD3198" t="s">
        <v>12974</v>
      </c>
    </row>
    <row r="3199" spans="1:30" x14ac:dyDescent="0.25">
      <c r="A3199">
        <v>3198</v>
      </c>
      <c r="B3199" t="s">
        <v>17411</v>
      </c>
      <c r="C3199" s="2">
        <v>3.9070001677443802E-2</v>
      </c>
      <c r="D3199" t="s">
        <v>35</v>
      </c>
      <c r="E3199" t="s">
        <v>18294</v>
      </c>
      <c r="F3199">
        <v>502.52038545312701</v>
      </c>
      <c r="G3199" s="2">
        <v>0.23919788150969001</v>
      </c>
      <c r="H3199" s="12">
        <v>0.163337574023878</v>
      </c>
      <c r="I3199" s="14">
        <v>0.87025265133976804</v>
      </c>
      <c r="J3199" s="14">
        <v>0.91101074958250094</v>
      </c>
      <c r="K3199" t="s">
        <v>12976</v>
      </c>
      <c r="L3199" t="s">
        <v>24</v>
      </c>
      <c r="M3199" t="s">
        <v>24</v>
      </c>
      <c r="N3199" t="s">
        <v>24</v>
      </c>
      <c r="O3199" t="s">
        <v>24</v>
      </c>
      <c r="P3199" t="s">
        <v>24</v>
      </c>
      <c r="Q3199" t="s">
        <v>24</v>
      </c>
      <c r="R3199" t="s">
        <v>24</v>
      </c>
      <c r="S3199" t="s">
        <v>24</v>
      </c>
      <c r="T3199" t="s">
        <v>24</v>
      </c>
      <c r="U3199" t="s">
        <v>24</v>
      </c>
      <c r="V3199" t="s">
        <v>24</v>
      </c>
      <c r="W3199" t="s">
        <v>24</v>
      </c>
      <c r="X3199" t="s">
        <v>24</v>
      </c>
      <c r="Y3199">
        <v>822</v>
      </c>
      <c r="Z3199">
        <v>725</v>
      </c>
      <c r="AA3199">
        <v>337</v>
      </c>
      <c r="AB3199">
        <v>311</v>
      </c>
      <c r="AC3199" t="s">
        <v>12975</v>
      </c>
      <c r="AD3199" t="s">
        <v>12977</v>
      </c>
    </row>
    <row r="3200" spans="1:30" x14ac:dyDescent="0.25">
      <c r="A3200">
        <v>3199</v>
      </c>
      <c r="B3200" t="s">
        <v>17412</v>
      </c>
      <c r="C3200" s="2">
        <v>0.34685096693237599</v>
      </c>
      <c r="D3200" t="s">
        <v>12980</v>
      </c>
      <c r="E3200" t="s">
        <v>18295</v>
      </c>
      <c r="F3200">
        <v>775.65922691530795</v>
      </c>
      <c r="G3200" s="2">
        <v>0.21653965983345499</v>
      </c>
      <c r="H3200" s="12">
        <v>1.6017895622406799</v>
      </c>
      <c r="I3200" s="14">
        <v>0.109202151957806</v>
      </c>
      <c r="J3200" s="14">
        <v>0.194718905659923</v>
      </c>
      <c r="K3200" t="s">
        <v>12979</v>
      </c>
      <c r="L3200" t="s">
        <v>24</v>
      </c>
      <c r="M3200" t="s">
        <v>24</v>
      </c>
      <c r="N3200" t="s">
        <v>24</v>
      </c>
      <c r="O3200" t="s">
        <v>24</v>
      </c>
      <c r="P3200" t="s">
        <v>24</v>
      </c>
      <c r="Q3200" t="s">
        <v>24</v>
      </c>
      <c r="R3200" t="s">
        <v>24</v>
      </c>
      <c r="S3200" t="s">
        <v>24</v>
      </c>
      <c r="T3200" t="s">
        <v>24</v>
      </c>
      <c r="U3200" t="s">
        <v>24</v>
      </c>
      <c r="V3200" t="s">
        <v>24</v>
      </c>
      <c r="W3200" t="s">
        <v>24</v>
      </c>
      <c r="X3200" t="s">
        <v>24</v>
      </c>
      <c r="Y3200">
        <v>1173</v>
      </c>
      <c r="Z3200">
        <v>1481</v>
      </c>
      <c r="AA3200">
        <v>371</v>
      </c>
      <c r="AB3200">
        <v>538</v>
      </c>
      <c r="AC3200" t="s">
        <v>12978</v>
      </c>
      <c r="AD3200" t="s">
        <v>12981</v>
      </c>
    </row>
    <row r="3201" spans="1:30" x14ac:dyDescent="0.25">
      <c r="A3201">
        <v>3200</v>
      </c>
      <c r="B3201" t="s">
        <v>17413</v>
      </c>
      <c r="C3201" s="2">
        <v>0.35874580524682098</v>
      </c>
      <c r="D3201" t="s">
        <v>12984</v>
      </c>
      <c r="E3201" t="s">
        <v>18284</v>
      </c>
      <c r="F3201">
        <v>606.435505356406</v>
      </c>
      <c r="G3201" s="2">
        <v>0.19564072526149701</v>
      </c>
      <c r="H3201" s="12">
        <v>1.8336969706451201</v>
      </c>
      <c r="I3201" s="14">
        <v>6.6698988558239303E-2</v>
      </c>
      <c r="J3201" s="14">
        <v>0.13101587038225601</v>
      </c>
      <c r="K3201" t="s">
        <v>12983</v>
      </c>
      <c r="L3201" t="s">
        <v>24</v>
      </c>
      <c r="M3201" t="s">
        <v>24</v>
      </c>
      <c r="N3201" t="s">
        <v>24</v>
      </c>
      <c r="O3201" t="s">
        <v>24</v>
      </c>
      <c r="P3201" t="s">
        <v>24</v>
      </c>
      <c r="Q3201" t="s">
        <v>24</v>
      </c>
      <c r="R3201" t="s">
        <v>24</v>
      </c>
      <c r="S3201" t="s">
        <v>24</v>
      </c>
      <c r="T3201" t="s">
        <v>24</v>
      </c>
      <c r="U3201" t="s">
        <v>24</v>
      </c>
      <c r="V3201" t="s">
        <v>24</v>
      </c>
      <c r="W3201" t="s">
        <v>24</v>
      </c>
      <c r="X3201" t="s">
        <v>24</v>
      </c>
      <c r="Y3201">
        <v>1053</v>
      </c>
      <c r="Z3201">
        <v>1020</v>
      </c>
      <c r="AA3201">
        <v>343</v>
      </c>
      <c r="AB3201">
        <v>355</v>
      </c>
      <c r="AC3201" t="s">
        <v>12982</v>
      </c>
      <c r="AD3201" t="s">
        <v>12985</v>
      </c>
    </row>
    <row r="3202" spans="1:30" x14ac:dyDescent="0.25">
      <c r="A3202">
        <v>3201</v>
      </c>
      <c r="B3202" t="s">
        <v>17414</v>
      </c>
      <c r="C3202" s="2">
        <v>0.22510585063729499</v>
      </c>
      <c r="D3202" t="s">
        <v>12988</v>
      </c>
      <c r="E3202" t="s">
        <v>18296</v>
      </c>
      <c r="F3202">
        <v>4286.2482383788902</v>
      </c>
      <c r="G3202" s="2">
        <v>0.15421507195820799</v>
      </c>
      <c r="H3202" s="12">
        <v>1.4596877450363499</v>
      </c>
      <c r="I3202" s="14">
        <v>0.144375911488202</v>
      </c>
      <c r="J3202" s="14">
        <v>0.243747485672904</v>
      </c>
      <c r="K3202" t="s">
        <v>12987</v>
      </c>
      <c r="L3202" t="s">
        <v>24</v>
      </c>
      <c r="M3202" t="s">
        <v>24</v>
      </c>
      <c r="N3202" t="s">
        <v>24</v>
      </c>
      <c r="O3202" t="s">
        <v>24</v>
      </c>
      <c r="P3202" t="s">
        <v>24</v>
      </c>
      <c r="Q3202" t="s">
        <v>24</v>
      </c>
      <c r="R3202" t="s">
        <v>24</v>
      </c>
      <c r="S3202" t="s">
        <v>24</v>
      </c>
      <c r="T3202" t="s">
        <v>24</v>
      </c>
      <c r="U3202" t="s">
        <v>24</v>
      </c>
      <c r="V3202" t="s">
        <v>24</v>
      </c>
      <c r="W3202" t="s">
        <v>24</v>
      </c>
      <c r="X3202" t="s">
        <v>24</v>
      </c>
      <c r="Y3202">
        <v>6570</v>
      </c>
      <c r="Z3202">
        <v>7523</v>
      </c>
      <c r="AA3202">
        <v>2483</v>
      </c>
      <c r="AB3202">
        <v>2719</v>
      </c>
      <c r="AC3202" t="s">
        <v>12986</v>
      </c>
      <c r="AD3202" t="s">
        <v>12989</v>
      </c>
    </row>
    <row r="3203" spans="1:30" x14ac:dyDescent="0.25">
      <c r="A3203">
        <v>3202</v>
      </c>
      <c r="B3203" t="s">
        <v>17415</v>
      </c>
      <c r="C3203" s="2">
        <v>1.60738034393727</v>
      </c>
      <c r="D3203" t="s">
        <v>35</v>
      </c>
      <c r="F3203">
        <v>495.10806860945502</v>
      </c>
      <c r="G3203" s="2">
        <v>0.24784088352921699</v>
      </c>
      <c r="H3203" s="12">
        <v>6.4855334642469797</v>
      </c>
      <c r="I3203" s="14">
        <v>8.84183712601524E-11</v>
      </c>
      <c r="J3203" s="14">
        <v>1.3593454321688799E-9</v>
      </c>
      <c r="K3203" t="s">
        <v>12991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0</v>
      </c>
      <c r="Y3203">
        <v>1121</v>
      </c>
      <c r="Z3203">
        <v>1148</v>
      </c>
      <c r="AA3203">
        <v>174</v>
      </c>
      <c r="AB3203">
        <v>145</v>
      </c>
      <c r="AC3203" t="s">
        <v>12990</v>
      </c>
      <c r="AD3203" t="e">
        <f>-DFETYKNNVIHHEVGHWFVANKLKLNPGNIEIEIKKCHSGFSHSATSHIDLAPSLKNLADVKTYLINRICVLYAGTAFQSEQEDRSADQILECEGKDDYSKLNELCFVLRGLNHPDNTQKCHELDQRNEIAIECWGKVMKIRSHYHKEILNLTDYISNKVKETDKKYTFTCKEIKQKINR</f>
        <v>#NAME?</v>
      </c>
    </row>
    <row r="3204" spans="1:30" x14ac:dyDescent="0.25">
      <c r="A3204">
        <v>3203</v>
      </c>
      <c r="B3204" t="s">
        <v>17416</v>
      </c>
      <c r="C3204" s="2">
        <v>0.163819867539855</v>
      </c>
      <c r="D3204" t="s">
        <v>12994</v>
      </c>
      <c r="E3204" t="s">
        <v>18287</v>
      </c>
      <c r="F3204">
        <v>1231.2020783043399</v>
      </c>
      <c r="G3204" s="2">
        <v>0.18428546761218301</v>
      </c>
      <c r="H3204" s="12">
        <v>0.88894620754688902</v>
      </c>
      <c r="I3204" s="14">
        <v>0.37403199031537598</v>
      </c>
      <c r="J3204" s="14">
        <v>0.50261126456372396</v>
      </c>
      <c r="K3204" t="s">
        <v>12993</v>
      </c>
      <c r="L3204" t="s">
        <v>24</v>
      </c>
      <c r="M3204" t="s">
        <v>24</v>
      </c>
      <c r="N3204" t="s">
        <v>24</v>
      </c>
      <c r="O3204" t="s">
        <v>24</v>
      </c>
      <c r="P3204" t="s">
        <v>24</v>
      </c>
      <c r="Q3204" t="s">
        <v>24</v>
      </c>
      <c r="R3204" t="s">
        <v>24</v>
      </c>
      <c r="S3204" t="s">
        <v>24</v>
      </c>
      <c r="T3204" t="s">
        <v>24</v>
      </c>
      <c r="U3204" t="s">
        <v>24</v>
      </c>
      <c r="V3204" t="s">
        <v>24</v>
      </c>
      <c r="W3204" t="s">
        <v>24</v>
      </c>
      <c r="X3204" t="s">
        <v>24</v>
      </c>
      <c r="Y3204">
        <v>1918</v>
      </c>
      <c r="Z3204">
        <v>2048</v>
      </c>
      <c r="AA3204">
        <v>637</v>
      </c>
      <c r="AB3204">
        <v>908</v>
      </c>
      <c r="AC3204" t="s">
        <v>12992</v>
      </c>
      <c r="AD3204" t="s">
        <v>12995</v>
      </c>
    </row>
    <row r="3205" spans="1:30" x14ac:dyDescent="0.25">
      <c r="A3205">
        <v>3204</v>
      </c>
      <c r="B3205" t="s">
        <v>17417</v>
      </c>
      <c r="C3205" s="2">
        <v>-0.3996597066566</v>
      </c>
      <c r="D3205" t="s">
        <v>12998</v>
      </c>
      <c r="E3205" t="s">
        <v>18291</v>
      </c>
      <c r="F3205">
        <v>2477.92506487014</v>
      </c>
      <c r="G3205" s="2">
        <v>0.17641731880641401</v>
      </c>
      <c r="H3205" s="12">
        <v>-2.2654221782791901</v>
      </c>
      <c r="I3205" s="14">
        <v>2.3486784623776801E-2</v>
      </c>
      <c r="J3205" s="14">
        <v>5.5958446586850799E-2</v>
      </c>
      <c r="K3205" t="s">
        <v>12997</v>
      </c>
      <c r="L3205" t="s">
        <v>24</v>
      </c>
      <c r="M3205" t="s">
        <v>24</v>
      </c>
      <c r="N3205" t="s">
        <v>24</v>
      </c>
      <c r="O3205" t="s">
        <v>24</v>
      </c>
      <c r="P3205" t="s">
        <v>24</v>
      </c>
      <c r="Q3205" t="s">
        <v>24</v>
      </c>
      <c r="R3205" t="s">
        <v>24</v>
      </c>
      <c r="S3205" t="s">
        <v>24</v>
      </c>
      <c r="T3205" t="s">
        <v>24</v>
      </c>
      <c r="U3205" t="s">
        <v>24</v>
      </c>
      <c r="V3205" t="s">
        <v>24</v>
      </c>
      <c r="W3205" t="s">
        <v>24</v>
      </c>
      <c r="X3205" t="s">
        <v>24</v>
      </c>
      <c r="Y3205">
        <v>3068</v>
      </c>
      <c r="Z3205">
        <v>3450</v>
      </c>
      <c r="AA3205">
        <v>1557</v>
      </c>
      <c r="AB3205">
        <v>2192</v>
      </c>
      <c r="AC3205" t="s">
        <v>12996</v>
      </c>
      <c r="AD3205" t="s">
        <v>12999</v>
      </c>
    </row>
    <row r="3206" spans="1:30" x14ac:dyDescent="0.25">
      <c r="A3206">
        <v>3205</v>
      </c>
      <c r="B3206" t="s">
        <v>17418</v>
      </c>
      <c r="C3206" s="2">
        <v>0.28567460092332098</v>
      </c>
      <c r="D3206" t="s">
        <v>383</v>
      </c>
      <c r="E3206" t="s">
        <v>18298</v>
      </c>
      <c r="F3206">
        <v>12295.250581206799</v>
      </c>
      <c r="G3206" s="2">
        <v>0.15336688471195301</v>
      </c>
      <c r="H3206" s="12">
        <v>1.86268764251071</v>
      </c>
      <c r="I3206" s="14">
        <v>6.2506225495628301E-2</v>
      </c>
      <c r="J3206" s="14">
        <v>0.124534087020627</v>
      </c>
      <c r="K3206" t="s">
        <v>13001</v>
      </c>
      <c r="L3206" t="s">
        <v>24</v>
      </c>
      <c r="M3206" t="s">
        <v>24</v>
      </c>
      <c r="N3206" t="s">
        <v>24</v>
      </c>
      <c r="O3206" t="s">
        <v>24</v>
      </c>
      <c r="P3206" t="s">
        <v>24</v>
      </c>
      <c r="Q3206" t="s">
        <v>24</v>
      </c>
      <c r="R3206" t="s">
        <v>24</v>
      </c>
      <c r="S3206" t="s">
        <v>24</v>
      </c>
      <c r="T3206" t="s">
        <v>24</v>
      </c>
      <c r="U3206" t="s">
        <v>24</v>
      </c>
      <c r="V3206" t="s">
        <v>24</v>
      </c>
      <c r="W3206" t="s">
        <v>24</v>
      </c>
      <c r="X3206" t="s">
        <v>24</v>
      </c>
      <c r="Y3206">
        <v>18778</v>
      </c>
      <c r="Z3206">
        <v>22458</v>
      </c>
      <c r="AA3206">
        <v>6741</v>
      </c>
      <c r="AB3206">
        <v>7884</v>
      </c>
      <c r="AC3206" t="s">
        <v>13000</v>
      </c>
      <c r="AD3206" t="s">
        <v>13002</v>
      </c>
    </row>
    <row r="3207" spans="1:30" x14ac:dyDescent="0.25">
      <c r="A3207">
        <v>3206</v>
      </c>
      <c r="B3207" t="s">
        <v>17419</v>
      </c>
      <c r="C3207" s="2">
        <v>0.101108012147358</v>
      </c>
      <c r="D3207" t="s">
        <v>13005</v>
      </c>
      <c r="E3207" t="s">
        <v>18285</v>
      </c>
      <c r="F3207">
        <v>712.37623197827998</v>
      </c>
      <c r="G3207" s="2">
        <v>0.197140101177706</v>
      </c>
      <c r="H3207" s="12">
        <v>0.51287389802147698</v>
      </c>
      <c r="I3207" s="14">
        <v>0.60803953308198699</v>
      </c>
      <c r="J3207" s="14">
        <v>0.71431840453825401</v>
      </c>
      <c r="K3207" t="s">
        <v>13004</v>
      </c>
      <c r="L3207" t="s">
        <v>24</v>
      </c>
      <c r="M3207" t="s">
        <v>24</v>
      </c>
      <c r="N3207" t="s">
        <v>24</v>
      </c>
      <c r="O3207" t="s">
        <v>24</v>
      </c>
      <c r="P3207" t="s">
        <v>24</v>
      </c>
      <c r="Q3207" t="s">
        <v>24</v>
      </c>
      <c r="R3207" t="s">
        <v>24</v>
      </c>
      <c r="S3207" t="s">
        <v>24</v>
      </c>
      <c r="T3207" t="s">
        <v>24</v>
      </c>
      <c r="U3207" t="s">
        <v>24</v>
      </c>
      <c r="V3207" t="s">
        <v>24</v>
      </c>
      <c r="W3207" t="s">
        <v>24</v>
      </c>
      <c r="X3207" t="s">
        <v>24</v>
      </c>
      <c r="Y3207">
        <v>1120</v>
      </c>
      <c r="Z3207">
        <v>1124</v>
      </c>
      <c r="AA3207">
        <v>454</v>
      </c>
      <c r="AB3207">
        <v>447</v>
      </c>
      <c r="AC3207" t="s">
        <v>13003</v>
      </c>
      <c r="AD3207" t="s">
        <v>13006</v>
      </c>
    </row>
    <row r="3208" spans="1:30" x14ac:dyDescent="0.25">
      <c r="A3208">
        <v>3207</v>
      </c>
      <c r="B3208" t="s">
        <v>17420</v>
      </c>
      <c r="C3208" s="2">
        <v>-0.36281125729352998</v>
      </c>
      <c r="D3208" t="s">
        <v>13009</v>
      </c>
      <c r="E3208" t="s">
        <v>18285</v>
      </c>
      <c r="F3208">
        <v>1198.4535206898699</v>
      </c>
      <c r="G3208" s="2">
        <v>0.16704127144650599</v>
      </c>
      <c r="H3208" s="12">
        <v>-2.17198572635218</v>
      </c>
      <c r="I3208" s="14">
        <v>2.9856739559150299E-2</v>
      </c>
      <c r="J3208" s="14">
        <v>6.8101967277150594E-2</v>
      </c>
      <c r="K3208" t="s">
        <v>13008</v>
      </c>
      <c r="L3208" t="s">
        <v>24</v>
      </c>
      <c r="M3208" t="s">
        <v>24</v>
      </c>
      <c r="N3208" t="s">
        <v>24</v>
      </c>
      <c r="O3208" t="s">
        <v>24</v>
      </c>
      <c r="P3208" t="s">
        <v>24</v>
      </c>
      <c r="Q3208" t="s">
        <v>24</v>
      </c>
      <c r="R3208" t="s">
        <v>24</v>
      </c>
      <c r="S3208" t="s">
        <v>24</v>
      </c>
      <c r="T3208" t="s">
        <v>24</v>
      </c>
      <c r="U3208" t="s">
        <v>24</v>
      </c>
      <c r="V3208" t="s">
        <v>24</v>
      </c>
      <c r="W3208" t="s">
        <v>24</v>
      </c>
      <c r="X3208" t="s">
        <v>24</v>
      </c>
      <c r="Y3208">
        <v>1469</v>
      </c>
      <c r="Z3208">
        <v>1731</v>
      </c>
      <c r="AA3208">
        <v>812</v>
      </c>
      <c r="AB3208">
        <v>969</v>
      </c>
      <c r="AC3208" t="s">
        <v>13007</v>
      </c>
      <c r="AD3208" t="s">
        <v>13010</v>
      </c>
    </row>
    <row r="3209" spans="1:30" x14ac:dyDescent="0.25">
      <c r="A3209">
        <v>3208</v>
      </c>
      <c r="B3209" t="s">
        <v>17421</v>
      </c>
      <c r="C3209" s="2">
        <v>-1.31173250562439</v>
      </c>
      <c r="D3209" t="s">
        <v>13013</v>
      </c>
      <c r="E3209" t="s">
        <v>18297</v>
      </c>
      <c r="F3209">
        <v>20919.431535473799</v>
      </c>
      <c r="G3209" s="2">
        <v>0.26917676887195702</v>
      </c>
      <c r="H3209" s="12">
        <v>-4.8731267230879096</v>
      </c>
      <c r="I3209" s="14">
        <v>1.09845712261606E-6</v>
      </c>
      <c r="J3209" s="14">
        <v>8.7719326458399293E-6</v>
      </c>
      <c r="K3209" t="s">
        <v>13012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1</v>
      </c>
      <c r="Y3209">
        <v>15745</v>
      </c>
      <c r="Z3209">
        <v>20989</v>
      </c>
      <c r="AA3209">
        <v>14147</v>
      </c>
      <c r="AB3209">
        <v>25952</v>
      </c>
      <c r="AC3209" t="s">
        <v>13011</v>
      </c>
      <c r="AD3209" t="s">
        <v>13014</v>
      </c>
    </row>
    <row r="3210" spans="1:30" x14ac:dyDescent="0.25">
      <c r="A3210">
        <v>3209</v>
      </c>
      <c r="B3210" t="s">
        <v>17422</v>
      </c>
      <c r="C3210" s="2">
        <v>-0.21046787207954301</v>
      </c>
      <c r="D3210" t="s">
        <v>13017</v>
      </c>
      <c r="E3210" t="s">
        <v>18282</v>
      </c>
      <c r="F3210">
        <v>8351.1392404855596</v>
      </c>
      <c r="G3210" s="2">
        <v>0.138098218563078</v>
      </c>
      <c r="H3210" s="12">
        <v>-1.5240448013701799</v>
      </c>
      <c r="I3210" s="14">
        <v>0.12749752001998599</v>
      </c>
      <c r="J3210" s="14">
        <v>0.22088634235938101</v>
      </c>
      <c r="K3210" t="s">
        <v>13016</v>
      </c>
      <c r="L3210" t="s">
        <v>24</v>
      </c>
      <c r="M3210" t="s">
        <v>24</v>
      </c>
      <c r="N3210" t="s">
        <v>24</v>
      </c>
      <c r="O3210" t="s">
        <v>24</v>
      </c>
      <c r="P3210" t="s">
        <v>24</v>
      </c>
      <c r="Q3210" t="s">
        <v>24</v>
      </c>
      <c r="R3210" t="s">
        <v>24</v>
      </c>
      <c r="S3210" t="s">
        <v>24</v>
      </c>
      <c r="T3210" t="s">
        <v>24</v>
      </c>
      <c r="U3210" t="s">
        <v>24</v>
      </c>
      <c r="V3210" t="s">
        <v>24</v>
      </c>
      <c r="W3210" t="s">
        <v>24</v>
      </c>
      <c r="X3210" t="s">
        <v>24</v>
      </c>
      <c r="Y3210">
        <v>11289</v>
      </c>
      <c r="Z3210">
        <v>12315</v>
      </c>
      <c r="AA3210">
        <v>5486</v>
      </c>
      <c r="AB3210">
        <v>6331</v>
      </c>
      <c r="AC3210" t="s">
        <v>13015</v>
      </c>
      <c r="AD3210" t="s">
        <v>13018</v>
      </c>
    </row>
    <row r="3211" spans="1:30" x14ac:dyDescent="0.25">
      <c r="A3211">
        <v>3210</v>
      </c>
      <c r="B3211" t="s">
        <v>17423</v>
      </c>
      <c r="C3211" s="2">
        <v>-1.4066142594026301</v>
      </c>
      <c r="D3211" t="s">
        <v>13021</v>
      </c>
      <c r="E3211" t="s">
        <v>18295</v>
      </c>
      <c r="F3211">
        <v>1803.2007050991101</v>
      </c>
      <c r="G3211" s="2">
        <v>0.19597892910981099</v>
      </c>
      <c r="H3211" s="12">
        <v>-7.1773749647059404</v>
      </c>
      <c r="I3211" s="14">
        <v>7.1062596572117799E-13</v>
      </c>
      <c r="J3211" s="14">
        <v>1.43782093064311E-11</v>
      </c>
      <c r="K3211" t="s">
        <v>13020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</v>
      </c>
      <c r="W3211">
        <v>0</v>
      </c>
      <c r="X3211">
        <v>0</v>
      </c>
      <c r="Y3211">
        <v>1453</v>
      </c>
      <c r="Z3211">
        <v>1558</v>
      </c>
      <c r="AA3211">
        <v>1396</v>
      </c>
      <c r="AB3211">
        <v>2096</v>
      </c>
      <c r="AC3211" t="s">
        <v>13019</v>
      </c>
      <c r="AD3211" t="s">
        <v>13022</v>
      </c>
    </row>
    <row r="3212" spans="1:30" x14ac:dyDescent="0.25">
      <c r="A3212">
        <v>3211</v>
      </c>
      <c r="B3212" t="s">
        <v>17424</v>
      </c>
      <c r="C3212" s="2">
        <v>-0.78802080920793205</v>
      </c>
      <c r="D3212" t="s">
        <v>13025</v>
      </c>
      <c r="E3212" t="s">
        <v>18295</v>
      </c>
      <c r="F3212">
        <v>671.37445987706701</v>
      </c>
      <c r="G3212" s="2">
        <v>0.24413980076446101</v>
      </c>
      <c r="H3212" s="12">
        <v>-3.22774413160184</v>
      </c>
      <c r="I3212" s="14">
        <v>1.24770523030626E-3</v>
      </c>
      <c r="J3212" s="14">
        <v>4.5620682812228001E-3</v>
      </c>
      <c r="K3212" t="s">
        <v>13024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1</v>
      </c>
      <c r="W3212">
        <v>0</v>
      </c>
      <c r="X3212">
        <v>0</v>
      </c>
      <c r="Y3212">
        <v>736</v>
      </c>
      <c r="Z3212">
        <v>765</v>
      </c>
      <c r="AA3212">
        <v>424</v>
      </c>
      <c r="AB3212">
        <v>715</v>
      </c>
      <c r="AC3212" t="s">
        <v>13023</v>
      </c>
      <c r="AD3212" t="s">
        <v>13026</v>
      </c>
    </row>
    <row r="3213" spans="1:30" x14ac:dyDescent="0.25">
      <c r="A3213">
        <v>3212</v>
      </c>
      <c r="B3213" t="s">
        <v>17425</v>
      </c>
      <c r="C3213" s="2">
        <v>-3.8689642475628699E-2</v>
      </c>
      <c r="D3213" t="s">
        <v>35</v>
      </c>
      <c r="E3213" t="s">
        <v>18295</v>
      </c>
      <c r="F3213">
        <v>912.15731367910098</v>
      </c>
      <c r="G3213" s="2">
        <v>0.16822824829844299</v>
      </c>
      <c r="H3213" s="12">
        <v>-0.229983031191003</v>
      </c>
      <c r="I3213" s="14">
        <v>0.81810495547642703</v>
      </c>
      <c r="J3213" s="14">
        <v>0.87371140094497002</v>
      </c>
      <c r="K3213" t="s">
        <v>13028</v>
      </c>
      <c r="L3213" t="s">
        <v>24</v>
      </c>
      <c r="M3213" t="s">
        <v>24</v>
      </c>
      <c r="N3213" t="s">
        <v>24</v>
      </c>
      <c r="O3213" t="s">
        <v>24</v>
      </c>
      <c r="P3213" t="s">
        <v>24</v>
      </c>
      <c r="Q3213" t="s">
        <v>24</v>
      </c>
      <c r="R3213" t="s">
        <v>24</v>
      </c>
      <c r="S3213" t="s">
        <v>24</v>
      </c>
      <c r="T3213" t="s">
        <v>24</v>
      </c>
      <c r="U3213" t="s">
        <v>24</v>
      </c>
      <c r="V3213" t="s">
        <v>24</v>
      </c>
      <c r="W3213" t="s">
        <v>24</v>
      </c>
      <c r="X3213" t="s">
        <v>24</v>
      </c>
      <c r="Y3213">
        <v>1290</v>
      </c>
      <c r="Z3213">
        <v>1455</v>
      </c>
      <c r="AA3213">
        <v>545</v>
      </c>
      <c r="AB3213">
        <v>678</v>
      </c>
      <c r="AC3213" t="s">
        <v>13027</v>
      </c>
      <c r="AD3213" t="s">
        <v>13029</v>
      </c>
    </row>
    <row r="3214" spans="1:30" x14ac:dyDescent="0.25">
      <c r="A3214">
        <v>3213</v>
      </c>
      <c r="B3214" t="s">
        <v>17426</v>
      </c>
      <c r="C3214" s="2">
        <v>-6.14896261351967E-2</v>
      </c>
      <c r="D3214" t="s">
        <v>35</v>
      </c>
      <c r="E3214" t="s">
        <v>18294</v>
      </c>
      <c r="F3214">
        <v>1457.16520917251</v>
      </c>
      <c r="G3214" s="2">
        <v>0.16355017771032901</v>
      </c>
      <c r="H3214" s="12">
        <v>-0.37596795672153699</v>
      </c>
      <c r="I3214" s="14">
        <v>0.70694071812827797</v>
      </c>
      <c r="J3214" s="14">
        <v>0.79446853701937403</v>
      </c>
      <c r="K3214" t="s">
        <v>13031</v>
      </c>
      <c r="L3214" t="s">
        <v>24</v>
      </c>
      <c r="M3214" t="s">
        <v>24</v>
      </c>
      <c r="N3214" t="s">
        <v>24</v>
      </c>
      <c r="O3214" t="s">
        <v>24</v>
      </c>
      <c r="P3214" t="s">
        <v>24</v>
      </c>
      <c r="Q3214" t="s">
        <v>24</v>
      </c>
      <c r="R3214" t="s">
        <v>24</v>
      </c>
      <c r="S3214" t="s">
        <v>24</v>
      </c>
      <c r="T3214" t="s">
        <v>24</v>
      </c>
      <c r="U3214" t="s">
        <v>24</v>
      </c>
      <c r="V3214" t="s">
        <v>24</v>
      </c>
      <c r="W3214" t="s">
        <v>24</v>
      </c>
      <c r="X3214" t="s">
        <v>24</v>
      </c>
      <c r="Y3214">
        <v>2065</v>
      </c>
      <c r="Z3214">
        <v>2284</v>
      </c>
      <c r="AA3214">
        <v>855</v>
      </c>
      <c r="AB3214">
        <v>1118</v>
      </c>
      <c r="AC3214" t="s">
        <v>13030</v>
      </c>
      <c r="AD3214" t="s">
        <v>13032</v>
      </c>
    </row>
    <row r="3215" spans="1:30" x14ac:dyDescent="0.25">
      <c r="A3215">
        <v>3214</v>
      </c>
      <c r="B3215" t="s">
        <v>17427</v>
      </c>
      <c r="C3215" s="2">
        <v>-9.7080069583587197E-2</v>
      </c>
      <c r="D3215" t="s">
        <v>13035</v>
      </c>
      <c r="F3215">
        <v>218.96606866944001</v>
      </c>
      <c r="G3215" s="2">
        <v>0.26390331564504699</v>
      </c>
      <c r="H3215" s="12">
        <v>-0.36786225798754602</v>
      </c>
      <c r="I3215" s="14">
        <v>0.71297594367280603</v>
      </c>
      <c r="J3215" s="14">
        <v>0.79844309149478299</v>
      </c>
      <c r="K3215" t="s">
        <v>13034</v>
      </c>
      <c r="L3215" t="s">
        <v>24</v>
      </c>
      <c r="M3215" t="s">
        <v>24</v>
      </c>
      <c r="N3215" t="s">
        <v>24</v>
      </c>
      <c r="O3215" t="s">
        <v>24</v>
      </c>
      <c r="P3215" t="s">
        <v>24</v>
      </c>
      <c r="Q3215" t="s">
        <v>24</v>
      </c>
      <c r="R3215" t="s">
        <v>24</v>
      </c>
      <c r="S3215" t="s">
        <v>24</v>
      </c>
      <c r="T3215" t="s">
        <v>24</v>
      </c>
      <c r="U3215" t="s">
        <v>24</v>
      </c>
      <c r="V3215" t="s">
        <v>24</v>
      </c>
      <c r="W3215" t="s">
        <v>24</v>
      </c>
      <c r="X3215" t="s">
        <v>24</v>
      </c>
      <c r="Y3215">
        <v>305</v>
      </c>
      <c r="Z3215">
        <v>341</v>
      </c>
      <c r="AA3215">
        <v>118</v>
      </c>
      <c r="AB3215">
        <v>184</v>
      </c>
      <c r="AC3215" t="s">
        <v>13033</v>
      </c>
      <c r="AD3215" t="s">
        <v>13036</v>
      </c>
    </row>
    <row r="3216" spans="1:30" x14ac:dyDescent="0.25">
      <c r="A3216">
        <v>3215</v>
      </c>
      <c r="B3216" t="s">
        <v>17428</v>
      </c>
      <c r="C3216" s="2">
        <v>-3.6606963559208201</v>
      </c>
      <c r="D3216" t="s">
        <v>13039</v>
      </c>
      <c r="E3216" t="s">
        <v>18282</v>
      </c>
      <c r="F3216">
        <v>87.228108220771304</v>
      </c>
      <c r="G3216" s="2">
        <v>2.3151497758312001</v>
      </c>
      <c r="H3216" s="12">
        <v>-1.5811920222770599</v>
      </c>
      <c r="I3216" s="14">
        <v>0.113834138902166</v>
      </c>
      <c r="J3216" s="14">
        <v>0.20141473149658301</v>
      </c>
      <c r="K3216" t="s">
        <v>13038</v>
      </c>
      <c r="L3216" t="s">
        <v>24</v>
      </c>
      <c r="M3216" t="s">
        <v>24</v>
      </c>
      <c r="N3216" t="s">
        <v>24</v>
      </c>
      <c r="O3216" t="s">
        <v>24</v>
      </c>
      <c r="P3216" t="s">
        <v>24</v>
      </c>
      <c r="Q3216" t="s">
        <v>24</v>
      </c>
      <c r="R3216" t="s">
        <v>24</v>
      </c>
      <c r="S3216" t="s">
        <v>24</v>
      </c>
      <c r="T3216" t="s">
        <v>24</v>
      </c>
      <c r="U3216" t="s">
        <v>24</v>
      </c>
      <c r="V3216" t="s">
        <v>24</v>
      </c>
      <c r="W3216" t="s">
        <v>24</v>
      </c>
      <c r="X3216" t="s">
        <v>24</v>
      </c>
      <c r="Y3216">
        <v>35</v>
      </c>
      <c r="Z3216">
        <v>3</v>
      </c>
      <c r="AA3216">
        <v>3</v>
      </c>
      <c r="AB3216">
        <v>228</v>
      </c>
      <c r="AC3216" t="s">
        <v>13037</v>
      </c>
      <c r="AD3216" t="s">
        <v>13040</v>
      </c>
    </row>
    <row r="3217" spans="1:30" x14ac:dyDescent="0.25">
      <c r="A3217">
        <v>3216</v>
      </c>
      <c r="B3217" t="s">
        <v>17429</v>
      </c>
      <c r="C3217" s="2">
        <v>-6.3619981566299501E-3</v>
      </c>
      <c r="D3217" t="s">
        <v>13043</v>
      </c>
      <c r="E3217" t="s">
        <v>18282</v>
      </c>
      <c r="F3217">
        <v>325.35102313427802</v>
      </c>
      <c r="G3217" s="2">
        <v>0.24320149627752499</v>
      </c>
      <c r="H3217" s="12">
        <v>-2.6159370949634501E-2</v>
      </c>
      <c r="I3217" s="14">
        <v>0.97913022206842104</v>
      </c>
      <c r="J3217" s="14">
        <v>0.98290578847742605</v>
      </c>
      <c r="K3217" t="s">
        <v>13042</v>
      </c>
      <c r="L3217" t="s">
        <v>24</v>
      </c>
      <c r="M3217" t="s">
        <v>24</v>
      </c>
      <c r="N3217" t="s">
        <v>24</v>
      </c>
      <c r="O3217" t="s">
        <v>24</v>
      </c>
      <c r="P3217" t="s">
        <v>24</v>
      </c>
      <c r="Q3217" t="s">
        <v>24</v>
      </c>
      <c r="R3217" t="s">
        <v>24</v>
      </c>
      <c r="S3217" t="s">
        <v>24</v>
      </c>
      <c r="T3217" t="s">
        <v>24</v>
      </c>
      <c r="U3217" t="s">
        <v>24</v>
      </c>
      <c r="V3217" t="s">
        <v>24</v>
      </c>
      <c r="W3217" t="s">
        <v>24</v>
      </c>
      <c r="X3217" t="s">
        <v>24</v>
      </c>
      <c r="Y3217">
        <v>468</v>
      </c>
      <c r="Z3217">
        <v>521</v>
      </c>
      <c r="AA3217">
        <v>224</v>
      </c>
      <c r="AB3217">
        <v>202</v>
      </c>
      <c r="AC3217" t="s">
        <v>13041</v>
      </c>
      <c r="AD3217" t="s">
        <v>13044</v>
      </c>
    </row>
    <row r="3218" spans="1:30" x14ac:dyDescent="0.25">
      <c r="A3218">
        <v>3217</v>
      </c>
      <c r="B3218" t="s">
        <v>17430</v>
      </c>
      <c r="C3218" s="2">
        <v>-0.48930979443598599</v>
      </c>
      <c r="D3218" t="s">
        <v>13047</v>
      </c>
      <c r="E3218" t="s">
        <v>18282</v>
      </c>
      <c r="F3218">
        <v>2006.06286015968</v>
      </c>
      <c r="G3218" s="2">
        <v>0.22145037802196099</v>
      </c>
      <c r="H3218" s="12">
        <v>-2.2095685670379002</v>
      </c>
      <c r="I3218" s="14">
        <v>2.71351188286847E-2</v>
      </c>
      <c r="J3218" s="14">
        <v>6.3202803781380407E-2</v>
      </c>
      <c r="K3218" t="s">
        <v>13046</v>
      </c>
      <c r="L3218" t="s">
        <v>24</v>
      </c>
      <c r="M3218" t="s">
        <v>24</v>
      </c>
      <c r="N3218" t="s">
        <v>24</v>
      </c>
      <c r="O3218" t="s">
        <v>24</v>
      </c>
      <c r="P3218" t="s">
        <v>24</v>
      </c>
      <c r="Q3218" t="s">
        <v>24</v>
      </c>
      <c r="R3218" t="s">
        <v>24</v>
      </c>
      <c r="S3218" t="s">
        <v>24</v>
      </c>
      <c r="T3218" t="s">
        <v>24</v>
      </c>
      <c r="U3218" t="s">
        <v>24</v>
      </c>
      <c r="V3218" t="s">
        <v>24</v>
      </c>
      <c r="W3218" t="s">
        <v>24</v>
      </c>
      <c r="X3218" t="s">
        <v>24</v>
      </c>
      <c r="Y3218">
        <v>2287</v>
      </c>
      <c r="Z3218">
        <v>2811</v>
      </c>
      <c r="AA3218">
        <v>1213</v>
      </c>
      <c r="AB3218">
        <v>1918</v>
      </c>
      <c r="AC3218" t="s">
        <v>13045</v>
      </c>
      <c r="AD3218" t="s">
        <v>13048</v>
      </c>
    </row>
    <row r="3219" spans="1:30" x14ac:dyDescent="0.25">
      <c r="A3219">
        <v>3218</v>
      </c>
      <c r="B3219" t="s">
        <v>17431</v>
      </c>
      <c r="C3219" s="2">
        <v>-0.14318944182034499</v>
      </c>
      <c r="D3219" t="s">
        <v>13051</v>
      </c>
      <c r="E3219" t="s">
        <v>18292</v>
      </c>
      <c r="F3219">
        <v>824.78134982735003</v>
      </c>
      <c r="G3219" s="2">
        <v>0.24612898230458799</v>
      </c>
      <c r="H3219" s="12">
        <v>-0.58176587120953505</v>
      </c>
      <c r="I3219" s="14">
        <v>0.56072439532553597</v>
      </c>
      <c r="J3219" s="14">
        <v>0.67622479740460095</v>
      </c>
      <c r="K3219" t="s">
        <v>13050</v>
      </c>
      <c r="L3219" t="s">
        <v>24</v>
      </c>
      <c r="M3219" t="s">
        <v>24</v>
      </c>
      <c r="N3219" t="s">
        <v>24</v>
      </c>
      <c r="O3219" t="s">
        <v>24</v>
      </c>
      <c r="P3219" t="s">
        <v>24</v>
      </c>
      <c r="Q3219" t="s">
        <v>24</v>
      </c>
      <c r="R3219" t="s">
        <v>24</v>
      </c>
      <c r="S3219" t="s">
        <v>24</v>
      </c>
      <c r="T3219" t="s">
        <v>24</v>
      </c>
      <c r="U3219" t="s">
        <v>24</v>
      </c>
      <c r="V3219" t="s">
        <v>24</v>
      </c>
      <c r="W3219" t="s">
        <v>24</v>
      </c>
      <c r="X3219" t="s">
        <v>24</v>
      </c>
      <c r="Y3219">
        <v>1106</v>
      </c>
      <c r="Z3219">
        <v>1287</v>
      </c>
      <c r="AA3219">
        <v>429</v>
      </c>
      <c r="AB3219">
        <v>731</v>
      </c>
      <c r="AC3219" t="s">
        <v>13049</v>
      </c>
      <c r="AD3219" t="s">
        <v>13052</v>
      </c>
    </row>
    <row r="3220" spans="1:30" x14ac:dyDescent="0.25">
      <c r="A3220">
        <v>3219</v>
      </c>
      <c r="B3220" t="s">
        <v>17432</v>
      </c>
      <c r="C3220" s="2">
        <v>-0.87231573726494205</v>
      </c>
      <c r="D3220" t="s">
        <v>13055</v>
      </c>
      <c r="E3220" t="s">
        <v>18298</v>
      </c>
      <c r="F3220">
        <v>2123.6306030894302</v>
      </c>
      <c r="G3220" s="2">
        <v>0.19736914689389801</v>
      </c>
      <c r="H3220" s="12">
        <v>-4.4197168148772699</v>
      </c>
      <c r="I3220" s="14">
        <v>9.8830322908343403E-6</v>
      </c>
      <c r="J3220" s="14">
        <v>6.3475725486361996E-5</v>
      </c>
      <c r="K3220" t="s">
        <v>13054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</v>
      </c>
      <c r="W3220">
        <v>0</v>
      </c>
      <c r="X3220">
        <v>0</v>
      </c>
      <c r="Y3220">
        <v>2174</v>
      </c>
      <c r="Z3220">
        <v>2400</v>
      </c>
      <c r="AA3220">
        <v>1862</v>
      </c>
      <c r="AB3220">
        <v>1728</v>
      </c>
      <c r="AC3220" t="s">
        <v>13053</v>
      </c>
      <c r="AD3220" t="s">
        <v>13056</v>
      </c>
    </row>
    <row r="3221" spans="1:30" x14ac:dyDescent="0.25">
      <c r="A3221">
        <v>3220</v>
      </c>
      <c r="B3221" t="s">
        <v>17433</v>
      </c>
      <c r="C3221" s="2">
        <v>-0.50215785850690997</v>
      </c>
      <c r="D3221" t="s">
        <v>7531</v>
      </c>
      <c r="E3221" t="s">
        <v>18289</v>
      </c>
      <c r="F3221">
        <v>1942.92935851519</v>
      </c>
      <c r="G3221" s="2">
        <v>0.16192321012976399</v>
      </c>
      <c r="H3221" s="12">
        <v>-3.10120987661056</v>
      </c>
      <c r="I3221" s="14">
        <v>1.9273163380304E-3</v>
      </c>
      <c r="J3221" s="14">
        <v>6.5583117023336E-3</v>
      </c>
      <c r="K3221" t="s">
        <v>13058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</v>
      </c>
      <c r="W3221">
        <v>0</v>
      </c>
      <c r="X3221">
        <v>0</v>
      </c>
      <c r="Y3221">
        <v>2388</v>
      </c>
      <c r="Z3221">
        <v>2511</v>
      </c>
      <c r="AA3221">
        <v>1457</v>
      </c>
      <c r="AB3221">
        <v>1536</v>
      </c>
      <c r="AC3221" t="s">
        <v>13057</v>
      </c>
      <c r="AD3221" t="s">
        <v>13059</v>
      </c>
    </row>
    <row r="3222" spans="1:30" x14ac:dyDescent="0.25">
      <c r="A3222">
        <v>3221</v>
      </c>
      <c r="B3222" t="s">
        <v>17434</v>
      </c>
      <c r="C3222" s="2">
        <v>0.32913468498697201</v>
      </c>
      <c r="D3222" t="s">
        <v>35</v>
      </c>
      <c r="F3222">
        <v>23.951132740976799</v>
      </c>
      <c r="G3222" s="2">
        <v>0.59224138586394104</v>
      </c>
      <c r="H3222" s="12">
        <v>0.55574414899566904</v>
      </c>
      <c r="I3222" s="14">
        <v>0.57838577097635602</v>
      </c>
      <c r="J3222" s="14">
        <v>0.69098171247710405</v>
      </c>
      <c r="K3222" t="s">
        <v>24</v>
      </c>
      <c r="L3222" t="s">
        <v>24</v>
      </c>
      <c r="M3222" t="s">
        <v>24</v>
      </c>
      <c r="N3222" t="s">
        <v>24</v>
      </c>
      <c r="O3222" t="s">
        <v>24</v>
      </c>
      <c r="P3222" t="s">
        <v>24</v>
      </c>
      <c r="Q3222" t="s">
        <v>24</v>
      </c>
      <c r="R3222" t="s">
        <v>24</v>
      </c>
      <c r="S3222" t="s">
        <v>24</v>
      </c>
      <c r="T3222" t="s">
        <v>24</v>
      </c>
      <c r="U3222" t="s">
        <v>24</v>
      </c>
      <c r="V3222" t="s">
        <v>24</v>
      </c>
      <c r="W3222" t="s">
        <v>24</v>
      </c>
      <c r="X3222" t="s">
        <v>24</v>
      </c>
      <c r="Y3222">
        <v>44</v>
      </c>
      <c r="Z3222">
        <v>37</v>
      </c>
      <c r="AA3222">
        <v>13</v>
      </c>
      <c r="AB3222">
        <v>15</v>
      </c>
      <c r="AC3222" t="s">
        <v>13060</v>
      </c>
      <c r="AD3222" t="s">
        <v>13061</v>
      </c>
    </row>
    <row r="3223" spans="1:30" x14ac:dyDescent="0.25">
      <c r="A3223">
        <v>3222</v>
      </c>
      <c r="B3223" t="s">
        <v>17435</v>
      </c>
      <c r="C3223" s="2">
        <v>0.15103008839558299</v>
      </c>
      <c r="D3223" t="s">
        <v>13064</v>
      </c>
      <c r="E3223" t="s">
        <v>18289</v>
      </c>
      <c r="F3223">
        <v>275.70682153642599</v>
      </c>
      <c r="G3223" s="2">
        <v>0.21498954536570899</v>
      </c>
      <c r="H3223" s="12">
        <v>0.70249968731583101</v>
      </c>
      <c r="I3223" s="14">
        <v>0.48236759664961398</v>
      </c>
      <c r="J3223" s="14">
        <v>0.60637530401027795</v>
      </c>
      <c r="K3223" t="s">
        <v>13063</v>
      </c>
      <c r="L3223" t="s">
        <v>24</v>
      </c>
      <c r="M3223" t="s">
        <v>24</v>
      </c>
      <c r="N3223" t="s">
        <v>24</v>
      </c>
      <c r="O3223" t="s">
        <v>24</v>
      </c>
      <c r="P3223" t="s">
        <v>24</v>
      </c>
      <c r="Q3223" t="s">
        <v>24</v>
      </c>
      <c r="R3223" t="s">
        <v>24</v>
      </c>
      <c r="S3223" t="s">
        <v>24</v>
      </c>
      <c r="T3223" t="s">
        <v>24</v>
      </c>
      <c r="U3223" t="s">
        <v>24</v>
      </c>
      <c r="V3223" t="s">
        <v>24</v>
      </c>
      <c r="W3223" t="s">
        <v>24</v>
      </c>
      <c r="X3223" t="s">
        <v>24</v>
      </c>
      <c r="Y3223">
        <v>430</v>
      </c>
      <c r="Z3223">
        <v>454</v>
      </c>
      <c r="AA3223">
        <v>158</v>
      </c>
      <c r="AB3223">
        <v>187</v>
      </c>
      <c r="AC3223" t="s">
        <v>13062</v>
      </c>
      <c r="AD3223" t="s">
        <v>13065</v>
      </c>
    </row>
    <row r="3224" spans="1:30" x14ac:dyDescent="0.25">
      <c r="A3224">
        <v>3223</v>
      </c>
      <c r="B3224" t="s">
        <v>17436</v>
      </c>
      <c r="C3224" s="2">
        <v>-0.216926201854337</v>
      </c>
      <c r="D3224" t="s">
        <v>13068</v>
      </c>
      <c r="E3224" t="s">
        <v>18298</v>
      </c>
      <c r="F3224">
        <v>1647.1638399508299</v>
      </c>
      <c r="G3224" s="2">
        <v>0.16563338788811499</v>
      </c>
      <c r="H3224" s="12">
        <v>-1.3096767784576699</v>
      </c>
      <c r="I3224" s="14">
        <v>0.19030520249489599</v>
      </c>
      <c r="J3224" s="14">
        <v>0.302426261746162</v>
      </c>
      <c r="K3224" t="s">
        <v>13067</v>
      </c>
      <c r="L3224" t="s">
        <v>24</v>
      </c>
      <c r="M3224" t="s">
        <v>24</v>
      </c>
      <c r="N3224" t="s">
        <v>24</v>
      </c>
      <c r="O3224" t="s">
        <v>24</v>
      </c>
      <c r="P3224" t="s">
        <v>24</v>
      </c>
      <c r="Q3224" t="s">
        <v>24</v>
      </c>
      <c r="R3224" t="s">
        <v>24</v>
      </c>
      <c r="S3224" t="s">
        <v>24</v>
      </c>
      <c r="T3224" t="s">
        <v>24</v>
      </c>
      <c r="U3224" t="s">
        <v>24</v>
      </c>
      <c r="V3224" t="s">
        <v>24</v>
      </c>
      <c r="W3224" t="s">
        <v>24</v>
      </c>
      <c r="X3224" t="s">
        <v>24</v>
      </c>
      <c r="Y3224">
        <v>2192</v>
      </c>
      <c r="Z3224">
        <v>2455</v>
      </c>
      <c r="AA3224">
        <v>1010</v>
      </c>
      <c r="AB3224">
        <v>1339</v>
      </c>
      <c r="AC3224" t="s">
        <v>13066</v>
      </c>
      <c r="AD3224" t="s">
        <v>13069</v>
      </c>
    </row>
    <row r="3225" spans="1:30" x14ac:dyDescent="0.25">
      <c r="A3225">
        <v>3224</v>
      </c>
      <c r="B3225" t="s">
        <v>17437</v>
      </c>
      <c r="C3225" s="2">
        <v>-0.33690120971059001</v>
      </c>
      <c r="D3225" t="s">
        <v>4104</v>
      </c>
      <c r="E3225" t="s">
        <v>18284</v>
      </c>
      <c r="F3225">
        <v>567.86599887976399</v>
      </c>
      <c r="G3225" s="2">
        <v>0.20849533119233901</v>
      </c>
      <c r="H3225" s="12">
        <v>-1.61586932323101</v>
      </c>
      <c r="I3225" s="14">
        <v>0.10612256940095</v>
      </c>
      <c r="J3225" s="14">
        <v>0.19006153887617</v>
      </c>
      <c r="K3225" t="s">
        <v>13071</v>
      </c>
      <c r="L3225" t="s">
        <v>24</v>
      </c>
      <c r="M3225" t="s">
        <v>24</v>
      </c>
      <c r="N3225" t="s">
        <v>24</v>
      </c>
      <c r="O3225" t="s">
        <v>24</v>
      </c>
      <c r="P3225" t="s">
        <v>24</v>
      </c>
      <c r="Q3225" t="s">
        <v>24</v>
      </c>
      <c r="R3225" t="s">
        <v>24</v>
      </c>
      <c r="S3225" t="s">
        <v>24</v>
      </c>
      <c r="T3225" t="s">
        <v>24</v>
      </c>
      <c r="U3225" t="s">
        <v>24</v>
      </c>
      <c r="V3225" t="s">
        <v>24</v>
      </c>
      <c r="W3225" t="s">
        <v>24</v>
      </c>
      <c r="X3225" t="s">
        <v>24</v>
      </c>
      <c r="Y3225">
        <v>785</v>
      </c>
      <c r="Z3225">
        <v>741</v>
      </c>
      <c r="AA3225">
        <v>417</v>
      </c>
      <c r="AB3225">
        <v>414</v>
      </c>
      <c r="AC3225" t="s">
        <v>13070</v>
      </c>
      <c r="AD3225" t="s">
        <v>13072</v>
      </c>
    </row>
    <row r="3226" spans="1:30" x14ac:dyDescent="0.25">
      <c r="A3226">
        <v>3225</v>
      </c>
      <c r="B3226" t="s">
        <v>17438</v>
      </c>
      <c r="C3226" s="2">
        <v>-0.52425968313342297</v>
      </c>
      <c r="D3226" t="s">
        <v>13075</v>
      </c>
      <c r="E3226" t="s">
        <v>18284</v>
      </c>
      <c r="F3226">
        <v>56.154931401050497</v>
      </c>
      <c r="G3226" s="2">
        <v>0.414698603050215</v>
      </c>
      <c r="H3226" s="12">
        <v>-1.2641944758852799</v>
      </c>
      <c r="I3226" s="14">
        <v>0.20616023310086401</v>
      </c>
      <c r="J3226" s="14">
        <v>0.32099509978423901</v>
      </c>
      <c r="K3226" t="s">
        <v>13074</v>
      </c>
      <c r="L3226" t="s">
        <v>24</v>
      </c>
      <c r="M3226" t="s">
        <v>24</v>
      </c>
      <c r="N3226" t="s">
        <v>24</v>
      </c>
      <c r="O3226" t="s">
        <v>24</v>
      </c>
      <c r="P3226" t="s">
        <v>24</v>
      </c>
      <c r="Q3226" t="s">
        <v>24</v>
      </c>
      <c r="R3226" t="s">
        <v>24</v>
      </c>
      <c r="S3226" t="s">
        <v>24</v>
      </c>
      <c r="T3226" t="s">
        <v>24</v>
      </c>
      <c r="U3226" t="s">
        <v>24</v>
      </c>
      <c r="V3226" t="s">
        <v>24</v>
      </c>
      <c r="W3226" t="s">
        <v>24</v>
      </c>
      <c r="X3226" t="s">
        <v>24</v>
      </c>
      <c r="Y3226">
        <v>59</v>
      </c>
      <c r="Z3226">
        <v>82</v>
      </c>
      <c r="AA3226">
        <v>37</v>
      </c>
      <c r="AB3226">
        <v>51</v>
      </c>
      <c r="AC3226" t="s">
        <v>13073</v>
      </c>
      <c r="AD3226" t="s">
        <v>13076</v>
      </c>
    </row>
    <row r="3227" spans="1:30" x14ac:dyDescent="0.25">
      <c r="A3227">
        <v>3226</v>
      </c>
      <c r="B3227" t="s">
        <v>17439</v>
      </c>
      <c r="C3227" s="2">
        <v>0.14615546717101599</v>
      </c>
      <c r="D3227" t="s">
        <v>4094</v>
      </c>
      <c r="E3227" t="s">
        <v>18284</v>
      </c>
      <c r="F3227">
        <v>515.30813933367199</v>
      </c>
      <c r="G3227" s="2">
        <v>0.25259091105196602</v>
      </c>
      <c r="H3227" s="12">
        <v>0.57862520295097897</v>
      </c>
      <c r="I3227" s="14">
        <v>0.56284209521642503</v>
      </c>
      <c r="J3227" s="14">
        <v>0.67773616460688901</v>
      </c>
      <c r="K3227" t="s">
        <v>13078</v>
      </c>
      <c r="L3227" t="s">
        <v>24</v>
      </c>
      <c r="M3227" t="s">
        <v>24</v>
      </c>
      <c r="N3227" t="s">
        <v>24</v>
      </c>
      <c r="O3227" t="s">
        <v>24</v>
      </c>
      <c r="P3227" t="s">
        <v>24</v>
      </c>
      <c r="Q3227" t="s">
        <v>24</v>
      </c>
      <c r="R3227" t="s">
        <v>24</v>
      </c>
      <c r="S3227" t="s">
        <v>24</v>
      </c>
      <c r="T3227" t="s">
        <v>24</v>
      </c>
      <c r="U3227" t="s">
        <v>24</v>
      </c>
      <c r="V3227" t="s">
        <v>24</v>
      </c>
      <c r="W3227" t="s">
        <v>24</v>
      </c>
      <c r="X3227" t="s">
        <v>24</v>
      </c>
      <c r="Y3227">
        <v>843</v>
      </c>
      <c r="Z3227">
        <v>803</v>
      </c>
      <c r="AA3227">
        <v>347</v>
      </c>
      <c r="AB3227">
        <v>290</v>
      </c>
      <c r="AC3227" t="s">
        <v>13077</v>
      </c>
      <c r="AD3227" t="s">
        <v>13079</v>
      </c>
    </row>
    <row r="3228" spans="1:30" x14ac:dyDescent="0.25">
      <c r="A3228">
        <v>3227</v>
      </c>
      <c r="B3228" t="s">
        <v>17440</v>
      </c>
      <c r="C3228" s="2">
        <v>0.19842128470277201</v>
      </c>
      <c r="D3228" t="s">
        <v>4089</v>
      </c>
      <c r="E3228" t="s">
        <v>18284</v>
      </c>
      <c r="F3228">
        <v>1800.07413886523</v>
      </c>
      <c r="G3228" s="2">
        <v>0.174322536667158</v>
      </c>
      <c r="H3228" s="12">
        <v>1.13824229784831</v>
      </c>
      <c r="I3228" s="14">
        <v>0.255019321010092</v>
      </c>
      <c r="J3228" s="14">
        <v>0.37778848579074698</v>
      </c>
      <c r="K3228" t="s">
        <v>13081</v>
      </c>
      <c r="L3228" t="s">
        <v>24</v>
      </c>
      <c r="M3228" t="s">
        <v>24</v>
      </c>
      <c r="N3228" t="s">
        <v>24</v>
      </c>
      <c r="O3228" t="s">
        <v>24</v>
      </c>
      <c r="P3228" t="s">
        <v>24</v>
      </c>
      <c r="Q3228" t="s">
        <v>24</v>
      </c>
      <c r="R3228" t="s">
        <v>24</v>
      </c>
      <c r="S3228" t="s">
        <v>24</v>
      </c>
      <c r="T3228" t="s">
        <v>24</v>
      </c>
      <c r="U3228" t="s">
        <v>24</v>
      </c>
      <c r="V3228" t="s">
        <v>24</v>
      </c>
      <c r="W3228" t="s">
        <v>24</v>
      </c>
      <c r="X3228" t="s">
        <v>24</v>
      </c>
      <c r="Y3228">
        <v>2756</v>
      </c>
      <c r="Z3228">
        <v>3110</v>
      </c>
      <c r="AA3228">
        <v>1090</v>
      </c>
      <c r="AB3228">
        <v>1110</v>
      </c>
      <c r="AC3228" t="s">
        <v>13080</v>
      </c>
      <c r="AD3228" t="s">
        <v>13082</v>
      </c>
    </row>
    <row r="3229" spans="1:30" x14ac:dyDescent="0.25">
      <c r="A3229">
        <v>3228</v>
      </c>
      <c r="B3229" t="s">
        <v>17441</v>
      </c>
      <c r="C3229" s="2">
        <v>4.7801123452682198E-2</v>
      </c>
      <c r="D3229" t="s">
        <v>13085</v>
      </c>
      <c r="E3229" t="s">
        <v>18290</v>
      </c>
      <c r="F3229">
        <v>12212.1909829546</v>
      </c>
      <c r="G3229" s="2">
        <v>0.201820226740483</v>
      </c>
      <c r="H3229" s="12">
        <v>0.23685001362201799</v>
      </c>
      <c r="I3229" s="14">
        <v>0.81277314997366901</v>
      </c>
      <c r="J3229" s="14">
        <v>0.87074873817480902</v>
      </c>
      <c r="K3229" t="s">
        <v>13084</v>
      </c>
      <c r="L3229" t="s">
        <v>24</v>
      </c>
      <c r="M3229" t="s">
        <v>24</v>
      </c>
      <c r="N3229" t="s">
        <v>24</v>
      </c>
      <c r="O3229" t="s">
        <v>24</v>
      </c>
      <c r="P3229" t="s">
        <v>24</v>
      </c>
      <c r="Q3229" t="s">
        <v>24</v>
      </c>
      <c r="R3229" t="s">
        <v>24</v>
      </c>
      <c r="S3229" t="s">
        <v>24</v>
      </c>
      <c r="T3229" t="s">
        <v>24</v>
      </c>
      <c r="U3229" t="s">
        <v>24</v>
      </c>
      <c r="V3229" t="s">
        <v>24</v>
      </c>
      <c r="W3229" t="s">
        <v>24</v>
      </c>
      <c r="X3229" t="s">
        <v>24</v>
      </c>
      <c r="Y3229">
        <v>16507</v>
      </c>
      <c r="Z3229">
        <v>21434</v>
      </c>
      <c r="AA3229">
        <v>7965</v>
      </c>
      <c r="AB3229">
        <v>7763</v>
      </c>
      <c r="AC3229" t="s">
        <v>13083</v>
      </c>
      <c r="AD3229" t="s">
        <v>13086</v>
      </c>
    </row>
    <row r="3230" spans="1:30" x14ac:dyDescent="0.25">
      <c r="A3230">
        <v>3229</v>
      </c>
      <c r="B3230" t="s">
        <v>17442</v>
      </c>
      <c r="C3230" s="2">
        <v>-3.0771029229706</v>
      </c>
      <c r="D3230" t="s">
        <v>35</v>
      </c>
      <c r="E3230" t="s">
        <v>18295</v>
      </c>
      <c r="F3230">
        <v>863.618140450081</v>
      </c>
      <c r="G3230" s="2">
        <v>1.4082463832538801</v>
      </c>
      <c r="H3230" s="12">
        <v>-2.1850600573606198</v>
      </c>
      <c r="I3230" s="14">
        <v>2.8884443394659599E-2</v>
      </c>
      <c r="J3230" s="14">
        <v>6.6544986109820403E-2</v>
      </c>
      <c r="K3230" t="s">
        <v>13088</v>
      </c>
      <c r="L3230" t="s">
        <v>24</v>
      </c>
      <c r="M3230" t="s">
        <v>24</v>
      </c>
      <c r="N3230" t="s">
        <v>24</v>
      </c>
      <c r="O3230" t="s">
        <v>24</v>
      </c>
      <c r="P3230" t="s">
        <v>24</v>
      </c>
      <c r="Q3230" t="s">
        <v>24</v>
      </c>
      <c r="R3230" t="s">
        <v>24</v>
      </c>
      <c r="S3230" t="s">
        <v>24</v>
      </c>
      <c r="T3230" t="s">
        <v>24</v>
      </c>
      <c r="U3230" t="s">
        <v>24</v>
      </c>
      <c r="V3230" t="s">
        <v>24</v>
      </c>
      <c r="W3230" t="s">
        <v>24</v>
      </c>
      <c r="X3230" t="s">
        <v>24</v>
      </c>
      <c r="Y3230">
        <v>296</v>
      </c>
      <c r="Z3230">
        <v>260</v>
      </c>
      <c r="AA3230">
        <v>1717</v>
      </c>
      <c r="AB3230">
        <v>177</v>
      </c>
      <c r="AC3230" t="s">
        <v>13087</v>
      </c>
      <c r="AD3230" t="s">
        <v>13089</v>
      </c>
    </row>
    <row r="3231" spans="1:30" x14ac:dyDescent="0.25">
      <c r="A3231">
        <v>3230</v>
      </c>
      <c r="B3231" t="s">
        <v>17443</v>
      </c>
      <c r="C3231" s="2">
        <v>-0.715721714839472</v>
      </c>
      <c r="D3231" t="s">
        <v>1123</v>
      </c>
      <c r="E3231" t="s">
        <v>18282</v>
      </c>
      <c r="F3231">
        <v>444.76486969240301</v>
      </c>
      <c r="G3231" s="2">
        <v>0.20621564246438001</v>
      </c>
      <c r="H3231" s="12">
        <v>-3.47074405358507</v>
      </c>
      <c r="I3231" s="14">
        <v>5.1901845436035901E-4</v>
      </c>
      <c r="J3231" s="14">
        <v>2.1793194239539799E-3</v>
      </c>
      <c r="K3231" t="s">
        <v>13091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1</v>
      </c>
      <c r="W3231">
        <v>0</v>
      </c>
      <c r="X3231">
        <v>0</v>
      </c>
      <c r="Y3231">
        <v>521</v>
      </c>
      <c r="Z3231">
        <v>503</v>
      </c>
      <c r="AA3231">
        <v>357</v>
      </c>
      <c r="AB3231">
        <v>369</v>
      </c>
      <c r="AC3231" t="s">
        <v>13090</v>
      </c>
      <c r="AD3231" t="s">
        <v>13092</v>
      </c>
    </row>
    <row r="3232" spans="1:30" x14ac:dyDescent="0.25">
      <c r="A3232">
        <v>3231</v>
      </c>
      <c r="B3232" t="s">
        <v>17444</v>
      </c>
      <c r="C3232" s="2">
        <v>-0.60101159595799203</v>
      </c>
      <c r="D3232" t="s">
        <v>13095</v>
      </c>
      <c r="E3232" t="s">
        <v>18298</v>
      </c>
      <c r="F3232">
        <v>1735.35546690246</v>
      </c>
      <c r="G3232" s="2">
        <v>0.29796706012763702</v>
      </c>
      <c r="H3232" s="12">
        <v>-2.0170403926546201</v>
      </c>
      <c r="I3232" s="14">
        <v>4.3691298222052401E-2</v>
      </c>
      <c r="J3232" s="14">
        <v>9.2927298233722505E-2</v>
      </c>
      <c r="K3232" t="s">
        <v>13094</v>
      </c>
      <c r="L3232" t="s">
        <v>24</v>
      </c>
      <c r="M3232" t="s">
        <v>24</v>
      </c>
      <c r="N3232" t="s">
        <v>24</v>
      </c>
      <c r="O3232" t="s">
        <v>24</v>
      </c>
      <c r="P3232" t="s">
        <v>24</v>
      </c>
      <c r="Q3232" t="s">
        <v>24</v>
      </c>
      <c r="R3232" t="s">
        <v>24</v>
      </c>
      <c r="S3232" t="s">
        <v>24</v>
      </c>
      <c r="T3232" t="s">
        <v>24</v>
      </c>
      <c r="U3232" t="s">
        <v>24</v>
      </c>
      <c r="V3232" t="s">
        <v>24</v>
      </c>
      <c r="W3232" t="s">
        <v>24</v>
      </c>
      <c r="X3232" t="s">
        <v>24</v>
      </c>
      <c r="Y3232">
        <v>2041</v>
      </c>
      <c r="Z3232">
        <v>2160</v>
      </c>
      <c r="AA3232">
        <v>1612</v>
      </c>
      <c r="AB3232">
        <v>1086</v>
      </c>
      <c r="AC3232" t="s">
        <v>13093</v>
      </c>
      <c r="AD3232" t="s">
        <v>13096</v>
      </c>
    </row>
    <row r="3233" spans="1:30" x14ac:dyDescent="0.25">
      <c r="A3233">
        <v>3232</v>
      </c>
      <c r="B3233" t="s">
        <v>17445</v>
      </c>
      <c r="C3233" s="2">
        <v>0.12320639580128501</v>
      </c>
      <c r="D3233" t="s">
        <v>13099</v>
      </c>
      <c r="F3233">
        <v>1628.73793017605</v>
      </c>
      <c r="G3233" s="2">
        <v>0.22156908174657899</v>
      </c>
      <c r="H3233" s="12">
        <v>0.55606312410593095</v>
      </c>
      <c r="I3233" s="14">
        <v>0.57816770289946795</v>
      </c>
      <c r="J3233" s="14">
        <v>0.69098171247710405</v>
      </c>
      <c r="K3233" t="s">
        <v>13098</v>
      </c>
      <c r="L3233" t="s">
        <v>24</v>
      </c>
      <c r="M3233" t="s">
        <v>24</v>
      </c>
      <c r="N3233" t="s">
        <v>24</v>
      </c>
      <c r="O3233" t="s">
        <v>24</v>
      </c>
      <c r="P3233" t="s">
        <v>24</v>
      </c>
      <c r="Q3233" t="s">
        <v>24</v>
      </c>
      <c r="R3233" t="s">
        <v>24</v>
      </c>
      <c r="S3233" t="s">
        <v>24</v>
      </c>
      <c r="T3233" t="s">
        <v>24</v>
      </c>
      <c r="U3233" t="s">
        <v>24</v>
      </c>
      <c r="V3233" t="s">
        <v>24</v>
      </c>
      <c r="W3233" t="s">
        <v>24</v>
      </c>
      <c r="X3233" t="s">
        <v>24</v>
      </c>
      <c r="Y3233">
        <v>2399</v>
      </c>
      <c r="Z3233">
        <v>2784</v>
      </c>
      <c r="AA3233">
        <v>798</v>
      </c>
      <c r="AB3233">
        <v>1287</v>
      </c>
      <c r="AC3233" t="s">
        <v>13097</v>
      </c>
      <c r="AD3233" t="s">
        <v>13100</v>
      </c>
    </row>
    <row r="3234" spans="1:30" x14ac:dyDescent="0.25">
      <c r="A3234">
        <v>3233</v>
      </c>
      <c r="B3234" t="s">
        <v>17446</v>
      </c>
      <c r="C3234" s="2">
        <v>0.21551911668107701</v>
      </c>
      <c r="D3234" t="s">
        <v>13103</v>
      </c>
      <c r="E3234" t="s">
        <v>18297</v>
      </c>
      <c r="F3234">
        <v>5703.3226254733099</v>
      </c>
      <c r="G3234" s="2">
        <v>0.14580439632361999</v>
      </c>
      <c r="H3234" s="12">
        <v>1.4781386715028999</v>
      </c>
      <c r="I3234" s="14">
        <v>0.13937066506829601</v>
      </c>
      <c r="J3234" s="14">
        <v>0.23693619812437799</v>
      </c>
      <c r="K3234" t="s">
        <v>13102</v>
      </c>
      <c r="L3234" t="s">
        <v>24</v>
      </c>
      <c r="M3234" t="s">
        <v>24</v>
      </c>
      <c r="N3234" t="s">
        <v>24</v>
      </c>
      <c r="O3234" t="s">
        <v>24</v>
      </c>
      <c r="P3234" t="s">
        <v>24</v>
      </c>
      <c r="Q3234" t="s">
        <v>24</v>
      </c>
      <c r="R3234" t="s">
        <v>24</v>
      </c>
      <c r="S3234" t="s">
        <v>24</v>
      </c>
      <c r="T3234" t="s">
        <v>24</v>
      </c>
      <c r="U3234" t="s">
        <v>24</v>
      </c>
      <c r="V3234" t="s">
        <v>24</v>
      </c>
      <c r="W3234" t="s">
        <v>24</v>
      </c>
      <c r="X3234" t="s">
        <v>24</v>
      </c>
      <c r="Y3234">
        <v>8821</v>
      </c>
      <c r="Z3234">
        <v>9869</v>
      </c>
      <c r="AA3234">
        <v>3099</v>
      </c>
      <c r="AB3234">
        <v>3887</v>
      </c>
      <c r="AC3234" t="s">
        <v>13101</v>
      </c>
      <c r="AD3234" t="s">
        <v>13104</v>
      </c>
    </row>
    <row r="3235" spans="1:30" x14ac:dyDescent="0.25">
      <c r="A3235">
        <v>3234</v>
      </c>
      <c r="B3235" t="s">
        <v>17447</v>
      </c>
      <c r="C3235" s="2">
        <v>1.2734493032129599</v>
      </c>
      <c r="D3235" t="s">
        <v>35</v>
      </c>
      <c r="F3235">
        <v>174.90633697825399</v>
      </c>
      <c r="G3235" s="2">
        <v>0.266257426641616</v>
      </c>
      <c r="H3235" s="12">
        <v>4.7827747728029797</v>
      </c>
      <c r="I3235" s="14">
        <v>1.7289181158787E-6</v>
      </c>
      <c r="J3235" s="14">
        <v>1.3109563577682101E-5</v>
      </c>
      <c r="K3235" t="s">
        <v>13106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0</v>
      </c>
      <c r="Y3235">
        <v>381</v>
      </c>
      <c r="Z3235">
        <v>372</v>
      </c>
      <c r="AA3235">
        <v>63</v>
      </c>
      <c r="AB3235">
        <v>72</v>
      </c>
      <c r="AC3235" t="s">
        <v>13105</v>
      </c>
      <c r="AD3235" t="s">
        <v>13107</v>
      </c>
    </row>
    <row r="3236" spans="1:30" x14ac:dyDescent="0.25">
      <c r="A3236">
        <v>3235</v>
      </c>
      <c r="B3236" t="s">
        <v>17448</v>
      </c>
      <c r="C3236" s="2">
        <v>-0.39082515227961101</v>
      </c>
      <c r="D3236" t="s">
        <v>13110</v>
      </c>
      <c r="E3236" t="s">
        <v>18294</v>
      </c>
      <c r="F3236">
        <v>938.14132743385005</v>
      </c>
      <c r="G3236" s="2">
        <v>0.20556204948804899</v>
      </c>
      <c r="H3236" s="12">
        <v>-1.9012514870957899</v>
      </c>
      <c r="I3236" s="14">
        <v>5.7269080089901198E-2</v>
      </c>
      <c r="J3236" s="14">
        <v>0.11582251584485601</v>
      </c>
      <c r="K3236" t="s">
        <v>13109</v>
      </c>
      <c r="L3236" t="s">
        <v>24</v>
      </c>
      <c r="M3236" t="s">
        <v>24</v>
      </c>
      <c r="N3236" t="s">
        <v>24</v>
      </c>
      <c r="O3236" t="s">
        <v>24</v>
      </c>
      <c r="P3236" t="s">
        <v>24</v>
      </c>
      <c r="Q3236" t="s">
        <v>24</v>
      </c>
      <c r="R3236" t="s">
        <v>24</v>
      </c>
      <c r="S3236" t="s">
        <v>24</v>
      </c>
      <c r="T3236" t="s">
        <v>24</v>
      </c>
      <c r="U3236" t="s">
        <v>24</v>
      </c>
      <c r="V3236" t="s">
        <v>24</v>
      </c>
      <c r="W3236" t="s">
        <v>24</v>
      </c>
      <c r="X3236" t="s">
        <v>24</v>
      </c>
      <c r="Y3236">
        <v>1266</v>
      </c>
      <c r="Z3236">
        <v>1203</v>
      </c>
      <c r="AA3236">
        <v>713</v>
      </c>
      <c r="AB3236">
        <v>680</v>
      </c>
      <c r="AC3236" t="s">
        <v>13108</v>
      </c>
      <c r="AD3236" t="s">
        <v>13111</v>
      </c>
    </row>
    <row r="3237" spans="1:30" x14ac:dyDescent="0.25">
      <c r="A3237">
        <v>3236</v>
      </c>
      <c r="B3237" t="s">
        <v>17449</v>
      </c>
      <c r="C3237" s="2">
        <v>0.24685770185294401</v>
      </c>
      <c r="D3237" t="s">
        <v>35</v>
      </c>
      <c r="F3237">
        <v>148.221041872846</v>
      </c>
      <c r="G3237" s="2">
        <v>0.30630854533954499</v>
      </c>
      <c r="H3237" s="12">
        <v>0.80591190030072701</v>
      </c>
      <c r="I3237" s="14">
        <v>0.42029364904502597</v>
      </c>
      <c r="J3237" s="14">
        <v>0.54946324054932205</v>
      </c>
      <c r="K3237" t="s">
        <v>24</v>
      </c>
      <c r="L3237" t="s">
        <v>24</v>
      </c>
      <c r="M3237" t="s">
        <v>24</v>
      </c>
      <c r="N3237" t="s">
        <v>24</v>
      </c>
      <c r="O3237" t="s">
        <v>24</v>
      </c>
      <c r="P3237" t="s">
        <v>24</v>
      </c>
      <c r="Q3237" t="s">
        <v>24</v>
      </c>
      <c r="R3237" t="s">
        <v>24</v>
      </c>
      <c r="S3237" t="s">
        <v>24</v>
      </c>
      <c r="T3237" t="s">
        <v>24</v>
      </c>
      <c r="U3237" t="s">
        <v>24</v>
      </c>
      <c r="V3237" t="s">
        <v>24</v>
      </c>
      <c r="W3237" t="s">
        <v>24</v>
      </c>
      <c r="X3237" t="s">
        <v>24</v>
      </c>
      <c r="Y3237">
        <v>270</v>
      </c>
      <c r="Z3237">
        <v>218</v>
      </c>
      <c r="AA3237">
        <v>88</v>
      </c>
      <c r="AB3237">
        <v>90</v>
      </c>
      <c r="AC3237" t="s">
        <v>13112</v>
      </c>
      <c r="AD3237" t="s">
        <v>13113</v>
      </c>
    </row>
    <row r="3238" spans="1:30" x14ac:dyDescent="0.25">
      <c r="A3238">
        <v>3237</v>
      </c>
      <c r="B3238" t="s">
        <v>17450</v>
      </c>
      <c r="C3238" s="2">
        <v>-1.9404054955371599</v>
      </c>
      <c r="D3238" t="s">
        <v>13116</v>
      </c>
      <c r="F3238">
        <v>1564.1707664417399</v>
      </c>
      <c r="G3238" s="2">
        <v>0.31844485292931202</v>
      </c>
      <c r="H3238" s="12">
        <v>-6.0933799924468799</v>
      </c>
      <c r="I3238" s="14">
        <v>1.1055121882398001E-9</v>
      </c>
      <c r="J3238" s="14">
        <v>1.48351377837677E-8</v>
      </c>
      <c r="K3238" t="s">
        <v>13115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</v>
      </c>
      <c r="Y3238">
        <v>836</v>
      </c>
      <c r="Z3238">
        <v>1142</v>
      </c>
      <c r="AA3238">
        <v>1083</v>
      </c>
      <c r="AB3238">
        <v>2271</v>
      </c>
      <c r="AC3238" t="s">
        <v>13114</v>
      </c>
      <c r="AD3238" t="s">
        <v>13117</v>
      </c>
    </row>
    <row r="3239" spans="1:30" x14ac:dyDescent="0.25">
      <c r="A3239">
        <v>3238</v>
      </c>
      <c r="B3239" t="s">
        <v>17451</v>
      </c>
      <c r="C3239" s="2">
        <v>-0.77220743040704098</v>
      </c>
      <c r="D3239" t="s">
        <v>13120</v>
      </c>
      <c r="F3239">
        <v>145.638883541442</v>
      </c>
      <c r="G3239" s="2">
        <v>0.475665520574724</v>
      </c>
      <c r="H3239" s="12">
        <v>-1.6234252789103101</v>
      </c>
      <c r="I3239" s="14">
        <v>0.104498524478622</v>
      </c>
      <c r="J3239" s="14">
        <v>0.18787603042772499</v>
      </c>
      <c r="K3239" t="s">
        <v>13119</v>
      </c>
      <c r="L3239" t="s">
        <v>24</v>
      </c>
      <c r="M3239" t="s">
        <v>24</v>
      </c>
      <c r="N3239" t="s">
        <v>24</v>
      </c>
      <c r="O3239" t="s">
        <v>24</v>
      </c>
      <c r="P3239" t="s">
        <v>24</v>
      </c>
      <c r="Q3239" t="s">
        <v>24</v>
      </c>
      <c r="R3239" t="s">
        <v>24</v>
      </c>
      <c r="S3239" t="s">
        <v>24</v>
      </c>
      <c r="T3239" t="s">
        <v>24</v>
      </c>
      <c r="U3239" t="s">
        <v>24</v>
      </c>
      <c r="V3239" t="s">
        <v>24</v>
      </c>
      <c r="W3239" t="s">
        <v>24</v>
      </c>
      <c r="X3239" t="s">
        <v>24</v>
      </c>
      <c r="Y3239">
        <v>182</v>
      </c>
      <c r="Z3239">
        <v>145</v>
      </c>
      <c r="AA3239">
        <v>64</v>
      </c>
      <c r="AB3239">
        <v>187</v>
      </c>
      <c r="AC3239" t="s">
        <v>13118</v>
      </c>
      <c r="AD3239" t="s">
        <v>13121</v>
      </c>
    </row>
    <row r="3240" spans="1:30" x14ac:dyDescent="0.25">
      <c r="A3240">
        <v>3239</v>
      </c>
      <c r="B3240" t="s">
        <v>17452</v>
      </c>
      <c r="C3240" s="2">
        <v>0.96361358215922999</v>
      </c>
      <c r="D3240" t="s">
        <v>35</v>
      </c>
      <c r="F3240">
        <v>768.93974545327796</v>
      </c>
      <c r="G3240" s="2">
        <v>0.18764612147141399</v>
      </c>
      <c r="H3240" s="12">
        <v>5.1352704473885202</v>
      </c>
      <c r="I3240" s="14">
        <v>2.8173857716118699E-7</v>
      </c>
      <c r="J3240" s="14">
        <v>2.5408525261303402E-6</v>
      </c>
      <c r="K3240" t="s">
        <v>13123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0</v>
      </c>
      <c r="Y3240">
        <v>1588</v>
      </c>
      <c r="Z3240">
        <v>1504</v>
      </c>
      <c r="AA3240">
        <v>329</v>
      </c>
      <c r="AB3240">
        <v>357</v>
      </c>
      <c r="AC3240" t="s">
        <v>13122</v>
      </c>
      <c r="AD3240" t="s">
        <v>13124</v>
      </c>
    </row>
    <row r="3241" spans="1:30" x14ac:dyDescent="0.25">
      <c r="A3241">
        <v>3240</v>
      </c>
      <c r="B3241" t="s">
        <v>17453</v>
      </c>
      <c r="C3241" s="2">
        <v>0.40585936961208902</v>
      </c>
      <c r="D3241" t="s">
        <v>13127</v>
      </c>
      <c r="E3241" t="s">
        <v>18297</v>
      </c>
      <c r="F3241">
        <v>11508.727149814</v>
      </c>
      <c r="G3241" s="2">
        <v>0.151069771136258</v>
      </c>
      <c r="H3241" s="12">
        <v>2.6865690373358899</v>
      </c>
      <c r="I3241" s="14">
        <v>7.2190028128489301E-3</v>
      </c>
      <c r="J3241" s="14">
        <v>2.05467973645591E-2</v>
      </c>
      <c r="K3241" t="s">
        <v>13126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0</v>
      </c>
      <c r="Y3241">
        <v>18479</v>
      </c>
      <c r="Z3241">
        <v>21546</v>
      </c>
      <c r="AA3241">
        <v>6158</v>
      </c>
      <c r="AB3241">
        <v>6883</v>
      </c>
      <c r="AC3241" t="s">
        <v>13125</v>
      </c>
      <c r="AD3241" t="s">
        <v>13128</v>
      </c>
    </row>
    <row r="3242" spans="1:30" x14ac:dyDescent="0.25">
      <c r="A3242">
        <v>3241</v>
      </c>
      <c r="B3242" t="s">
        <v>17454</v>
      </c>
      <c r="C3242" s="2">
        <v>0.33083515969607702</v>
      </c>
      <c r="D3242" t="s">
        <v>13131</v>
      </c>
      <c r="E3242" t="s">
        <v>18289</v>
      </c>
      <c r="F3242">
        <v>840.32502560053501</v>
      </c>
      <c r="G3242" s="2">
        <v>0.23260746883723199</v>
      </c>
      <c r="H3242" s="12">
        <v>1.4222894963341901</v>
      </c>
      <c r="I3242" s="14">
        <v>0.15494222686084</v>
      </c>
      <c r="J3242" s="14">
        <v>0.25816432944656398</v>
      </c>
      <c r="K3242" t="s">
        <v>13130</v>
      </c>
      <c r="L3242" t="s">
        <v>24</v>
      </c>
      <c r="M3242" t="s">
        <v>24</v>
      </c>
      <c r="N3242" t="s">
        <v>24</v>
      </c>
      <c r="O3242" t="s">
        <v>24</v>
      </c>
      <c r="P3242" t="s">
        <v>24</v>
      </c>
      <c r="Q3242" t="s">
        <v>24</v>
      </c>
      <c r="R3242" t="s">
        <v>24</v>
      </c>
      <c r="S3242" t="s">
        <v>24</v>
      </c>
      <c r="T3242" t="s">
        <v>24</v>
      </c>
      <c r="U3242" t="s">
        <v>24</v>
      </c>
      <c r="V3242" t="s">
        <v>24</v>
      </c>
      <c r="W3242" t="s">
        <v>24</v>
      </c>
      <c r="X3242" t="s">
        <v>24</v>
      </c>
      <c r="Y3242">
        <v>1427</v>
      </c>
      <c r="Z3242">
        <v>1422</v>
      </c>
      <c r="AA3242">
        <v>523</v>
      </c>
      <c r="AB3242">
        <v>447</v>
      </c>
      <c r="AC3242" t="s">
        <v>13129</v>
      </c>
      <c r="AD3242" t="s">
        <v>13132</v>
      </c>
    </row>
    <row r="3243" spans="1:30" x14ac:dyDescent="0.25">
      <c r="A3243">
        <v>3242</v>
      </c>
      <c r="B3243" t="s">
        <v>17455</v>
      </c>
      <c r="C3243" s="2">
        <v>-0.11666169927782601</v>
      </c>
      <c r="D3243" t="s">
        <v>13135</v>
      </c>
      <c r="E3243" t="s">
        <v>18287</v>
      </c>
      <c r="F3243">
        <v>4497.5903132773201</v>
      </c>
      <c r="G3243" s="2">
        <v>0.16608765227932201</v>
      </c>
      <c r="H3243" s="12">
        <v>-0.70241043013617099</v>
      </c>
      <c r="I3243" s="14">
        <v>0.48242324258044</v>
      </c>
      <c r="J3243" s="14">
        <v>0.60637530401027795</v>
      </c>
      <c r="K3243" t="s">
        <v>13134</v>
      </c>
      <c r="L3243" t="s">
        <v>24</v>
      </c>
      <c r="M3243" t="s">
        <v>24</v>
      </c>
      <c r="N3243" t="s">
        <v>24</v>
      </c>
      <c r="O3243" t="s">
        <v>24</v>
      </c>
      <c r="P3243" t="s">
        <v>24</v>
      </c>
      <c r="Q3243" t="s">
        <v>24</v>
      </c>
      <c r="R3243" t="s">
        <v>24</v>
      </c>
      <c r="S3243" t="s">
        <v>24</v>
      </c>
      <c r="T3243" t="s">
        <v>24</v>
      </c>
      <c r="U3243" t="s">
        <v>24</v>
      </c>
      <c r="V3243" t="s">
        <v>24</v>
      </c>
      <c r="W3243" t="s">
        <v>24</v>
      </c>
      <c r="X3243" t="s">
        <v>24</v>
      </c>
      <c r="Y3243">
        <v>6105</v>
      </c>
      <c r="Z3243">
        <v>7062</v>
      </c>
      <c r="AA3243">
        <v>3013</v>
      </c>
      <c r="AB3243">
        <v>3132</v>
      </c>
      <c r="AC3243" t="s">
        <v>13133</v>
      </c>
      <c r="AD3243" t="s">
        <v>13136</v>
      </c>
    </row>
    <row r="3244" spans="1:30" x14ac:dyDescent="0.25">
      <c r="A3244">
        <v>3243</v>
      </c>
      <c r="B3244" t="s">
        <v>17456</v>
      </c>
      <c r="C3244" s="2">
        <v>0.78246732690626997</v>
      </c>
      <c r="D3244" t="s">
        <v>13139</v>
      </c>
      <c r="E3244" t="s">
        <v>18289</v>
      </c>
      <c r="F3244">
        <v>2583.1612402355699</v>
      </c>
      <c r="G3244" s="2">
        <v>0.16079702307103</v>
      </c>
      <c r="H3244" s="12">
        <v>4.8661804302224203</v>
      </c>
      <c r="I3244" s="14">
        <v>1.1377565523301299E-6</v>
      </c>
      <c r="J3244" s="14">
        <v>9.0303645057909596E-6</v>
      </c>
      <c r="K3244" t="s">
        <v>13138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0</v>
      </c>
      <c r="Y3244">
        <v>4633</v>
      </c>
      <c r="Z3244">
        <v>5335</v>
      </c>
      <c r="AA3244">
        <v>1097</v>
      </c>
      <c r="AB3244">
        <v>1420</v>
      </c>
      <c r="AC3244" t="s">
        <v>13137</v>
      </c>
      <c r="AD3244" t="s">
        <v>13140</v>
      </c>
    </row>
    <row r="3245" spans="1:30" x14ac:dyDescent="0.25">
      <c r="A3245">
        <v>3244</v>
      </c>
      <c r="B3245" t="s">
        <v>17457</v>
      </c>
      <c r="C3245" s="2">
        <v>0.15190637726324499</v>
      </c>
      <c r="D3245" t="s">
        <v>13143</v>
      </c>
      <c r="E3245" t="s">
        <v>18285</v>
      </c>
      <c r="F3245">
        <v>1523.9203298817599</v>
      </c>
      <c r="G3245" s="2">
        <v>0.18095034742645499</v>
      </c>
      <c r="H3245" s="12">
        <v>0.83949204532467503</v>
      </c>
      <c r="I3245" s="14">
        <v>0.40119325117645699</v>
      </c>
      <c r="J3245" s="14">
        <v>0.52981388090769899</v>
      </c>
      <c r="K3245" t="s">
        <v>13142</v>
      </c>
      <c r="L3245" t="s">
        <v>24</v>
      </c>
      <c r="M3245" t="s">
        <v>24</v>
      </c>
      <c r="N3245" t="s">
        <v>24</v>
      </c>
      <c r="O3245" t="s">
        <v>24</v>
      </c>
      <c r="P3245" t="s">
        <v>24</v>
      </c>
      <c r="Q3245" t="s">
        <v>24</v>
      </c>
      <c r="R3245" t="s">
        <v>24</v>
      </c>
      <c r="S3245" t="s">
        <v>24</v>
      </c>
      <c r="T3245" t="s">
        <v>24</v>
      </c>
      <c r="U3245" t="s">
        <v>24</v>
      </c>
      <c r="V3245" t="s">
        <v>24</v>
      </c>
      <c r="W3245" t="s">
        <v>24</v>
      </c>
      <c r="X3245" t="s">
        <v>24</v>
      </c>
      <c r="Y3245">
        <v>2218</v>
      </c>
      <c r="Z3245">
        <v>2680</v>
      </c>
      <c r="AA3245">
        <v>819</v>
      </c>
      <c r="AB3245">
        <v>1097</v>
      </c>
      <c r="AC3245" t="s">
        <v>13141</v>
      </c>
      <c r="AD3245" t="s">
        <v>13144</v>
      </c>
    </row>
    <row r="3246" spans="1:30" x14ac:dyDescent="0.25">
      <c r="A3246">
        <v>3245</v>
      </c>
      <c r="B3246" t="s">
        <v>17458</v>
      </c>
      <c r="C3246" s="2">
        <v>-0.22211306288122901</v>
      </c>
      <c r="D3246" t="s">
        <v>13147</v>
      </c>
      <c r="E3246" t="s">
        <v>18285</v>
      </c>
      <c r="F3246">
        <v>4743.0727384990196</v>
      </c>
      <c r="G3246" s="2">
        <v>0.141568565733456</v>
      </c>
      <c r="H3246" s="12">
        <v>-1.5689433719306101</v>
      </c>
      <c r="I3246" s="14">
        <v>0.11666113453581101</v>
      </c>
      <c r="J3246" s="14">
        <v>0.205671210095866</v>
      </c>
      <c r="K3246" t="s">
        <v>13146</v>
      </c>
      <c r="L3246" t="s">
        <v>24</v>
      </c>
      <c r="M3246" t="s">
        <v>24</v>
      </c>
      <c r="N3246" t="s">
        <v>24</v>
      </c>
      <c r="O3246" t="s">
        <v>24</v>
      </c>
      <c r="P3246" t="s">
        <v>24</v>
      </c>
      <c r="Q3246" t="s">
        <v>24</v>
      </c>
      <c r="R3246" t="s">
        <v>24</v>
      </c>
      <c r="S3246" t="s">
        <v>24</v>
      </c>
      <c r="T3246" t="s">
        <v>24</v>
      </c>
      <c r="U3246" t="s">
        <v>24</v>
      </c>
      <c r="V3246" t="s">
        <v>24</v>
      </c>
      <c r="W3246" t="s">
        <v>24</v>
      </c>
      <c r="X3246" t="s">
        <v>24</v>
      </c>
      <c r="Y3246">
        <v>6392</v>
      </c>
      <c r="Z3246">
        <v>6956</v>
      </c>
      <c r="AA3246">
        <v>3027</v>
      </c>
      <c r="AB3246">
        <v>3728</v>
      </c>
      <c r="AC3246" t="s">
        <v>13145</v>
      </c>
      <c r="AD3246" t="s">
        <v>13148</v>
      </c>
    </row>
    <row r="3247" spans="1:30" x14ac:dyDescent="0.25">
      <c r="A3247">
        <v>3246</v>
      </c>
      <c r="B3247" t="s">
        <v>17459</v>
      </c>
      <c r="C3247" s="2">
        <v>-0.57464463564017798</v>
      </c>
      <c r="D3247" t="s">
        <v>306</v>
      </c>
      <c r="E3247" t="s">
        <v>18285</v>
      </c>
      <c r="F3247">
        <v>10891.7741784624</v>
      </c>
      <c r="G3247" s="2">
        <v>0.18303129892157699</v>
      </c>
      <c r="H3247" s="12">
        <v>-3.1395976481945498</v>
      </c>
      <c r="I3247" s="14">
        <v>1.6918002037465999E-3</v>
      </c>
      <c r="J3247" s="14">
        <v>5.8672111861727098E-3</v>
      </c>
      <c r="K3247" t="s">
        <v>13150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</v>
      </c>
      <c r="W3247">
        <v>0</v>
      </c>
      <c r="X3247">
        <v>0</v>
      </c>
      <c r="Y3247">
        <v>11657</v>
      </c>
      <c r="Z3247">
        <v>15086</v>
      </c>
      <c r="AA3247">
        <v>8261</v>
      </c>
      <c r="AB3247">
        <v>8877</v>
      </c>
      <c r="AC3247" t="s">
        <v>13149</v>
      </c>
      <c r="AD3247" t="s">
        <v>13151</v>
      </c>
    </row>
    <row r="3248" spans="1:30" x14ac:dyDescent="0.25">
      <c r="A3248">
        <v>3247</v>
      </c>
      <c r="B3248" t="s">
        <v>17460</v>
      </c>
      <c r="C3248" s="2">
        <v>-0.59091911525202501</v>
      </c>
      <c r="D3248" t="s">
        <v>13154</v>
      </c>
      <c r="E3248" t="s">
        <v>18282</v>
      </c>
      <c r="F3248">
        <v>13375.425116914599</v>
      </c>
      <c r="G3248" s="2">
        <v>0.13635235712780899</v>
      </c>
      <c r="H3248" s="12">
        <v>-4.3337653099618301</v>
      </c>
      <c r="I3248" s="14">
        <v>1.46580437768297E-5</v>
      </c>
      <c r="J3248" s="14">
        <v>9.0141198344125998E-5</v>
      </c>
      <c r="K3248" t="s">
        <v>13153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1</v>
      </c>
      <c r="W3248">
        <v>0</v>
      </c>
      <c r="X3248">
        <v>0</v>
      </c>
      <c r="Y3248">
        <v>15970</v>
      </c>
      <c r="Z3248">
        <v>16544</v>
      </c>
      <c r="AA3248">
        <v>9595</v>
      </c>
      <c r="AB3248">
        <v>11656</v>
      </c>
      <c r="AC3248" t="s">
        <v>13152</v>
      </c>
      <c r="AD3248" t="s">
        <v>13155</v>
      </c>
    </row>
    <row r="3249" spans="1:30" x14ac:dyDescent="0.25">
      <c r="A3249">
        <v>3248</v>
      </c>
      <c r="B3249" t="s">
        <v>17461</v>
      </c>
      <c r="C3249" s="2">
        <v>0.47718243686196699</v>
      </c>
      <c r="D3249" t="s">
        <v>306</v>
      </c>
      <c r="F3249">
        <v>817.85809467744195</v>
      </c>
      <c r="G3249" s="2">
        <v>0.17359551426040501</v>
      </c>
      <c r="H3249" s="12">
        <v>2.7488177842323802</v>
      </c>
      <c r="I3249" s="14">
        <v>5.9810625599934402E-3</v>
      </c>
      <c r="J3249" s="14">
        <v>1.7468997230197701E-2</v>
      </c>
      <c r="K3249" t="s">
        <v>13157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0</v>
      </c>
      <c r="Y3249">
        <v>1360</v>
      </c>
      <c r="Z3249">
        <v>1543</v>
      </c>
      <c r="AA3249">
        <v>425</v>
      </c>
      <c r="AB3249">
        <v>476</v>
      </c>
      <c r="AC3249" t="s">
        <v>13156</v>
      </c>
      <c r="AD3249" t="s">
        <v>13158</v>
      </c>
    </row>
    <row r="3250" spans="1:30" x14ac:dyDescent="0.25">
      <c r="A3250">
        <v>3249</v>
      </c>
      <c r="B3250" t="s">
        <v>17462</v>
      </c>
      <c r="C3250" s="2">
        <v>0.83322406907981295</v>
      </c>
      <c r="D3250" t="s">
        <v>13161</v>
      </c>
      <c r="E3250" t="s">
        <v>18284</v>
      </c>
      <c r="F3250">
        <v>182.62593130913501</v>
      </c>
      <c r="G3250" s="2">
        <v>0.26383398139964298</v>
      </c>
      <c r="H3250" s="12">
        <v>3.1581377980938798</v>
      </c>
      <c r="I3250" s="14">
        <v>1.58780484336602E-3</v>
      </c>
      <c r="J3250" s="14">
        <v>5.5658688629661498E-3</v>
      </c>
      <c r="K3250" t="s">
        <v>13160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0</v>
      </c>
      <c r="Y3250">
        <v>367</v>
      </c>
      <c r="Z3250">
        <v>345</v>
      </c>
      <c r="AA3250">
        <v>75</v>
      </c>
      <c r="AB3250">
        <v>99</v>
      </c>
      <c r="AC3250" t="s">
        <v>13159</v>
      </c>
      <c r="AD3250" t="s">
        <v>13162</v>
      </c>
    </row>
    <row r="3251" spans="1:30" x14ac:dyDescent="0.25">
      <c r="A3251">
        <v>3250</v>
      </c>
      <c r="B3251" t="s">
        <v>17463</v>
      </c>
      <c r="C3251" s="2">
        <v>0.32406689701438701</v>
      </c>
      <c r="D3251" t="s">
        <v>13165</v>
      </c>
      <c r="E3251" t="s">
        <v>18295</v>
      </c>
      <c r="F3251">
        <v>264.91797158431802</v>
      </c>
      <c r="G3251" s="2">
        <v>0.23006830520139901</v>
      </c>
      <c r="H3251" s="12">
        <v>1.4085681933923999</v>
      </c>
      <c r="I3251" s="14">
        <v>0.15896288938445199</v>
      </c>
      <c r="J3251" s="14">
        <v>0.26314119671313602</v>
      </c>
      <c r="K3251" t="s">
        <v>13164</v>
      </c>
      <c r="L3251" t="s">
        <v>24</v>
      </c>
      <c r="M3251" t="s">
        <v>24</v>
      </c>
      <c r="N3251" t="s">
        <v>24</v>
      </c>
      <c r="O3251" t="s">
        <v>24</v>
      </c>
      <c r="P3251" t="s">
        <v>24</v>
      </c>
      <c r="Q3251" t="s">
        <v>24</v>
      </c>
      <c r="R3251" t="s">
        <v>24</v>
      </c>
      <c r="S3251" t="s">
        <v>24</v>
      </c>
      <c r="T3251" t="s">
        <v>24</v>
      </c>
      <c r="U3251" t="s">
        <v>24</v>
      </c>
      <c r="V3251" t="s">
        <v>24</v>
      </c>
      <c r="W3251" t="s">
        <v>24</v>
      </c>
      <c r="X3251" t="s">
        <v>24</v>
      </c>
      <c r="Y3251">
        <v>464</v>
      </c>
      <c r="Z3251">
        <v>432</v>
      </c>
      <c r="AA3251">
        <v>140</v>
      </c>
      <c r="AB3251">
        <v>171</v>
      </c>
      <c r="AC3251" t="s">
        <v>13163</v>
      </c>
      <c r="AD3251" t="s">
        <v>13166</v>
      </c>
    </row>
    <row r="3252" spans="1:30" x14ac:dyDescent="0.25">
      <c r="A3252">
        <v>3251</v>
      </c>
      <c r="B3252" t="s">
        <v>17464</v>
      </c>
      <c r="C3252" s="2">
        <v>-0.38769317381057</v>
      </c>
      <c r="D3252" t="s">
        <v>4000</v>
      </c>
      <c r="E3252" t="s">
        <v>18294</v>
      </c>
      <c r="F3252">
        <v>2713.8440138165502</v>
      </c>
      <c r="G3252" s="2">
        <v>0.156485953943694</v>
      </c>
      <c r="H3252" s="12">
        <v>-2.4774950341553801</v>
      </c>
      <c r="I3252" s="14">
        <v>1.32308249934367E-2</v>
      </c>
      <c r="J3252" s="14">
        <v>3.4013291340312897E-2</v>
      </c>
      <c r="K3252" t="s">
        <v>13168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</v>
      </c>
      <c r="W3252">
        <v>0</v>
      </c>
      <c r="X3252">
        <v>0</v>
      </c>
      <c r="Y3252">
        <v>3294</v>
      </c>
      <c r="Z3252">
        <v>3882</v>
      </c>
      <c r="AA3252">
        <v>1871</v>
      </c>
      <c r="AB3252">
        <v>2189</v>
      </c>
      <c r="AC3252" t="s">
        <v>13167</v>
      </c>
      <c r="AD3252" t="s">
        <v>13169</v>
      </c>
    </row>
    <row r="3253" spans="1:30" x14ac:dyDescent="0.25">
      <c r="A3253">
        <v>3252</v>
      </c>
      <c r="B3253" t="s">
        <v>17465</v>
      </c>
      <c r="C3253" s="2">
        <v>-0.57416925043655098</v>
      </c>
      <c r="D3253" t="s">
        <v>13172</v>
      </c>
      <c r="E3253" t="s">
        <v>18294</v>
      </c>
      <c r="F3253">
        <v>175.230888173311</v>
      </c>
      <c r="G3253" s="2">
        <v>0.28786162599913501</v>
      </c>
      <c r="H3253" s="12">
        <v>-1.99460156748464</v>
      </c>
      <c r="I3253" s="14">
        <v>4.6086352501957799E-2</v>
      </c>
      <c r="J3253" s="14">
        <v>9.6965089719905806E-2</v>
      </c>
      <c r="K3253" t="s">
        <v>13171</v>
      </c>
      <c r="L3253" t="s">
        <v>24</v>
      </c>
      <c r="M3253" t="s">
        <v>24</v>
      </c>
      <c r="N3253" t="s">
        <v>24</v>
      </c>
      <c r="O3253" t="s">
        <v>24</v>
      </c>
      <c r="P3253" t="s">
        <v>24</v>
      </c>
      <c r="Q3253" t="s">
        <v>24</v>
      </c>
      <c r="R3253" t="s">
        <v>24</v>
      </c>
      <c r="S3253" t="s">
        <v>24</v>
      </c>
      <c r="T3253" t="s">
        <v>24</v>
      </c>
      <c r="U3253" t="s">
        <v>24</v>
      </c>
      <c r="V3253" t="s">
        <v>24</v>
      </c>
      <c r="W3253" t="s">
        <v>24</v>
      </c>
      <c r="X3253" t="s">
        <v>24</v>
      </c>
      <c r="Y3253">
        <v>220</v>
      </c>
      <c r="Z3253">
        <v>209</v>
      </c>
      <c r="AA3253">
        <v>108</v>
      </c>
      <c r="AB3253">
        <v>172</v>
      </c>
      <c r="AC3253" t="s">
        <v>13170</v>
      </c>
      <c r="AD3253" t="e">
        <f>-AQQLEFFDIPSPCRGICQADDRGFCRGCFRSREERFGWMQMTDMQKHDVLRLCRQRLLRQLRANKKPEEPLPEQPSLF</f>
        <v>#NAME?</v>
      </c>
    </row>
    <row r="3254" spans="1:30" x14ac:dyDescent="0.25">
      <c r="A3254">
        <v>3253</v>
      </c>
      <c r="B3254" t="s">
        <v>17466</v>
      </c>
      <c r="C3254" s="2">
        <v>-1.33971145548725</v>
      </c>
      <c r="D3254" t="s">
        <v>1123</v>
      </c>
      <c r="E3254" t="s">
        <v>18282</v>
      </c>
      <c r="F3254">
        <v>610.98675501761795</v>
      </c>
      <c r="G3254" s="2">
        <v>0.26912222462351698</v>
      </c>
      <c r="H3254" s="12">
        <v>-4.9780781106481102</v>
      </c>
      <c r="I3254" s="14">
        <v>6.4218741226089805E-7</v>
      </c>
      <c r="J3254" s="14">
        <v>5.4280126512528298E-6</v>
      </c>
      <c r="K3254" t="s">
        <v>13174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1</v>
      </c>
      <c r="Y3254">
        <v>481</v>
      </c>
      <c r="Z3254">
        <v>576</v>
      </c>
      <c r="AA3254">
        <v>423</v>
      </c>
      <c r="AB3254">
        <v>753</v>
      </c>
      <c r="AC3254" t="s">
        <v>13173</v>
      </c>
      <c r="AD3254" t="s">
        <v>13175</v>
      </c>
    </row>
    <row r="3255" spans="1:30" x14ac:dyDescent="0.25">
      <c r="A3255">
        <v>3254</v>
      </c>
      <c r="B3255" t="s">
        <v>17467</v>
      </c>
      <c r="C3255" s="2">
        <v>-1.08410695089453</v>
      </c>
      <c r="D3255" t="s">
        <v>13178</v>
      </c>
      <c r="E3255" t="s">
        <v>18294</v>
      </c>
      <c r="F3255">
        <v>1210.8545747036701</v>
      </c>
      <c r="G3255" s="2">
        <v>0.19983175184243299</v>
      </c>
      <c r="H3255" s="12">
        <v>-5.4250985686666597</v>
      </c>
      <c r="I3255" s="14">
        <v>5.7922567006033998E-8</v>
      </c>
      <c r="J3255" s="14">
        <v>6.0156283020894295E-7</v>
      </c>
      <c r="K3255" t="s">
        <v>13177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</v>
      </c>
      <c r="W3255">
        <v>0</v>
      </c>
      <c r="X3255">
        <v>0</v>
      </c>
      <c r="Y3255">
        <v>1077</v>
      </c>
      <c r="Z3255">
        <v>1293</v>
      </c>
      <c r="AA3255">
        <v>895</v>
      </c>
      <c r="AB3255">
        <v>1296</v>
      </c>
      <c r="AC3255" t="s">
        <v>13176</v>
      </c>
      <c r="AD3255" t="s">
        <v>13179</v>
      </c>
    </row>
    <row r="3256" spans="1:30" x14ac:dyDescent="0.25">
      <c r="A3256">
        <v>3255</v>
      </c>
      <c r="B3256" t="s">
        <v>17468</v>
      </c>
      <c r="C3256" s="2">
        <v>0.25494613419100898</v>
      </c>
      <c r="D3256" t="s">
        <v>13182</v>
      </c>
      <c r="E3256" t="s">
        <v>18285</v>
      </c>
      <c r="F3256">
        <v>186.05527469068801</v>
      </c>
      <c r="G3256" s="2">
        <v>0.25301100094730999</v>
      </c>
      <c r="H3256" s="12">
        <v>1.00764841543037</v>
      </c>
      <c r="I3256" s="14">
        <v>0.31362327734491502</v>
      </c>
      <c r="J3256" s="14">
        <v>0.43880290148043499</v>
      </c>
      <c r="K3256" t="s">
        <v>13181</v>
      </c>
      <c r="L3256" t="s">
        <v>24</v>
      </c>
      <c r="M3256" t="s">
        <v>24</v>
      </c>
      <c r="N3256" t="s">
        <v>24</v>
      </c>
      <c r="O3256" t="s">
        <v>24</v>
      </c>
      <c r="P3256" t="s">
        <v>24</v>
      </c>
      <c r="Q3256" t="s">
        <v>24</v>
      </c>
      <c r="R3256" t="s">
        <v>24</v>
      </c>
      <c r="S3256" t="s">
        <v>24</v>
      </c>
      <c r="T3256" t="s">
        <v>24</v>
      </c>
      <c r="U3256" t="s">
        <v>24</v>
      </c>
      <c r="V3256" t="s">
        <v>24</v>
      </c>
      <c r="W3256" t="s">
        <v>24</v>
      </c>
      <c r="X3256" t="s">
        <v>24</v>
      </c>
      <c r="Y3256">
        <v>308</v>
      </c>
      <c r="Z3256">
        <v>308</v>
      </c>
      <c r="AA3256">
        <v>109</v>
      </c>
      <c r="AB3256">
        <v>114</v>
      </c>
      <c r="AC3256" t="s">
        <v>13180</v>
      </c>
      <c r="AD3256" t="s">
        <v>13183</v>
      </c>
    </row>
    <row r="3257" spans="1:30" x14ac:dyDescent="0.25">
      <c r="A3257">
        <v>3256</v>
      </c>
      <c r="B3257" t="s">
        <v>17469</v>
      </c>
      <c r="C3257" s="2">
        <v>-0.54566032150344901</v>
      </c>
      <c r="D3257" t="s">
        <v>13186</v>
      </c>
      <c r="E3257" t="s">
        <v>18282</v>
      </c>
      <c r="F3257">
        <v>438.11576704133699</v>
      </c>
      <c r="G3257" s="2">
        <v>0.19973091020307701</v>
      </c>
      <c r="H3257" s="12">
        <v>-2.7319773436602701</v>
      </c>
      <c r="I3257" s="14">
        <v>6.2955470046779502E-3</v>
      </c>
      <c r="J3257" s="14">
        <v>1.8196973392499899E-2</v>
      </c>
      <c r="K3257" t="s">
        <v>13185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</v>
      </c>
      <c r="W3257">
        <v>0</v>
      </c>
      <c r="X3257">
        <v>0</v>
      </c>
      <c r="Y3257">
        <v>557</v>
      </c>
      <c r="Z3257">
        <v>527</v>
      </c>
      <c r="AA3257">
        <v>306</v>
      </c>
      <c r="AB3257">
        <v>382</v>
      </c>
      <c r="AC3257" t="s">
        <v>13184</v>
      </c>
      <c r="AD3257" t="s">
        <v>13187</v>
      </c>
    </row>
    <row r="3258" spans="1:30" x14ac:dyDescent="0.25">
      <c r="A3258">
        <v>3257</v>
      </c>
      <c r="B3258" t="s">
        <v>17470</v>
      </c>
      <c r="C3258" s="2">
        <v>-0.88134388374422801</v>
      </c>
      <c r="D3258" t="s">
        <v>13190</v>
      </c>
      <c r="E3258" t="s">
        <v>18296</v>
      </c>
      <c r="F3258">
        <v>688.17797203547605</v>
      </c>
      <c r="G3258" s="2">
        <v>0.17407474338881301</v>
      </c>
      <c r="H3258" s="12">
        <v>-5.0630198648385099</v>
      </c>
      <c r="I3258" s="14">
        <v>4.1266683462208398E-7</v>
      </c>
      <c r="J3258" s="14">
        <v>3.6212673914589601E-6</v>
      </c>
      <c r="K3258" t="s">
        <v>13189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</v>
      </c>
      <c r="W3258">
        <v>0</v>
      </c>
      <c r="X3258">
        <v>0</v>
      </c>
      <c r="Y3258">
        <v>693</v>
      </c>
      <c r="Z3258">
        <v>784</v>
      </c>
      <c r="AA3258">
        <v>539</v>
      </c>
      <c r="AB3258">
        <v>639</v>
      </c>
      <c r="AC3258" t="s">
        <v>13188</v>
      </c>
      <c r="AD3258" t="s">
        <v>13191</v>
      </c>
    </row>
    <row r="3259" spans="1:30" x14ac:dyDescent="0.25">
      <c r="A3259">
        <v>3258</v>
      </c>
      <c r="B3259" t="s">
        <v>17471</v>
      </c>
      <c r="C3259" s="2">
        <v>-0.23205686884857099</v>
      </c>
      <c r="D3259" t="s">
        <v>13194</v>
      </c>
      <c r="E3259" t="s">
        <v>18287</v>
      </c>
      <c r="F3259">
        <v>263.99762559225599</v>
      </c>
      <c r="G3259" s="2">
        <v>0.22693752953611601</v>
      </c>
      <c r="H3259" s="12">
        <v>-1.0225583636294899</v>
      </c>
      <c r="I3259" s="14">
        <v>0.30651670429091998</v>
      </c>
      <c r="J3259" s="14">
        <v>0.43164360990120598</v>
      </c>
      <c r="K3259" t="s">
        <v>13193</v>
      </c>
      <c r="L3259" t="s">
        <v>24</v>
      </c>
      <c r="M3259" t="s">
        <v>24</v>
      </c>
      <c r="N3259" t="s">
        <v>24</v>
      </c>
      <c r="O3259" t="s">
        <v>24</v>
      </c>
      <c r="P3259" t="s">
        <v>24</v>
      </c>
      <c r="Q3259" t="s">
        <v>24</v>
      </c>
      <c r="R3259" t="s">
        <v>24</v>
      </c>
      <c r="S3259" t="s">
        <v>24</v>
      </c>
      <c r="T3259" t="s">
        <v>24</v>
      </c>
      <c r="U3259" t="s">
        <v>24</v>
      </c>
      <c r="V3259" t="s">
        <v>24</v>
      </c>
      <c r="W3259" t="s">
        <v>24</v>
      </c>
      <c r="X3259" t="s">
        <v>24</v>
      </c>
      <c r="Y3259">
        <v>337</v>
      </c>
      <c r="Z3259">
        <v>404</v>
      </c>
      <c r="AA3259">
        <v>176</v>
      </c>
      <c r="AB3259">
        <v>200</v>
      </c>
      <c r="AC3259" t="s">
        <v>13192</v>
      </c>
      <c r="AD3259" t="s">
        <v>13195</v>
      </c>
    </row>
    <row r="3260" spans="1:30" x14ac:dyDescent="0.25">
      <c r="A3260">
        <v>3259</v>
      </c>
      <c r="B3260" t="s">
        <v>17472</v>
      </c>
      <c r="C3260" s="2">
        <v>0.32364249825782199</v>
      </c>
      <c r="D3260" t="s">
        <v>35</v>
      </c>
      <c r="E3260" t="s">
        <v>18294</v>
      </c>
      <c r="F3260">
        <v>38.717966500952699</v>
      </c>
      <c r="G3260" s="2">
        <v>0.51005041460574796</v>
      </c>
      <c r="H3260" s="12">
        <v>0.63453040913217895</v>
      </c>
      <c r="I3260" s="14">
        <v>0.52573472786833197</v>
      </c>
      <c r="J3260" s="14">
        <v>0.64763221209016997</v>
      </c>
      <c r="K3260" t="s">
        <v>13197</v>
      </c>
      <c r="L3260" t="s">
        <v>24</v>
      </c>
      <c r="M3260" t="s">
        <v>24</v>
      </c>
      <c r="N3260" t="s">
        <v>24</v>
      </c>
      <c r="O3260" t="s">
        <v>24</v>
      </c>
      <c r="P3260" t="s">
        <v>24</v>
      </c>
      <c r="Q3260" t="s">
        <v>24</v>
      </c>
      <c r="R3260" t="s">
        <v>24</v>
      </c>
      <c r="S3260" t="s">
        <v>24</v>
      </c>
      <c r="T3260" t="s">
        <v>24</v>
      </c>
      <c r="U3260" t="s">
        <v>24</v>
      </c>
      <c r="V3260" t="s">
        <v>24</v>
      </c>
      <c r="W3260" t="s">
        <v>24</v>
      </c>
      <c r="X3260" t="s">
        <v>24</v>
      </c>
      <c r="Y3260">
        <v>54</v>
      </c>
      <c r="Z3260">
        <v>78</v>
      </c>
      <c r="AA3260">
        <v>17</v>
      </c>
      <c r="AB3260">
        <v>29</v>
      </c>
      <c r="AC3260" t="s">
        <v>13196</v>
      </c>
      <c r="AD3260" t="e">
        <f>-TTHPIRLIIETCDKAISNRDFDALMQHYAEDTALVAKPGMIARGTDNIRRAFIAISDYFQDRLVVEQGEMQVIAGSGDALVMIETVLHFPDGQGGSVTASR</f>
        <v>#NAME?</v>
      </c>
    </row>
    <row r="3261" spans="1:30" x14ac:dyDescent="0.25">
      <c r="A3261">
        <v>3260</v>
      </c>
      <c r="B3261" t="s">
        <v>17473</v>
      </c>
      <c r="C3261" s="2">
        <v>0.12934814686757301</v>
      </c>
      <c r="D3261" t="s">
        <v>13200</v>
      </c>
      <c r="E3261" t="s">
        <v>18300</v>
      </c>
      <c r="F3261">
        <v>2030.8830190630799</v>
      </c>
      <c r="G3261" s="2">
        <v>0.163054874192329</v>
      </c>
      <c r="H3261" s="12">
        <v>0.79327985445563798</v>
      </c>
      <c r="I3261" s="14">
        <v>0.427614791377808</v>
      </c>
      <c r="J3261" s="14">
        <v>0.55531618235129299</v>
      </c>
      <c r="K3261" t="s">
        <v>13199</v>
      </c>
      <c r="L3261" t="s">
        <v>24</v>
      </c>
      <c r="M3261" t="s">
        <v>24</v>
      </c>
      <c r="N3261" t="s">
        <v>24</v>
      </c>
      <c r="O3261" t="s">
        <v>24</v>
      </c>
      <c r="P3261" t="s">
        <v>24</v>
      </c>
      <c r="Q3261" t="s">
        <v>24</v>
      </c>
      <c r="R3261" t="s">
        <v>24</v>
      </c>
      <c r="S3261" t="s">
        <v>24</v>
      </c>
      <c r="T3261" t="s">
        <v>24</v>
      </c>
      <c r="U3261" t="s">
        <v>24</v>
      </c>
      <c r="V3261" t="s">
        <v>24</v>
      </c>
      <c r="W3261" t="s">
        <v>24</v>
      </c>
      <c r="X3261" t="s">
        <v>24</v>
      </c>
      <c r="Y3261">
        <v>2961</v>
      </c>
      <c r="Z3261">
        <v>3515</v>
      </c>
      <c r="AA3261">
        <v>1198</v>
      </c>
      <c r="AB3261">
        <v>1359</v>
      </c>
      <c r="AC3261" t="s">
        <v>13198</v>
      </c>
      <c r="AD3261" t="s">
        <v>13201</v>
      </c>
    </row>
    <row r="3262" spans="1:30" x14ac:dyDescent="0.25">
      <c r="A3262">
        <v>3261</v>
      </c>
      <c r="B3262" t="s">
        <v>17474</v>
      </c>
      <c r="C3262" s="2">
        <v>0.64041920763322802</v>
      </c>
      <c r="D3262" t="s">
        <v>13204</v>
      </c>
      <c r="E3262" t="s">
        <v>18283</v>
      </c>
      <c r="F3262">
        <v>272.64164891822799</v>
      </c>
      <c r="G3262" s="2">
        <v>0.24975194388959601</v>
      </c>
      <c r="H3262" s="12">
        <v>2.5642211133953201</v>
      </c>
      <c r="I3262" s="14">
        <v>1.03407644603277E-2</v>
      </c>
      <c r="J3262" s="14">
        <v>2.77466252393774E-2</v>
      </c>
      <c r="K3262" t="s">
        <v>13203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0</v>
      </c>
      <c r="Y3262">
        <v>463</v>
      </c>
      <c r="Z3262">
        <v>550</v>
      </c>
      <c r="AA3262">
        <v>144</v>
      </c>
      <c r="AB3262">
        <v>135</v>
      </c>
      <c r="AC3262" t="s">
        <v>13202</v>
      </c>
      <c r="AD3262" t="s">
        <v>13205</v>
      </c>
    </row>
    <row r="3263" spans="1:30" x14ac:dyDescent="0.25">
      <c r="A3263">
        <v>3262</v>
      </c>
      <c r="B3263" t="s">
        <v>17475</v>
      </c>
      <c r="C3263" s="2">
        <v>0.34878568876874599</v>
      </c>
      <c r="D3263" t="s">
        <v>1022</v>
      </c>
      <c r="E3263" t="s">
        <v>18285</v>
      </c>
      <c r="F3263">
        <v>237.10426474458299</v>
      </c>
      <c r="G3263" s="2">
        <v>0.25339678926136</v>
      </c>
      <c r="H3263" s="12">
        <v>1.37644083725544</v>
      </c>
      <c r="I3263" s="14">
        <v>0.168685192155758</v>
      </c>
      <c r="J3263" s="14">
        <v>0.27538280742819199</v>
      </c>
      <c r="K3263" t="s">
        <v>13207</v>
      </c>
      <c r="L3263" t="s">
        <v>24</v>
      </c>
      <c r="M3263" t="s">
        <v>24</v>
      </c>
      <c r="N3263" t="s">
        <v>24</v>
      </c>
      <c r="O3263" t="s">
        <v>24</v>
      </c>
      <c r="P3263" t="s">
        <v>24</v>
      </c>
      <c r="Q3263" t="s">
        <v>24</v>
      </c>
      <c r="R3263" t="s">
        <v>24</v>
      </c>
      <c r="S3263" t="s">
        <v>24</v>
      </c>
      <c r="T3263" t="s">
        <v>24</v>
      </c>
      <c r="U3263" t="s">
        <v>24</v>
      </c>
      <c r="V3263" t="s">
        <v>24</v>
      </c>
      <c r="W3263" t="s">
        <v>24</v>
      </c>
      <c r="X3263" t="s">
        <v>24</v>
      </c>
      <c r="Y3263">
        <v>426</v>
      </c>
      <c r="Z3263">
        <v>382</v>
      </c>
      <c r="AA3263">
        <v>116</v>
      </c>
      <c r="AB3263">
        <v>161</v>
      </c>
      <c r="AC3263" t="s">
        <v>13206</v>
      </c>
      <c r="AD3263" t="s">
        <v>13208</v>
      </c>
    </row>
    <row r="3264" spans="1:30" x14ac:dyDescent="0.25">
      <c r="A3264">
        <v>3263</v>
      </c>
      <c r="B3264" t="s">
        <v>17476</v>
      </c>
      <c r="C3264" s="2">
        <v>0.63308375258210203</v>
      </c>
      <c r="D3264" t="s">
        <v>13211</v>
      </c>
      <c r="E3264" t="s">
        <v>18297</v>
      </c>
      <c r="F3264">
        <v>2240.6105261173002</v>
      </c>
      <c r="G3264" s="2">
        <v>0.18378873636382001</v>
      </c>
      <c r="H3264" s="12">
        <v>3.4446275931125601</v>
      </c>
      <c r="I3264" s="14">
        <v>5.7184666854002205E-4</v>
      </c>
      <c r="J3264" s="14">
        <v>2.3755970645199802E-3</v>
      </c>
      <c r="K3264" t="s">
        <v>13210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0</v>
      </c>
      <c r="Y3264">
        <v>3659</v>
      </c>
      <c r="Z3264">
        <v>4666</v>
      </c>
      <c r="AA3264">
        <v>1021</v>
      </c>
      <c r="AB3264">
        <v>1306</v>
      </c>
      <c r="AC3264" t="s">
        <v>13209</v>
      </c>
      <c r="AD3264" t="s">
        <v>13212</v>
      </c>
    </row>
    <row r="3265" spans="1:30" x14ac:dyDescent="0.25">
      <c r="A3265">
        <v>3264</v>
      </c>
      <c r="B3265" t="s">
        <v>17477</v>
      </c>
      <c r="C3265" s="2">
        <v>1.20884029952306</v>
      </c>
      <c r="D3265" t="s">
        <v>2289</v>
      </c>
      <c r="E3265" t="s">
        <v>18285</v>
      </c>
      <c r="F3265">
        <v>1219.0909647242599</v>
      </c>
      <c r="G3265" s="2">
        <v>0.194209159323354</v>
      </c>
      <c r="H3265" s="12">
        <v>6.2244247580021197</v>
      </c>
      <c r="I3265" s="14">
        <v>4.8332602602387899E-10</v>
      </c>
      <c r="J3265" s="14">
        <v>6.7166837424314901E-9</v>
      </c>
      <c r="K3265" t="s">
        <v>13214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0</v>
      </c>
      <c r="Y3265">
        <v>2767</v>
      </c>
      <c r="Z3265">
        <v>2404</v>
      </c>
      <c r="AA3265">
        <v>440</v>
      </c>
      <c r="AB3265">
        <v>533</v>
      </c>
      <c r="AC3265" t="s">
        <v>13213</v>
      </c>
      <c r="AD3265" t="s">
        <v>13215</v>
      </c>
    </row>
    <row r="3266" spans="1:30" x14ac:dyDescent="0.25">
      <c r="A3266">
        <v>3265</v>
      </c>
      <c r="B3266" t="s">
        <v>17478</v>
      </c>
      <c r="C3266" s="2">
        <v>-0.291086016620001</v>
      </c>
      <c r="D3266" t="s">
        <v>3081</v>
      </c>
      <c r="E3266" t="s">
        <v>18291</v>
      </c>
      <c r="F3266">
        <v>26272.9359521634</v>
      </c>
      <c r="G3266" s="2">
        <v>0.18250832109450199</v>
      </c>
      <c r="H3266" s="12">
        <v>-1.5949191514905099</v>
      </c>
      <c r="I3266" s="14">
        <v>0.110730316353116</v>
      </c>
      <c r="J3266" s="14">
        <v>0.19681469520205699</v>
      </c>
      <c r="K3266" t="s">
        <v>13217</v>
      </c>
      <c r="L3266" t="s">
        <v>24</v>
      </c>
      <c r="M3266" t="s">
        <v>24</v>
      </c>
      <c r="N3266" t="s">
        <v>24</v>
      </c>
      <c r="O3266" t="s">
        <v>24</v>
      </c>
      <c r="P3266" t="s">
        <v>24</v>
      </c>
      <c r="Q3266" t="s">
        <v>24</v>
      </c>
      <c r="R3266" t="s">
        <v>24</v>
      </c>
      <c r="S3266" t="s">
        <v>24</v>
      </c>
      <c r="T3266" t="s">
        <v>24</v>
      </c>
      <c r="U3266" t="s">
        <v>24</v>
      </c>
      <c r="V3266" t="s">
        <v>24</v>
      </c>
      <c r="W3266" t="s">
        <v>24</v>
      </c>
      <c r="X3266" t="s">
        <v>24</v>
      </c>
      <c r="Y3266">
        <v>32125</v>
      </c>
      <c r="Z3266">
        <v>40057</v>
      </c>
      <c r="AA3266">
        <v>16132</v>
      </c>
      <c r="AB3266">
        <v>22296</v>
      </c>
      <c r="AC3266" t="s">
        <v>13216</v>
      </c>
      <c r="AD3266" t="s">
        <v>13218</v>
      </c>
    </row>
    <row r="3267" spans="1:30" x14ac:dyDescent="0.25">
      <c r="A3267">
        <v>3266</v>
      </c>
      <c r="B3267" t="s">
        <v>17479</v>
      </c>
      <c r="C3267" s="2">
        <v>-0.58148172813029697</v>
      </c>
      <c r="D3267" t="s">
        <v>13220</v>
      </c>
      <c r="F3267">
        <v>5727.9912146501501</v>
      </c>
      <c r="G3267" s="2">
        <v>0.14257008883172001</v>
      </c>
      <c r="H3267" s="12">
        <v>-4.07856748140654</v>
      </c>
      <c r="I3267" s="14">
        <v>4.5314050069679502E-5</v>
      </c>
      <c r="J3267" s="14">
        <v>2.4887674475682E-4</v>
      </c>
      <c r="K3267" t="s">
        <v>24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1</v>
      </c>
      <c r="W3267">
        <v>0</v>
      </c>
      <c r="X3267">
        <v>0</v>
      </c>
      <c r="Y3267">
        <v>6581</v>
      </c>
      <c r="Z3267">
        <v>7415</v>
      </c>
      <c r="AA3267">
        <v>4147</v>
      </c>
      <c r="AB3267">
        <v>4921</v>
      </c>
      <c r="AC3267" t="s">
        <v>13219</v>
      </c>
      <c r="AD3267" t="s">
        <v>13221</v>
      </c>
    </row>
    <row r="3268" spans="1:30" x14ac:dyDescent="0.25">
      <c r="A3268">
        <v>3267</v>
      </c>
      <c r="B3268" t="s">
        <v>17480</v>
      </c>
      <c r="C3268" s="2">
        <v>-0.35359502021863298</v>
      </c>
      <c r="D3268" t="s">
        <v>7589</v>
      </c>
      <c r="E3268" t="s">
        <v>18282</v>
      </c>
      <c r="F3268">
        <v>804.69216900191202</v>
      </c>
      <c r="G3268" s="2">
        <v>0.16589333373615101</v>
      </c>
      <c r="H3268" s="12">
        <v>-2.13146009098242</v>
      </c>
      <c r="I3268" s="14">
        <v>3.3051256920647698E-2</v>
      </c>
      <c r="J3268" s="14">
        <v>7.4047709853774707E-2</v>
      </c>
      <c r="K3268" t="s">
        <v>13223</v>
      </c>
      <c r="L3268" t="s">
        <v>24</v>
      </c>
      <c r="M3268" t="s">
        <v>24</v>
      </c>
      <c r="N3268" t="s">
        <v>24</v>
      </c>
      <c r="O3268" t="s">
        <v>24</v>
      </c>
      <c r="P3268" t="s">
        <v>24</v>
      </c>
      <c r="Q3268" t="s">
        <v>24</v>
      </c>
      <c r="R3268" t="s">
        <v>24</v>
      </c>
      <c r="S3268" t="s">
        <v>24</v>
      </c>
      <c r="T3268" t="s">
        <v>24</v>
      </c>
      <c r="U3268" t="s">
        <v>24</v>
      </c>
      <c r="V3268" t="s">
        <v>24</v>
      </c>
      <c r="W3268" t="s">
        <v>24</v>
      </c>
      <c r="X3268" t="s">
        <v>24</v>
      </c>
      <c r="Y3268">
        <v>1043</v>
      </c>
      <c r="Z3268">
        <v>1110</v>
      </c>
      <c r="AA3268">
        <v>552</v>
      </c>
      <c r="AB3268">
        <v>639</v>
      </c>
      <c r="AC3268" t="s">
        <v>13222</v>
      </c>
      <c r="AD3268" t="s">
        <v>13224</v>
      </c>
    </row>
    <row r="3269" spans="1:30" x14ac:dyDescent="0.25">
      <c r="A3269">
        <v>3268</v>
      </c>
      <c r="B3269" t="s">
        <v>17481</v>
      </c>
      <c r="C3269" s="2">
        <v>-0.612522110282404</v>
      </c>
      <c r="D3269" t="s">
        <v>1123</v>
      </c>
      <c r="E3269" t="s">
        <v>18282</v>
      </c>
      <c r="F3269">
        <v>417.42056538829098</v>
      </c>
      <c r="G3269" s="2">
        <v>0.261048132545455</v>
      </c>
      <c r="H3269" s="12">
        <v>-2.3463952961844998</v>
      </c>
      <c r="I3269" s="14">
        <v>1.8955991334034202E-2</v>
      </c>
      <c r="J3269" s="14">
        <v>4.6614071888793102E-2</v>
      </c>
      <c r="K3269" t="s">
        <v>13226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1</v>
      </c>
      <c r="W3269">
        <v>0</v>
      </c>
      <c r="X3269">
        <v>0</v>
      </c>
      <c r="Y3269">
        <v>430</v>
      </c>
      <c r="Z3269">
        <v>580</v>
      </c>
      <c r="AA3269">
        <v>263</v>
      </c>
      <c r="AB3269">
        <v>411</v>
      </c>
      <c r="AC3269" t="s">
        <v>13225</v>
      </c>
      <c r="AD3269" t="s">
        <v>13227</v>
      </c>
    </row>
    <row r="3270" spans="1:30" x14ac:dyDescent="0.25">
      <c r="A3270">
        <v>3269</v>
      </c>
      <c r="B3270" t="s">
        <v>17482</v>
      </c>
      <c r="C3270" s="2">
        <v>0.428080430775101</v>
      </c>
      <c r="D3270" t="s">
        <v>4520</v>
      </c>
      <c r="E3270" t="s">
        <v>18293</v>
      </c>
      <c r="F3270">
        <v>356.549636479757</v>
      </c>
      <c r="G3270" s="2">
        <v>0.216406704067447</v>
      </c>
      <c r="H3270" s="12">
        <v>1.97812924798154</v>
      </c>
      <c r="I3270" s="14">
        <v>4.7914127810697801E-2</v>
      </c>
      <c r="J3270" s="14">
        <v>0.100002495510836</v>
      </c>
      <c r="K3270" t="s">
        <v>13229</v>
      </c>
      <c r="L3270" t="s">
        <v>24</v>
      </c>
      <c r="M3270" t="s">
        <v>24</v>
      </c>
      <c r="N3270" t="s">
        <v>24</v>
      </c>
      <c r="O3270" t="s">
        <v>24</v>
      </c>
      <c r="P3270" t="s">
        <v>24</v>
      </c>
      <c r="Q3270" t="s">
        <v>24</v>
      </c>
      <c r="R3270" t="s">
        <v>24</v>
      </c>
      <c r="S3270" t="s">
        <v>24</v>
      </c>
      <c r="T3270" t="s">
        <v>24</v>
      </c>
      <c r="U3270" t="s">
        <v>24</v>
      </c>
      <c r="V3270" t="s">
        <v>24</v>
      </c>
      <c r="W3270" t="s">
        <v>24</v>
      </c>
      <c r="X3270" t="s">
        <v>24</v>
      </c>
      <c r="Y3270">
        <v>610</v>
      </c>
      <c r="Z3270">
        <v>637</v>
      </c>
      <c r="AA3270">
        <v>168</v>
      </c>
      <c r="AB3270">
        <v>236</v>
      </c>
      <c r="AC3270" t="s">
        <v>13228</v>
      </c>
      <c r="AD3270" t="s">
        <v>13230</v>
      </c>
    </row>
    <row r="3271" spans="1:30" x14ac:dyDescent="0.25">
      <c r="A3271">
        <v>3270</v>
      </c>
      <c r="B3271" t="s">
        <v>17483</v>
      </c>
      <c r="C3271" s="2">
        <v>-0.117587226576301</v>
      </c>
      <c r="D3271" t="s">
        <v>13233</v>
      </c>
      <c r="E3271" t="s">
        <v>18290</v>
      </c>
      <c r="F3271">
        <v>12540.6218747843</v>
      </c>
      <c r="G3271" s="2">
        <v>0.15108309627757499</v>
      </c>
      <c r="H3271" s="12">
        <v>-0.778295054003034</v>
      </c>
      <c r="I3271" s="14">
        <v>0.43639509063388499</v>
      </c>
      <c r="J3271" s="14">
        <v>0.562788252617345</v>
      </c>
      <c r="K3271" t="s">
        <v>13232</v>
      </c>
      <c r="L3271" t="s">
        <v>24</v>
      </c>
      <c r="M3271" t="s">
        <v>24</v>
      </c>
      <c r="N3271" t="s">
        <v>24</v>
      </c>
      <c r="O3271" t="s">
        <v>24</v>
      </c>
      <c r="P3271" t="s">
        <v>24</v>
      </c>
      <c r="Q3271" t="s">
        <v>24</v>
      </c>
      <c r="R3271" t="s">
        <v>24</v>
      </c>
      <c r="S3271" t="s">
        <v>24</v>
      </c>
      <c r="T3271" t="s">
        <v>24</v>
      </c>
      <c r="U3271" t="s">
        <v>24</v>
      </c>
      <c r="V3271" t="s">
        <v>24</v>
      </c>
      <c r="W3271" t="s">
        <v>24</v>
      </c>
      <c r="X3271" t="s">
        <v>24</v>
      </c>
      <c r="Y3271">
        <v>17345</v>
      </c>
      <c r="Z3271">
        <v>19340</v>
      </c>
      <c r="AA3271">
        <v>7489</v>
      </c>
      <c r="AB3271">
        <v>9818</v>
      </c>
      <c r="AC3271" t="s">
        <v>13231</v>
      </c>
      <c r="AD3271" t="s">
        <v>13234</v>
      </c>
    </row>
    <row r="3272" spans="1:30" x14ac:dyDescent="0.25">
      <c r="A3272">
        <v>3271</v>
      </c>
      <c r="B3272" t="s">
        <v>17484</v>
      </c>
      <c r="C3272" s="2">
        <v>-0.469957974821199</v>
      </c>
      <c r="D3272" t="s">
        <v>13237</v>
      </c>
      <c r="E3272" t="s">
        <v>18289</v>
      </c>
      <c r="F3272">
        <v>6065.4635913990296</v>
      </c>
      <c r="G3272" s="2">
        <v>0.141295159381497</v>
      </c>
      <c r="H3272" s="12">
        <v>-3.3260727181198999</v>
      </c>
      <c r="I3272" s="14">
        <v>8.8078946635339003E-4</v>
      </c>
      <c r="J3272" s="14">
        <v>3.4121853830456198E-3</v>
      </c>
      <c r="K3272" t="s">
        <v>13236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</v>
      </c>
      <c r="W3272">
        <v>0</v>
      </c>
      <c r="X3272">
        <v>0</v>
      </c>
      <c r="Y3272">
        <v>7587</v>
      </c>
      <c r="Z3272">
        <v>7908</v>
      </c>
      <c r="AA3272">
        <v>4149</v>
      </c>
      <c r="AB3272">
        <v>5173</v>
      </c>
      <c r="AC3272" t="s">
        <v>13235</v>
      </c>
      <c r="AD3272" t="s">
        <v>13238</v>
      </c>
    </row>
    <row r="3273" spans="1:30" x14ac:dyDescent="0.25">
      <c r="A3273">
        <v>3272</v>
      </c>
      <c r="B3273" t="s">
        <v>17485</v>
      </c>
      <c r="C3273" s="2">
        <v>-0.33658439177378902</v>
      </c>
      <c r="D3273" t="s">
        <v>13241</v>
      </c>
      <c r="E3273" t="s">
        <v>18284</v>
      </c>
      <c r="F3273">
        <v>682.94259023644997</v>
      </c>
      <c r="G3273" s="2">
        <v>0.195978726930399</v>
      </c>
      <c r="H3273" s="12">
        <v>-1.71745371064343</v>
      </c>
      <c r="I3273" s="14">
        <v>8.5896305207817103E-2</v>
      </c>
      <c r="J3273" s="14">
        <v>0.16188468717978999</v>
      </c>
      <c r="K3273" t="s">
        <v>13240</v>
      </c>
      <c r="L3273" t="s">
        <v>24</v>
      </c>
      <c r="M3273" t="s">
        <v>24</v>
      </c>
      <c r="N3273" t="s">
        <v>24</v>
      </c>
      <c r="O3273" t="s">
        <v>24</v>
      </c>
      <c r="P3273" t="s">
        <v>24</v>
      </c>
      <c r="Q3273" t="s">
        <v>24</v>
      </c>
      <c r="R3273" t="s">
        <v>24</v>
      </c>
      <c r="S3273" t="s">
        <v>24</v>
      </c>
      <c r="T3273" t="s">
        <v>24</v>
      </c>
      <c r="U3273" t="s">
        <v>24</v>
      </c>
      <c r="V3273" t="s">
        <v>24</v>
      </c>
      <c r="W3273" t="s">
        <v>24</v>
      </c>
      <c r="X3273" t="s">
        <v>24</v>
      </c>
      <c r="Y3273">
        <v>897</v>
      </c>
      <c r="Z3273">
        <v>943</v>
      </c>
      <c r="AA3273">
        <v>418</v>
      </c>
      <c r="AB3273">
        <v>596</v>
      </c>
      <c r="AC3273" t="s">
        <v>13239</v>
      </c>
      <c r="AD3273" t="s">
        <v>13242</v>
      </c>
    </row>
    <row r="3274" spans="1:30" x14ac:dyDescent="0.25">
      <c r="A3274">
        <v>3273</v>
      </c>
      <c r="B3274" t="s">
        <v>17486</v>
      </c>
      <c r="C3274" s="2">
        <v>-0.17995050223374501</v>
      </c>
      <c r="D3274" t="s">
        <v>12167</v>
      </c>
      <c r="E3274" t="s">
        <v>18293</v>
      </c>
      <c r="F3274">
        <v>12585.187631745601</v>
      </c>
      <c r="G3274" s="2">
        <v>0.17158877272613701</v>
      </c>
      <c r="H3274" s="12">
        <v>-1.04873121577106</v>
      </c>
      <c r="I3274" s="14">
        <v>0.29430184300768902</v>
      </c>
      <c r="J3274" s="14">
        <v>0.41897509914146103</v>
      </c>
      <c r="K3274" t="s">
        <v>13244</v>
      </c>
      <c r="L3274" t="s">
        <v>24</v>
      </c>
      <c r="M3274" t="s">
        <v>24</v>
      </c>
      <c r="N3274" t="s">
        <v>24</v>
      </c>
      <c r="O3274" t="s">
        <v>24</v>
      </c>
      <c r="P3274" t="s">
        <v>24</v>
      </c>
      <c r="Q3274" t="s">
        <v>24</v>
      </c>
      <c r="R3274" t="s">
        <v>24</v>
      </c>
      <c r="S3274" t="s">
        <v>24</v>
      </c>
      <c r="T3274" t="s">
        <v>24</v>
      </c>
      <c r="U3274" t="s">
        <v>24</v>
      </c>
      <c r="V3274" t="s">
        <v>24</v>
      </c>
      <c r="W3274" t="s">
        <v>24</v>
      </c>
      <c r="X3274" t="s">
        <v>24</v>
      </c>
      <c r="Y3274">
        <v>16138</v>
      </c>
      <c r="Z3274">
        <v>19902</v>
      </c>
      <c r="AA3274">
        <v>8514</v>
      </c>
      <c r="AB3274">
        <v>9059</v>
      </c>
      <c r="AC3274" t="s">
        <v>13243</v>
      </c>
      <c r="AD3274" t="s">
        <v>13245</v>
      </c>
    </row>
    <row r="3275" spans="1:30" x14ac:dyDescent="0.25">
      <c r="A3275">
        <v>3274</v>
      </c>
      <c r="B3275" t="s">
        <v>17487</v>
      </c>
      <c r="C3275" s="2">
        <v>-0.71235129853119294</v>
      </c>
      <c r="D3275" t="s">
        <v>13248</v>
      </c>
      <c r="E3275" t="s">
        <v>18285</v>
      </c>
      <c r="F3275">
        <v>64151.348582154598</v>
      </c>
      <c r="G3275" s="2">
        <v>0.222416297143879</v>
      </c>
      <c r="H3275" s="12">
        <v>-3.2027837333807399</v>
      </c>
      <c r="I3275" s="14">
        <v>1.3610615049563599E-3</v>
      </c>
      <c r="J3275" s="14">
        <v>4.8895539805470104E-3</v>
      </c>
      <c r="K3275" t="s">
        <v>13247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1</v>
      </c>
      <c r="W3275">
        <v>0</v>
      </c>
      <c r="X3275">
        <v>0</v>
      </c>
      <c r="Y3275">
        <v>59493</v>
      </c>
      <c r="Z3275">
        <v>89442</v>
      </c>
      <c r="AA3275">
        <v>47974</v>
      </c>
      <c r="AB3275">
        <v>57265</v>
      </c>
      <c r="AC3275" t="s">
        <v>13246</v>
      </c>
      <c r="AD3275" t="s">
        <v>13249</v>
      </c>
    </row>
    <row r="3276" spans="1:30" x14ac:dyDescent="0.25">
      <c r="A3276">
        <v>3275</v>
      </c>
      <c r="B3276" t="s">
        <v>17488</v>
      </c>
      <c r="C3276" s="2">
        <v>8.6666623085069699E-2</v>
      </c>
      <c r="D3276" t="s">
        <v>13252</v>
      </c>
      <c r="E3276" t="s">
        <v>18285</v>
      </c>
      <c r="F3276">
        <v>3587.7420508615901</v>
      </c>
      <c r="G3276" s="2">
        <v>0.15779746446454199</v>
      </c>
      <c r="H3276" s="12">
        <v>0.54922696875490296</v>
      </c>
      <c r="I3276" s="14">
        <v>0.58284969888483795</v>
      </c>
      <c r="J3276" s="14">
        <v>0.69469426744579599</v>
      </c>
      <c r="K3276" t="s">
        <v>13251</v>
      </c>
      <c r="L3276" t="s">
        <v>24</v>
      </c>
      <c r="M3276" t="s">
        <v>24</v>
      </c>
      <c r="N3276" t="s">
        <v>24</v>
      </c>
      <c r="O3276" t="s">
        <v>24</v>
      </c>
      <c r="P3276" t="s">
        <v>24</v>
      </c>
      <c r="Q3276" t="s">
        <v>24</v>
      </c>
      <c r="R3276" t="s">
        <v>24</v>
      </c>
      <c r="S3276" t="s">
        <v>24</v>
      </c>
      <c r="T3276" t="s">
        <v>24</v>
      </c>
      <c r="U3276" t="s">
        <v>24</v>
      </c>
      <c r="V3276" t="s">
        <v>24</v>
      </c>
      <c r="W3276" t="s">
        <v>24</v>
      </c>
      <c r="X3276" t="s">
        <v>24</v>
      </c>
      <c r="Y3276">
        <v>5225</v>
      </c>
      <c r="Z3276">
        <v>6051</v>
      </c>
      <c r="AA3276">
        <v>2016</v>
      </c>
      <c r="AB3276">
        <v>2595</v>
      </c>
      <c r="AC3276" t="s">
        <v>13250</v>
      </c>
      <c r="AD3276" t="s">
        <v>13253</v>
      </c>
    </row>
    <row r="3277" spans="1:30" x14ac:dyDescent="0.25">
      <c r="A3277">
        <v>3276</v>
      </c>
      <c r="B3277" t="s">
        <v>17489</v>
      </c>
      <c r="C3277" s="2">
        <v>0.22747304764201901</v>
      </c>
      <c r="D3277" t="s">
        <v>13256</v>
      </c>
      <c r="E3277" t="s">
        <v>18297</v>
      </c>
      <c r="F3277">
        <v>313.184836180822</v>
      </c>
      <c r="G3277" s="2">
        <v>0.220888357484022</v>
      </c>
      <c r="H3277" s="12">
        <v>1.0298100372197001</v>
      </c>
      <c r="I3277" s="14">
        <v>0.303099188058993</v>
      </c>
      <c r="J3277" s="14">
        <v>0.428375797817723</v>
      </c>
      <c r="K3277" t="s">
        <v>13255</v>
      </c>
      <c r="L3277" t="s">
        <v>24</v>
      </c>
      <c r="M3277" t="s">
        <v>24</v>
      </c>
      <c r="N3277" t="s">
        <v>24</v>
      </c>
      <c r="O3277" t="s">
        <v>24</v>
      </c>
      <c r="P3277" t="s">
        <v>24</v>
      </c>
      <c r="Q3277" t="s">
        <v>24</v>
      </c>
      <c r="R3277" t="s">
        <v>24</v>
      </c>
      <c r="S3277" t="s">
        <v>24</v>
      </c>
      <c r="T3277" t="s">
        <v>24</v>
      </c>
      <c r="U3277" t="s">
        <v>24</v>
      </c>
      <c r="V3277" t="s">
        <v>24</v>
      </c>
      <c r="W3277" t="s">
        <v>24</v>
      </c>
      <c r="X3277" t="s">
        <v>24</v>
      </c>
      <c r="Y3277">
        <v>517</v>
      </c>
      <c r="Z3277">
        <v>512</v>
      </c>
      <c r="AA3277">
        <v>162</v>
      </c>
      <c r="AB3277">
        <v>221</v>
      </c>
      <c r="AC3277" t="s">
        <v>13254</v>
      </c>
      <c r="AD3277" t="s">
        <v>13257</v>
      </c>
    </row>
    <row r="3278" spans="1:30" x14ac:dyDescent="0.25">
      <c r="A3278">
        <v>3277</v>
      </c>
      <c r="B3278" t="s">
        <v>17490</v>
      </c>
      <c r="C3278" s="2">
        <v>-0.52997529336454097</v>
      </c>
      <c r="D3278" t="s">
        <v>13260</v>
      </c>
      <c r="E3278" t="s">
        <v>18298</v>
      </c>
      <c r="F3278">
        <v>1350.0274930524199</v>
      </c>
      <c r="G3278" s="2">
        <v>0.16226512594782</v>
      </c>
      <c r="H3278" s="12">
        <v>-3.2661071827286299</v>
      </c>
      <c r="I3278" s="14">
        <v>1.0903697013259E-3</v>
      </c>
      <c r="J3278" s="14">
        <v>4.1059726939996696E-3</v>
      </c>
      <c r="K3278" t="s">
        <v>13259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</v>
      </c>
      <c r="W3278">
        <v>0</v>
      </c>
      <c r="X3278">
        <v>0</v>
      </c>
      <c r="Y3278">
        <v>1562</v>
      </c>
      <c r="Z3278">
        <v>1809</v>
      </c>
      <c r="AA3278">
        <v>950</v>
      </c>
      <c r="AB3278">
        <v>1159</v>
      </c>
      <c r="AC3278" t="s">
        <v>13258</v>
      </c>
      <c r="AD3278" t="s">
        <v>13261</v>
      </c>
    </row>
    <row r="3279" spans="1:30" x14ac:dyDescent="0.25">
      <c r="A3279">
        <v>3278</v>
      </c>
      <c r="B3279" t="s">
        <v>17491</v>
      </c>
      <c r="C3279" s="2">
        <v>-0.65509584621095696</v>
      </c>
      <c r="D3279" t="s">
        <v>13264</v>
      </c>
      <c r="E3279" t="s">
        <v>18297</v>
      </c>
      <c r="F3279">
        <v>1493.01254784296</v>
      </c>
      <c r="G3279" s="2">
        <v>0.167353231806876</v>
      </c>
      <c r="H3279" s="12">
        <v>-3.91444992808343</v>
      </c>
      <c r="I3279" s="14">
        <v>9.0610537974528506E-5</v>
      </c>
      <c r="J3279" s="14">
        <v>4.5538500745242501E-4</v>
      </c>
      <c r="K3279" t="s">
        <v>13263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</v>
      </c>
      <c r="W3279">
        <v>0</v>
      </c>
      <c r="X3279">
        <v>0</v>
      </c>
      <c r="Y3279">
        <v>1702</v>
      </c>
      <c r="Z3279">
        <v>1832</v>
      </c>
      <c r="AA3279">
        <v>1173</v>
      </c>
      <c r="AB3279">
        <v>1226</v>
      </c>
      <c r="AC3279" t="s">
        <v>13262</v>
      </c>
      <c r="AD3279" t="s">
        <v>13265</v>
      </c>
    </row>
    <row r="3280" spans="1:30" x14ac:dyDescent="0.25">
      <c r="A3280">
        <v>3279</v>
      </c>
      <c r="B3280" t="s">
        <v>17492</v>
      </c>
      <c r="C3280" s="2">
        <v>-0.58460481820443599</v>
      </c>
      <c r="D3280" t="s">
        <v>13268</v>
      </c>
      <c r="E3280" t="s">
        <v>18297</v>
      </c>
      <c r="F3280">
        <v>924.588502360039</v>
      </c>
      <c r="G3280" s="2">
        <v>0.167811705888091</v>
      </c>
      <c r="H3280" s="12">
        <v>-3.4836951040488899</v>
      </c>
      <c r="I3280" s="14">
        <v>4.9454252060608498E-4</v>
      </c>
      <c r="J3280" s="14">
        <v>2.0810221368176298E-3</v>
      </c>
      <c r="K3280" t="s">
        <v>13267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</v>
      </c>
      <c r="W3280">
        <v>0</v>
      </c>
      <c r="X3280">
        <v>0</v>
      </c>
      <c r="Y3280">
        <v>1059</v>
      </c>
      <c r="Z3280">
        <v>1197</v>
      </c>
      <c r="AA3280">
        <v>687</v>
      </c>
      <c r="AB3280">
        <v>775</v>
      </c>
      <c r="AC3280" t="s">
        <v>13266</v>
      </c>
      <c r="AD3280" t="s">
        <v>13269</v>
      </c>
    </row>
    <row r="3281" spans="1:30" x14ac:dyDescent="0.25">
      <c r="A3281">
        <v>3280</v>
      </c>
      <c r="B3281" t="s">
        <v>17493</v>
      </c>
      <c r="C3281" s="2">
        <v>-0.59456241964240097</v>
      </c>
      <c r="D3281" t="s">
        <v>13272</v>
      </c>
      <c r="E3281" t="s">
        <v>18297</v>
      </c>
      <c r="F3281">
        <v>2609.26651877842</v>
      </c>
      <c r="G3281" s="2">
        <v>0.14907720471041799</v>
      </c>
      <c r="H3281" s="12">
        <v>-3.98828527002058</v>
      </c>
      <c r="I3281" s="14">
        <v>6.6552605068644001E-5</v>
      </c>
      <c r="J3281" s="14">
        <v>3.4978186109428601E-4</v>
      </c>
      <c r="K3281" t="s">
        <v>13271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1</v>
      </c>
      <c r="W3281">
        <v>0</v>
      </c>
      <c r="X3281">
        <v>0</v>
      </c>
      <c r="Y3281">
        <v>2984</v>
      </c>
      <c r="Z3281">
        <v>3357</v>
      </c>
      <c r="AA3281">
        <v>1867</v>
      </c>
      <c r="AB3281">
        <v>2284</v>
      </c>
      <c r="AC3281" t="s">
        <v>13270</v>
      </c>
      <c r="AD3281" t="s">
        <v>13273</v>
      </c>
    </row>
    <row r="3282" spans="1:30" x14ac:dyDescent="0.25">
      <c r="A3282">
        <v>3281</v>
      </c>
      <c r="B3282" t="s">
        <v>17494</v>
      </c>
      <c r="C3282" s="2">
        <v>-0.52212234502483301</v>
      </c>
      <c r="D3282" t="s">
        <v>13276</v>
      </c>
      <c r="E3282" t="s">
        <v>18297</v>
      </c>
      <c r="F3282">
        <v>646.80160476309004</v>
      </c>
      <c r="G3282" s="2">
        <v>0.19640198031827799</v>
      </c>
      <c r="H3282" s="12">
        <v>-2.6584372732836599</v>
      </c>
      <c r="I3282" s="14">
        <v>7.8503962763065809E-3</v>
      </c>
      <c r="J3282" s="14">
        <v>2.2086309408485001E-2</v>
      </c>
      <c r="K3282" t="s">
        <v>13275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</v>
      </c>
      <c r="W3282">
        <v>0</v>
      </c>
      <c r="X3282">
        <v>0</v>
      </c>
      <c r="Y3282">
        <v>766</v>
      </c>
      <c r="Z3282">
        <v>854</v>
      </c>
      <c r="AA3282">
        <v>421</v>
      </c>
      <c r="AB3282">
        <v>593</v>
      </c>
      <c r="AC3282" t="s">
        <v>13274</v>
      </c>
      <c r="AD3282" t="s">
        <v>13277</v>
      </c>
    </row>
    <row r="3283" spans="1:30" x14ac:dyDescent="0.25">
      <c r="A3283">
        <v>3282</v>
      </c>
      <c r="B3283" t="s">
        <v>17495</v>
      </c>
      <c r="C3283" s="2">
        <v>-0.74940814196132199</v>
      </c>
      <c r="D3283" t="s">
        <v>372</v>
      </c>
      <c r="E3283" t="s">
        <v>18300</v>
      </c>
      <c r="F3283">
        <v>7.9466044795828896</v>
      </c>
      <c r="G3283" s="2">
        <v>0.96981426586112496</v>
      </c>
      <c r="H3283" s="12">
        <v>-0.77273367524234304</v>
      </c>
      <c r="I3283" s="14">
        <v>0.43968001269149598</v>
      </c>
      <c r="J3283" s="14" t="s">
        <v>24</v>
      </c>
      <c r="K3283" t="s">
        <v>13279</v>
      </c>
      <c r="L3283" t="s">
        <v>24</v>
      </c>
      <c r="M3283" t="s">
        <v>24</v>
      </c>
      <c r="N3283" t="s">
        <v>24</v>
      </c>
      <c r="O3283" t="s">
        <v>24</v>
      </c>
      <c r="P3283" t="s">
        <v>24</v>
      </c>
      <c r="Q3283" t="s">
        <v>24</v>
      </c>
      <c r="R3283" t="s">
        <v>24</v>
      </c>
      <c r="S3283" t="s">
        <v>24</v>
      </c>
      <c r="T3283" t="s">
        <v>24</v>
      </c>
      <c r="U3283" t="s">
        <v>24</v>
      </c>
      <c r="V3283" t="s">
        <v>24</v>
      </c>
      <c r="W3283" t="s">
        <v>24</v>
      </c>
      <c r="X3283" t="s">
        <v>24</v>
      </c>
      <c r="Y3283">
        <v>9</v>
      </c>
      <c r="Z3283">
        <v>9</v>
      </c>
      <c r="AA3283">
        <v>7</v>
      </c>
      <c r="AB3283">
        <v>6</v>
      </c>
      <c r="AC3283" t="s">
        <v>13278</v>
      </c>
      <c r="AD3283" t="s">
        <v>13280</v>
      </c>
    </row>
    <row r="3284" spans="1:30" x14ac:dyDescent="0.25">
      <c r="A3284">
        <v>3283</v>
      </c>
      <c r="B3284" t="s">
        <v>17496</v>
      </c>
      <c r="C3284" s="2">
        <v>-0.16789109657460599</v>
      </c>
      <c r="D3284" t="s">
        <v>13283</v>
      </c>
      <c r="E3284" t="s">
        <v>18296</v>
      </c>
      <c r="F3284">
        <v>4049.1144897068998</v>
      </c>
      <c r="G3284" s="2">
        <v>0.17187454638744801</v>
      </c>
      <c r="H3284" s="12">
        <v>-0.97682350355786896</v>
      </c>
      <c r="I3284" s="14">
        <v>0.328656538017081</v>
      </c>
      <c r="J3284" s="14">
        <v>0.453499569242651</v>
      </c>
      <c r="K3284" t="s">
        <v>13282</v>
      </c>
      <c r="L3284" t="s">
        <v>24</v>
      </c>
      <c r="M3284" t="s">
        <v>24</v>
      </c>
      <c r="N3284" t="s">
        <v>24</v>
      </c>
      <c r="O3284" t="s">
        <v>24</v>
      </c>
      <c r="P3284" t="s">
        <v>24</v>
      </c>
      <c r="Q3284" t="s">
        <v>24</v>
      </c>
      <c r="R3284" t="s">
        <v>24</v>
      </c>
      <c r="S3284" t="s">
        <v>24</v>
      </c>
      <c r="T3284" t="s">
        <v>24</v>
      </c>
      <c r="U3284" t="s">
        <v>24</v>
      </c>
      <c r="V3284" t="s">
        <v>24</v>
      </c>
      <c r="W3284" t="s">
        <v>24</v>
      </c>
      <c r="X3284" t="s">
        <v>24</v>
      </c>
      <c r="Y3284">
        <v>5380</v>
      </c>
      <c r="Z3284">
        <v>6256</v>
      </c>
      <c r="AA3284">
        <v>2783</v>
      </c>
      <c r="AB3284">
        <v>2839</v>
      </c>
      <c r="AC3284" t="s">
        <v>13281</v>
      </c>
      <c r="AD3284" t="s">
        <v>13284</v>
      </c>
    </row>
    <row r="3285" spans="1:30" x14ac:dyDescent="0.25">
      <c r="A3285">
        <v>3284</v>
      </c>
      <c r="B3285" t="s">
        <v>17497</v>
      </c>
      <c r="C3285" s="2">
        <v>-0.42628324800260398</v>
      </c>
      <c r="D3285" t="s">
        <v>35</v>
      </c>
      <c r="E3285" t="s">
        <v>18294</v>
      </c>
      <c r="F3285">
        <v>1273.8396083165901</v>
      </c>
      <c r="G3285" s="2">
        <v>0.193175353542965</v>
      </c>
      <c r="H3285" s="12">
        <v>-2.2067165411336598</v>
      </c>
      <c r="I3285" s="14">
        <v>2.73338688887418E-2</v>
      </c>
      <c r="J3285" s="14">
        <v>6.3508075832160907E-2</v>
      </c>
      <c r="K3285" t="s">
        <v>13286</v>
      </c>
      <c r="L3285" t="s">
        <v>24</v>
      </c>
      <c r="M3285" t="s">
        <v>24</v>
      </c>
      <c r="N3285" t="s">
        <v>24</v>
      </c>
      <c r="O3285" t="s">
        <v>24</v>
      </c>
      <c r="P3285" t="s">
        <v>24</v>
      </c>
      <c r="Q3285" t="s">
        <v>24</v>
      </c>
      <c r="R3285" t="s">
        <v>24</v>
      </c>
      <c r="S3285" t="s">
        <v>24</v>
      </c>
      <c r="T3285" t="s">
        <v>24</v>
      </c>
      <c r="U3285" t="s">
        <v>24</v>
      </c>
      <c r="V3285" t="s">
        <v>24</v>
      </c>
      <c r="W3285" t="s">
        <v>24</v>
      </c>
      <c r="X3285" t="s">
        <v>24</v>
      </c>
      <c r="Y3285">
        <v>1596</v>
      </c>
      <c r="Z3285">
        <v>1718</v>
      </c>
      <c r="AA3285">
        <v>787</v>
      </c>
      <c r="AB3285">
        <v>1159</v>
      </c>
      <c r="AC3285" t="s">
        <v>13285</v>
      </c>
      <c r="AD3285" t="s">
        <v>13287</v>
      </c>
    </row>
    <row r="3286" spans="1:30" x14ac:dyDescent="0.25">
      <c r="A3286">
        <v>3285</v>
      </c>
      <c r="B3286" t="s">
        <v>17498</v>
      </c>
      <c r="C3286" s="2">
        <v>-0.13162078583999501</v>
      </c>
      <c r="D3286" t="s">
        <v>13290</v>
      </c>
      <c r="E3286" t="s">
        <v>18293</v>
      </c>
      <c r="F3286">
        <v>16037.8438014929</v>
      </c>
      <c r="G3286" s="2">
        <v>0.194587594856475</v>
      </c>
      <c r="H3286" s="12">
        <v>-0.67640892492184401</v>
      </c>
      <c r="I3286" s="14">
        <v>0.49878105232700598</v>
      </c>
      <c r="J3286" s="14">
        <v>0.62228115314279797</v>
      </c>
      <c r="K3286" t="s">
        <v>13289</v>
      </c>
      <c r="L3286" t="s">
        <v>24</v>
      </c>
      <c r="M3286" t="s">
        <v>24</v>
      </c>
      <c r="N3286" t="s">
        <v>24</v>
      </c>
      <c r="O3286" t="s">
        <v>24</v>
      </c>
      <c r="P3286" t="s">
        <v>24</v>
      </c>
      <c r="Q3286" t="s">
        <v>24</v>
      </c>
      <c r="R3286" t="s">
        <v>24</v>
      </c>
      <c r="S3286" t="s">
        <v>24</v>
      </c>
      <c r="T3286" t="s">
        <v>24</v>
      </c>
      <c r="U3286" t="s">
        <v>24</v>
      </c>
      <c r="V3286" t="s">
        <v>24</v>
      </c>
      <c r="W3286" t="s">
        <v>24</v>
      </c>
      <c r="X3286" t="s">
        <v>24</v>
      </c>
      <c r="Y3286">
        <v>20495</v>
      </c>
      <c r="Z3286">
        <v>26277</v>
      </c>
      <c r="AA3286">
        <v>11030</v>
      </c>
      <c r="AB3286">
        <v>10947</v>
      </c>
      <c r="AC3286" t="s">
        <v>13288</v>
      </c>
      <c r="AD3286" t="s">
        <v>13291</v>
      </c>
    </row>
    <row r="3287" spans="1:30" x14ac:dyDescent="0.25">
      <c r="A3287">
        <v>3286</v>
      </c>
      <c r="B3287" t="s">
        <v>17499</v>
      </c>
      <c r="C3287" s="2">
        <v>0.113467669722409</v>
      </c>
      <c r="D3287" t="s">
        <v>13294</v>
      </c>
      <c r="E3287" t="s">
        <v>18292</v>
      </c>
      <c r="F3287">
        <v>2718.1522339255698</v>
      </c>
      <c r="G3287" s="2">
        <v>0.157656805483535</v>
      </c>
      <c r="H3287" s="12">
        <v>0.719713109588908</v>
      </c>
      <c r="I3287" s="14">
        <v>0.471701652950066</v>
      </c>
      <c r="J3287" s="14">
        <v>0.59764036058636205</v>
      </c>
      <c r="K3287" t="s">
        <v>13293</v>
      </c>
      <c r="L3287" t="s">
        <v>24</v>
      </c>
      <c r="M3287" t="s">
        <v>24</v>
      </c>
      <c r="N3287" t="s">
        <v>24</v>
      </c>
      <c r="O3287" t="s">
        <v>24</v>
      </c>
      <c r="P3287" t="s">
        <v>24</v>
      </c>
      <c r="Q3287" t="s">
        <v>24</v>
      </c>
      <c r="R3287" t="s">
        <v>24</v>
      </c>
      <c r="S3287" t="s">
        <v>24</v>
      </c>
      <c r="T3287" t="s">
        <v>24</v>
      </c>
      <c r="U3287" t="s">
        <v>24</v>
      </c>
      <c r="V3287" t="s">
        <v>24</v>
      </c>
      <c r="W3287" t="s">
        <v>24</v>
      </c>
      <c r="X3287" t="s">
        <v>24</v>
      </c>
      <c r="Y3287">
        <v>4100</v>
      </c>
      <c r="Z3287">
        <v>4512</v>
      </c>
      <c r="AA3287">
        <v>1662</v>
      </c>
      <c r="AB3287">
        <v>1771</v>
      </c>
      <c r="AC3287" t="s">
        <v>13292</v>
      </c>
      <c r="AD3287" t="s">
        <v>13295</v>
      </c>
    </row>
    <row r="3288" spans="1:30" x14ac:dyDescent="0.25">
      <c r="A3288">
        <v>3287</v>
      </c>
      <c r="B3288" t="s">
        <v>17500</v>
      </c>
      <c r="C3288" s="2">
        <v>0.21047089013786399</v>
      </c>
      <c r="D3288" t="s">
        <v>6632</v>
      </c>
      <c r="E3288" t="s">
        <v>18298</v>
      </c>
      <c r="F3288">
        <v>1269.72154820782</v>
      </c>
      <c r="G3288" s="2">
        <v>0.16255122129258501</v>
      </c>
      <c r="H3288" s="12">
        <v>1.2947973473482901</v>
      </c>
      <c r="I3288" s="14">
        <v>0.19539014731980101</v>
      </c>
      <c r="J3288" s="14">
        <v>0.30878127287892498</v>
      </c>
      <c r="K3288" t="s">
        <v>13297</v>
      </c>
      <c r="L3288" t="s">
        <v>24</v>
      </c>
      <c r="M3288" t="s">
        <v>24</v>
      </c>
      <c r="N3288" t="s">
        <v>24</v>
      </c>
      <c r="O3288" t="s">
        <v>24</v>
      </c>
      <c r="P3288" t="s">
        <v>24</v>
      </c>
      <c r="Q3288" t="s">
        <v>24</v>
      </c>
      <c r="R3288" t="s">
        <v>24</v>
      </c>
      <c r="S3288" t="s">
        <v>24</v>
      </c>
      <c r="T3288" t="s">
        <v>24</v>
      </c>
      <c r="U3288" t="s">
        <v>24</v>
      </c>
      <c r="V3288" t="s">
        <v>24</v>
      </c>
      <c r="W3288" t="s">
        <v>24</v>
      </c>
      <c r="X3288" t="s">
        <v>24</v>
      </c>
      <c r="Y3288">
        <v>2023</v>
      </c>
      <c r="Z3288">
        <v>2128</v>
      </c>
      <c r="AA3288">
        <v>680</v>
      </c>
      <c r="AB3288">
        <v>880</v>
      </c>
      <c r="AC3288" t="s">
        <v>13296</v>
      </c>
      <c r="AD3288" t="s">
        <v>13298</v>
      </c>
    </row>
    <row r="3289" spans="1:30" x14ac:dyDescent="0.25">
      <c r="A3289">
        <v>3288</v>
      </c>
      <c r="B3289" t="s">
        <v>17501</v>
      </c>
      <c r="C3289" s="2">
        <v>-1.5762503600478901</v>
      </c>
      <c r="D3289" t="s">
        <v>35</v>
      </c>
      <c r="E3289" t="s">
        <v>18289</v>
      </c>
      <c r="F3289">
        <v>9.8764249393501302</v>
      </c>
      <c r="G3289" s="2">
        <v>0.93943801359555501</v>
      </c>
      <c r="H3289" s="12">
        <v>-1.6778652100898399</v>
      </c>
      <c r="I3289" s="14">
        <v>9.33734155396473E-2</v>
      </c>
      <c r="J3289" s="14" t="s">
        <v>24</v>
      </c>
      <c r="K3289" t="s">
        <v>13300</v>
      </c>
      <c r="L3289" t="s">
        <v>24</v>
      </c>
      <c r="M3289" t="s">
        <v>24</v>
      </c>
      <c r="N3289" t="s">
        <v>24</v>
      </c>
      <c r="O3289" t="s">
        <v>24</v>
      </c>
      <c r="P3289" t="s">
        <v>24</v>
      </c>
      <c r="Q3289" t="s">
        <v>24</v>
      </c>
      <c r="R3289" t="s">
        <v>24</v>
      </c>
      <c r="S3289" t="s">
        <v>24</v>
      </c>
      <c r="T3289" t="s">
        <v>24</v>
      </c>
      <c r="U3289" t="s">
        <v>24</v>
      </c>
      <c r="V3289" t="s">
        <v>24</v>
      </c>
      <c r="W3289" t="s">
        <v>24</v>
      </c>
      <c r="X3289" t="s">
        <v>24</v>
      </c>
      <c r="Y3289">
        <v>8</v>
      </c>
      <c r="Z3289">
        <v>7</v>
      </c>
      <c r="AA3289">
        <v>12</v>
      </c>
      <c r="AB3289">
        <v>7</v>
      </c>
      <c r="AC3289" t="s">
        <v>13299</v>
      </c>
      <c r="AD3289" t="e">
        <f>-EQPACINSEQLLGRHGLVIINHQGQFYQLRQTKSGKLILTK</f>
        <v>#NAME?</v>
      </c>
    </row>
    <row r="3290" spans="1:30" x14ac:dyDescent="0.25">
      <c r="A3290">
        <v>3289</v>
      </c>
      <c r="B3290" t="s">
        <v>17502</v>
      </c>
      <c r="C3290" s="2">
        <v>-0.95211803930632799</v>
      </c>
      <c r="D3290" t="s">
        <v>4304</v>
      </c>
      <c r="E3290" t="s">
        <v>18291</v>
      </c>
      <c r="F3290">
        <v>174.12609702177201</v>
      </c>
      <c r="G3290" s="2">
        <v>0.302730936812935</v>
      </c>
      <c r="H3290" s="12">
        <v>-3.1450965974272602</v>
      </c>
      <c r="I3290" s="14">
        <v>1.66031998372855E-3</v>
      </c>
      <c r="J3290" s="14">
        <v>5.7837194794469002E-3</v>
      </c>
      <c r="K3290" t="s">
        <v>13302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</v>
      </c>
      <c r="W3290">
        <v>0</v>
      </c>
      <c r="X3290">
        <v>0</v>
      </c>
      <c r="Y3290">
        <v>159</v>
      </c>
      <c r="Z3290">
        <v>204</v>
      </c>
      <c r="AA3290">
        <v>117</v>
      </c>
      <c r="AB3290">
        <v>190</v>
      </c>
      <c r="AC3290" t="s">
        <v>13301</v>
      </c>
      <c r="AD3290" t="s">
        <v>13303</v>
      </c>
    </row>
    <row r="3291" spans="1:30" x14ac:dyDescent="0.25">
      <c r="A3291">
        <v>3290</v>
      </c>
      <c r="B3291" t="s">
        <v>17503</v>
      </c>
      <c r="C3291" s="2">
        <v>-1.1943518605049801</v>
      </c>
      <c r="D3291" t="s">
        <v>13306</v>
      </c>
      <c r="E3291" t="s">
        <v>18291</v>
      </c>
      <c r="F3291">
        <v>264.737014593727</v>
      </c>
      <c r="G3291" s="2">
        <v>0.24071000266408399</v>
      </c>
      <c r="H3291" s="12">
        <v>-4.9617874092740699</v>
      </c>
      <c r="I3291" s="14">
        <v>6.9847420487210797E-7</v>
      </c>
      <c r="J3291" s="14">
        <v>5.8530939270935298E-6</v>
      </c>
      <c r="K3291" t="s">
        <v>13305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1</v>
      </c>
      <c r="W3291">
        <v>0</v>
      </c>
      <c r="X3291">
        <v>0</v>
      </c>
      <c r="Y3291">
        <v>218</v>
      </c>
      <c r="Z3291">
        <v>274</v>
      </c>
      <c r="AA3291">
        <v>209</v>
      </c>
      <c r="AB3291">
        <v>280</v>
      </c>
      <c r="AC3291" t="s">
        <v>13304</v>
      </c>
      <c r="AD3291" t="s">
        <v>13307</v>
      </c>
    </row>
    <row r="3292" spans="1:30" x14ac:dyDescent="0.25">
      <c r="A3292">
        <v>3291</v>
      </c>
      <c r="B3292" t="s">
        <v>17504</v>
      </c>
      <c r="C3292" s="2">
        <v>-1.0877092111450799</v>
      </c>
      <c r="D3292" t="s">
        <v>13310</v>
      </c>
      <c r="E3292" t="s">
        <v>18291</v>
      </c>
      <c r="F3292">
        <v>110.246636858046</v>
      </c>
      <c r="G3292" s="2">
        <v>0.384187311391672</v>
      </c>
      <c r="H3292" s="12">
        <v>-2.8311950418273502</v>
      </c>
      <c r="I3292" s="14">
        <v>4.6374432661987503E-3</v>
      </c>
      <c r="J3292" s="14">
        <v>1.3951630165259001E-2</v>
      </c>
      <c r="K3292" t="s">
        <v>13309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1</v>
      </c>
      <c r="W3292">
        <v>0</v>
      </c>
      <c r="X3292">
        <v>0</v>
      </c>
      <c r="Y3292">
        <v>94</v>
      </c>
      <c r="Z3292">
        <v>122</v>
      </c>
      <c r="AA3292">
        <v>68</v>
      </c>
      <c r="AB3292">
        <v>134</v>
      </c>
      <c r="AC3292" t="s">
        <v>13308</v>
      </c>
      <c r="AD3292" t="s">
        <v>13311</v>
      </c>
    </row>
    <row r="3293" spans="1:30" x14ac:dyDescent="0.25">
      <c r="A3293">
        <v>3292</v>
      </c>
      <c r="B3293" t="s">
        <v>17505</v>
      </c>
      <c r="C3293" s="2">
        <v>-8.5562177719370705E-2</v>
      </c>
      <c r="D3293" t="s">
        <v>442</v>
      </c>
      <c r="E3293" t="s">
        <v>18291</v>
      </c>
      <c r="F3293">
        <v>50.199420023155298</v>
      </c>
      <c r="G3293" s="2">
        <v>0.44374319995367201</v>
      </c>
      <c r="H3293" s="12">
        <v>-0.19281912991185801</v>
      </c>
      <c r="I3293" s="14">
        <v>0.84710062112006701</v>
      </c>
      <c r="J3293" s="14">
        <v>0.89524436413365704</v>
      </c>
      <c r="K3293" t="s">
        <v>13313</v>
      </c>
      <c r="L3293" t="s">
        <v>24</v>
      </c>
      <c r="M3293" t="s">
        <v>24</v>
      </c>
      <c r="N3293" t="s">
        <v>24</v>
      </c>
      <c r="O3293" t="s">
        <v>24</v>
      </c>
      <c r="P3293" t="s">
        <v>24</v>
      </c>
      <c r="Q3293" t="s">
        <v>24</v>
      </c>
      <c r="R3293" t="s">
        <v>24</v>
      </c>
      <c r="S3293" t="s">
        <v>24</v>
      </c>
      <c r="T3293" t="s">
        <v>24</v>
      </c>
      <c r="U3293" t="s">
        <v>24</v>
      </c>
      <c r="V3293" t="s">
        <v>24</v>
      </c>
      <c r="W3293" t="s">
        <v>24</v>
      </c>
      <c r="X3293" t="s">
        <v>24</v>
      </c>
      <c r="Y3293">
        <v>60</v>
      </c>
      <c r="Z3293">
        <v>89</v>
      </c>
      <c r="AA3293">
        <v>33</v>
      </c>
      <c r="AB3293">
        <v>35</v>
      </c>
      <c r="AC3293" t="s">
        <v>13312</v>
      </c>
      <c r="AD3293" t="s">
        <v>13314</v>
      </c>
    </row>
    <row r="3294" spans="1:30" x14ac:dyDescent="0.25">
      <c r="A3294">
        <v>3293</v>
      </c>
      <c r="B3294" t="s">
        <v>17506</v>
      </c>
      <c r="C3294" s="2">
        <v>-0.54446727904749104</v>
      </c>
      <c r="D3294" t="s">
        <v>13317</v>
      </c>
      <c r="E3294" t="s">
        <v>18291</v>
      </c>
      <c r="F3294">
        <v>176.127287545992</v>
      </c>
      <c r="G3294" s="2">
        <v>0.26298102203340501</v>
      </c>
      <c r="H3294" s="12">
        <v>-2.0703671878586398</v>
      </c>
      <c r="I3294" s="14">
        <v>3.84179721139397E-2</v>
      </c>
      <c r="J3294" s="14">
        <v>8.3951975996046299E-2</v>
      </c>
      <c r="K3294" t="s">
        <v>13316</v>
      </c>
      <c r="L3294" t="s">
        <v>24</v>
      </c>
      <c r="M3294" t="s">
        <v>24</v>
      </c>
      <c r="N3294" t="s">
        <v>24</v>
      </c>
      <c r="O3294" t="s">
        <v>24</v>
      </c>
      <c r="P3294" t="s">
        <v>24</v>
      </c>
      <c r="Q3294" t="s">
        <v>24</v>
      </c>
      <c r="R3294" t="s">
        <v>24</v>
      </c>
      <c r="S3294" t="s">
        <v>24</v>
      </c>
      <c r="T3294" t="s">
        <v>24</v>
      </c>
      <c r="U3294" t="s">
        <v>24</v>
      </c>
      <c r="V3294" t="s">
        <v>24</v>
      </c>
      <c r="W3294" t="s">
        <v>24</v>
      </c>
      <c r="X3294" t="s">
        <v>24</v>
      </c>
      <c r="Y3294">
        <v>213</v>
      </c>
      <c r="Z3294">
        <v>224</v>
      </c>
      <c r="AA3294">
        <v>114</v>
      </c>
      <c r="AB3294">
        <v>164</v>
      </c>
      <c r="AC3294" t="s">
        <v>13315</v>
      </c>
      <c r="AD3294" t="s">
        <v>13318</v>
      </c>
    </row>
    <row r="3295" spans="1:30" x14ac:dyDescent="0.25">
      <c r="A3295">
        <v>3294</v>
      </c>
      <c r="B3295" t="s">
        <v>17507</v>
      </c>
      <c r="C3295" s="2">
        <v>-1.0929985881576501</v>
      </c>
      <c r="D3295" t="s">
        <v>35</v>
      </c>
      <c r="E3295" t="s">
        <v>18295</v>
      </c>
      <c r="F3295">
        <v>11.370246347465599</v>
      </c>
      <c r="G3295" s="2">
        <v>0.85110823411938497</v>
      </c>
      <c r="H3295" s="12">
        <v>-1.2842063375036401</v>
      </c>
      <c r="I3295" s="14">
        <v>0.19906976831970699</v>
      </c>
      <c r="J3295" s="14" t="s">
        <v>24</v>
      </c>
      <c r="K3295" t="s">
        <v>13320</v>
      </c>
      <c r="L3295" t="s">
        <v>24</v>
      </c>
      <c r="M3295" t="s">
        <v>24</v>
      </c>
      <c r="N3295" t="s">
        <v>24</v>
      </c>
      <c r="O3295" t="s">
        <v>24</v>
      </c>
      <c r="P3295" t="s">
        <v>24</v>
      </c>
      <c r="Q3295" t="s">
        <v>24</v>
      </c>
      <c r="R3295" t="s">
        <v>24</v>
      </c>
      <c r="S3295" t="s">
        <v>24</v>
      </c>
      <c r="T3295" t="s">
        <v>24</v>
      </c>
      <c r="U3295" t="s">
        <v>24</v>
      </c>
      <c r="V3295" t="s">
        <v>24</v>
      </c>
      <c r="W3295" t="s">
        <v>24</v>
      </c>
      <c r="X3295" t="s">
        <v>24</v>
      </c>
      <c r="Y3295">
        <v>11</v>
      </c>
      <c r="Z3295">
        <v>11</v>
      </c>
      <c r="AA3295">
        <v>12</v>
      </c>
      <c r="AB3295">
        <v>8</v>
      </c>
      <c r="AC3295" t="s">
        <v>13319</v>
      </c>
      <c r="AD3295" t="s">
        <v>13321</v>
      </c>
    </row>
    <row r="3296" spans="1:30" x14ac:dyDescent="0.25">
      <c r="A3296">
        <v>3295</v>
      </c>
      <c r="B3296" t="s">
        <v>17508</v>
      </c>
      <c r="C3296" s="2">
        <v>-0.34220087279608702</v>
      </c>
      <c r="D3296" t="s">
        <v>13324</v>
      </c>
      <c r="E3296" t="s">
        <v>18289</v>
      </c>
      <c r="F3296">
        <v>1330.93152902766</v>
      </c>
      <c r="G3296" s="2">
        <v>0.18836283725903399</v>
      </c>
      <c r="H3296" s="12">
        <v>-1.8167111823947399</v>
      </c>
      <c r="I3296" s="14">
        <v>6.9261348592122907E-2</v>
      </c>
      <c r="J3296" s="14">
        <v>0.13501472961865299</v>
      </c>
      <c r="K3296" t="s">
        <v>13323</v>
      </c>
      <c r="L3296" t="s">
        <v>24</v>
      </c>
      <c r="M3296" t="s">
        <v>24</v>
      </c>
      <c r="N3296" t="s">
        <v>24</v>
      </c>
      <c r="O3296" t="s">
        <v>24</v>
      </c>
      <c r="P3296" t="s">
        <v>24</v>
      </c>
      <c r="Q3296" t="s">
        <v>24</v>
      </c>
      <c r="R3296" t="s">
        <v>24</v>
      </c>
      <c r="S3296" t="s">
        <v>24</v>
      </c>
      <c r="T3296" t="s">
        <v>24</v>
      </c>
      <c r="U3296" t="s">
        <v>24</v>
      </c>
      <c r="V3296" t="s">
        <v>24</v>
      </c>
      <c r="W3296" t="s">
        <v>24</v>
      </c>
      <c r="X3296" t="s">
        <v>24</v>
      </c>
      <c r="Y3296">
        <v>1648</v>
      </c>
      <c r="Z3296">
        <v>1935</v>
      </c>
      <c r="AA3296">
        <v>821</v>
      </c>
      <c r="AB3296">
        <v>1158</v>
      </c>
      <c r="AC3296" t="s">
        <v>13322</v>
      </c>
      <c r="AD3296" t="s">
        <v>13325</v>
      </c>
    </row>
    <row r="3297" spans="1:30" x14ac:dyDescent="0.25">
      <c r="A3297">
        <v>3296</v>
      </c>
      <c r="B3297" t="s">
        <v>17509</v>
      </c>
      <c r="C3297" s="2">
        <v>0.56001356566108895</v>
      </c>
      <c r="D3297" t="s">
        <v>13328</v>
      </c>
      <c r="E3297" t="s">
        <v>18285</v>
      </c>
      <c r="F3297">
        <v>954.11157983992098</v>
      </c>
      <c r="G3297" s="2">
        <v>0.180058082657197</v>
      </c>
      <c r="H3297" s="12">
        <v>3.1101828776399301</v>
      </c>
      <c r="I3297" s="14">
        <v>1.86971544227487E-3</v>
      </c>
      <c r="J3297" s="14">
        <v>6.4158513199326604E-3</v>
      </c>
      <c r="K3297" t="s">
        <v>13327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0</v>
      </c>
      <c r="Y3297">
        <v>1794</v>
      </c>
      <c r="Z3297">
        <v>1664</v>
      </c>
      <c r="AA3297">
        <v>462</v>
      </c>
      <c r="AB3297">
        <v>557</v>
      </c>
      <c r="AC3297" t="s">
        <v>13326</v>
      </c>
      <c r="AD3297" t="s">
        <v>13329</v>
      </c>
    </row>
    <row r="3298" spans="1:30" x14ac:dyDescent="0.25">
      <c r="A3298">
        <v>3297</v>
      </c>
      <c r="B3298" t="s">
        <v>17510</v>
      </c>
      <c r="C3298" s="2">
        <v>1.13689062937506</v>
      </c>
      <c r="D3298" t="s">
        <v>13332</v>
      </c>
      <c r="E3298" t="s">
        <v>18284</v>
      </c>
      <c r="F3298">
        <v>472.99536078268699</v>
      </c>
      <c r="G3298" s="2">
        <v>0.24777595300102201</v>
      </c>
      <c r="H3298" s="12">
        <v>4.5883816230155698</v>
      </c>
      <c r="I3298" s="14">
        <v>4.4669549114090299E-6</v>
      </c>
      <c r="J3298" s="14">
        <v>3.1204756581488799E-5</v>
      </c>
      <c r="K3298" t="s">
        <v>13331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0</v>
      </c>
      <c r="Y3298">
        <v>1031</v>
      </c>
      <c r="Z3298">
        <v>945</v>
      </c>
      <c r="AA3298">
        <v>206</v>
      </c>
      <c r="AB3298">
        <v>180</v>
      </c>
      <c r="AC3298" t="s">
        <v>13330</v>
      </c>
      <c r="AD3298" t="s">
        <v>13333</v>
      </c>
    </row>
    <row r="3299" spans="1:30" x14ac:dyDescent="0.25">
      <c r="A3299">
        <v>3298</v>
      </c>
      <c r="B3299" t="s">
        <v>17511</v>
      </c>
      <c r="C3299" s="2">
        <v>1.0428046731331699</v>
      </c>
      <c r="D3299" t="s">
        <v>13332</v>
      </c>
      <c r="E3299" t="s">
        <v>18284</v>
      </c>
      <c r="F3299">
        <v>671.04176994106194</v>
      </c>
      <c r="G3299" s="2">
        <v>0.2352050641406</v>
      </c>
      <c r="H3299" s="12">
        <v>4.4335978774241296</v>
      </c>
      <c r="I3299" s="14">
        <v>9.26734058172217E-6</v>
      </c>
      <c r="J3299" s="14">
        <v>5.99643546016165E-5</v>
      </c>
      <c r="K3299" t="s">
        <v>13335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0</v>
      </c>
      <c r="Y3299">
        <v>1450</v>
      </c>
      <c r="Z3299">
        <v>1295</v>
      </c>
      <c r="AA3299">
        <v>301</v>
      </c>
      <c r="AB3299">
        <v>272</v>
      </c>
      <c r="AC3299" t="s">
        <v>13334</v>
      </c>
      <c r="AD3299" t="s">
        <v>13336</v>
      </c>
    </row>
    <row r="3300" spans="1:30" x14ac:dyDescent="0.25">
      <c r="A3300">
        <v>3299</v>
      </c>
      <c r="B3300" t="s">
        <v>17512</v>
      </c>
      <c r="C3300" s="2">
        <v>1.0094433022642599</v>
      </c>
      <c r="D3300" t="s">
        <v>13339</v>
      </c>
      <c r="E3300" t="s">
        <v>18285</v>
      </c>
      <c r="F3300">
        <v>3915.35711669481</v>
      </c>
      <c r="G3300" s="2">
        <v>0.224621165834372</v>
      </c>
      <c r="H3300" s="12">
        <v>4.4939812261885601</v>
      </c>
      <c r="I3300" s="14">
        <v>6.99037938809613E-6</v>
      </c>
      <c r="J3300" s="14">
        <v>4.6345384567937802E-5</v>
      </c>
      <c r="K3300" t="s">
        <v>13338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0</v>
      </c>
      <c r="Y3300">
        <v>7548</v>
      </c>
      <c r="Z3300">
        <v>8404</v>
      </c>
      <c r="AA3300">
        <v>1838</v>
      </c>
      <c r="AB3300">
        <v>1545</v>
      </c>
      <c r="AC3300" t="s">
        <v>13337</v>
      </c>
      <c r="AD3300" t="s">
        <v>13340</v>
      </c>
    </row>
    <row r="3301" spans="1:30" x14ac:dyDescent="0.25">
      <c r="A3301">
        <v>3300</v>
      </c>
      <c r="B3301" t="s">
        <v>17513</v>
      </c>
      <c r="C3301" s="2">
        <v>0.77943406491538303</v>
      </c>
      <c r="D3301" t="s">
        <v>13343</v>
      </c>
      <c r="E3301" t="s">
        <v>18293</v>
      </c>
      <c r="F3301">
        <v>4327.2902182668704</v>
      </c>
      <c r="G3301" s="2">
        <v>0.23136519465144301</v>
      </c>
      <c r="H3301" s="12">
        <v>3.3688475316679298</v>
      </c>
      <c r="I3301" s="14">
        <v>7.5483171019626396E-4</v>
      </c>
      <c r="J3301" s="14">
        <v>3.0016474830105999E-3</v>
      </c>
      <c r="K3301" t="s">
        <v>13342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0</v>
      </c>
      <c r="Y3301">
        <v>7939</v>
      </c>
      <c r="Z3301">
        <v>8732</v>
      </c>
      <c r="AA3301">
        <v>2275</v>
      </c>
      <c r="AB3301">
        <v>1868</v>
      </c>
      <c r="AC3301" t="s">
        <v>13341</v>
      </c>
      <c r="AD3301" t="s">
        <v>13344</v>
      </c>
    </row>
    <row r="3302" spans="1:30" x14ac:dyDescent="0.25">
      <c r="A3302">
        <v>3301</v>
      </c>
      <c r="B3302" t="s">
        <v>17514</v>
      </c>
      <c r="C3302" s="2">
        <v>0.71105154538150295</v>
      </c>
      <c r="D3302" t="s">
        <v>13347</v>
      </c>
      <c r="E3302" t="s">
        <v>18285</v>
      </c>
      <c r="F3302">
        <v>20436.576520253799</v>
      </c>
      <c r="G3302" s="2">
        <v>0.26799846617713502</v>
      </c>
      <c r="H3302" s="12">
        <v>2.6531925929439102</v>
      </c>
      <c r="I3302" s="14">
        <v>7.9734361745750302E-3</v>
      </c>
      <c r="J3302" s="14">
        <v>2.23970231154586E-2</v>
      </c>
      <c r="K3302" t="s">
        <v>13346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0</v>
      </c>
      <c r="Y3302">
        <v>33741</v>
      </c>
      <c r="Z3302">
        <v>43805</v>
      </c>
      <c r="AA3302">
        <v>11422</v>
      </c>
      <c r="AB3302">
        <v>8665</v>
      </c>
      <c r="AC3302" t="s">
        <v>13345</v>
      </c>
      <c r="AD3302" t="s">
        <v>13348</v>
      </c>
    </row>
    <row r="3303" spans="1:30" x14ac:dyDescent="0.25">
      <c r="A3303">
        <v>3302</v>
      </c>
      <c r="B3303" t="s">
        <v>17515</v>
      </c>
      <c r="C3303" s="2">
        <v>1.31541412065815</v>
      </c>
      <c r="D3303" t="s">
        <v>13351</v>
      </c>
      <c r="E3303" t="s">
        <v>18285</v>
      </c>
      <c r="F3303">
        <v>5311.8691891489098</v>
      </c>
      <c r="G3303" s="2">
        <v>0.26703498540183201</v>
      </c>
      <c r="H3303" s="12">
        <v>4.9259991857573597</v>
      </c>
      <c r="I3303" s="14">
        <v>8.3930346732629396E-7</v>
      </c>
      <c r="J3303" s="14">
        <v>6.8854622687167596E-6</v>
      </c>
      <c r="K3303" t="s">
        <v>13350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0</v>
      </c>
      <c r="Y3303">
        <v>11179</v>
      </c>
      <c r="Z3303">
        <v>11914</v>
      </c>
      <c r="AA3303">
        <v>2277</v>
      </c>
      <c r="AB3303">
        <v>1664</v>
      </c>
      <c r="AC3303" t="s">
        <v>13349</v>
      </c>
      <c r="AD3303" t="s">
        <v>13352</v>
      </c>
    </row>
    <row r="3304" spans="1:30" x14ac:dyDescent="0.25">
      <c r="A3304">
        <v>3303</v>
      </c>
      <c r="B3304" t="s">
        <v>17516</v>
      </c>
      <c r="C3304" s="2">
        <v>1.1850302195456801</v>
      </c>
      <c r="D3304" t="s">
        <v>13355</v>
      </c>
      <c r="E3304" t="s">
        <v>18285</v>
      </c>
      <c r="F3304">
        <v>5035.8737479575202</v>
      </c>
      <c r="G3304" s="2">
        <v>0.14863426680986999</v>
      </c>
      <c r="H3304" s="12">
        <v>7.9727928490510598</v>
      </c>
      <c r="I3304" s="14">
        <v>1.55128078416642E-15</v>
      </c>
      <c r="J3304" s="14">
        <v>4.2660221564576399E-14</v>
      </c>
      <c r="K3304" t="s">
        <v>13354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0</v>
      </c>
      <c r="Y3304">
        <v>10123</v>
      </c>
      <c r="Z3304">
        <v>11205</v>
      </c>
      <c r="AA3304">
        <v>1929</v>
      </c>
      <c r="AB3304">
        <v>2121</v>
      </c>
      <c r="AC3304" t="s">
        <v>13353</v>
      </c>
      <c r="AD3304" t="s">
        <v>13356</v>
      </c>
    </row>
    <row r="3305" spans="1:30" x14ac:dyDescent="0.25">
      <c r="A3305">
        <v>3304</v>
      </c>
      <c r="B3305" t="s">
        <v>17517</v>
      </c>
      <c r="C3305" s="2">
        <v>-2.2724075599768598</v>
      </c>
      <c r="D3305" t="s">
        <v>35</v>
      </c>
      <c r="F3305">
        <v>45.165392910280303</v>
      </c>
      <c r="G3305" s="2">
        <v>0.484735604972161</v>
      </c>
      <c r="H3305" s="12">
        <v>-4.6879320121478703</v>
      </c>
      <c r="I3305" s="14">
        <v>2.7597966623088102E-6</v>
      </c>
      <c r="J3305" s="14">
        <v>2.0219523388960499E-5</v>
      </c>
      <c r="K3305" t="s">
        <v>24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</v>
      </c>
      <c r="Y3305">
        <v>28</v>
      </c>
      <c r="Z3305">
        <v>19</v>
      </c>
      <c r="AA3305">
        <v>44</v>
      </c>
      <c r="AB3305">
        <v>55</v>
      </c>
      <c r="AC3305" t="s">
        <v>13357</v>
      </c>
      <c r="AD3305" t="s">
        <v>13358</v>
      </c>
    </row>
    <row r="3306" spans="1:30" x14ac:dyDescent="0.25">
      <c r="A3306">
        <v>3305</v>
      </c>
      <c r="B3306" t="s">
        <v>17518</v>
      </c>
      <c r="C3306" s="2">
        <v>-2.4090462429231798</v>
      </c>
      <c r="D3306" t="s">
        <v>35</v>
      </c>
      <c r="F3306">
        <v>808.03850508128198</v>
      </c>
      <c r="G3306" s="2">
        <v>0.20377044584100101</v>
      </c>
      <c r="H3306" s="12">
        <v>-11.8223534967525</v>
      </c>
      <c r="I3306" s="14">
        <v>2.9918364072520602E-32</v>
      </c>
      <c r="J3306" s="14">
        <v>1.9152657656261098E-30</v>
      </c>
      <c r="K3306" t="s">
        <v>13360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1</v>
      </c>
      <c r="Y3306">
        <v>418</v>
      </c>
      <c r="Z3306">
        <v>360</v>
      </c>
      <c r="AA3306">
        <v>853</v>
      </c>
      <c r="AB3306">
        <v>937</v>
      </c>
      <c r="AC3306" t="s">
        <v>13359</v>
      </c>
      <c r="AD3306" t="s">
        <v>13361</v>
      </c>
    </row>
    <row r="3307" spans="1:30" x14ac:dyDescent="0.25">
      <c r="A3307">
        <v>3306</v>
      </c>
      <c r="B3307" t="s">
        <v>17519</v>
      </c>
      <c r="C3307" s="2">
        <v>-1.25896586841563</v>
      </c>
      <c r="D3307" t="s">
        <v>35</v>
      </c>
      <c r="F3307">
        <v>212.15834453780101</v>
      </c>
      <c r="G3307" s="2">
        <v>0.235533925257079</v>
      </c>
      <c r="H3307" s="12">
        <v>-5.3451572508779899</v>
      </c>
      <c r="I3307" s="14">
        <v>9.0338590472442997E-8</v>
      </c>
      <c r="J3307" s="14">
        <v>8.9536090303271504E-7</v>
      </c>
      <c r="K3307" t="s">
        <v>13363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1</v>
      </c>
      <c r="W3307">
        <v>0</v>
      </c>
      <c r="X3307">
        <v>0</v>
      </c>
      <c r="Y3307">
        <v>188</v>
      </c>
      <c r="Z3307">
        <v>193</v>
      </c>
      <c r="AA3307">
        <v>176</v>
      </c>
      <c r="AB3307">
        <v>220</v>
      </c>
      <c r="AC3307" t="s">
        <v>13362</v>
      </c>
      <c r="AD3307" t="s">
        <v>13364</v>
      </c>
    </row>
    <row r="3308" spans="1:30" x14ac:dyDescent="0.25">
      <c r="A3308">
        <v>3307</v>
      </c>
      <c r="B3308" t="s">
        <v>17520</v>
      </c>
      <c r="C3308" s="2">
        <v>-0.106610358377546</v>
      </c>
      <c r="D3308" t="s">
        <v>13367</v>
      </c>
      <c r="E3308" t="s">
        <v>18289</v>
      </c>
      <c r="F3308">
        <v>615.48694483983695</v>
      </c>
      <c r="G3308" s="2">
        <v>0.19075926941997701</v>
      </c>
      <c r="H3308" s="12">
        <v>-0.55887380310118595</v>
      </c>
      <c r="I3308" s="14">
        <v>0.57624784923634997</v>
      </c>
      <c r="J3308" s="14">
        <v>0.68979512319884995</v>
      </c>
      <c r="K3308" t="s">
        <v>13366</v>
      </c>
      <c r="L3308" t="s">
        <v>24</v>
      </c>
      <c r="M3308" t="s">
        <v>24</v>
      </c>
      <c r="N3308" t="s">
        <v>24</v>
      </c>
      <c r="O3308" t="s">
        <v>24</v>
      </c>
      <c r="P3308" t="s">
        <v>24</v>
      </c>
      <c r="Q3308" t="s">
        <v>24</v>
      </c>
      <c r="R3308" t="s">
        <v>24</v>
      </c>
      <c r="S3308" t="s">
        <v>24</v>
      </c>
      <c r="T3308" t="s">
        <v>24</v>
      </c>
      <c r="U3308" t="s">
        <v>24</v>
      </c>
      <c r="V3308" t="s">
        <v>24</v>
      </c>
      <c r="W3308" t="s">
        <v>24</v>
      </c>
      <c r="X3308" t="s">
        <v>24</v>
      </c>
      <c r="Y3308">
        <v>935</v>
      </c>
      <c r="Z3308">
        <v>868</v>
      </c>
      <c r="AA3308">
        <v>378</v>
      </c>
      <c r="AB3308">
        <v>466</v>
      </c>
      <c r="AC3308" t="s">
        <v>13365</v>
      </c>
      <c r="AD3308" t="e">
        <f>-TLLQLNDVSVAGRLASFSAQVDAGLQIHLIGPNGAGKSTLLACAAGVLPTTGDISLLATPLTQYSGAELARYRAYLSQQQTSVSLMPVFQYLSLHQPVGADSESVAIAIGYLCEKLRLADKLPRSLTQLSGGEWQRVRLAAILLQVWPTVNHHSQLLLLDEPTNSLDVAQKVALDALLREFCASGRSVIVSAHDLNHSLQQADRIWLLAQGKLVAQGETLEVMRPEILSPIFEVNFQLHRFNQQNWIVCQN</f>
        <v>#NAME?</v>
      </c>
    </row>
    <row r="3309" spans="1:30" x14ac:dyDescent="0.25">
      <c r="A3309">
        <v>3308</v>
      </c>
      <c r="B3309" t="s">
        <v>17521</v>
      </c>
      <c r="C3309" s="2">
        <v>-0.13598028038565901</v>
      </c>
      <c r="D3309" t="s">
        <v>13370</v>
      </c>
      <c r="E3309" t="s">
        <v>18284</v>
      </c>
      <c r="F3309">
        <v>989.667727207388</v>
      </c>
      <c r="G3309" s="2">
        <v>0.166730104913968</v>
      </c>
      <c r="H3309" s="12">
        <v>-0.81557125184935497</v>
      </c>
      <c r="I3309" s="14">
        <v>0.41474539727368998</v>
      </c>
      <c r="J3309" s="14">
        <v>0.54512984730856895</v>
      </c>
      <c r="K3309" t="s">
        <v>13369</v>
      </c>
      <c r="L3309" t="s">
        <v>24</v>
      </c>
      <c r="M3309" t="s">
        <v>24</v>
      </c>
      <c r="N3309" t="s">
        <v>24</v>
      </c>
      <c r="O3309" t="s">
        <v>24</v>
      </c>
      <c r="P3309" t="s">
        <v>24</v>
      </c>
      <c r="Q3309" t="s">
        <v>24</v>
      </c>
      <c r="R3309" t="s">
        <v>24</v>
      </c>
      <c r="S3309" t="s">
        <v>24</v>
      </c>
      <c r="T3309" t="s">
        <v>24</v>
      </c>
      <c r="U3309" t="s">
        <v>24</v>
      </c>
      <c r="V3309" t="s">
        <v>24</v>
      </c>
      <c r="W3309" t="s">
        <v>24</v>
      </c>
      <c r="X3309" t="s">
        <v>24</v>
      </c>
      <c r="Y3309">
        <v>1342</v>
      </c>
      <c r="Z3309">
        <v>1535</v>
      </c>
      <c r="AA3309">
        <v>617</v>
      </c>
      <c r="AB3309">
        <v>753</v>
      </c>
      <c r="AC3309" t="s">
        <v>13368</v>
      </c>
      <c r="AD3309" t="s">
        <v>13371</v>
      </c>
    </row>
    <row r="3310" spans="1:30" x14ac:dyDescent="0.25">
      <c r="A3310">
        <v>3309</v>
      </c>
      <c r="B3310" t="s">
        <v>17522</v>
      </c>
      <c r="C3310" s="2">
        <v>-1.6943839899424398E-2</v>
      </c>
      <c r="D3310" t="s">
        <v>13374</v>
      </c>
      <c r="E3310" t="s">
        <v>18289</v>
      </c>
      <c r="F3310">
        <v>398.14898118796498</v>
      </c>
      <c r="G3310" s="2">
        <v>0.19636695460494399</v>
      </c>
      <c r="H3310" s="12">
        <v>-8.6286615451731205E-2</v>
      </c>
      <c r="I3310" s="14">
        <v>0.93123857811382305</v>
      </c>
      <c r="J3310" s="14">
        <v>0.95121282959311504</v>
      </c>
      <c r="K3310" t="s">
        <v>13373</v>
      </c>
      <c r="L3310" t="s">
        <v>24</v>
      </c>
      <c r="M3310" t="s">
        <v>24</v>
      </c>
      <c r="N3310" t="s">
        <v>24</v>
      </c>
      <c r="O3310" t="s">
        <v>24</v>
      </c>
      <c r="P3310" t="s">
        <v>24</v>
      </c>
      <c r="Q3310" t="s">
        <v>24</v>
      </c>
      <c r="R3310" t="s">
        <v>24</v>
      </c>
      <c r="S3310" t="s">
        <v>24</v>
      </c>
      <c r="T3310" t="s">
        <v>24</v>
      </c>
      <c r="U3310" t="s">
        <v>24</v>
      </c>
      <c r="V3310" t="s">
        <v>24</v>
      </c>
      <c r="W3310" t="s">
        <v>24</v>
      </c>
      <c r="X3310" t="s">
        <v>24</v>
      </c>
      <c r="Y3310">
        <v>575</v>
      </c>
      <c r="Z3310">
        <v>632</v>
      </c>
      <c r="AA3310">
        <v>235</v>
      </c>
      <c r="AB3310">
        <v>295</v>
      </c>
      <c r="AC3310" t="s">
        <v>13372</v>
      </c>
      <c r="AD3310" t="s">
        <v>13375</v>
      </c>
    </row>
    <row r="3311" spans="1:30" x14ac:dyDescent="0.25">
      <c r="A3311">
        <v>3310</v>
      </c>
      <c r="B3311" t="s">
        <v>17523</v>
      </c>
      <c r="C3311" s="2">
        <v>-0.63297425534730001</v>
      </c>
      <c r="D3311" t="s">
        <v>13378</v>
      </c>
      <c r="E3311" t="s">
        <v>18283</v>
      </c>
      <c r="F3311">
        <v>18732.7066331065</v>
      </c>
      <c r="G3311" s="2">
        <v>0.22018839995937001</v>
      </c>
      <c r="H3311" s="12">
        <v>-2.8746939233133899</v>
      </c>
      <c r="I3311" s="14">
        <v>4.0441933345266396E-3</v>
      </c>
      <c r="J3311" s="14">
        <v>1.24253146902648E-2</v>
      </c>
      <c r="K3311" t="s">
        <v>13377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</v>
      </c>
      <c r="W3311">
        <v>0</v>
      </c>
      <c r="X3311">
        <v>0</v>
      </c>
      <c r="Y3311">
        <v>20373</v>
      </c>
      <c r="Z3311">
        <v>24467</v>
      </c>
      <c r="AA3311">
        <v>11604</v>
      </c>
      <c r="AB3311">
        <v>18872</v>
      </c>
      <c r="AC3311" t="s">
        <v>13376</v>
      </c>
      <c r="AD3311" t="s">
        <v>13379</v>
      </c>
    </row>
    <row r="3312" spans="1:30" x14ac:dyDescent="0.25">
      <c r="A3312">
        <v>3311</v>
      </c>
      <c r="B3312" t="s">
        <v>17524</v>
      </c>
      <c r="C3312" s="2">
        <v>-0.41380281591429502</v>
      </c>
      <c r="D3312" t="s">
        <v>13382</v>
      </c>
      <c r="E3312" t="s">
        <v>18287</v>
      </c>
      <c r="F3312">
        <v>17651.676371882</v>
      </c>
      <c r="G3312" s="2">
        <v>0.14799722709195301</v>
      </c>
      <c r="H3312" s="12">
        <v>-2.79601735819816</v>
      </c>
      <c r="I3312" s="14">
        <v>5.1736621610619198E-3</v>
      </c>
      <c r="J3312" s="14">
        <v>1.5375304976367399E-2</v>
      </c>
      <c r="K3312" t="s">
        <v>13381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</v>
      </c>
      <c r="W3312">
        <v>0</v>
      </c>
      <c r="X3312">
        <v>0</v>
      </c>
      <c r="Y3312">
        <v>21242</v>
      </c>
      <c r="Z3312">
        <v>24954</v>
      </c>
      <c r="AA3312">
        <v>12160</v>
      </c>
      <c r="AB3312">
        <v>14473</v>
      </c>
      <c r="AC3312" t="s">
        <v>13380</v>
      </c>
      <c r="AD3312" t="s">
        <v>13383</v>
      </c>
    </row>
    <row r="3313" spans="1:30" x14ac:dyDescent="0.25">
      <c r="A3313">
        <v>3312</v>
      </c>
      <c r="B3313" t="s">
        <v>17525</v>
      </c>
      <c r="C3313" s="2">
        <v>-5.2177818331289698E-2</v>
      </c>
      <c r="D3313" t="s">
        <v>13386</v>
      </c>
      <c r="E3313" t="s">
        <v>18287</v>
      </c>
      <c r="F3313">
        <v>4893.1536005430899</v>
      </c>
      <c r="G3313" s="2">
        <v>0.14993357679394501</v>
      </c>
      <c r="H3313" s="12">
        <v>-0.348006226804008</v>
      </c>
      <c r="I3313" s="14">
        <v>0.72783550714026402</v>
      </c>
      <c r="J3313" s="14">
        <v>0.80974292176146201</v>
      </c>
      <c r="K3313" t="s">
        <v>13385</v>
      </c>
      <c r="L3313" t="s">
        <v>24</v>
      </c>
      <c r="M3313" t="s">
        <v>24</v>
      </c>
      <c r="N3313" t="s">
        <v>24</v>
      </c>
      <c r="O3313" t="s">
        <v>24</v>
      </c>
      <c r="P3313" t="s">
        <v>24</v>
      </c>
      <c r="Q3313" t="s">
        <v>24</v>
      </c>
      <c r="R3313" t="s">
        <v>24</v>
      </c>
      <c r="S3313" t="s">
        <v>24</v>
      </c>
      <c r="T3313" t="s">
        <v>24</v>
      </c>
      <c r="U3313" t="s">
        <v>24</v>
      </c>
      <c r="V3313" t="s">
        <v>24</v>
      </c>
      <c r="W3313" t="s">
        <v>24</v>
      </c>
      <c r="X3313" t="s">
        <v>24</v>
      </c>
      <c r="Y3313">
        <v>6783</v>
      </c>
      <c r="Z3313">
        <v>7877</v>
      </c>
      <c r="AA3313">
        <v>3049</v>
      </c>
      <c r="AB3313">
        <v>3522</v>
      </c>
      <c r="AC3313" t="s">
        <v>13384</v>
      </c>
      <c r="AD3313" t="s">
        <v>13387</v>
      </c>
    </row>
    <row r="3314" spans="1:30" x14ac:dyDescent="0.25">
      <c r="A3314">
        <v>3313</v>
      </c>
      <c r="B3314" t="s">
        <v>17526</v>
      </c>
      <c r="C3314" s="2">
        <v>-0.44689323550068299</v>
      </c>
      <c r="D3314" t="s">
        <v>13390</v>
      </c>
      <c r="E3314" t="s">
        <v>18287</v>
      </c>
      <c r="F3314">
        <v>12565.7156910248</v>
      </c>
      <c r="G3314" s="2">
        <v>0.18491446027650099</v>
      </c>
      <c r="H3314" s="12">
        <v>-2.4167565631830401</v>
      </c>
      <c r="I3314" s="14">
        <v>1.5659486096404499E-2</v>
      </c>
      <c r="J3314" s="14">
        <v>3.9605112180349303E-2</v>
      </c>
      <c r="K3314" t="s">
        <v>13389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</v>
      </c>
      <c r="W3314">
        <v>0</v>
      </c>
      <c r="X3314">
        <v>0</v>
      </c>
      <c r="Y3314">
        <v>14669</v>
      </c>
      <c r="Z3314">
        <v>17801</v>
      </c>
      <c r="AA3314">
        <v>9567</v>
      </c>
      <c r="AB3314">
        <v>9426</v>
      </c>
      <c r="AC3314" t="s">
        <v>13388</v>
      </c>
      <c r="AD3314" t="s">
        <v>13391</v>
      </c>
    </row>
    <row r="3315" spans="1:30" x14ac:dyDescent="0.25">
      <c r="A3315">
        <v>3314</v>
      </c>
      <c r="B3315" t="s">
        <v>17527</v>
      </c>
      <c r="C3315" s="2">
        <v>-0.436093876911888</v>
      </c>
      <c r="D3315" t="s">
        <v>13394</v>
      </c>
      <c r="E3315" t="s">
        <v>18287</v>
      </c>
      <c r="F3315">
        <v>13249.2815160152</v>
      </c>
      <c r="G3315" s="2">
        <v>0.170550904213954</v>
      </c>
      <c r="H3315" s="12">
        <v>-2.5569719429034099</v>
      </c>
      <c r="I3315" s="14">
        <v>1.0558773352244699E-2</v>
      </c>
      <c r="J3315" s="14">
        <v>2.8183192030427701E-2</v>
      </c>
      <c r="K3315" t="s">
        <v>13393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</v>
      </c>
      <c r="W3315">
        <v>0</v>
      </c>
      <c r="X3315">
        <v>0</v>
      </c>
      <c r="Y3315">
        <v>15300</v>
      </c>
      <c r="Z3315">
        <v>19099</v>
      </c>
      <c r="AA3315">
        <v>9583</v>
      </c>
      <c r="AB3315">
        <v>10467</v>
      </c>
      <c r="AC3315" t="s">
        <v>13392</v>
      </c>
      <c r="AD3315" t="s">
        <v>13395</v>
      </c>
    </row>
    <row r="3316" spans="1:30" x14ac:dyDescent="0.25">
      <c r="A3316">
        <v>3315</v>
      </c>
      <c r="B3316" t="s">
        <v>17528</v>
      </c>
      <c r="C3316" s="2">
        <v>-0.47718409075760498</v>
      </c>
      <c r="D3316" t="s">
        <v>13398</v>
      </c>
      <c r="E3316" t="s">
        <v>18287</v>
      </c>
      <c r="F3316">
        <v>43339.815146458699</v>
      </c>
      <c r="G3316" s="2">
        <v>0.14323033659961501</v>
      </c>
      <c r="H3316" s="12">
        <v>-3.3315853476733901</v>
      </c>
      <c r="I3316" s="14">
        <v>8.6352816520107701E-4</v>
      </c>
      <c r="J3316" s="14">
        <v>3.3519656909644199E-3</v>
      </c>
      <c r="K3316" t="s">
        <v>13397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</v>
      </c>
      <c r="W3316">
        <v>0</v>
      </c>
      <c r="X3316">
        <v>0</v>
      </c>
      <c r="Y3316">
        <v>51440</v>
      </c>
      <c r="Z3316">
        <v>59111</v>
      </c>
      <c r="AA3316">
        <v>30926</v>
      </c>
      <c r="AB3316">
        <v>35599</v>
      </c>
      <c r="AC3316" t="s">
        <v>13396</v>
      </c>
      <c r="AD3316" t="s">
        <v>13399</v>
      </c>
    </row>
    <row r="3317" spans="1:30" x14ac:dyDescent="0.25">
      <c r="A3317">
        <v>3316</v>
      </c>
      <c r="B3317" t="s">
        <v>17529</v>
      </c>
      <c r="C3317" s="2">
        <v>-0.24896320982404799</v>
      </c>
      <c r="D3317" t="s">
        <v>13402</v>
      </c>
      <c r="E3317" t="s">
        <v>18287</v>
      </c>
      <c r="F3317">
        <v>31673.791773749101</v>
      </c>
      <c r="G3317" s="2">
        <v>0.13598455322160699</v>
      </c>
      <c r="H3317" s="12">
        <v>-1.83081978008433</v>
      </c>
      <c r="I3317" s="14">
        <v>6.7127446971167598E-2</v>
      </c>
      <c r="J3317" s="14">
        <v>0.131658804832953</v>
      </c>
      <c r="K3317" t="s">
        <v>13401</v>
      </c>
      <c r="L3317" t="s">
        <v>24</v>
      </c>
      <c r="M3317" t="s">
        <v>24</v>
      </c>
      <c r="N3317" t="s">
        <v>24</v>
      </c>
      <c r="O3317" t="s">
        <v>24</v>
      </c>
      <c r="P3317" t="s">
        <v>24</v>
      </c>
      <c r="Q3317" t="s">
        <v>24</v>
      </c>
      <c r="R3317" t="s">
        <v>24</v>
      </c>
      <c r="S3317" t="s">
        <v>24</v>
      </c>
      <c r="T3317" t="s">
        <v>24</v>
      </c>
      <c r="U3317" t="s">
        <v>24</v>
      </c>
      <c r="V3317" t="s">
        <v>24</v>
      </c>
      <c r="W3317" t="s">
        <v>24</v>
      </c>
      <c r="X3317" t="s">
        <v>24</v>
      </c>
      <c r="Y3317">
        <v>42922</v>
      </c>
      <c r="Z3317">
        <v>45279</v>
      </c>
      <c r="AA3317">
        <v>21223</v>
      </c>
      <c r="AB3317">
        <v>24120</v>
      </c>
      <c r="AC3317" t="s">
        <v>13400</v>
      </c>
      <c r="AD3317" t="s">
        <v>13403</v>
      </c>
    </row>
    <row r="3318" spans="1:30" x14ac:dyDescent="0.25">
      <c r="A3318">
        <v>3317</v>
      </c>
      <c r="B3318" t="s">
        <v>17530</v>
      </c>
      <c r="C3318" s="2">
        <v>-0.25364270923300197</v>
      </c>
      <c r="D3318" t="s">
        <v>212</v>
      </c>
      <c r="F3318">
        <v>271.705058282979</v>
      </c>
      <c r="G3318" s="2">
        <v>0.21825737062022699</v>
      </c>
      <c r="H3318" s="12">
        <v>-1.16212666042947</v>
      </c>
      <c r="I3318" s="14">
        <v>0.24518401944380699</v>
      </c>
      <c r="J3318" s="14">
        <v>0.36697723109546498</v>
      </c>
      <c r="K3318" t="s">
        <v>13405</v>
      </c>
      <c r="L3318" t="s">
        <v>24</v>
      </c>
      <c r="M3318" t="s">
        <v>24</v>
      </c>
      <c r="N3318" t="s">
        <v>24</v>
      </c>
      <c r="O3318" t="s">
        <v>24</v>
      </c>
      <c r="P3318" t="s">
        <v>24</v>
      </c>
      <c r="Q3318" t="s">
        <v>24</v>
      </c>
      <c r="R3318" t="s">
        <v>24</v>
      </c>
      <c r="S3318" t="s">
        <v>24</v>
      </c>
      <c r="T3318" t="s">
        <v>24</v>
      </c>
      <c r="U3318" t="s">
        <v>24</v>
      </c>
      <c r="V3318" t="s">
        <v>24</v>
      </c>
      <c r="W3318" t="s">
        <v>24</v>
      </c>
      <c r="X3318" t="s">
        <v>24</v>
      </c>
      <c r="Y3318">
        <v>367</v>
      </c>
      <c r="Z3318">
        <v>388</v>
      </c>
      <c r="AA3318">
        <v>186</v>
      </c>
      <c r="AB3318">
        <v>203</v>
      </c>
      <c r="AC3318" t="s">
        <v>13404</v>
      </c>
      <c r="AD3318" t="s">
        <v>13406</v>
      </c>
    </row>
    <row r="3319" spans="1:30" x14ac:dyDescent="0.25">
      <c r="A3319">
        <v>3318</v>
      </c>
      <c r="B3319" t="s">
        <v>17531</v>
      </c>
      <c r="C3319" s="2">
        <v>-0.104127477697379</v>
      </c>
      <c r="D3319" t="s">
        <v>13409</v>
      </c>
      <c r="F3319">
        <v>556.64921858403102</v>
      </c>
      <c r="G3319" s="2">
        <v>0.18370015464601699</v>
      </c>
      <c r="H3319" s="12">
        <v>-0.56683391420126505</v>
      </c>
      <c r="I3319" s="14">
        <v>0.57082702667740304</v>
      </c>
      <c r="J3319" s="14">
        <v>0.68523809996165397</v>
      </c>
      <c r="K3319" t="s">
        <v>13408</v>
      </c>
      <c r="L3319" t="s">
        <v>24</v>
      </c>
      <c r="M3319" t="s">
        <v>24</v>
      </c>
      <c r="N3319" t="s">
        <v>24</v>
      </c>
      <c r="O3319" t="s">
        <v>24</v>
      </c>
      <c r="P3319" t="s">
        <v>24</v>
      </c>
      <c r="Q3319" t="s">
        <v>24</v>
      </c>
      <c r="R3319" t="s">
        <v>24</v>
      </c>
      <c r="S3319" t="s">
        <v>24</v>
      </c>
      <c r="T3319" t="s">
        <v>24</v>
      </c>
      <c r="U3319" t="s">
        <v>24</v>
      </c>
      <c r="V3319" t="s">
        <v>24</v>
      </c>
      <c r="W3319" t="s">
        <v>24</v>
      </c>
      <c r="X3319" t="s">
        <v>24</v>
      </c>
      <c r="Y3319">
        <v>802</v>
      </c>
      <c r="Z3319">
        <v>833</v>
      </c>
      <c r="AA3319">
        <v>334</v>
      </c>
      <c r="AB3319">
        <v>430</v>
      </c>
      <c r="AC3319" t="s">
        <v>13407</v>
      </c>
      <c r="AD3319" t="s">
        <v>13410</v>
      </c>
    </row>
    <row r="3320" spans="1:30" x14ac:dyDescent="0.25">
      <c r="A3320">
        <v>3319</v>
      </c>
      <c r="B3320" t="s">
        <v>17532</v>
      </c>
      <c r="C3320" s="2">
        <v>0.68419169160502602</v>
      </c>
      <c r="D3320" t="s">
        <v>13413</v>
      </c>
      <c r="F3320">
        <v>102.626366415126</v>
      </c>
      <c r="G3320" s="2">
        <v>0.34214503244588002</v>
      </c>
      <c r="H3320" s="12">
        <v>1.99971248073944</v>
      </c>
      <c r="I3320" s="14">
        <v>4.5531319709757101E-2</v>
      </c>
      <c r="J3320" s="14">
        <v>9.6056079668612293E-2</v>
      </c>
      <c r="K3320" t="s">
        <v>13412</v>
      </c>
      <c r="L3320" t="s">
        <v>24</v>
      </c>
      <c r="M3320" t="s">
        <v>24</v>
      </c>
      <c r="N3320" t="s">
        <v>24</v>
      </c>
      <c r="O3320" t="s">
        <v>24</v>
      </c>
      <c r="P3320" t="s">
        <v>24</v>
      </c>
      <c r="Q3320" t="s">
        <v>24</v>
      </c>
      <c r="R3320" t="s">
        <v>24</v>
      </c>
      <c r="S3320" t="s">
        <v>24</v>
      </c>
      <c r="T3320" t="s">
        <v>24</v>
      </c>
      <c r="U3320" t="s">
        <v>24</v>
      </c>
      <c r="V3320" t="s">
        <v>24</v>
      </c>
      <c r="W3320" t="s">
        <v>24</v>
      </c>
      <c r="X3320" t="s">
        <v>24</v>
      </c>
      <c r="Y3320">
        <v>204</v>
      </c>
      <c r="Z3320">
        <v>180</v>
      </c>
      <c r="AA3320">
        <v>54</v>
      </c>
      <c r="AB3320">
        <v>49</v>
      </c>
      <c r="AC3320" t="s">
        <v>13411</v>
      </c>
      <c r="AD3320" t="e">
        <f>-SWKDTVLTQYSASEKLLSIIDTFNQAVNLDEFTDEFIKEVWNVNTCGSFGLDVWGKIVNVSRYIKASIDTNSFGFSEANDGGSYPSPFNEEPFYAGVQETETVRLSDDAYRTLILCKAFSNISIATIKEINKFLSILFKGRGRAFCVDYGDMRMGVICEFYLAPYEVSILENYEVLPIPSAVLITTHQIVPPYFGFSSDAYPFNDGTFFREI</f>
        <v>#NAME?</v>
      </c>
    </row>
    <row r="3321" spans="1:30" x14ac:dyDescent="0.25">
      <c r="A3321">
        <v>3320</v>
      </c>
      <c r="B3321" t="s">
        <v>17533</v>
      </c>
      <c r="C3321" s="2">
        <v>-7.7446526293812601E-2</v>
      </c>
      <c r="D3321" t="s">
        <v>11458</v>
      </c>
      <c r="E3321" t="s">
        <v>18281</v>
      </c>
      <c r="F3321">
        <v>376.27763628220299</v>
      </c>
      <c r="G3321" s="2">
        <v>0.22342898825173599</v>
      </c>
      <c r="H3321" s="12">
        <v>-0.34662702856871003</v>
      </c>
      <c r="I3321" s="14">
        <v>0.72887153755280398</v>
      </c>
      <c r="J3321" s="14">
        <v>0.81066458392016505</v>
      </c>
      <c r="K3321" t="s">
        <v>13415</v>
      </c>
      <c r="L3321" t="s">
        <v>24</v>
      </c>
      <c r="M3321" t="s">
        <v>24</v>
      </c>
      <c r="N3321" t="s">
        <v>24</v>
      </c>
      <c r="O3321" t="s">
        <v>24</v>
      </c>
      <c r="P3321" t="s">
        <v>24</v>
      </c>
      <c r="Q3321" t="s">
        <v>24</v>
      </c>
      <c r="R3321" t="s">
        <v>24</v>
      </c>
      <c r="S3321" t="s">
        <v>24</v>
      </c>
      <c r="T3321" t="s">
        <v>24</v>
      </c>
      <c r="U3321" t="s">
        <v>24</v>
      </c>
      <c r="V3321" t="s">
        <v>24</v>
      </c>
      <c r="W3321" t="s">
        <v>24</v>
      </c>
      <c r="X3321" t="s">
        <v>24</v>
      </c>
      <c r="Y3321">
        <v>579</v>
      </c>
      <c r="Z3321">
        <v>534</v>
      </c>
      <c r="AA3321">
        <v>252</v>
      </c>
      <c r="AB3321">
        <v>255</v>
      </c>
      <c r="AC3321" t="s">
        <v>13414</v>
      </c>
      <c r="AD3321" t="s">
        <v>13416</v>
      </c>
    </row>
    <row r="3322" spans="1:30" x14ac:dyDescent="0.25">
      <c r="A3322">
        <v>3321</v>
      </c>
      <c r="B3322" t="s">
        <v>17534</v>
      </c>
      <c r="C3322" s="2">
        <v>-0.17135242543703399</v>
      </c>
      <c r="D3322" t="s">
        <v>35</v>
      </c>
      <c r="F3322">
        <v>117.936292242812</v>
      </c>
      <c r="G3322" s="2">
        <v>0.32805262694347997</v>
      </c>
      <c r="H3322" s="12">
        <v>-0.52233212406665597</v>
      </c>
      <c r="I3322" s="14">
        <v>0.601439106214255</v>
      </c>
      <c r="J3322" s="14">
        <v>0.70955278240684805</v>
      </c>
      <c r="K3322" t="s">
        <v>13418</v>
      </c>
      <c r="L3322" t="s">
        <v>24</v>
      </c>
      <c r="M3322" t="s">
        <v>24</v>
      </c>
      <c r="N3322" t="s">
        <v>24</v>
      </c>
      <c r="O3322" t="s">
        <v>24</v>
      </c>
      <c r="P3322" t="s">
        <v>24</v>
      </c>
      <c r="Q3322" t="s">
        <v>24</v>
      </c>
      <c r="R3322" t="s">
        <v>24</v>
      </c>
      <c r="S3322" t="s">
        <v>24</v>
      </c>
      <c r="T3322" t="s">
        <v>24</v>
      </c>
      <c r="U3322" t="s">
        <v>24</v>
      </c>
      <c r="V3322" t="s">
        <v>24</v>
      </c>
      <c r="W3322" t="s">
        <v>24</v>
      </c>
      <c r="X3322" t="s">
        <v>24</v>
      </c>
      <c r="Y3322">
        <v>175</v>
      </c>
      <c r="Z3322">
        <v>163</v>
      </c>
      <c r="AA3322">
        <v>63</v>
      </c>
      <c r="AB3322">
        <v>104</v>
      </c>
      <c r="AC3322" t="s">
        <v>13417</v>
      </c>
      <c r="AD3322" t="s">
        <v>13419</v>
      </c>
    </row>
    <row r="3323" spans="1:30" x14ac:dyDescent="0.25">
      <c r="A3323">
        <v>3322</v>
      </c>
      <c r="B3323" t="s">
        <v>17535</v>
      </c>
      <c r="C3323" s="2">
        <v>-7.0941375771444604E-2</v>
      </c>
      <c r="D3323" t="s">
        <v>13422</v>
      </c>
      <c r="E3323" t="s">
        <v>18281</v>
      </c>
      <c r="F3323">
        <v>280.076883631633</v>
      </c>
      <c r="G3323" s="2">
        <v>0.21448085781950299</v>
      </c>
      <c r="H3323" s="12">
        <v>-0.33075854177693298</v>
      </c>
      <c r="I3323" s="14">
        <v>0.74082687871041397</v>
      </c>
      <c r="J3323" s="14">
        <v>0.81975750311510298</v>
      </c>
      <c r="K3323" t="s">
        <v>13421</v>
      </c>
      <c r="L3323" t="s">
        <v>24</v>
      </c>
      <c r="M3323" t="s">
        <v>24</v>
      </c>
      <c r="N3323" t="s">
        <v>24</v>
      </c>
      <c r="O3323" t="s">
        <v>24</v>
      </c>
      <c r="P3323" t="s">
        <v>24</v>
      </c>
      <c r="Q3323" t="s">
        <v>24</v>
      </c>
      <c r="R3323" t="s">
        <v>24</v>
      </c>
      <c r="S3323" t="s">
        <v>24</v>
      </c>
      <c r="T3323" t="s">
        <v>24</v>
      </c>
      <c r="U3323" t="s">
        <v>24</v>
      </c>
      <c r="V3323" t="s">
        <v>24</v>
      </c>
      <c r="W3323" t="s">
        <v>24</v>
      </c>
      <c r="X3323" t="s">
        <v>24</v>
      </c>
      <c r="Y3323">
        <v>395</v>
      </c>
      <c r="Z3323">
        <v>438</v>
      </c>
      <c r="AA3323">
        <v>173</v>
      </c>
      <c r="AB3323">
        <v>206</v>
      </c>
      <c r="AC3323" t="s">
        <v>13420</v>
      </c>
      <c r="AD3323" t="s">
        <v>13423</v>
      </c>
    </row>
    <row r="3324" spans="1:30" x14ac:dyDescent="0.25">
      <c r="A3324">
        <v>3323</v>
      </c>
      <c r="B3324" t="s">
        <v>17536</v>
      </c>
      <c r="C3324" s="2">
        <v>0.45939462299950901</v>
      </c>
      <c r="D3324" t="s">
        <v>35</v>
      </c>
      <c r="F3324">
        <v>103.311440257657</v>
      </c>
      <c r="G3324" s="2">
        <v>0.339363831037512</v>
      </c>
      <c r="H3324" s="12">
        <v>1.3536935317916301</v>
      </c>
      <c r="I3324" s="14">
        <v>0.17583417258841599</v>
      </c>
      <c r="J3324" s="14">
        <v>0.28479155701276099</v>
      </c>
      <c r="K3324" t="s">
        <v>13425</v>
      </c>
      <c r="L3324" t="s">
        <v>24</v>
      </c>
      <c r="M3324" t="s">
        <v>24</v>
      </c>
      <c r="N3324" t="s">
        <v>24</v>
      </c>
      <c r="O3324" t="s">
        <v>24</v>
      </c>
      <c r="P3324" t="s">
        <v>24</v>
      </c>
      <c r="Q3324" t="s">
        <v>24</v>
      </c>
      <c r="R3324" t="s">
        <v>24</v>
      </c>
      <c r="S3324" t="s">
        <v>24</v>
      </c>
      <c r="T3324" t="s">
        <v>24</v>
      </c>
      <c r="U3324" t="s">
        <v>24</v>
      </c>
      <c r="V3324" t="s">
        <v>24</v>
      </c>
      <c r="W3324" t="s">
        <v>24</v>
      </c>
      <c r="X3324" t="s">
        <v>24</v>
      </c>
      <c r="Y3324">
        <v>152</v>
      </c>
      <c r="Z3324">
        <v>214</v>
      </c>
      <c r="AA3324">
        <v>52</v>
      </c>
      <c r="AB3324">
        <v>63</v>
      </c>
      <c r="AC3324" t="s">
        <v>13424</v>
      </c>
      <c r="AD3324" t="s">
        <v>13426</v>
      </c>
    </row>
    <row r="3325" spans="1:30" x14ac:dyDescent="0.25">
      <c r="A3325">
        <v>3324</v>
      </c>
      <c r="B3325" t="s">
        <v>17537</v>
      </c>
      <c r="C3325" s="2">
        <v>-0.125276916151111</v>
      </c>
      <c r="D3325" t="s">
        <v>35</v>
      </c>
      <c r="F3325">
        <v>27.501949059491501</v>
      </c>
      <c r="G3325" s="2">
        <v>0.605018871535556</v>
      </c>
      <c r="H3325" s="12">
        <v>-0.20706282406225501</v>
      </c>
      <c r="I3325" s="14">
        <v>0.83596079497796405</v>
      </c>
      <c r="J3325" s="14">
        <v>0.88610936601220203</v>
      </c>
      <c r="K3325" t="s">
        <v>13428</v>
      </c>
      <c r="L3325" t="s">
        <v>24</v>
      </c>
      <c r="M3325" t="s">
        <v>24</v>
      </c>
      <c r="N3325" t="s">
        <v>24</v>
      </c>
      <c r="O3325" t="s">
        <v>24</v>
      </c>
      <c r="P3325" t="s">
        <v>24</v>
      </c>
      <c r="Q3325" t="s">
        <v>24</v>
      </c>
      <c r="R3325" t="s">
        <v>24</v>
      </c>
      <c r="S3325" t="s">
        <v>24</v>
      </c>
      <c r="T3325" t="s">
        <v>24</v>
      </c>
      <c r="U3325" t="s">
        <v>24</v>
      </c>
      <c r="V3325" t="s">
        <v>24</v>
      </c>
      <c r="W3325" t="s">
        <v>24</v>
      </c>
      <c r="X3325" t="s">
        <v>24</v>
      </c>
      <c r="Y3325">
        <v>36</v>
      </c>
      <c r="Z3325">
        <v>44</v>
      </c>
      <c r="AA3325">
        <v>23</v>
      </c>
      <c r="AB3325">
        <v>14</v>
      </c>
      <c r="AC3325" t="s">
        <v>13427</v>
      </c>
      <c r="AD3325" t="s">
        <v>13429</v>
      </c>
    </row>
    <row r="3326" spans="1:30" x14ac:dyDescent="0.25">
      <c r="A3326">
        <v>3325</v>
      </c>
      <c r="B3326" t="s">
        <v>17538</v>
      </c>
      <c r="C3326" s="2">
        <v>0.43958925636966101</v>
      </c>
      <c r="D3326" t="s">
        <v>35</v>
      </c>
      <c r="F3326">
        <v>59.480650586604803</v>
      </c>
      <c r="G3326" s="2">
        <v>0.40621947547508702</v>
      </c>
      <c r="H3326" s="12">
        <v>1.0821471714411199</v>
      </c>
      <c r="I3326" s="14">
        <v>0.27918713821718</v>
      </c>
      <c r="J3326" s="14">
        <v>0.40378732397707001</v>
      </c>
      <c r="K3326" t="s">
        <v>13431</v>
      </c>
      <c r="L3326" t="s">
        <v>24</v>
      </c>
      <c r="M3326" t="s">
        <v>24</v>
      </c>
      <c r="N3326" t="s">
        <v>24</v>
      </c>
      <c r="O3326" t="s">
        <v>24</v>
      </c>
      <c r="P3326" t="s">
        <v>24</v>
      </c>
      <c r="Q3326" t="s">
        <v>24</v>
      </c>
      <c r="R3326" t="s">
        <v>24</v>
      </c>
      <c r="S3326" t="s">
        <v>24</v>
      </c>
      <c r="T3326" t="s">
        <v>24</v>
      </c>
      <c r="U3326" t="s">
        <v>24</v>
      </c>
      <c r="V3326" t="s">
        <v>24</v>
      </c>
      <c r="W3326" t="s">
        <v>24</v>
      </c>
      <c r="X3326" t="s">
        <v>24</v>
      </c>
      <c r="Y3326">
        <v>106</v>
      </c>
      <c r="Z3326">
        <v>102</v>
      </c>
      <c r="AA3326">
        <v>35</v>
      </c>
      <c r="AB3326">
        <v>31</v>
      </c>
      <c r="AC3326" t="s">
        <v>13430</v>
      </c>
      <c r="AD3326" t="s">
        <v>13432</v>
      </c>
    </row>
    <row r="3327" spans="1:30" x14ac:dyDescent="0.25">
      <c r="A3327">
        <v>3326</v>
      </c>
      <c r="B3327" t="s">
        <v>17539</v>
      </c>
      <c r="C3327" s="2">
        <v>0.79088012411794795</v>
      </c>
      <c r="D3327" t="s">
        <v>13435</v>
      </c>
      <c r="F3327">
        <v>989.72529869837001</v>
      </c>
      <c r="G3327" s="2">
        <v>0.197594423343881</v>
      </c>
      <c r="H3327" s="12">
        <v>4.0025427374615301</v>
      </c>
      <c r="I3327" s="14">
        <v>6.2665343557141094E-5</v>
      </c>
      <c r="J3327" s="14">
        <v>3.30686711608968E-4</v>
      </c>
      <c r="K3327" t="s">
        <v>13434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0</v>
      </c>
      <c r="Y3327">
        <v>2043</v>
      </c>
      <c r="Z3327">
        <v>1768</v>
      </c>
      <c r="AA3327">
        <v>440</v>
      </c>
      <c r="AB3327">
        <v>517</v>
      </c>
      <c r="AC3327" t="s">
        <v>13433</v>
      </c>
      <c r="AD3327" t="s">
        <v>13436</v>
      </c>
    </row>
    <row r="3328" spans="1:30" x14ac:dyDescent="0.25">
      <c r="A3328">
        <v>3327</v>
      </c>
      <c r="B3328" t="s">
        <v>17540</v>
      </c>
      <c r="C3328" s="2">
        <v>-8.6711329567727202E-2</v>
      </c>
      <c r="D3328" t="s">
        <v>35</v>
      </c>
      <c r="F3328">
        <v>3136.2022600488099</v>
      </c>
      <c r="G3328" s="2">
        <v>0.15804504584794399</v>
      </c>
      <c r="H3328" s="12">
        <v>-0.54864946321159902</v>
      </c>
      <c r="I3328" s="14">
        <v>0.58324603399703201</v>
      </c>
      <c r="J3328" s="14">
        <v>0.69469426744579599</v>
      </c>
      <c r="K3328" t="s">
        <v>13438</v>
      </c>
      <c r="L3328" t="s">
        <v>24</v>
      </c>
      <c r="M3328" t="s">
        <v>24</v>
      </c>
      <c r="N3328" t="s">
        <v>24</v>
      </c>
      <c r="O3328" t="s">
        <v>24</v>
      </c>
      <c r="P3328" t="s">
        <v>24</v>
      </c>
      <c r="Q3328" t="s">
        <v>24</v>
      </c>
      <c r="R3328" t="s">
        <v>24</v>
      </c>
      <c r="S3328" t="s">
        <v>24</v>
      </c>
      <c r="T3328" t="s">
        <v>24</v>
      </c>
      <c r="U3328" t="s">
        <v>24</v>
      </c>
      <c r="V3328" t="s">
        <v>24</v>
      </c>
      <c r="W3328" t="s">
        <v>24</v>
      </c>
      <c r="X3328" t="s">
        <v>24</v>
      </c>
      <c r="Y3328">
        <v>4743</v>
      </c>
      <c r="Z3328">
        <v>4512</v>
      </c>
      <c r="AA3328">
        <v>1911</v>
      </c>
      <c r="AB3328">
        <v>2362</v>
      </c>
      <c r="AC3328" t="s">
        <v>13437</v>
      </c>
      <c r="AD3328" t="s">
        <v>13439</v>
      </c>
    </row>
    <row r="3329" spans="1:30" x14ac:dyDescent="0.25">
      <c r="A3329">
        <v>3328</v>
      </c>
      <c r="B3329" t="s">
        <v>17541</v>
      </c>
      <c r="C3329" s="2">
        <v>-0.36974172657549997</v>
      </c>
      <c r="D3329" t="s">
        <v>35</v>
      </c>
      <c r="F3329">
        <v>38.468215885987398</v>
      </c>
      <c r="G3329" s="2">
        <v>0.52547760257373</v>
      </c>
      <c r="H3329" s="12">
        <v>-0.70362984980624599</v>
      </c>
      <c r="I3329" s="14">
        <v>0.48166331715677801</v>
      </c>
      <c r="J3329" s="14">
        <v>0.60633395373580501</v>
      </c>
      <c r="K3329" t="s">
        <v>24</v>
      </c>
      <c r="L3329" t="s">
        <v>24</v>
      </c>
      <c r="M3329" t="s">
        <v>24</v>
      </c>
      <c r="N3329" t="s">
        <v>24</v>
      </c>
      <c r="O3329" t="s">
        <v>24</v>
      </c>
      <c r="P3329" t="s">
        <v>24</v>
      </c>
      <c r="Q3329" t="s">
        <v>24</v>
      </c>
      <c r="R3329" t="s">
        <v>24</v>
      </c>
      <c r="S3329" t="s">
        <v>24</v>
      </c>
      <c r="T3329" t="s">
        <v>24</v>
      </c>
      <c r="U3329" t="s">
        <v>24</v>
      </c>
      <c r="V3329" t="s">
        <v>24</v>
      </c>
      <c r="W3329" t="s">
        <v>24</v>
      </c>
      <c r="X3329" t="s">
        <v>24</v>
      </c>
      <c r="Y3329">
        <v>48</v>
      </c>
      <c r="Z3329">
        <v>54</v>
      </c>
      <c r="AA3329">
        <v>34</v>
      </c>
      <c r="AB3329">
        <v>22</v>
      </c>
      <c r="AC3329" t="s">
        <v>13440</v>
      </c>
      <c r="AD3329" t="s">
        <v>13441</v>
      </c>
    </row>
    <row r="3330" spans="1:30" x14ac:dyDescent="0.25">
      <c r="A3330">
        <v>3329</v>
      </c>
      <c r="B3330" t="s">
        <v>17542</v>
      </c>
      <c r="C3330" s="2">
        <v>0.15935500921835599</v>
      </c>
      <c r="D3330" t="s">
        <v>35</v>
      </c>
      <c r="F3330">
        <v>416.49041300288002</v>
      </c>
      <c r="G3330" s="2">
        <v>0.256502454275994</v>
      </c>
      <c r="H3330" s="12">
        <v>0.62126114803912003</v>
      </c>
      <c r="I3330" s="14">
        <v>0.53442781227052205</v>
      </c>
      <c r="J3330" s="14">
        <v>0.65400833811231196</v>
      </c>
      <c r="K3330" t="s">
        <v>13443</v>
      </c>
      <c r="L3330" t="s">
        <v>24</v>
      </c>
      <c r="M3330" t="s">
        <v>24</v>
      </c>
      <c r="N3330" t="s">
        <v>24</v>
      </c>
      <c r="O3330" t="s">
        <v>24</v>
      </c>
      <c r="P3330" t="s">
        <v>24</v>
      </c>
      <c r="Q3330" t="s">
        <v>24</v>
      </c>
      <c r="R3330" t="s">
        <v>24</v>
      </c>
      <c r="S3330" t="s">
        <v>24</v>
      </c>
      <c r="T3330" t="s">
        <v>24</v>
      </c>
      <c r="U3330" t="s">
        <v>24</v>
      </c>
      <c r="V3330" t="s">
        <v>24</v>
      </c>
      <c r="W3330" t="s">
        <v>24</v>
      </c>
      <c r="X3330" t="s">
        <v>24</v>
      </c>
      <c r="Y3330">
        <v>655</v>
      </c>
      <c r="Z3330">
        <v>685</v>
      </c>
      <c r="AA3330">
        <v>195</v>
      </c>
      <c r="AB3330">
        <v>332</v>
      </c>
      <c r="AC3330" t="s">
        <v>13442</v>
      </c>
      <c r="AD3330" t="s">
        <v>13444</v>
      </c>
    </row>
    <row r="3331" spans="1:30" x14ac:dyDescent="0.25">
      <c r="A3331">
        <v>3330</v>
      </c>
      <c r="B3331" t="s">
        <v>17543</v>
      </c>
      <c r="C3331" s="2">
        <v>0.47542363393398301</v>
      </c>
      <c r="D3331" t="s">
        <v>35</v>
      </c>
      <c r="F3331">
        <v>1114.07745229278</v>
      </c>
      <c r="G3331" s="2">
        <v>0.164521325525604</v>
      </c>
      <c r="H3331" s="12">
        <v>2.8897386549441202</v>
      </c>
      <c r="I3331" s="14">
        <v>3.8556221934447099E-3</v>
      </c>
      <c r="J3331" s="14">
        <v>1.1920985483295E-2</v>
      </c>
      <c r="K3331" t="s">
        <v>13446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0</v>
      </c>
      <c r="Y3331">
        <v>1980</v>
      </c>
      <c r="Z3331">
        <v>1965</v>
      </c>
      <c r="AA3331">
        <v>574</v>
      </c>
      <c r="AB3331">
        <v>655</v>
      </c>
      <c r="AC3331" t="s">
        <v>13445</v>
      </c>
      <c r="AD3331" t="s">
        <v>13447</v>
      </c>
    </row>
    <row r="3332" spans="1:30" x14ac:dyDescent="0.25">
      <c r="A3332">
        <v>3331</v>
      </c>
      <c r="B3332" t="s">
        <v>17544</v>
      </c>
      <c r="C3332" s="2">
        <v>-0.189617241390204</v>
      </c>
      <c r="D3332" t="s">
        <v>35</v>
      </c>
      <c r="F3332">
        <v>55.031261157231199</v>
      </c>
      <c r="G3332" s="2">
        <v>2.1543757057184099</v>
      </c>
      <c r="H3332" s="12">
        <v>-8.8014936710852504E-2</v>
      </c>
      <c r="I3332" s="14">
        <v>0.92986480443681496</v>
      </c>
      <c r="J3332" s="14">
        <v>0.95005810081783404</v>
      </c>
      <c r="K3332" t="s">
        <v>13449</v>
      </c>
      <c r="L3332" t="s">
        <v>24</v>
      </c>
      <c r="M3332" t="s">
        <v>24</v>
      </c>
      <c r="N3332" t="s">
        <v>24</v>
      </c>
      <c r="O3332" t="s">
        <v>24</v>
      </c>
      <c r="P3332" t="s">
        <v>24</v>
      </c>
      <c r="Q3332" t="s">
        <v>24</v>
      </c>
      <c r="R3332" t="s">
        <v>24</v>
      </c>
      <c r="S3332" t="s">
        <v>24</v>
      </c>
      <c r="T3332" t="s">
        <v>24</v>
      </c>
      <c r="U3332" t="s">
        <v>24</v>
      </c>
      <c r="V3332" t="s">
        <v>24</v>
      </c>
      <c r="W3332" t="s">
        <v>24</v>
      </c>
      <c r="X3332" t="s">
        <v>24</v>
      </c>
      <c r="Y3332">
        <v>4</v>
      </c>
      <c r="Z3332">
        <v>157</v>
      </c>
      <c r="AA3332">
        <v>65</v>
      </c>
      <c r="AB3332">
        <v>7</v>
      </c>
      <c r="AC3332" t="s">
        <v>13448</v>
      </c>
      <c r="AD3332" t="s">
        <v>13450</v>
      </c>
    </row>
    <row r="3333" spans="1:30" x14ac:dyDescent="0.25">
      <c r="A3333">
        <v>3332</v>
      </c>
      <c r="B3333" t="s">
        <v>17545</v>
      </c>
      <c r="C3333" s="2">
        <v>-0.145826182173043</v>
      </c>
      <c r="D3333" t="s">
        <v>35</v>
      </c>
      <c r="F3333">
        <v>84.877451169339906</v>
      </c>
      <c r="G3333" s="2">
        <v>0.40412547944446697</v>
      </c>
      <c r="H3333" s="12">
        <v>-0.36084382101693602</v>
      </c>
      <c r="I3333" s="14">
        <v>0.71821620221997395</v>
      </c>
      <c r="J3333" s="14">
        <v>0.80292993692212999</v>
      </c>
      <c r="K3333" t="s">
        <v>13452</v>
      </c>
      <c r="L3333" t="s">
        <v>24</v>
      </c>
      <c r="M3333" t="s">
        <v>24</v>
      </c>
      <c r="N3333" t="s">
        <v>24</v>
      </c>
      <c r="O3333" t="s">
        <v>24</v>
      </c>
      <c r="P3333" t="s">
        <v>24</v>
      </c>
      <c r="Q3333" t="s">
        <v>24</v>
      </c>
      <c r="R3333" t="s">
        <v>24</v>
      </c>
      <c r="S3333" t="s">
        <v>24</v>
      </c>
      <c r="T3333" t="s">
        <v>24</v>
      </c>
      <c r="U3333" t="s">
        <v>24</v>
      </c>
      <c r="V3333" t="s">
        <v>24</v>
      </c>
      <c r="W3333" t="s">
        <v>24</v>
      </c>
      <c r="X3333" t="s">
        <v>24</v>
      </c>
      <c r="Y3333">
        <v>148</v>
      </c>
      <c r="Z3333">
        <v>96</v>
      </c>
      <c r="AA3333">
        <v>52</v>
      </c>
      <c r="AB3333">
        <v>66</v>
      </c>
      <c r="AC3333" t="s">
        <v>13451</v>
      </c>
      <c r="AD3333" t="s">
        <v>13453</v>
      </c>
    </row>
    <row r="3334" spans="1:30" x14ac:dyDescent="0.25">
      <c r="A3334">
        <v>3333</v>
      </c>
      <c r="B3334" t="s">
        <v>17546</v>
      </c>
      <c r="C3334" s="2">
        <v>-0.44345413341170298</v>
      </c>
      <c r="D3334" t="s">
        <v>35</v>
      </c>
      <c r="F3334">
        <v>215.73536267885299</v>
      </c>
      <c r="G3334" s="2">
        <v>0.233111476112248</v>
      </c>
      <c r="H3334" s="12">
        <v>-1.90232647833335</v>
      </c>
      <c r="I3334" s="14">
        <v>5.7128486147378997E-2</v>
      </c>
      <c r="J3334" s="14">
        <v>0.115648905342413</v>
      </c>
      <c r="K3334" t="s">
        <v>13455</v>
      </c>
      <c r="L3334" t="s">
        <v>24</v>
      </c>
      <c r="M3334" t="s">
        <v>24</v>
      </c>
      <c r="N3334" t="s">
        <v>24</v>
      </c>
      <c r="O3334" t="s">
        <v>24</v>
      </c>
      <c r="P3334" t="s">
        <v>24</v>
      </c>
      <c r="Q3334" t="s">
        <v>24</v>
      </c>
      <c r="R3334" t="s">
        <v>24</v>
      </c>
      <c r="S3334" t="s">
        <v>24</v>
      </c>
      <c r="T3334" t="s">
        <v>24</v>
      </c>
      <c r="U3334" t="s">
        <v>24</v>
      </c>
      <c r="V3334" t="s">
        <v>24</v>
      </c>
      <c r="W3334" t="s">
        <v>24</v>
      </c>
      <c r="X3334" t="s">
        <v>24</v>
      </c>
      <c r="Y3334">
        <v>276</v>
      </c>
      <c r="Z3334">
        <v>281</v>
      </c>
      <c r="AA3334">
        <v>146</v>
      </c>
      <c r="AB3334">
        <v>183</v>
      </c>
      <c r="AC3334" t="s">
        <v>13454</v>
      </c>
      <c r="AD3334" t="s">
        <v>13456</v>
      </c>
    </row>
    <row r="3335" spans="1:30" x14ac:dyDescent="0.25">
      <c r="A3335">
        <v>3334</v>
      </c>
      <c r="B3335" t="s">
        <v>17547</v>
      </c>
      <c r="C3335" s="2">
        <v>-0.28105613343187102</v>
      </c>
      <c r="D3335" t="s">
        <v>35</v>
      </c>
      <c r="F3335">
        <v>76.8305285420915</v>
      </c>
      <c r="G3335" s="2">
        <v>0.366660313185392</v>
      </c>
      <c r="H3335" s="12">
        <v>-0.76653000972527596</v>
      </c>
      <c r="I3335" s="14">
        <v>0.44336100268854201</v>
      </c>
      <c r="J3335" s="14">
        <v>0.56951470904564405</v>
      </c>
      <c r="K3335" t="s">
        <v>13458</v>
      </c>
      <c r="L3335" t="s">
        <v>24</v>
      </c>
      <c r="M3335" t="s">
        <v>24</v>
      </c>
      <c r="N3335" t="s">
        <v>24</v>
      </c>
      <c r="O3335" t="s">
        <v>24</v>
      </c>
      <c r="P3335" t="s">
        <v>24</v>
      </c>
      <c r="Q3335" t="s">
        <v>24</v>
      </c>
      <c r="R3335" t="s">
        <v>24</v>
      </c>
      <c r="S3335" t="s">
        <v>24</v>
      </c>
      <c r="T3335" t="s">
        <v>24</v>
      </c>
      <c r="U3335" t="s">
        <v>24</v>
      </c>
      <c r="V3335" t="s">
        <v>24</v>
      </c>
      <c r="W3335" t="s">
        <v>24</v>
      </c>
      <c r="X3335" t="s">
        <v>24</v>
      </c>
      <c r="Y3335">
        <v>102</v>
      </c>
      <c r="Z3335">
        <v>109</v>
      </c>
      <c r="AA3335">
        <v>59</v>
      </c>
      <c r="AB3335">
        <v>51</v>
      </c>
      <c r="AC3335" t="s">
        <v>13457</v>
      </c>
      <c r="AD3335" t="s">
        <v>13459</v>
      </c>
    </row>
    <row r="3336" spans="1:30" x14ac:dyDescent="0.25">
      <c r="A3336">
        <v>3335</v>
      </c>
      <c r="B3336" t="s">
        <v>17548</v>
      </c>
      <c r="C3336" s="2">
        <v>7.4588871109352597E-2</v>
      </c>
      <c r="D3336" t="s">
        <v>35</v>
      </c>
      <c r="F3336">
        <v>24.4639502509661</v>
      </c>
      <c r="G3336" s="2">
        <v>0.61541329506743603</v>
      </c>
      <c r="H3336" s="12">
        <v>0.12120126703011699</v>
      </c>
      <c r="I3336" s="14">
        <v>0.90353162057222702</v>
      </c>
      <c r="J3336" s="14">
        <v>0.93317503400867996</v>
      </c>
      <c r="K3336" t="s">
        <v>13461</v>
      </c>
      <c r="L3336" t="s">
        <v>24</v>
      </c>
      <c r="M3336" t="s">
        <v>24</v>
      </c>
      <c r="N3336" t="s">
        <v>24</v>
      </c>
      <c r="O3336" t="s">
        <v>24</v>
      </c>
      <c r="P3336" t="s">
        <v>24</v>
      </c>
      <c r="Q3336" t="s">
        <v>24</v>
      </c>
      <c r="R3336" t="s">
        <v>24</v>
      </c>
      <c r="S3336" t="s">
        <v>24</v>
      </c>
      <c r="T3336" t="s">
        <v>24</v>
      </c>
      <c r="U3336" t="s">
        <v>24</v>
      </c>
      <c r="V3336" t="s">
        <v>24</v>
      </c>
      <c r="W3336" t="s">
        <v>24</v>
      </c>
      <c r="X3336" t="s">
        <v>24</v>
      </c>
      <c r="Y3336">
        <v>32</v>
      </c>
      <c r="Z3336">
        <v>45</v>
      </c>
      <c r="AA3336">
        <v>11</v>
      </c>
      <c r="AB3336">
        <v>21</v>
      </c>
      <c r="AC3336" t="s">
        <v>13460</v>
      </c>
      <c r="AD3336" t="s">
        <v>13462</v>
      </c>
    </row>
    <row r="3337" spans="1:30" x14ac:dyDescent="0.25">
      <c r="A3337">
        <v>3336</v>
      </c>
      <c r="B3337" t="s">
        <v>17549</v>
      </c>
      <c r="C3337" s="2">
        <v>0.235076301411769</v>
      </c>
      <c r="D3337" t="s">
        <v>35</v>
      </c>
      <c r="F3337">
        <v>68.584888657991996</v>
      </c>
      <c r="G3337" s="2">
        <v>0.39201788598351001</v>
      </c>
      <c r="H3337" s="12">
        <v>0.59965708151810704</v>
      </c>
      <c r="I3337" s="14">
        <v>0.54873479675813197</v>
      </c>
      <c r="J3337" s="14">
        <v>0.66650369559580203</v>
      </c>
      <c r="K3337" t="s">
        <v>13464</v>
      </c>
      <c r="L3337" t="s">
        <v>24</v>
      </c>
      <c r="M3337" t="s">
        <v>24</v>
      </c>
      <c r="N3337" t="s">
        <v>24</v>
      </c>
      <c r="O3337" t="s">
        <v>24</v>
      </c>
      <c r="P3337" t="s">
        <v>24</v>
      </c>
      <c r="Q3337" t="s">
        <v>24</v>
      </c>
      <c r="R3337" t="s">
        <v>24</v>
      </c>
      <c r="S3337" t="s">
        <v>24</v>
      </c>
      <c r="T3337" t="s">
        <v>24</v>
      </c>
      <c r="U3337" t="s">
        <v>24</v>
      </c>
      <c r="V3337" t="s">
        <v>24</v>
      </c>
      <c r="W3337" t="s">
        <v>24</v>
      </c>
      <c r="X3337" t="s">
        <v>24</v>
      </c>
      <c r="Y3337">
        <v>98</v>
      </c>
      <c r="Z3337">
        <v>129</v>
      </c>
      <c r="AA3337">
        <v>33</v>
      </c>
      <c r="AB3337">
        <v>51</v>
      </c>
      <c r="AC3337" t="s">
        <v>13463</v>
      </c>
      <c r="AD3337" t="s">
        <v>13465</v>
      </c>
    </row>
    <row r="3338" spans="1:30" x14ac:dyDescent="0.25">
      <c r="A3338">
        <v>3337</v>
      </c>
      <c r="B3338" t="s">
        <v>17550</v>
      </c>
      <c r="C3338" s="2">
        <v>-0.57809312879443397</v>
      </c>
      <c r="D3338" t="s">
        <v>35</v>
      </c>
      <c r="F3338">
        <v>28.199210287911399</v>
      </c>
      <c r="G3338" s="2">
        <v>0.64961520128182004</v>
      </c>
      <c r="H3338" s="12">
        <v>-0.88990086385561895</v>
      </c>
      <c r="I3338" s="14">
        <v>0.37351912005160698</v>
      </c>
      <c r="J3338" s="14">
        <v>0.50209713039639403</v>
      </c>
      <c r="K3338" t="s">
        <v>13467</v>
      </c>
      <c r="L3338" t="s">
        <v>24</v>
      </c>
      <c r="M3338" t="s">
        <v>24</v>
      </c>
      <c r="N3338" t="s">
        <v>24</v>
      </c>
      <c r="O3338" t="s">
        <v>24</v>
      </c>
      <c r="P3338" t="s">
        <v>24</v>
      </c>
      <c r="Q3338" t="s">
        <v>24</v>
      </c>
      <c r="R3338" t="s">
        <v>24</v>
      </c>
      <c r="S3338" t="s">
        <v>24</v>
      </c>
      <c r="T3338" t="s">
        <v>24</v>
      </c>
      <c r="U3338" t="s">
        <v>24</v>
      </c>
      <c r="V3338" t="s">
        <v>24</v>
      </c>
      <c r="W3338" t="s">
        <v>24</v>
      </c>
      <c r="X3338" t="s">
        <v>24</v>
      </c>
      <c r="Y3338">
        <v>38</v>
      </c>
      <c r="Z3338">
        <v>31</v>
      </c>
      <c r="AA3338">
        <v>12</v>
      </c>
      <c r="AB3338">
        <v>34</v>
      </c>
      <c r="AC3338" t="s">
        <v>13466</v>
      </c>
      <c r="AD3338" t="s">
        <v>13468</v>
      </c>
    </row>
    <row r="3339" spans="1:30" x14ac:dyDescent="0.25">
      <c r="A3339">
        <v>3338</v>
      </c>
      <c r="B3339" t="s">
        <v>17551</v>
      </c>
      <c r="C3339" s="2">
        <v>-0.86397538549625996</v>
      </c>
      <c r="D3339" t="s">
        <v>35</v>
      </c>
      <c r="F3339">
        <v>79.940411377159805</v>
      </c>
      <c r="G3339" s="2">
        <v>0.34226908303634301</v>
      </c>
      <c r="H3339" s="12">
        <v>-2.5242577501647201</v>
      </c>
      <c r="I3339" s="14">
        <v>1.1594288441768E-2</v>
      </c>
      <c r="J3339" s="14">
        <v>3.0386373399398599E-2</v>
      </c>
      <c r="K3339" t="s">
        <v>13470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1</v>
      </c>
      <c r="W3339">
        <v>0</v>
      </c>
      <c r="X3339">
        <v>0</v>
      </c>
      <c r="Y3339">
        <v>78</v>
      </c>
      <c r="Z3339">
        <v>95</v>
      </c>
      <c r="AA3339">
        <v>64</v>
      </c>
      <c r="AB3339">
        <v>72</v>
      </c>
      <c r="AC3339" t="s">
        <v>13469</v>
      </c>
      <c r="AD3339" t="s">
        <v>13471</v>
      </c>
    </row>
    <row r="3340" spans="1:30" x14ac:dyDescent="0.25">
      <c r="A3340">
        <v>3339</v>
      </c>
      <c r="B3340" t="s">
        <v>17552</v>
      </c>
      <c r="C3340" s="2">
        <v>-0.58431906390342303</v>
      </c>
      <c r="D3340" t="s">
        <v>35</v>
      </c>
      <c r="E3340" t="s">
        <v>18295</v>
      </c>
      <c r="F3340">
        <v>290.70578146356399</v>
      </c>
      <c r="G3340" s="2">
        <v>0.21570311200989201</v>
      </c>
      <c r="H3340" s="12">
        <v>-2.7089041899248398</v>
      </c>
      <c r="I3340" s="14">
        <v>6.7505830718353598E-3</v>
      </c>
      <c r="J3340" s="14">
        <v>1.9372481728386199E-2</v>
      </c>
      <c r="K3340" t="s">
        <v>13473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</v>
      </c>
      <c r="W3340">
        <v>0</v>
      </c>
      <c r="X3340">
        <v>0</v>
      </c>
      <c r="Y3340">
        <v>336</v>
      </c>
      <c r="Z3340">
        <v>373</v>
      </c>
      <c r="AA3340">
        <v>220</v>
      </c>
      <c r="AB3340">
        <v>239</v>
      </c>
      <c r="AC3340" t="s">
        <v>13472</v>
      </c>
      <c r="AD3340" t="s">
        <v>13474</v>
      </c>
    </row>
    <row r="3341" spans="1:30" x14ac:dyDescent="0.25">
      <c r="A3341">
        <v>3340</v>
      </c>
      <c r="B3341" t="s">
        <v>17553</v>
      </c>
      <c r="C3341" s="2">
        <v>7.0512004936948702E-2</v>
      </c>
      <c r="D3341" t="s">
        <v>35</v>
      </c>
      <c r="F3341">
        <v>83.779032242549803</v>
      </c>
      <c r="G3341" s="2">
        <v>0.33666367358752097</v>
      </c>
      <c r="H3341" s="12">
        <v>0.20944346084496099</v>
      </c>
      <c r="I3341" s="14">
        <v>0.83410206816638399</v>
      </c>
      <c r="J3341" s="14">
        <v>0.88510015657329599</v>
      </c>
      <c r="K3341" t="s">
        <v>13476</v>
      </c>
      <c r="L3341" t="s">
        <v>24</v>
      </c>
      <c r="M3341" t="s">
        <v>24</v>
      </c>
      <c r="N3341" t="s">
        <v>24</v>
      </c>
      <c r="O3341" t="s">
        <v>24</v>
      </c>
      <c r="P3341" t="s">
        <v>24</v>
      </c>
      <c r="Q3341" t="s">
        <v>24</v>
      </c>
      <c r="R3341" t="s">
        <v>24</v>
      </c>
      <c r="S3341" t="s">
        <v>24</v>
      </c>
      <c r="T3341" t="s">
        <v>24</v>
      </c>
      <c r="U3341" t="s">
        <v>24</v>
      </c>
      <c r="V3341" t="s">
        <v>24</v>
      </c>
      <c r="W3341" t="s">
        <v>24</v>
      </c>
      <c r="X3341" t="s">
        <v>24</v>
      </c>
      <c r="Y3341">
        <v>119</v>
      </c>
      <c r="Z3341">
        <v>143</v>
      </c>
      <c r="AA3341">
        <v>49</v>
      </c>
      <c r="AB3341">
        <v>59</v>
      </c>
      <c r="AC3341" t="s">
        <v>13475</v>
      </c>
      <c r="AD3341" t="s">
        <v>13477</v>
      </c>
    </row>
    <row r="3342" spans="1:30" x14ac:dyDescent="0.25">
      <c r="A3342">
        <v>3341</v>
      </c>
      <c r="B3342" t="s">
        <v>17554</v>
      </c>
      <c r="C3342" s="2">
        <v>-0.87821849277422803</v>
      </c>
      <c r="D3342" t="s">
        <v>955</v>
      </c>
      <c r="E3342" t="s">
        <v>18295</v>
      </c>
      <c r="F3342">
        <v>93.845176985651804</v>
      </c>
      <c r="G3342" s="2">
        <v>0.459777856199588</v>
      </c>
      <c r="H3342" s="12">
        <v>-1.9100930610999101</v>
      </c>
      <c r="I3342" s="14">
        <v>5.6121232271884702E-2</v>
      </c>
      <c r="J3342" s="14">
        <v>0.113964332824602</v>
      </c>
      <c r="K3342" t="s">
        <v>13479</v>
      </c>
      <c r="L3342" t="s">
        <v>24</v>
      </c>
      <c r="M3342" t="s">
        <v>24</v>
      </c>
      <c r="N3342" t="s">
        <v>24</v>
      </c>
      <c r="O3342" t="s">
        <v>24</v>
      </c>
      <c r="P3342" t="s">
        <v>24</v>
      </c>
      <c r="Q3342" t="s">
        <v>24</v>
      </c>
      <c r="R3342" t="s">
        <v>24</v>
      </c>
      <c r="S3342" t="s">
        <v>24</v>
      </c>
      <c r="T3342" t="s">
        <v>24</v>
      </c>
      <c r="U3342" t="s">
        <v>24</v>
      </c>
      <c r="V3342" t="s">
        <v>24</v>
      </c>
      <c r="W3342" t="s">
        <v>24</v>
      </c>
      <c r="X3342" t="s">
        <v>24</v>
      </c>
      <c r="Y3342">
        <v>67</v>
      </c>
      <c r="Z3342">
        <v>136</v>
      </c>
      <c r="AA3342">
        <v>88</v>
      </c>
      <c r="AB3342">
        <v>70</v>
      </c>
      <c r="AC3342" t="s">
        <v>13478</v>
      </c>
      <c r="AD3342" t="s">
        <v>13480</v>
      </c>
    </row>
    <row r="3343" spans="1:30" x14ac:dyDescent="0.25">
      <c r="A3343">
        <v>3342</v>
      </c>
      <c r="B3343" t="s">
        <v>17555</v>
      </c>
      <c r="C3343" s="2">
        <v>1.63597629984936E-2</v>
      </c>
      <c r="D3343" t="s">
        <v>13483</v>
      </c>
      <c r="E3343" t="s">
        <v>18295</v>
      </c>
      <c r="F3343">
        <v>107.49722930314999</v>
      </c>
      <c r="G3343" s="2">
        <v>0.35188859719718701</v>
      </c>
      <c r="H3343" s="12">
        <v>4.64913132417476E-2</v>
      </c>
      <c r="I3343" s="14">
        <v>0.96291865763031803</v>
      </c>
      <c r="J3343" s="14">
        <v>0.97333505630115502</v>
      </c>
      <c r="K3343" t="s">
        <v>13482</v>
      </c>
      <c r="L3343" t="s">
        <v>24</v>
      </c>
      <c r="M3343" t="s">
        <v>24</v>
      </c>
      <c r="N3343" t="s">
        <v>24</v>
      </c>
      <c r="O3343" t="s">
        <v>24</v>
      </c>
      <c r="P3343" t="s">
        <v>24</v>
      </c>
      <c r="Q3343" t="s">
        <v>24</v>
      </c>
      <c r="R3343" t="s">
        <v>24</v>
      </c>
      <c r="S3343" t="s">
        <v>24</v>
      </c>
      <c r="T3343" t="s">
        <v>24</v>
      </c>
      <c r="U3343" t="s">
        <v>24</v>
      </c>
      <c r="V3343" t="s">
        <v>24</v>
      </c>
      <c r="W3343" t="s">
        <v>24</v>
      </c>
      <c r="X3343" t="s">
        <v>24</v>
      </c>
      <c r="Y3343">
        <v>177</v>
      </c>
      <c r="Z3343">
        <v>152</v>
      </c>
      <c r="AA3343">
        <v>53</v>
      </c>
      <c r="AB3343">
        <v>90</v>
      </c>
      <c r="AC3343" t="s">
        <v>13481</v>
      </c>
      <c r="AD3343" t="s">
        <v>13484</v>
      </c>
    </row>
    <row r="3344" spans="1:30" x14ac:dyDescent="0.25">
      <c r="A3344">
        <v>3343</v>
      </c>
      <c r="B3344" t="s">
        <v>17556</v>
      </c>
      <c r="C3344" s="2">
        <v>-4.1592480082136202E-2</v>
      </c>
      <c r="D3344" t="s">
        <v>35</v>
      </c>
      <c r="E3344" t="s">
        <v>18295</v>
      </c>
      <c r="F3344">
        <v>115.70659029974701</v>
      </c>
      <c r="G3344" s="2">
        <v>0.37270914381570702</v>
      </c>
      <c r="H3344" s="12">
        <v>-0.111595008526816</v>
      </c>
      <c r="I3344" s="14">
        <v>0.91114452991999595</v>
      </c>
      <c r="J3344" s="14">
        <v>0.93829625246244297</v>
      </c>
      <c r="K3344" t="s">
        <v>13486</v>
      </c>
      <c r="L3344" t="s">
        <v>24</v>
      </c>
      <c r="M3344" t="s">
        <v>24</v>
      </c>
      <c r="N3344" t="s">
        <v>24</v>
      </c>
      <c r="O3344" t="s">
        <v>24</v>
      </c>
      <c r="P3344" t="s">
        <v>24</v>
      </c>
      <c r="Q3344" t="s">
        <v>24</v>
      </c>
      <c r="R3344" t="s">
        <v>24</v>
      </c>
      <c r="S3344" t="s">
        <v>24</v>
      </c>
      <c r="T3344" t="s">
        <v>24</v>
      </c>
      <c r="U3344" t="s">
        <v>24</v>
      </c>
      <c r="V3344" t="s">
        <v>24</v>
      </c>
      <c r="W3344" t="s">
        <v>24</v>
      </c>
      <c r="X3344" t="s">
        <v>24</v>
      </c>
      <c r="Y3344">
        <v>155</v>
      </c>
      <c r="Z3344">
        <v>194</v>
      </c>
      <c r="AA3344">
        <v>53</v>
      </c>
      <c r="AB3344">
        <v>105</v>
      </c>
      <c r="AC3344" t="s">
        <v>13485</v>
      </c>
      <c r="AD3344" t="s">
        <v>13487</v>
      </c>
    </row>
    <row r="3345" spans="1:30" x14ac:dyDescent="0.25">
      <c r="A3345">
        <v>3344</v>
      </c>
      <c r="B3345" t="s">
        <v>17557</v>
      </c>
      <c r="C3345" s="2">
        <v>9.2855493635989494E-2</v>
      </c>
      <c r="D3345" t="s">
        <v>35</v>
      </c>
      <c r="E3345" t="s">
        <v>18281</v>
      </c>
      <c r="F3345">
        <v>73.563173044985902</v>
      </c>
      <c r="G3345" s="2">
        <v>0.50213749167328303</v>
      </c>
      <c r="H3345" s="12">
        <v>0.18492045540468499</v>
      </c>
      <c r="I3345" s="14">
        <v>0.85329142659082902</v>
      </c>
      <c r="J3345" s="14">
        <v>0.89862541015026598</v>
      </c>
      <c r="K3345" t="s">
        <v>13489</v>
      </c>
      <c r="L3345" t="s">
        <v>24</v>
      </c>
      <c r="M3345" t="s">
        <v>24</v>
      </c>
      <c r="N3345" t="s">
        <v>24</v>
      </c>
      <c r="O3345" t="s">
        <v>24</v>
      </c>
      <c r="P3345" t="s">
        <v>24</v>
      </c>
      <c r="Q3345" t="s">
        <v>24</v>
      </c>
      <c r="R3345" t="s">
        <v>24</v>
      </c>
      <c r="S3345" t="s">
        <v>24</v>
      </c>
      <c r="T3345" t="s">
        <v>24</v>
      </c>
      <c r="U3345" t="s">
        <v>24</v>
      </c>
      <c r="V3345" t="s">
        <v>24</v>
      </c>
      <c r="W3345" t="s">
        <v>24</v>
      </c>
      <c r="X3345" t="s">
        <v>24</v>
      </c>
      <c r="Y3345">
        <v>107</v>
      </c>
      <c r="Z3345">
        <v>124</v>
      </c>
      <c r="AA3345">
        <v>61</v>
      </c>
      <c r="AB3345">
        <v>30</v>
      </c>
      <c r="AC3345" t="s">
        <v>13488</v>
      </c>
      <c r="AD3345" t="s">
        <v>13490</v>
      </c>
    </row>
    <row r="3346" spans="1:30" x14ac:dyDescent="0.25">
      <c r="A3346">
        <v>3345</v>
      </c>
      <c r="B3346" t="s">
        <v>17558</v>
      </c>
      <c r="C3346" s="2">
        <v>0.67751591195553695</v>
      </c>
      <c r="D3346" t="s">
        <v>13493</v>
      </c>
      <c r="E3346" t="s">
        <v>18281</v>
      </c>
      <c r="F3346">
        <v>26.266962041267298</v>
      </c>
      <c r="G3346" s="2">
        <v>0.58894798718068297</v>
      </c>
      <c r="H3346" s="12">
        <v>1.1503832710233599</v>
      </c>
      <c r="I3346" s="14">
        <v>0.24998604725319201</v>
      </c>
      <c r="J3346" s="14">
        <v>0.37216756177038401</v>
      </c>
      <c r="K3346" t="s">
        <v>13492</v>
      </c>
      <c r="L3346" t="s">
        <v>24</v>
      </c>
      <c r="M3346" t="s">
        <v>24</v>
      </c>
      <c r="N3346" t="s">
        <v>24</v>
      </c>
      <c r="O3346" t="s">
        <v>24</v>
      </c>
      <c r="P3346" t="s">
        <v>24</v>
      </c>
      <c r="Q3346" t="s">
        <v>24</v>
      </c>
      <c r="R3346" t="s">
        <v>24</v>
      </c>
      <c r="S3346" t="s">
        <v>24</v>
      </c>
      <c r="T3346" t="s">
        <v>24</v>
      </c>
      <c r="U3346" t="s">
        <v>24</v>
      </c>
      <c r="V3346" t="s">
        <v>24</v>
      </c>
      <c r="W3346" t="s">
        <v>24</v>
      </c>
      <c r="X3346" t="s">
        <v>24</v>
      </c>
      <c r="Y3346">
        <v>43</v>
      </c>
      <c r="Z3346">
        <v>56</v>
      </c>
      <c r="AA3346">
        <v>10</v>
      </c>
      <c r="AB3346">
        <v>17</v>
      </c>
      <c r="AC3346" t="s">
        <v>13491</v>
      </c>
      <c r="AD3346" t="s">
        <v>13494</v>
      </c>
    </row>
    <row r="3347" spans="1:30" x14ac:dyDescent="0.25">
      <c r="A3347">
        <v>3346</v>
      </c>
      <c r="B3347" t="s">
        <v>17559</v>
      </c>
      <c r="C3347" s="2">
        <v>-0.49293813361709898</v>
      </c>
      <c r="D3347" t="s">
        <v>35</v>
      </c>
      <c r="F3347">
        <v>19.364752891711401</v>
      </c>
      <c r="G3347" s="2">
        <v>0.63408886836102096</v>
      </c>
      <c r="H3347" s="12">
        <v>-0.77739597430756802</v>
      </c>
      <c r="I3347" s="14">
        <v>0.43692518682972697</v>
      </c>
      <c r="J3347" s="14">
        <v>0.56301960723870503</v>
      </c>
      <c r="K3347" t="s">
        <v>13496</v>
      </c>
      <c r="L3347" t="s">
        <v>24</v>
      </c>
      <c r="M3347" t="s">
        <v>24</v>
      </c>
      <c r="N3347" t="s">
        <v>24</v>
      </c>
      <c r="O3347" t="s">
        <v>24</v>
      </c>
      <c r="P3347" t="s">
        <v>24</v>
      </c>
      <c r="Q3347" t="s">
        <v>24</v>
      </c>
      <c r="R3347" t="s">
        <v>24</v>
      </c>
      <c r="S3347" t="s">
        <v>24</v>
      </c>
      <c r="T3347" t="s">
        <v>24</v>
      </c>
      <c r="U3347" t="s">
        <v>24</v>
      </c>
      <c r="V3347" t="s">
        <v>24</v>
      </c>
      <c r="W3347" t="s">
        <v>24</v>
      </c>
      <c r="X3347" t="s">
        <v>24</v>
      </c>
      <c r="Y3347">
        <v>25</v>
      </c>
      <c r="Z3347">
        <v>24</v>
      </c>
      <c r="AA3347">
        <v>13</v>
      </c>
      <c r="AB3347">
        <v>17</v>
      </c>
      <c r="AC3347" t="s">
        <v>13495</v>
      </c>
      <c r="AD3347" t="s">
        <v>13497</v>
      </c>
    </row>
    <row r="3348" spans="1:30" x14ac:dyDescent="0.25">
      <c r="A3348">
        <v>3347</v>
      </c>
      <c r="B3348" t="s">
        <v>17560</v>
      </c>
      <c r="C3348" s="2">
        <v>0.59122727981483003</v>
      </c>
      <c r="D3348" t="s">
        <v>35</v>
      </c>
      <c r="F3348">
        <v>8.4024070863812597</v>
      </c>
      <c r="G3348" s="2">
        <v>0.98769910172191</v>
      </c>
      <c r="H3348" s="12">
        <v>0.59859048042476803</v>
      </c>
      <c r="I3348" s="14">
        <v>0.549446005721827</v>
      </c>
      <c r="J3348" s="14" t="s">
        <v>24</v>
      </c>
      <c r="K3348" t="s">
        <v>24</v>
      </c>
      <c r="L3348" t="s">
        <v>24</v>
      </c>
      <c r="M3348" t="s">
        <v>24</v>
      </c>
      <c r="N3348" t="s">
        <v>24</v>
      </c>
      <c r="O3348" t="s">
        <v>24</v>
      </c>
      <c r="P3348" t="s">
        <v>24</v>
      </c>
      <c r="Q3348" t="s">
        <v>24</v>
      </c>
      <c r="R3348" t="s">
        <v>24</v>
      </c>
      <c r="S3348" t="s">
        <v>24</v>
      </c>
      <c r="T3348" t="s">
        <v>24</v>
      </c>
      <c r="U3348" t="s">
        <v>24</v>
      </c>
      <c r="V3348" t="s">
        <v>24</v>
      </c>
      <c r="W3348" t="s">
        <v>24</v>
      </c>
      <c r="X3348" t="s">
        <v>24</v>
      </c>
      <c r="Y3348">
        <v>13</v>
      </c>
      <c r="Z3348">
        <v>18</v>
      </c>
      <c r="AA3348">
        <v>3</v>
      </c>
      <c r="AB3348">
        <v>6</v>
      </c>
      <c r="AC3348" t="s">
        <v>13498</v>
      </c>
      <c r="AD3348" t="s">
        <v>123</v>
      </c>
    </row>
    <row r="3349" spans="1:30" x14ac:dyDescent="0.25">
      <c r="A3349">
        <v>3348</v>
      </c>
      <c r="B3349" t="s">
        <v>17561</v>
      </c>
      <c r="C3349" s="2">
        <v>-0.26959210234021902</v>
      </c>
      <c r="D3349" t="s">
        <v>13501</v>
      </c>
      <c r="F3349">
        <v>29.3166136026889</v>
      </c>
      <c r="G3349" s="2">
        <v>0.56408916568254197</v>
      </c>
      <c r="H3349" s="12">
        <v>-0.47792462387398499</v>
      </c>
      <c r="I3349" s="14">
        <v>0.63270385470527002</v>
      </c>
      <c r="J3349" s="14">
        <v>0.73311375312647897</v>
      </c>
      <c r="K3349" t="s">
        <v>13500</v>
      </c>
      <c r="L3349" t="s">
        <v>24</v>
      </c>
      <c r="M3349" t="s">
        <v>24</v>
      </c>
      <c r="N3349" t="s">
        <v>24</v>
      </c>
      <c r="O3349" t="s">
        <v>24</v>
      </c>
      <c r="P3349" t="s">
        <v>24</v>
      </c>
      <c r="Q3349" t="s">
        <v>24</v>
      </c>
      <c r="R3349" t="s">
        <v>24</v>
      </c>
      <c r="S3349" t="s">
        <v>24</v>
      </c>
      <c r="T3349" t="s">
        <v>24</v>
      </c>
      <c r="U3349" t="s">
        <v>24</v>
      </c>
      <c r="V3349" t="s">
        <v>24</v>
      </c>
      <c r="W3349" t="s">
        <v>24</v>
      </c>
      <c r="X3349" t="s">
        <v>24</v>
      </c>
      <c r="Y3349">
        <v>44</v>
      </c>
      <c r="Z3349">
        <v>37</v>
      </c>
      <c r="AA3349">
        <v>15</v>
      </c>
      <c r="AB3349">
        <v>28</v>
      </c>
      <c r="AC3349" t="s">
        <v>13499</v>
      </c>
      <c r="AD3349" t="s">
        <v>121</v>
      </c>
    </row>
    <row r="3350" spans="1:30" x14ac:dyDescent="0.25">
      <c r="A3350">
        <v>3349</v>
      </c>
      <c r="B3350" t="s">
        <v>17562</v>
      </c>
      <c r="C3350" s="2">
        <v>0.64196843513978996</v>
      </c>
      <c r="D3350" t="s">
        <v>35</v>
      </c>
      <c r="F3350">
        <v>21.191800170224202</v>
      </c>
      <c r="G3350" s="2">
        <v>0.63321043305660796</v>
      </c>
      <c r="H3350" s="12">
        <v>1.01383110831088</v>
      </c>
      <c r="I3350" s="14">
        <v>0.310663348685847</v>
      </c>
      <c r="J3350" s="14">
        <v>0.43606771265932098</v>
      </c>
      <c r="K3350" t="s">
        <v>13503</v>
      </c>
      <c r="L3350" t="s">
        <v>24</v>
      </c>
      <c r="M3350" t="s">
        <v>24</v>
      </c>
      <c r="N3350" t="s">
        <v>24</v>
      </c>
      <c r="O3350" t="s">
        <v>24</v>
      </c>
      <c r="P3350" t="s">
        <v>24</v>
      </c>
      <c r="Q3350" t="s">
        <v>24</v>
      </c>
      <c r="R3350" t="s">
        <v>24</v>
      </c>
      <c r="S3350" t="s">
        <v>24</v>
      </c>
      <c r="T3350" t="s">
        <v>24</v>
      </c>
      <c r="U3350" t="s">
        <v>24</v>
      </c>
      <c r="V3350" t="s">
        <v>24</v>
      </c>
      <c r="W3350" t="s">
        <v>24</v>
      </c>
      <c r="X3350" t="s">
        <v>24</v>
      </c>
      <c r="Y3350">
        <v>35</v>
      </c>
      <c r="Z3350">
        <v>44</v>
      </c>
      <c r="AA3350">
        <v>9</v>
      </c>
      <c r="AB3350">
        <v>13</v>
      </c>
      <c r="AC3350" t="s">
        <v>13502</v>
      </c>
      <c r="AD3350" t="s">
        <v>13504</v>
      </c>
    </row>
    <row r="3351" spans="1:30" x14ac:dyDescent="0.25">
      <c r="A3351">
        <v>3350</v>
      </c>
      <c r="B3351" t="s">
        <v>17563</v>
      </c>
      <c r="C3351" s="2">
        <v>1.2912393485628999</v>
      </c>
      <c r="D3351" t="s">
        <v>35</v>
      </c>
      <c r="E3351" t="s">
        <v>18283</v>
      </c>
      <c r="F3351">
        <v>478.569288055546</v>
      </c>
      <c r="G3351" s="2">
        <v>0.25885282714997798</v>
      </c>
      <c r="H3351" s="12">
        <v>4.9883146449652802</v>
      </c>
      <c r="I3351" s="14">
        <v>6.0908310827732298E-7</v>
      </c>
      <c r="J3351" s="14">
        <v>5.2159419689099701E-6</v>
      </c>
      <c r="K3351" t="s">
        <v>24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0</v>
      </c>
      <c r="Y3351">
        <v>1090</v>
      </c>
      <c r="Z3351">
        <v>974</v>
      </c>
      <c r="AA3351">
        <v>196</v>
      </c>
      <c r="AB3351">
        <v>166</v>
      </c>
      <c r="AC3351" t="s">
        <v>13505</v>
      </c>
      <c r="AD3351" t="s">
        <v>13506</v>
      </c>
    </row>
    <row r="3352" spans="1:30" x14ac:dyDescent="0.25">
      <c r="A3352">
        <v>3351</v>
      </c>
      <c r="B3352" t="s">
        <v>17564</v>
      </c>
      <c r="C3352" s="2">
        <v>1.52332917801969</v>
      </c>
      <c r="D3352" t="s">
        <v>113</v>
      </c>
      <c r="F3352">
        <v>125.05546334090801</v>
      </c>
      <c r="G3352" s="2">
        <v>0.32661645937831202</v>
      </c>
      <c r="H3352" s="12">
        <v>4.6639694181953502</v>
      </c>
      <c r="I3352" s="14">
        <v>3.1016749580429102E-6</v>
      </c>
      <c r="J3352" s="14">
        <v>2.2346938581471501E-5</v>
      </c>
      <c r="K3352" t="s">
        <v>13508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0</v>
      </c>
      <c r="Y3352">
        <v>244</v>
      </c>
      <c r="Z3352">
        <v>323</v>
      </c>
      <c r="AA3352">
        <v>41</v>
      </c>
      <c r="AB3352">
        <v>44</v>
      </c>
      <c r="AC3352" t="s">
        <v>13507</v>
      </c>
      <c r="AD3352" t="s">
        <v>114</v>
      </c>
    </row>
    <row r="3353" spans="1:30" x14ac:dyDescent="0.25">
      <c r="A3353">
        <v>3352</v>
      </c>
      <c r="B3353" t="s">
        <v>17565</v>
      </c>
      <c r="C3353" s="2">
        <v>1.3348806308954499</v>
      </c>
      <c r="D3353" t="s">
        <v>109</v>
      </c>
      <c r="E3353" t="s">
        <v>18285</v>
      </c>
      <c r="F3353">
        <v>14.972095016249799</v>
      </c>
      <c r="G3353" s="2">
        <v>0.80458752962483104</v>
      </c>
      <c r="H3353" s="12">
        <v>1.6590869007352</v>
      </c>
      <c r="I3353" s="14">
        <v>9.7098282470468797E-2</v>
      </c>
      <c r="J3353" s="14">
        <v>0.177513479891002</v>
      </c>
      <c r="K3353" t="s">
        <v>13510</v>
      </c>
      <c r="L3353" t="s">
        <v>24</v>
      </c>
      <c r="M3353" t="s">
        <v>24</v>
      </c>
      <c r="N3353" t="s">
        <v>24</v>
      </c>
      <c r="O3353" t="s">
        <v>24</v>
      </c>
      <c r="P3353" t="s">
        <v>24</v>
      </c>
      <c r="Q3353" t="s">
        <v>24</v>
      </c>
      <c r="R3353" t="s">
        <v>24</v>
      </c>
      <c r="S3353" t="s">
        <v>24</v>
      </c>
      <c r="T3353" t="s">
        <v>24</v>
      </c>
      <c r="U3353" t="s">
        <v>24</v>
      </c>
      <c r="V3353" t="s">
        <v>24</v>
      </c>
      <c r="W3353" t="s">
        <v>24</v>
      </c>
      <c r="X3353" t="s">
        <v>24</v>
      </c>
      <c r="Y3353">
        <v>33</v>
      </c>
      <c r="Z3353">
        <v>32</v>
      </c>
      <c r="AA3353">
        <v>7</v>
      </c>
      <c r="AB3353">
        <v>4</v>
      </c>
      <c r="AC3353" t="s">
        <v>13509</v>
      </c>
      <c r="AD3353" t="s">
        <v>110</v>
      </c>
    </row>
    <row r="3354" spans="1:30" x14ac:dyDescent="0.25">
      <c r="A3354">
        <v>3353</v>
      </c>
      <c r="B3354" t="s">
        <v>17566</v>
      </c>
      <c r="C3354" s="2">
        <v>-0.222267142495257</v>
      </c>
      <c r="D3354" t="s">
        <v>105</v>
      </c>
      <c r="F3354">
        <v>18.854897861525401</v>
      </c>
      <c r="G3354" s="2">
        <v>0.650803244338794</v>
      </c>
      <c r="H3354" s="12">
        <v>-0.341527403910036</v>
      </c>
      <c r="I3354" s="14">
        <v>0.73270657832883901</v>
      </c>
      <c r="J3354" s="14">
        <v>0.81353971804780101</v>
      </c>
      <c r="K3354" t="s">
        <v>13512</v>
      </c>
      <c r="L3354" t="s">
        <v>24</v>
      </c>
      <c r="M3354" t="s">
        <v>24</v>
      </c>
      <c r="N3354" t="s">
        <v>24</v>
      </c>
      <c r="O3354" t="s">
        <v>24</v>
      </c>
      <c r="P3354" t="s">
        <v>24</v>
      </c>
      <c r="Q3354" t="s">
        <v>24</v>
      </c>
      <c r="R3354" t="s">
        <v>24</v>
      </c>
      <c r="S3354" t="s">
        <v>24</v>
      </c>
      <c r="T3354" t="s">
        <v>24</v>
      </c>
      <c r="U3354" t="s">
        <v>24</v>
      </c>
      <c r="V3354" t="s">
        <v>24</v>
      </c>
      <c r="W3354" t="s">
        <v>24</v>
      </c>
      <c r="X3354" t="s">
        <v>24</v>
      </c>
      <c r="Y3354">
        <v>28</v>
      </c>
      <c r="Z3354">
        <v>25</v>
      </c>
      <c r="AA3354">
        <v>11</v>
      </c>
      <c r="AB3354">
        <v>16</v>
      </c>
      <c r="AC3354" t="s">
        <v>13511</v>
      </c>
      <c r="AD3354" t="s">
        <v>106</v>
      </c>
    </row>
    <row r="3355" spans="1:30" x14ac:dyDescent="0.25">
      <c r="A3355">
        <v>3354</v>
      </c>
      <c r="B3355" t="s">
        <v>17567</v>
      </c>
      <c r="C3355" s="2">
        <v>-0.52492047100783601</v>
      </c>
      <c r="D3355" t="s">
        <v>35</v>
      </c>
      <c r="F3355">
        <v>73.969666911637006</v>
      </c>
      <c r="G3355" s="2">
        <v>0.40404951857315702</v>
      </c>
      <c r="H3355" s="12">
        <v>-1.2991488589357001</v>
      </c>
      <c r="I3355" s="14">
        <v>0.19389284827754699</v>
      </c>
      <c r="J3355" s="14">
        <v>0.30703632300236</v>
      </c>
      <c r="K3355" t="s">
        <v>24</v>
      </c>
      <c r="L3355" t="s">
        <v>24</v>
      </c>
      <c r="M3355" t="s">
        <v>24</v>
      </c>
      <c r="N3355" t="s">
        <v>24</v>
      </c>
      <c r="O3355" t="s">
        <v>24</v>
      </c>
      <c r="P3355" t="s">
        <v>24</v>
      </c>
      <c r="Q3355" t="s">
        <v>24</v>
      </c>
      <c r="R3355" t="s">
        <v>24</v>
      </c>
      <c r="S3355" t="s">
        <v>24</v>
      </c>
      <c r="T3355" t="s">
        <v>24</v>
      </c>
      <c r="U3355" t="s">
        <v>24</v>
      </c>
      <c r="V3355" t="s">
        <v>24</v>
      </c>
      <c r="W3355" t="s">
        <v>24</v>
      </c>
      <c r="X3355" t="s">
        <v>24</v>
      </c>
      <c r="Y3355">
        <v>108</v>
      </c>
      <c r="Z3355">
        <v>76</v>
      </c>
      <c r="AA3355">
        <v>48</v>
      </c>
      <c r="AB3355">
        <v>68</v>
      </c>
      <c r="AC3355" t="s">
        <v>13513</v>
      </c>
      <c r="AD3355" t="s">
        <v>13514</v>
      </c>
    </row>
    <row r="3356" spans="1:30" x14ac:dyDescent="0.25">
      <c r="A3356">
        <v>3355</v>
      </c>
      <c r="B3356" t="s">
        <v>17568</v>
      </c>
      <c r="C3356" s="2">
        <v>-0.58449264797928402</v>
      </c>
      <c r="D3356" t="s">
        <v>13517</v>
      </c>
      <c r="E3356" t="s">
        <v>18284</v>
      </c>
      <c r="F3356">
        <v>53.9481369591849</v>
      </c>
      <c r="G3356" s="2">
        <v>0.41104844985647798</v>
      </c>
      <c r="H3356" s="12">
        <v>-1.4219556068958901</v>
      </c>
      <c r="I3356" s="14">
        <v>0.15503913875821701</v>
      </c>
      <c r="J3356" s="14">
        <v>0.25816432944656398</v>
      </c>
      <c r="K3356" t="s">
        <v>13516</v>
      </c>
      <c r="L3356" t="s">
        <v>24</v>
      </c>
      <c r="M3356" t="s">
        <v>24</v>
      </c>
      <c r="N3356" t="s">
        <v>24</v>
      </c>
      <c r="O3356" t="s">
        <v>24</v>
      </c>
      <c r="P3356" t="s">
        <v>24</v>
      </c>
      <c r="Q3356" t="s">
        <v>24</v>
      </c>
      <c r="R3356" t="s">
        <v>24</v>
      </c>
      <c r="S3356" t="s">
        <v>24</v>
      </c>
      <c r="T3356" t="s">
        <v>24</v>
      </c>
      <c r="U3356" t="s">
        <v>24</v>
      </c>
      <c r="V3356" t="s">
        <v>24</v>
      </c>
      <c r="W3356" t="s">
        <v>24</v>
      </c>
      <c r="X3356" t="s">
        <v>24</v>
      </c>
      <c r="Y3356">
        <v>58</v>
      </c>
      <c r="Z3356">
        <v>74</v>
      </c>
      <c r="AA3356">
        <v>36</v>
      </c>
      <c r="AB3356">
        <v>50</v>
      </c>
      <c r="AC3356" t="s">
        <v>13515</v>
      </c>
      <c r="AD3356" t="s">
        <v>13518</v>
      </c>
    </row>
    <row r="3357" spans="1:30" x14ac:dyDescent="0.25">
      <c r="A3357">
        <v>3356</v>
      </c>
      <c r="B3357" t="s">
        <v>17569</v>
      </c>
      <c r="C3357" s="2">
        <v>-1.2710591987687301</v>
      </c>
      <c r="D3357" t="s">
        <v>35</v>
      </c>
      <c r="F3357">
        <v>10.6141674126017</v>
      </c>
      <c r="G3357" s="2">
        <v>0.85220350372636</v>
      </c>
      <c r="H3357" s="12">
        <v>-1.4914972693856201</v>
      </c>
      <c r="I3357" s="14">
        <v>0.13583098758815601</v>
      </c>
      <c r="J3357" s="14" t="s">
        <v>24</v>
      </c>
      <c r="K3357" t="s">
        <v>24</v>
      </c>
      <c r="L3357" t="s">
        <v>24</v>
      </c>
      <c r="M3357" t="s">
        <v>24</v>
      </c>
      <c r="N3357" t="s">
        <v>24</v>
      </c>
      <c r="O3357" t="s">
        <v>24</v>
      </c>
      <c r="P3357" t="s">
        <v>24</v>
      </c>
      <c r="Q3357" t="s">
        <v>24</v>
      </c>
      <c r="R3357" t="s">
        <v>24</v>
      </c>
      <c r="S3357" t="s">
        <v>24</v>
      </c>
      <c r="T3357" t="s">
        <v>24</v>
      </c>
      <c r="U3357" t="s">
        <v>24</v>
      </c>
      <c r="V3357" t="s">
        <v>24</v>
      </c>
      <c r="W3357" t="s">
        <v>24</v>
      </c>
      <c r="X3357" t="s">
        <v>24</v>
      </c>
      <c r="Y3357">
        <v>9</v>
      </c>
      <c r="Z3357">
        <v>10</v>
      </c>
      <c r="AA3357">
        <v>8</v>
      </c>
      <c r="AB3357">
        <v>12</v>
      </c>
      <c r="AC3357" t="s">
        <v>13519</v>
      </c>
      <c r="AD3357" t="s">
        <v>13520</v>
      </c>
    </row>
    <row r="3358" spans="1:30" x14ac:dyDescent="0.25">
      <c r="A3358">
        <v>3357</v>
      </c>
      <c r="B3358" t="s">
        <v>17570</v>
      </c>
      <c r="C3358" s="2">
        <v>-0.91639366887304796</v>
      </c>
      <c r="D3358" t="s">
        <v>13523</v>
      </c>
      <c r="E3358" t="s">
        <v>18292</v>
      </c>
      <c r="F3358">
        <v>63.773415505771702</v>
      </c>
      <c r="G3358" s="2">
        <v>0.41821769238938</v>
      </c>
      <c r="H3358" s="12">
        <v>-2.1911881911008302</v>
      </c>
      <c r="I3358" s="14">
        <v>2.8438176800343998E-2</v>
      </c>
      <c r="J3358" s="14">
        <v>6.5710698464700207E-2</v>
      </c>
      <c r="K3358" t="s">
        <v>13522</v>
      </c>
      <c r="L3358" t="s">
        <v>24</v>
      </c>
      <c r="M3358" t="s">
        <v>24</v>
      </c>
      <c r="N3358" t="s">
        <v>24</v>
      </c>
      <c r="O3358" t="s">
        <v>24</v>
      </c>
      <c r="P3358" t="s">
        <v>24</v>
      </c>
      <c r="Q3358" t="s">
        <v>24</v>
      </c>
      <c r="R3358" t="s">
        <v>24</v>
      </c>
      <c r="S3358" t="s">
        <v>24</v>
      </c>
      <c r="T3358" t="s">
        <v>24</v>
      </c>
      <c r="U3358" t="s">
        <v>24</v>
      </c>
      <c r="V3358" t="s">
        <v>24</v>
      </c>
      <c r="W3358" t="s">
        <v>24</v>
      </c>
      <c r="X3358" t="s">
        <v>24</v>
      </c>
      <c r="Y3358">
        <v>54</v>
      </c>
      <c r="Z3358">
        <v>81</v>
      </c>
      <c r="AA3358">
        <v>57</v>
      </c>
      <c r="AB3358">
        <v>52</v>
      </c>
      <c r="AC3358" t="s">
        <v>13521</v>
      </c>
      <c r="AD3358" t="s">
        <v>13524</v>
      </c>
    </row>
    <row r="3359" spans="1:30" x14ac:dyDescent="0.25">
      <c r="A3359">
        <v>3358</v>
      </c>
      <c r="B3359" t="s">
        <v>17571</v>
      </c>
      <c r="C3359" s="2">
        <v>-0.13279433212059799</v>
      </c>
      <c r="D3359" t="s">
        <v>13526</v>
      </c>
      <c r="F3359">
        <v>11.883542575157501</v>
      </c>
      <c r="G3359" s="2">
        <v>0.94088803534042698</v>
      </c>
      <c r="H3359" s="12">
        <v>-0.14113723113988899</v>
      </c>
      <c r="I3359" s="14">
        <v>0.88776153182352002</v>
      </c>
      <c r="J3359" s="14" t="s">
        <v>24</v>
      </c>
      <c r="K3359" t="s">
        <v>24</v>
      </c>
      <c r="L3359" t="s">
        <v>24</v>
      </c>
      <c r="M3359" t="s">
        <v>24</v>
      </c>
      <c r="N3359" t="s">
        <v>24</v>
      </c>
      <c r="O3359" t="s">
        <v>24</v>
      </c>
      <c r="P3359" t="s">
        <v>24</v>
      </c>
      <c r="Q3359" t="s">
        <v>24</v>
      </c>
      <c r="R3359" t="s">
        <v>24</v>
      </c>
      <c r="S3359" t="s">
        <v>24</v>
      </c>
      <c r="T3359" t="s">
        <v>24</v>
      </c>
      <c r="U3359" t="s">
        <v>24</v>
      </c>
      <c r="V3359" t="s">
        <v>24</v>
      </c>
      <c r="W3359" t="s">
        <v>24</v>
      </c>
      <c r="X3359" t="s">
        <v>24</v>
      </c>
      <c r="Y3359">
        <v>24</v>
      </c>
      <c r="Z3359">
        <v>10</v>
      </c>
      <c r="AA3359">
        <v>10</v>
      </c>
      <c r="AB3359">
        <v>6</v>
      </c>
      <c r="AC3359" t="s">
        <v>13525</v>
      </c>
      <c r="AD3359" t="s">
        <v>13527</v>
      </c>
    </row>
    <row r="3360" spans="1:30" x14ac:dyDescent="0.25">
      <c r="A3360">
        <v>3359</v>
      </c>
      <c r="B3360" t="s">
        <v>17572</v>
      </c>
      <c r="C3360" s="2">
        <v>-0.74347356210396998</v>
      </c>
      <c r="D3360" t="s">
        <v>13530</v>
      </c>
      <c r="F3360">
        <v>55.795920528542297</v>
      </c>
      <c r="G3360" s="2">
        <v>0.44420323221589603</v>
      </c>
      <c r="H3360" s="12">
        <v>-1.67372389074067</v>
      </c>
      <c r="I3360" s="14">
        <v>9.4184876235137993E-2</v>
      </c>
      <c r="J3360" s="14">
        <v>0.173486764951988</v>
      </c>
      <c r="K3360" t="s">
        <v>13529</v>
      </c>
      <c r="L3360" t="s">
        <v>24</v>
      </c>
      <c r="M3360" t="s">
        <v>24</v>
      </c>
      <c r="N3360" t="s">
        <v>24</v>
      </c>
      <c r="O3360" t="s">
        <v>24</v>
      </c>
      <c r="P3360" t="s">
        <v>24</v>
      </c>
      <c r="Q3360" t="s">
        <v>24</v>
      </c>
      <c r="R3360" t="s">
        <v>24</v>
      </c>
      <c r="S3360" t="s">
        <v>24</v>
      </c>
      <c r="T3360" t="s">
        <v>24</v>
      </c>
      <c r="U3360" t="s">
        <v>24</v>
      </c>
      <c r="V3360" t="s">
        <v>24</v>
      </c>
      <c r="W3360" t="s">
        <v>24</v>
      </c>
      <c r="X3360" t="s">
        <v>24</v>
      </c>
      <c r="Y3360">
        <v>49</v>
      </c>
      <c r="Z3360">
        <v>79</v>
      </c>
      <c r="AA3360">
        <v>38</v>
      </c>
      <c r="AB3360">
        <v>55</v>
      </c>
      <c r="AC3360" t="s">
        <v>13528</v>
      </c>
      <c r="AD3360" t="s">
        <v>13531</v>
      </c>
    </row>
    <row r="3361" spans="1:30" x14ac:dyDescent="0.25">
      <c r="A3361">
        <v>3360</v>
      </c>
      <c r="B3361" t="s">
        <v>17573</v>
      </c>
      <c r="C3361" s="2">
        <v>-0.24663483860928001</v>
      </c>
      <c r="D3361" t="s">
        <v>35</v>
      </c>
      <c r="F3361">
        <v>244.945592181976</v>
      </c>
      <c r="G3361" s="2">
        <v>0.24674711791061199</v>
      </c>
      <c r="H3361" s="12">
        <v>-0.99954496205555299</v>
      </c>
      <c r="I3361" s="14">
        <v>0.31753076968746002</v>
      </c>
      <c r="J3361" s="14">
        <v>0.44315856169747397</v>
      </c>
      <c r="K3361" t="s">
        <v>13533</v>
      </c>
      <c r="L3361" t="s">
        <v>24</v>
      </c>
      <c r="M3361" t="s">
        <v>24</v>
      </c>
      <c r="N3361" t="s">
        <v>24</v>
      </c>
      <c r="O3361" t="s">
        <v>24</v>
      </c>
      <c r="P3361" t="s">
        <v>24</v>
      </c>
      <c r="Q3361" t="s">
        <v>24</v>
      </c>
      <c r="R3361" t="s">
        <v>24</v>
      </c>
      <c r="S3361" t="s">
        <v>24</v>
      </c>
      <c r="T3361" t="s">
        <v>24</v>
      </c>
      <c r="U3361" t="s">
        <v>24</v>
      </c>
      <c r="V3361" t="s">
        <v>24</v>
      </c>
      <c r="W3361" t="s">
        <v>24</v>
      </c>
      <c r="X3361" t="s">
        <v>24</v>
      </c>
      <c r="Y3361">
        <v>321</v>
      </c>
      <c r="Z3361">
        <v>363</v>
      </c>
      <c r="AA3361">
        <v>143</v>
      </c>
      <c r="AB3361">
        <v>211</v>
      </c>
      <c r="AC3361" t="s">
        <v>13532</v>
      </c>
      <c r="AD3361" t="s">
        <v>13534</v>
      </c>
    </row>
    <row r="3362" spans="1:30" x14ac:dyDescent="0.25">
      <c r="A3362">
        <v>3361</v>
      </c>
      <c r="B3362" t="s">
        <v>17574</v>
      </c>
      <c r="C3362" s="2">
        <v>-2.9649196365871</v>
      </c>
      <c r="D3362" t="s">
        <v>35</v>
      </c>
      <c r="F3362">
        <v>5.7379486333046401</v>
      </c>
      <c r="G3362" s="2">
        <v>1.3595222302188601</v>
      </c>
      <c r="H3362" s="12">
        <v>-2.1808541049820098</v>
      </c>
      <c r="I3362" s="14">
        <v>2.9194209231658101E-2</v>
      </c>
      <c r="J3362" s="14" t="s">
        <v>24</v>
      </c>
      <c r="K3362" t="s">
        <v>13536</v>
      </c>
      <c r="L3362" t="s">
        <v>24</v>
      </c>
      <c r="M3362" t="s">
        <v>24</v>
      </c>
      <c r="N3362" t="s">
        <v>24</v>
      </c>
      <c r="O3362" t="s">
        <v>24</v>
      </c>
      <c r="P3362" t="s">
        <v>24</v>
      </c>
      <c r="Q3362" t="s">
        <v>24</v>
      </c>
      <c r="R3362" t="s">
        <v>24</v>
      </c>
      <c r="S3362" t="s">
        <v>24</v>
      </c>
      <c r="T3362" t="s">
        <v>24</v>
      </c>
      <c r="U3362" t="s">
        <v>24</v>
      </c>
      <c r="V3362" t="s">
        <v>24</v>
      </c>
      <c r="W3362" t="s">
        <v>24</v>
      </c>
      <c r="X3362" t="s">
        <v>24</v>
      </c>
      <c r="Y3362">
        <v>2</v>
      </c>
      <c r="Z3362">
        <v>2</v>
      </c>
      <c r="AA3362">
        <v>3</v>
      </c>
      <c r="AB3362">
        <v>11</v>
      </c>
      <c r="AC3362" t="s">
        <v>13535</v>
      </c>
      <c r="AD3362" t="e">
        <f>-NKPTTIIDVVLRKHMDYFMESDRMLTVYGAEKKALNVIRNMDNVTLLSAISSAAHELYSHVGKGPLPN</f>
        <v>#NAME?</v>
      </c>
    </row>
    <row r="3363" spans="1:30" x14ac:dyDescent="0.25">
      <c r="A3363">
        <v>3362</v>
      </c>
      <c r="B3363" t="s">
        <v>17575</v>
      </c>
      <c r="C3363" s="2">
        <v>-0.36202207854239599</v>
      </c>
      <c r="D3363" t="s">
        <v>35</v>
      </c>
      <c r="F3363">
        <v>12.0009565577983</v>
      </c>
      <c r="G3363" s="2">
        <v>0.80324062201837798</v>
      </c>
      <c r="H3363" s="12">
        <v>-0.45070190503153201</v>
      </c>
      <c r="I3363" s="14">
        <v>0.65220440916054101</v>
      </c>
      <c r="J3363" s="14" t="s">
        <v>24</v>
      </c>
      <c r="K3363" t="s">
        <v>13538</v>
      </c>
      <c r="L3363" t="s">
        <v>24</v>
      </c>
      <c r="M3363" t="s">
        <v>24</v>
      </c>
      <c r="N3363" t="s">
        <v>24</v>
      </c>
      <c r="O3363" t="s">
        <v>24</v>
      </c>
      <c r="P3363" t="s">
        <v>24</v>
      </c>
      <c r="Q3363" t="s">
        <v>24</v>
      </c>
      <c r="R3363" t="s">
        <v>24</v>
      </c>
      <c r="S3363" t="s">
        <v>24</v>
      </c>
      <c r="T3363" t="s">
        <v>24</v>
      </c>
      <c r="U3363" t="s">
        <v>24</v>
      </c>
      <c r="V3363" t="s">
        <v>24</v>
      </c>
      <c r="W3363" t="s">
        <v>24</v>
      </c>
      <c r="X3363" t="s">
        <v>24</v>
      </c>
      <c r="Y3363">
        <v>17</v>
      </c>
      <c r="Z3363">
        <v>15</v>
      </c>
      <c r="AA3363">
        <v>7</v>
      </c>
      <c r="AB3363">
        <v>11</v>
      </c>
      <c r="AC3363" t="s">
        <v>13537</v>
      </c>
      <c r="AD3363" t="s">
        <v>13539</v>
      </c>
    </row>
    <row r="3364" spans="1:30" x14ac:dyDescent="0.25">
      <c r="A3364">
        <v>3363</v>
      </c>
      <c r="B3364" t="s">
        <v>17576</v>
      </c>
      <c r="C3364" s="2">
        <v>-0.31693754825631998</v>
      </c>
      <c r="D3364" t="s">
        <v>35</v>
      </c>
      <c r="F3364">
        <v>43.367850718655603</v>
      </c>
      <c r="G3364" s="2">
        <v>0.50956800532010105</v>
      </c>
      <c r="H3364" s="12">
        <v>-0.62197301429320595</v>
      </c>
      <c r="I3364" s="14">
        <v>0.53395961263107095</v>
      </c>
      <c r="J3364" s="14">
        <v>0.65364021546217299</v>
      </c>
      <c r="K3364" t="s">
        <v>24</v>
      </c>
      <c r="L3364" t="s">
        <v>24</v>
      </c>
      <c r="M3364" t="s">
        <v>24</v>
      </c>
      <c r="N3364" t="s">
        <v>24</v>
      </c>
      <c r="O3364" t="s">
        <v>24</v>
      </c>
      <c r="P3364" t="s">
        <v>24</v>
      </c>
      <c r="Q3364" t="s">
        <v>24</v>
      </c>
      <c r="R3364" t="s">
        <v>24</v>
      </c>
      <c r="S3364" t="s">
        <v>24</v>
      </c>
      <c r="T3364" t="s">
        <v>24</v>
      </c>
      <c r="U3364" t="s">
        <v>24</v>
      </c>
      <c r="V3364" t="s">
        <v>24</v>
      </c>
      <c r="W3364" t="s">
        <v>24</v>
      </c>
      <c r="X3364" t="s">
        <v>24</v>
      </c>
      <c r="Y3364">
        <v>72</v>
      </c>
      <c r="Z3364">
        <v>45</v>
      </c>
      <c r="AA3364">
        <v>26</v>
      </c>
      <c r="AB3364">
        <v>38</v>
      </c>
      <c r="AC3364" t="s">
        <v>13540</v>
      </c>
      <c r="AD3364" t="s">
        <v>13541</v>
      </c>
    </row>
    <row r="3365" spans="1:30" x14ac:dyDescent="0.25">
      <c r="A3365">
        <v>3364</v>
      </c>
      <c r="B3365" t="s">
        <v>17577</v>
      </c>
      <c r="C3365" s="2">
        <v>-0.76936170396845505</v>
      </c>
      <c r="D3365" t="s">
        <v>35</v>
      </c>
      <c r="F3365">
        <v>9.0903860905572405</v>
      </c>
      <c r="G3365" s="2">
        <v>1.3111556318859301</v>
      </c>
      <c r="H3365" s="12">
        <v>-0.58678137458161705</v>
      </c>
      <c r="I3365" s="14">
        <v>0.55735054739041201</v>
      </c>
      <c r="J3365" s="14" t="s">
        <v>24</v>
      </c>
      <c r="K3365" t="s">
        <v>13543</v>
      </c>
      <c r="L3365" t="s">
        <v>24</v>
      </c>
      <c r="M3365" t="s">
        <v>24</v>
      </c>
      <c r="N3365" t="s">
        <v>24</v>
      </c>
      <c r="O3365" t="s">
        <v>24</v>
      </c>
      <c r="P3365" t="s">
        <v>24</v>
      </c>
      <c r="Q3365" t="s">
        <v>24</v>
      </c>
      <c r="R3365" t="s">
        <v>24</v>
      </c>
      <c r="S3365" t="s">
        <v>24</v>
      </c>
      <c r="T3365" t="s">
        <v>24</v>
      </c>
      <c r="U3365" t="s">
        <v>24</v>
      </c>
      <c r="V3365" t="s">
        <v>24</v>
      </c>
      <c r="W3365" t="s">
        <v>24</v>
      </c>
      <c r="X3365" t="s">
        <v>24</v>
      </c>
      <c r="Y3365">
        <v>3</v>
      </c>
      <c r="Z3365">
        <v>18</v>
      </c>
      <c r="AA3365">
        <v>2</v>
      </c>
      <c r="AB3365">
        <v>14</v>
      </c>
      <c r="AC3365" t="s">
        <v>13542</v>
      </c>
      <c r="AD3365" t="s">
        <v>13544</v>
      </c>
    </row>
    <row r="3366" spans="1:30" x14ac:dyDescent="0.25">
      <c r="A3366">
        <v>3365</v>
      </c>
      <c r="B3366" t="s">
        <v>17578</v>
      </c>
      <c r="C3366" s="2">
        <v>0.212915842692697</v>
      </c>
      <c r="D3366" t="s">
        <v>10031</v>
      </c>
      <c r="E3366" t="s">
        <v>18287</v>
      </c>
      <c r="F3366">
        <v>37.785908187743502</v>
      </c>
      <c r="G3366" s="2">
        <v>0.50694832681761903</v>
      </c>
      <c r="H3366" s="12">
        <v>0.41999515814418698</v>
      </c>
      <c r="I3366" s="14">
        <v>0.67448899079848501</v>
      </c>
      <c r="J3366" s="14">
        <v>0.76694993721971505</v>
      </c>
      <c r="K3366" t="s">
        <v>13546</v>
      </c>
      <c r="L3366" t="s">
        <v>24</v>
      </c>
      <c r="M3366" t="s">
        <v>24</v>
      </c>
      <c r="N3366" t="s">
        <v>24</v>
      </c>
      <c r="O3366" t="s">
        <v>24</v>
      </c>
      <c r="P3366" t="s">
        <v>24</v>
      </c>
      <c r="Q3366" t="s">
        <v>24</v>
      </c>
      <c r="R3366" t="s">
        <v>24</v>
      </c>
      <c r="S3366" t="s">
        <v>24</v>
      </c>
      <c r="T3366" t="s">
        <v>24</v>
      </c>
      <c r="U3366" t="s">
        <v>24</v>
      </c>
      <c r="V3366" t="s">
        <v>24</v>
      </c>
      <c r="W3366" t="s">
        <v>24</v>
      </c>
      <c r="X3366" t="s">
        <v>24</v>
      </c>
      <c r="Y3366">
        <v>60</v>
      </c>
      <c r="Z3366">
        <v>64</v>
      </c>
      <c r="AA3366">
        <v>16</v>
      </c>
      <c r="AB3366">
        <v>31</v>
      </c>
      <c r="AC3366" t="s">
        <v>13545</v>
      </c>
      <c r="AD3366" t="s">
        <v>13547</v>
      </c>
    </row>
    <row r="3367" spans="1:30" x14ac:dyDescent="0.25">
      <c r="A3367">
        <v>3366</v>
      </c>
      <c r="B3367" t="s">
        <v>17579</v>
      </c>
      <c r="C3367" s="2">
        <v>-0.64831857257494896</v>
      </c>
      <c r="D3367" t="s">
        <v>35</v>
      </c>
      <c r="F3367">
        <v>12.477184543542</v>
      </c>
      <c r="G3367" s="2">
        <v>0.94701216157201695</v>
      </c>
      <c r="H3367" s="12">
        <v>-0.68459371366335597</v>
      </c>
      <c r="I3367" s="14">
        <v>0.49360033500450201</v>
      </c>
      <c r="J3367" s="14">
        <v>0.61779144493352001</v>
      </c>
      <c r="K3367" t="s">
        <v>13549</v>
      </c>
      <c r="L3367" t="s">
        <v>24</v>
      </c>
      <c r="M3367" t="s">
        <v>24</v>
      </c>
      <c r="N3367" t="s">
        <v>24</v>
      </c>
      <c r="O3367" t="s">
        <v>24</v>
      </c>
      <c r="P3367" t="s">
        <v>24</v>
      </c>
      <c r="Q3367" t="s">
        <v>24</v>
      </c>
      <c r="R3367" t="s">
        <v>24</v>
      </c>
      <c r="S3367" t="s">
        <v>24</v>
      </c>
      <c r="T3367" t="s">
        <v>24</v>
      </c>
      <c r="U3367" t="s">
        <v>24</v>
      </c>
      <c r="V3367" t="s">
        <v>24</v>
      </c>
      <c r="W3367" t="s">
        <v>24</v>
      </c>
      <c r="X3367" t="s">
        <v>24</v>
      </c>
      <c r="Y3367">
        <v>11</v>
      </c>
      <c r="Z3367">
        <v>19</v>
      </c>
      <c r="AA3367">
        <v>4</v>
      </c>
      <c r="AB3367">
        <v>17</v>
      </c>
      <c r="AC3367" t="s">
        <v>13548</v>
      </c>
      <c r="AD3367" t="e">
        <f>-TPQEKQNALQSVAKKCNDEINNALAALPANTNKDLVTRPIILRHYEKLKPLGYKLAWLLFAIGVLNGQFKWER</f>
        <v>#NAME?</v>
      </c>
    </row>
    <row r="3368" spans="1:30" x14ac:dyDescent="0.25">
      <c r="A3368">
        <v>3367</v>
      </c>
      <c r="B3368" t="s">
        <v>17580</v>
      </c>
      <c r="C3368" s="2">
        <v>0.22727325747216601</v>
      </c>
      <c r="D3368" t="s">
        <v>35</v>
      </c>
      <c r="F3368">
        <v>35.956687013006103</v>
      </c>
      <c r="G3368" s="2">
        <v>0.52140353772960701</v>
      </c>
      <c r="H3368" s="12">
        <v>0.435887448063359</v>
      </c>
      <c r="I3368" s="14">
        <v>0.66291839248351503</v>
      </c>
      <c r="J3368" s="14">
        <v>0.75983208132722602</v>
      </c>
      <c r="K3368" t="s">
        <v>13551</v>
      </c>
      <c r="L3368" t="s">
        <v>24</v>
      </c>
      <c r="M3368" t="s">
        <v>24</v>
      </c>
      <c r="N3368" t="s">
        <v>24</v>
      </c>
      <c r="O3368" t="s">
        <v>24</v>
      </c>
      <c r="P3368" t="s">
        <v>24</v>
      </c>
      <c r="Q3368" t="s">
        <v>24</v>
      </c>
      <c r="R3368" t="s">
        <v>24</v>
      </c>
      <c r="S3368" t="s">
        <v>24</v>
      </c>
      <c r="T3368" t="s">
        <v>24</v>
      </c>
      <c r="U3368" t="s">
        <v>24</v>
      </c>
      <c r="V3368" t="s">
        <v>24</v>
      </c>
      <c r="W3368" t="s">
        <v>24</v>
      </c>
      <c r="X3368" t="s">
        <v>24</v>
      </c>
      <c r="Y3368">
        <v>54</v>
      </c>
      <c r="Z3368">
        <v>64</v>
      </c>
      <c r="AA3368">
        <v>25</v>
      </c>
      <c r="AB3368">
        <v>18</v>
      </c>
      <c r="AC3368" t="s">
        <v>13550</v>
      </c>
      <c r="AD3368" t="s">
        <v>13552</v>
      </c>
    </row>
    <row r="3369" spans="1:30" x14ac:dyDescent="0.25">
      <c r="A3369">
        <v>3368</v>
      </c>
      <c r="B3369" t="s">
        <v>17581</v>
      </c>
      <c r="C3369" s="2">
        <v>-0.11730050203165</v>
      </c>
      <c r="D3369" t="s">
        <v>3021</v>
      </c>
      <c r="E3369" t="s">
        <v>18283</v>
      </c>
      <c r="F3369">
        <v>951.39503554281202</v>
      </c>
      <c r="G3369" s="2">
        <v>0.19115647758825799</v>
      </c>
      <c r="H3369" s="12">
        <v>-0.61363603008164802</v>
      </c>
      <c r="I3369" s="14">
        <v>0.53945586893522202</v>
      </c>
      <c r="J3369" s="14">
        <v>0.65830474006001405</v>
      </c>
      <c r="K3369" t="s">
        <v>13554</v>
      </c>
      <c r="L3369" t="s">
        <v>24</v>
      </c>
      <c r="M3369" t="s">
        <v>24</v>
      </c>
      <c r="N3369" t="s">
        <v>24</v>
      </c>
      <c r="O3369" t="s">
        <v>24</v>
      </c>
      <c r="P3369" t="s">
        <v>24</v>
      </c>
      <c r="Q3369" t="s">
        <v>24</v>
      </c>
      <c r="R3369" t="s">
        <v>24</v>
      </c>
      <c r="S3369" t="s">
        <v>24</v>
      </c>
      <c r="T3369" t="s">
        <v>24</v>
      </c>
      <c r="U3369" t="s">
        <v>24</v>
      </c>
      <c r="V3369" t="s">
        <v>24</v>
      </c>
      <c r="W3369" t="s">
        <v>24</v>
      </c>
      <c r="X3369" t="s">
        <v>24</v>
      </c>
      <c r="Y3369">
        <v>1424</v>
      </c>
      <c r="Z3369">
        <v>1352</v>
      </c>
      <c r="AA3369">
        <v>645</v>
      </c>
      <c r="AB3369">
        <v>654</v>
      </c>
      <c r="AC3369" t="s">
        <v>13553</v>
      </c>
      <c r="AD3369" t="s">
        <v>13555</v>
      </c>
    </row>
    <row r="3370" spans="1:30" x14ac:dyDescent="0.25">
      <c r="A3370">
        <v>3369</v>
      </c>
      <c r="B3370" t="s">
        <v>17582</v>
      </c>
      <c r="C3370" s="2">
        <v>-0.50815450227495096</v>
      </c>
      <c r="D3370" t="s">
        <v>13558</v>
      </c>
      <c r="E3370" t="s">
        <v>18287</v>
      </c>
      <c r="F3370">
        <v>635.52470760947404</v>
      </c>
      <c r="G3370" s="2">
        <v>0.19549323080553699</v>
      </c>
      <c r="H3370" s="12">
        <v>-2.5993457685521002</v>
      </c>
      <c r="I3370" s="14">
        <v>9.3401639817911296E-3</v>
      </c>
      <c r="J3370" s="14">
        <v>2.5470209740848002E-2</v>
      </c>
      <c r="K3370" t="s">
        <v>13557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</v>
      </c>
      <c r="W3370">
        <v>0</v>
      </c>
      <c r="X3370">
        <v>0</v>
      </c>
      <c r="Y3370">
        <v>754</v>
      </c>
      <c r="Z3370">
        <v>847</v>
      </c>
      <c r="AA3370">
        <v>414</v>
      </c>
      <c r="AB3370">
        <v>578</v>
      </c>
      <c r="AC3370" t="s">
        <v>13556</v>
      </c>
      <c r="AD3370" t="s">
        <v>13559</v>
      </c>
    </row>
    <row r="3371" spans="1:30" x14ac:dyDescent="0.25">
      <c r="A3371">
        <v>3370</v>
      </c>
      <c r="B3371" t="s">
        <v>17583</v>
      </c>
      <c r="C3371" s="2">
        <v>7.1407033925958402E-2</v>
      </c>
      <c r="D3371" t="s">
        <v>13562</v>
      </c>
      <c r="E3371" t="s">
        <v>18290</v>
      </c>
      <c r="F3371">
        <v>649.99167007230801</v>
      </c>
      <c r="G3371" s="2">
        <v>0.177606381882179</v>
      </c>
      <c r="H3371" s="12">
        <v>0.40205218511420698</v>
      </c>
      <c r="I3371" s="14">
        <v>0.68764562105259297</v>
      </c>
      <c r="J3371" s="14">
        <v>0.777208726544248</v>
      </c>
      <c r="K3371" t="s">
        <v>13561</v>
      </c>
      <c r="L3371" t="s">
        <v>24</v>
      </c>
      <c r="M3371" t="s">
        <v>24</v>
      </c>
      <c r="N3371" t="s">
        <v>24</v>
      </c>
      <c r="O3371" t="s">
        <v>24</v>
      </c>
      <c r="P3371" t="s">
        <v>24</v>
      </c>
      <c r="Q3371" t="s">
        <v>24</v>
      </c>
      <c r="R3371" t="s">
        <v>24</v>
      </c>
      <c r="S3371" t="s">
        <v>24</v>
      </c>
      <c r="T3371" t="s">
        <v>24</v>
      </c>
      <c r="U3371" t="s">
        <v>24</v>
      </c>
      <c r="V3371" t="s">
        <v>24</v>
      </c>
      <c r="W3371" t="s">
        <v>24</v>
      </c>
      <c r="X3371" t="s">
        <v>24</v>
      </c>
      <c r="Y3371">
        <v>1006</v>
      </c>
      <c r="Z3371">
        <v>1022</v>
      </c>
      <c r="AA3371">
        <v>395</v>
      </c>
      <c r="AB3371">
        <v>440</v>
      </c>
      <c r="AC3371" t="s">
        <v>13560</v>
      </c>
      <c r="AD3371" t="s">
        <v>13563</v>
      </c>
    </row>
    <row r="3372" spans="1:30" x14ac:dyDescent="0.25">
      <c r="A3372">
        <v>3371</v>
      </c>
      <c r="B3372" t="s">
        <v>17584</v>
      </c>
      <c r="C3372" s="2">
        <v>-0.31436472087508999</v>
      </c>
      <c r="D3372" t="s">
        <v>13566</v>
      </c>
      <c r="E3372" t="s">
        <v>18284</v>
      </c>
      <c r="F3372">
        <v>58206.557339998297</v>
      </c>
      <c r="G3372" s="2">
        <v>0.178290658519447</v>
      </c>
      <c r="H3372" s="12">
        <v>-1.7632147611412901</v>
      </c>
      <c r="I3372" s="14">
        <v>7.7864275103412706E-2</v>
      </c>
      <c r="J3372" s="14">
        <v>0.14897598935758299</v>
      </c>
      <c r="K3372" t="s">
        <v>13565</v>
      </c>
      <c r="L3372" t="s">
        <v>24</v>
      </c>
      <c r="M3372" t="s">
        <v>24</v>
      </c>
      <c r="N3372" t="s">
        <v>24</v>
      </c>
      <c r="O3372" t="s">
        <v>24</v>
      </c>
      <c r="P3372" t="s">
        <v>24</v>
      </c>
      <c r="Q3372" t="s">
        <v>24</v>
      </c>
      <c r="R3372" t="s">
        <v>24</v>
      </c>
      <c r="S3372" t="s">
        <v>24</v>
      </c>
      <c r="T3372" t="s">
        <v>24</v>
      </c>
      <c r="U3372" t="s">
        <v>24</v>
      </c>
      <c r="V3372" t="s">
        <v>24</v>
      </c>
      <c r="W3372" t="s">
        <v>24</v>
      </c>
      <c r="X3372" t="s">
        <v>24</v>
      </c>
      <c r="Y3372">
        <v>69512</v>
      </c>
      <c r="Z3372">
        <v>89047</v>
      </c>
      <c r="AA3372">
        <v>37157</v>
      </c>
      <c r="AB3372">
        <v>48382</v>
      </c>
      <c r="AC3372" t="s">
        <v>13564</v>
      </c>
      <c r="AD3372" t="s">
        <v>13567</v>
      </c>
    </row>
    <row r="3373" spans="1:30" x14ac:dyDescent="0.25">
      <c r="A3373">
        <v>3372</v>
      </c>
      <c r="B3373" t="s">
        <v>17585</v>
      </c>
      <c r="C3373" s="2">
        <v>1.3626805757101501</v>
      </c>
      <c r="D3373" t="s">
        <v>13570</v>
      </c>
      <c r="E3373" t="s">
        <v>18298</v>
      </c>
      <c r="F3373">
        <v>19883.211709142299</v>
      </c>
      <c r="G3373" s="2">
        <v>0.17278359737718399</v>
      </c>
      <c r="H3373" s="12">
        <v>7.8866315807479896</v>
      </c>
      <c r="I3373" s="14">
        <v>3.1045219525742198E-15</v>
      </c>
      <c r="J3373" s="14">
        <v>8.2047716329561394E-14</v>
      </c>
      <c r="K3373" t="s">
        <v>13569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0</v>
      </c>
      <c r="Y3373">
        <v>38468</v>
      </c>
      <c r="Z3373">
        <v>49017</v>
      </c>
      <c r="AA3373">
        <v>6559</v>
      </c>
      <c r="AB3373">
        <v>8174</v>
      </c>
      <c r="AC3373" t="s">
        <v>13568</v>
      </c>
      <c r="AD3373" t="s">
        <v>13571</v>
      </c>
    </row>
    <row r="3374" spans="1:30" x14ac:dyDescent="0.25">
      <c r="A3374">
        <v>3373</v>
      </c>
      <c r="B3374" t="s">
        <v>17586</v>
      </c>
      <c r="C3374" s="2">
        <v>0.32401252365788402</v>
      </c>
      <c r="D3374" t="s">
        <v>13574</v>
      </c>
      <c r="E3374" t="s">
        <v>18290</v>
      </c>
      <c r="F3374">
        <v>3964.2784367259101</v>
      </c>
      <c r="G3374" s="2">
        <v>0.16549353284233001</v>
      </c>
      <c r="H3374" s="12">
        <v>1.95785610526896</v>
      </c>
      <c r="I3374" s="14">
        <v>5.0246899785324199E-2</v>
      </c>
      <c r="J3374" s="14">
        <v>0.103817007228408</v>
      </c>
      <c r="K3374" t="s">
        <v>13573</v>
      </c>
      <c r="L3374" t="s">
        <v>24</v>
      </c>
      <c r="M3374" t="s">
        <v>24</v>
      </c>
      <c r="N3374" t="s">
        <v>24</v>
      </c>
      <c r="O3374" t="s">
        <v>24</v>
      </c>
      <c r="P3374" t="s">
        <v>24</v>
      </c>
      <c r="Q3374" t="s">
        <v>24</v>
      </c>
      <c r="R3374" t="s">
        <v>24</v>
      </c>
      <c r="S3374" t="s">
        <v>24</v>
      </c>
      <c r="T3374" t="s">
        <v>24</v>
      </c>
      <c r="U3374" t="s">
        <v>24</v>
      </c>
      <c r="V3374" t="s">
        <v>24</v>
      </c>
      <c r="W3374" t="s">
        <v>24</v>
      </c>
      <c r="X3374" t="s">
        <v>24</v>
      </c>
      <c r="Y3374">
        <v>6442</v>
      </c>
      <c r="Z3374">
        <v>6992</v>
      </c>
      <c r="AA3374">
        <v>2289</v>
      </c>
      <c r="AB3374">
        <v>2331</v>
      </c>
      <c r="AC3374" t="s">
        <v>13572</v>
      </c>
      <c r="AD3374" t="s">
        <v>13575</v>
      </c>
    </row>
    <row r="3375" spans="1:30" x14ac:dyDescent="0.25">
      <c r="A3375">
        <v>3374</v>
      </c>
      <c r="B3375" t="s">
        <v>17587</v>
      </c>
      <c r="C3375" s="2">
        <v>-0.48219800612661801</v>
      </c>
      <c r="D3375" t="s">
        <v>13578</v>
      </c>
      <c r="E3375" t="s">
        <v>18293</v>
      </c>
      <c r="F3375">
        <v>356.041458659483</v>
      </c>
      <c r="G3375" s="2">
        <v>0.22265318423372801</v>
      </c>
      <c r="H3375" s="12">
        <v>-2.1656910400187002</v>
      </c>
      <c r="I3375" s="14">
        <v>3.0334804180005701E-2</v>
      </c>
      <c r="J3375" s="14">
        <v>6.8892056135534799E-2</v>
      </c>
      <c r="K3375" t="s">
        <v>13577</v>
      </c>
      <c r="L3375" t="s">
        <v>24</v>
      </c>
      <c r="M3375" t="s">
        <v>24</v>
      </c>
      <c r="N3375" t="s">
        <v>24</v>
      </c>
      <c r="O3375" t="s">
        <v>24</v>
      </c>
      <c r="P3375" t="s">
        <v>24</v>
      </c>
      <c r="Q3375" t="s">
        <v>24</v>
      </c>
      <c r="R3375" t="s">
        <v>24</v>
      </c>
      <c r="S3375" t="s">
        <v>24</v>
      </c>
      <c r="T3375" t="s">
        <v>24</v>
      </c>
      <c r="U3375" t="s">
        <v>24</v>
      </c>
      <c r="V3375" t="s">
        <v>24</v>
      </c>
      <c r="W3375" t="s">
        <v>24</v>
      </c>
      <c r="X3375" t="s">
        <v>24</v>
      </c>
      <c r="Y3375">
        <v>470</v>
      </c>
      <c r="Z3375">
        <v>434</v>
      </c>
      <c r="AA3375">
        <v>233</v>
      </c>
      <c r="AB3375">
        <v>318</v>
      </c>
      <c r="AC3375" t="s">
        <v>13576</v>
      </c>
      <c r="AD3375" t="s">
        <v>13579</v>
      </c>
    </row>
    <row r="3376" spans="1:30" x14ac:dyDescent="0.25">
      <c r="A3376">
        <v>3375</v>
      </c>
      <c r="B3376" t="s">
        <v>17588</v>
      </c>
      <c r="C3376" s="2">
        <v>-0.46774890920809498</v>
      </c>
      <c r="D3376" t="s">
        <v>13582</v>
      </c>
      <c r="F3376">
        <v>352.320054357017</v>
      </c>
      <c r="G3376" s="2">
        <v>0.33604924462160901</v>
      </c>
      <c r="H3376" s="12">
        <v>-1.3919058492001</v>
      </c>
      <c r="I3376" s="14">
        <v>0.16395091037929699</v>
      </c>
      <c r="J3376" s="14">
        <v>0.26968336353460598</v>
      </c>
      <c r="K3376" t="s">
        <v>13581</v>
      </c>
      <c r="L3376" t="s">
        <v>24</v>
      </c>
      <c r="M3376" t="s">
        <v>24</v>
      </c>
      <c r="N3376" t="s">
        <v>24</v>
      </c>
      <c r="O3376" t="s">
        <v>24</v>
      </c>
      <c r="P3376" t="s">
        <v>24</v>
      </c>
      <c r="Q3376" t="s">
        <v>24</v>
      </c>
      <c r="R3376" t="s">
        <v>24</v>
      </c>
      <c r="S3376" t="s">
        <v>24</v>
      </c>
      <c r="T3376" t="s">
        <v>24</v>
      </c>
      <c r="U3376" t="s">
        <v>24</v>
      </c>
      <c r="V3376" t="s">
        <v>24</v>
      </c>
      <c r="W3376" t="s">
        <v>24</v>
      </c>
      <c r="X3376" t="s">
        <v>24</v>
      </c>
      <c r="Y3376">
        <v>367</v>
      </c>
      <c r="Z3376">
        <v>539</v>
      </c>
      <c r="AA3376">
        <v>186</v>
      </c>
      <c r="AB3376">
        <v>365</v>
      </c>
      <c r="AC3376" t="s">
        <v>13580</v>
      </c>
      <c r="AD3376" t="s">
        <v>13583</v>
      </c>
    </row>
    <row r="3377" spans="1:30" x14ac:dyDescent="0.25">
      <c r="A3377">
        <v>3376</v>
      </c>
      <c r="B3377" t="s">
        <v>17589</v>
      </c>
      <c r="C3377" s="2">
        <v>0.51533990030042898</v>
      </c>
      <c r="D3377" t="s">
        <v>2936</v>
      </c>
      <c r="E3377" t="s">
        <v>18298</v>
      </c>
      <c r="F3377">
        <v>1147.6218299157999</v>
      </c>
      <c r="G3377" s="2">
        <v>0.166179664534467</v>
      </c>
      <c r="H3377" s="12">
        <v>3.1011008581831798</v>
      </c>
      <c r="I3377" s="14">
        <v>1.9280260779203501E-3</v>
      </c>
      <c r="J3377" s="14">
        <v>6.5583117023336E-3</v>
      </c>
      <c r="K3377" t="s">
        <v>13585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0</v>
      </c>
      <c r="Y3377">
        <v>2027</v>
      </c>
      <c r="Z3377">
        <v>2087</v>
      </c>
      <c r="AA3377">
        <v>545</v>
      </c>
      <c r="AB3377">
        <v>707</v>
      </c>
      <c r="AC3377" t="s">
        <v>13584</v>
      </c>
      <c r="AD3377" t="s">
        <v>13586</v>
      </c>
    </row>
    <row r="3378" spans="1:30" x14ac:dyDescent="0.25">
      <c r="A3378">
        <v>3377</v>
      </c>
      <c r="B3378" t="s">
        <v>17590</v>
      </c>
      <c r="C3378" s="2">
        <v>9.4323814925331401E-2</v>
      </c>
      <c r="D3378" t="s">
        <v>13589</v>
      </c>
      <c r="E3378" t="s">
        <v>18298</v>
      </c>
      <c r="F3378">
        <v>569.09149651839198</v>
      </c>
      <c r="G3378" s="2">
        <v>0.22555845814669301</v>
      </c>
      <c r="H3378" s="12">
        <v>0.41817901975543398</v>
      </c>
      <c r="I3378" s="14">
        <v>0.67581623401632596</v>
      </c>
      <c r="J3378" s="14">
        <v>0.76769009174810499</v>
      </c>
      <c r="K3378" t="s">
        <v>13588</v>
      </c>
      <c r="L3378" t="s">
        <v>24</v>
      </c>
      <c r="M3378" t="s">
        <v>24</v>
      </c>
      <c r="N3378" t="s">
        <v>24</v>
      </c>
      <c r="O3378" t="s">
        <v>24</v>
      </c>
      <c r="P3378" t="s">
        <v>24</v>
      </c>
      <c r="Q3378" t="s">
        <v>24</v>
      </c>
      <c r="R3378" t="s">
        <v>24</v>
      </c>
      <c r="S3378" t="s">
        <v>24</v>
      </c>
      <c r="T3378" t="s">
        <v>24</v>
      </c>
      <c r="U3378" t="s">
        <v>24</v>
      </c>
      <c r="V3378" t="s">
        <v>24</v>
      </c>
      <c r="W3378" t="s">
        <v>24</v>
      </c>
      <c r="X3378" t="s">
        <v>24</v>
      </c>
      <c r="Y3378">
        <v>897</v>
      </c>
      <c r="Z3378">
        <v>891</v>
      </c>
      <c r="AA3378">
        <v>378</v>
      </c>
      <c r="AB3378">
        <v>341</v>
      </c>
      <c r="AC3378" t="s">
        <v>13587</v>
      </c>
      <c r="AD3378" t="s">
        <v>13590</v>
      </c>
    </row>
    <row r="3379" spans="1:30" x14ac:dyDescent="0.25">
      <c r="A3379">
        <v>3378</v>
      </c>
      <c r="B3379" t="s">
        <v>17591</v>
      </c>
      <c r="C3379" s="2">
        <v>-0.84320307333761202</v>
      </c>
      <c r="D3379" t="s">
        <v>13593</v>
      </c>
      <c r="E3379" t="s">
        <v>18298</v>
      </c>
      <c r="F3379">
        <v>121.876870655391</v>
      </c>
      <c r="G3379" s="2">
        <v>0.32458855245374302</v>
      </c>
      <c r="H3379" s="12">
        <v>-2.59775973910163</v>
      </c>
      <c r="I3379" s="14">
        <v>9.3834123720880694E-3</v>
      </c>
      <c r="J3379" s="14">
        <v>2.5534651786065399E-2</v>
      </c>
      <c r="K3379" t="s">
        <v>13592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1</v>
      </c>
      <c r="W3379">
        <v>0</v>
      </c>
      <c r="X3379">
        <v>0</v>
      </c>
      <c r="Y3379">
        <v>136</v>
      </c>
      <c r="Z3379">
        <v>129</v>
      </c>
      <c r="AA3379">
        <v>110</v>
      </c>
      <c r="AB3379">
        <v>94</v>
      </c>
      <c r="AC3379" t="s">
        <v>13591</v>
      </c>
      <c r="AD3379" t="s">
        <v>13594</v>
      </c>
    </row>
    <row r="3380" spans="1:30" x14ac:dyDescent="0.25">
      <c r="A3380">
        <v>3379</v>
      </c>
      <c r="B3380" t="s">
        <v>17592</v>
      </c>
      <c r="C3380" s="2">
        <v>0.15045393692727899</v>
      </c>
      <c r="D3380" t="s">
        <v>3375</v>
      </c>
      <c r="E3380" t="s">
        <v>18291</v>
      </c>
      <c r="F3380">
        <v>527.93329365562704</v>
      </c>
      <c r="G3380" s="2">
        <v>0.187426690495821</v>
      </c>
      <c r="H3380" s="12">
        <v>0.80273485344731899</v>
      </c>
      <c r="I3380" s="14">
        <v>0.42212800337248502</v>
      </c>
      <c r="J3380" s="14">
        <v>0.55018696202792805</v>
      </c>
      <c r="K3380" t="s">
        <v>13596</v>
      </c>
      <c r="L3380" t="s">
        <v>24</v>
      </c>
      <c r="M3380" t="s">
        <v>24</v>
      </c>
      <c r="N3380" t="s">
        <v>24</v>
      </c>
      <c r="O3380" t="s">
        <v>24</v>
      </c>
      <c r="P3380" t="s">
        <v>24</v>
      </c>
      <c r="Q3380" t="s">
        <v>24</v>
      </c>
      <c r="R3380" t="s">
        <v>24</v>
      </c>
      <c r="S3380" t="s">
        <v>24</v>
      </c>
      <c r="T3380" t="s">
        <v>24</v>
      </c>
      <c r="U3380" t="s">
        <v>24</v>
      </c>
      <c r="V3380" t="s">
        <v>24</v>
      </c>
      <c r="W3380" t="s">
        <v>24</v>
      </c>
      <c r="X3380" t="s">
        <v>24</v>
      </c>
      <c r="Y3380">
        <v>852</v>
      </c>
      <c r="Z3380">
        <v>839</v>
      </c>
      <c r="AA3380">
        <v>295</v>
      </c>
      <c r="AB3380">
        <v>367</v>
      </c>
      <c r="AC3380" t="s">
        <v>13595</v>
      </c>
      <c r="AD3380" t="s">
        <v>13597</v>
      </c>
    </row>
    <row r="3381" spans="1:30" x14ac:dyDescent="0.25">
      <c r="A3381">
        <v>3380</v>
      </c>
      <c r="B3381" t="s">
        <v>17593</v>
      </c>
      <c r="C3381" s="2">
        <v>-2.20110310310337E-2</v>
      </c>
      <c r="D3381" t="s">
        <v>13600</v>
      </c>
      <c r="E3381" t="s">
        <v>18292</v>
      </c>
      <c r="F3381">
        <v>759.93890124191205</v>
      </c>
      <c r="G3381" s="2">
        <v>0.17026593177018301</v>
      </c>
      <c r="H3381" s="12">
        <v>-0.12927442854947099</v>
      </c>
      <c r="I3381" s="14">
        <v>0.89714050469004203</v>
      </c>
      <c r="J3381" s="14">
        <v>0.92926622568026895</v>
      </c>
      <c r="K3381" t="s">
        <v>13599</v>
      </c>
      <c r="L3381" t="s">
        <v>24</v>
      </c>
      <c r="M3381" t="s">
        <v>24</v>
      </c>
      <c r="N3381" t="s">
        <v>24</v>
      </c>
      <c r="O3381" t="s">
        <v>24</v>
      </c>
      <c r="P3381" t="s">
        <v>24</v>
      </c>
      <c r="Q3381" t="s">
        <v>24</v>
      </c>
      <c r="R3381" t="s">
        <v>24</v>
      </c>
      <c r="S3381" t="s">
        <v>24</v>
      </c>
      <c r="T3381" t="s">
        <v>24</v>
      </c>
      <c r="U3381" t="s">
        <v>24</v>
      </c>
      <c r="V3381" t="s">
        <v>24</v>
      </c>
      <c r="W3381" t="s">
        <v>24</v>
      </c>
      <c r="X3381" t="s">
        <v>24</v>
      </c>
      <c r="Y3381">
        <v>1126</v>
      </c>
      <c r="Z3381">
        <v>1171</v>
      </c>
      <c r="AA3381">
        <v>475</v>
      </c>
      <c r="AB3381">
        <v>534</v>
      </c>
      <c r="AC3381" t="s">
        <v>13598</v>
      </c>
      <c r="AD3381" t="s">
        <v>13601</v>
      </c>
    </row>
    <row r="3382" spans="1:30" x14ac:dyDescent="0.25">
      <c r="A3382">
        <v>3381</v>
      </c>
      <c r="B3382" t="s">
        <v>17594</v>
      </c>
      <c r="C3382" s="2">
        <v>8.5645902555311501E-2</v>
      </c>
      <c r="D3382" t="s">
        <v>4211</v>
      </c>
      <c r="E3382" t="s">
        <v>18292</v>
      </c>
      <c r="F3382">
        <v>1188.04876697489</v>
      </c>
      <c r="G3382" s="2">
        <v>0.17653847603581399</v>
      </c>
      <c r="H3382" s="12">
        <v>0.48514014892672203</v>
      </c>
      <c r="I3382" s="14">
        <v>0.627576934016155</v>
      </c>
      <c r="J3382" s="14">
        <v>0.72807127965926499</v>
      </c>
      <c r="K3382" t="s">
        <v>13603</v>
      </c>
      <c r="L3382" t="s">
        <v>24</v>
      </c>
      <c r="M3382" t="s">
        <v>24</v>
      </c>
      <c r="N3382" t="s">
        <v>24</v>
      </c>
      <c r="O3382" t="s">
        <v>24</v>
      </c>
      <c r="P3382" t="s">
        <v>24</v>
      </c>
      <c r="Q3382" t="s">
        <v>24</v>
      </c>
      <c r="R3382" t="s">
        <v>24</v>
      </c>
      <c r="S3382" t="s">
        <v>24</v>
      </c>
      <c r="T3382" t="s">
        <v>24</v>
      </c>
      <c r="U3382" t="s">
        <v>24</v>
      </c>
      <c r="V3382" t="s">
        <v>24</v>
      </c>
      <c r="W3382" t="s">
        <v>24</v>
      </c>
      <c r="X3382" t="s">
        <v>24</v>
      </c>
      <c r="Y3382">
        <v>1871</v>
      </c>
      <c r="Z3382">
        <v>1852</v>
      </c>
      <c r="AA3382">
        <v>743</v>
      </c>
      <c r="AB3382">
        <v>771</v>
      </c>
      <c r="AC3382" t="s">
        <v>13602</v>
      </c>
      <c r="AD3382" t="s">
        <v>13604</v>
      </c>
    </row>
    <row r="3383" spans="1:30" x14ac:dyDescent="0.25">
      <c r="A3383">
        <v>3382</v>
      </c>
      <c r="B3383" t="s">
        <v>17595</v>
      </c>
      <c r="C3383" s="2">
        <v>0.130493679219811</v>
      </c>
      <c r="D3383" t="s">
        <v>13607</v>
      </c>
      <c r="E3383" t="s">
        <v>18283</v>
      </c>
      <c r="F3383">
        <v>803.32226541726595</v>
      </c>
      <c r="G3383" s="2">
        <v>0.17629803843101299</v>
      </c>
      <c r="H3383" s="12">
        <v>0.74018792484111895</v>
      </c>
      <c r="I3383" s="14">
        <v>0.45918597349266099</v>
      </c>
      <c r="J3383" s="14">
        <v>0.58503139526552705</v>
      </c>
      <c r="K3383" t="s">
        <v>13606</v>
      </c>
      <c r="L3383" t="s">
        <v>24</v>
      </c>
      <c r="M3383" t="s">
        <v>24</v>
      </c>
      <c r="N3383" t="s">
        <v>24</v>
      </c>
      <c r="O3383" t="s">
        <v>24</v>
      </c>
      <c r="P3383" t="s">
        <v>24</v>
      </c>
      <c r="Q3383" t="s">
        <v>24</v>
      </c>
      <c r="R3383" t="s">
        <v>24</v>
      </c>
      <c r="S3383" t="s">
        <v>24</v>
      </c>
      <c r="T3383" t="s">
        <v>24</v>
      </c>
      <c r="U3383" t="s">
        <v>24</v>
      </c>
      <c r="V3383" t="s">
        <v>24</v>
      </c>
      <c r="W3383" t="s">
        <v>24</v>
      </c>
      <c r="X3383" t="s">
        <v>24</v>
      </c>
      <c r="Y3383">
        <v>1262</v>
      </c>
      <c r="Z3383">
        <v>1296</v>
      </c>
      <c r="AA3383">
        <v>439</v>
      </c>
      <c r="AB3383">
        <v>578</v>
      </c>
      <c r="AC3383" t="s">
        <v>13605</v>
      </c>
      <c r="AD3383" t="s">
        <v>13608</v>
      </c>
    </row>
    <row r="3384" spans="1:30" x14ac:dyDescent="0.25">
      <c r="A3384">
        <v>3383</v>
      </c>
      <c r="B3384" t="s">
        <v>17596</v>
      </c>
      <c r="C3384" s="2">
        <v>0.34482560753452801</v>
      </c>
      <c r="D3384" t="s">
        <v>13611</v>
      </c>
      <c r="E3384" t="s">
        <v>18283</v>
      </c>
      <c r="F3384">
        <v>1681.5067865239</v>
      </c>
      <c r="G3384" s="2">
        <v>0.21658492938488799</v>
      </c>
      <c r="H3384" s="12">
        <v>1.5921034234184701</v>
      </c>
      <c r="I3384" s="14">
        <v>0.11136146801892401</v>
      </c>
      <c r="J3384" s="14">
        <v>0.19784646615736901</v>
      </c>
      <c r="K3384" t="s">
        <v>13610</v>
      </c>
      <c r="L3384" t="s">
        <v>24</v>
      </c>
      <c r="M3384" t="s">
        <v>24</v>
      </c>
      <c r="N3384" t="s">
        <v>24</v>
      </c>
      <c r="O3384" t="s">
        <v>24</v>
      </c>
      <c r="P3384" t="s">
        <v>24</v>
      </c>
      <c r="Q3384" t="s">
        <v>24</v>
      </c>
      <c r="R3384" t="s">
        <v>24</v>
      </c>
      <c r="S3384" t="s">
        <v>24</v>
      </c>
      <c r="T3384" t="s">
        <v>24</v>
      </c>
      <c r="U3384" t="s">
        <v>24</v>
      </c>
      <c r="V3384" t="s">
        <v>24</v>
      </c>
      <c r="W3384" t="s">
        <v>24</v>
      </c>
      <c r="X3384" t="s">
        <v>24</v>
      </c>
      <c r="Y3384">
        <v>2713</v>
      </c>
      <c r="Z3384">
        <v>3023</v>
      </c>
      <c r="AA3384">
        <v>1030</v>
      </c>
      <c r="AB3384">
        <v>902</v>
      </c>
      <c r="AC3384" t="s">
        <v>13609</v>
      </c>
      <c r="AD3384" t="s">
        <v>13612</v>
      </c>
    </row>
    <row r="3385" spans="1:30" x14ac:dyDescent="0.25">
      <c r="A3385">
        <v>3384</v>
      </c>
      <c r="B3385" t="s">
        <v>17597</v>
      </c>
      <c r="C3385" s="2">
        <v>0.113723625691024</v>
      </c>
      <c r="D3385" t="s">
        <v>13615</v>
      </c>
      <c r="E3385" t="s">
        <v>18282</v>
      </c>
      <c r="F3385">
        <v>1639.44577755093</v>
      </c>
      <c r="G3385" s="2">
        <v>0.17071592525634299</v>
      </c>
      <c r="H3385" s="12">
        <v>0.66615709999086803</v>
      </c>
      <c r="I3385" s="14">
        <v>0.50531069050073996</v>
      </c>
      <c r="J3385" s="14">
        <v>0.62841982369598404</v>
      </c>
      <c r="K3385" t="s">
        <v>13614</v>
      </c>
      <c r="L3385" t="s">
        <v>24</v>
      </c>
      <c r="M3385" t="s">
        <v>24</v>
      </c>
      <c r="N3385" t="s">
        <v>24</v>
      </c>
      <c r="O3385" t="s">
        <v>24</v>
      </c>
      <c r="P3385" t="s">
        <v>24</v>
      </c>
      <c r="Q3385" t="s">
        <v>24</v>
      </c>
      <c r="R3385" t="s">
        <v>24</v>
      </c>
      <c r="S3385" t="s">
        <v>24</v>
      </c>
      <c r="T3385" t="s">
        <v>24</v>
      </c>
      <c r="U3385" t="s">
        <v>24</v>
      </c>
      <c r="V3385" t="s">
        <v>24</v>
      </c>
      <c r="W3385" t="s">
        <v>24</v>
      </c>
      <c r="X3385" t="s">
        <v>24</v>
      </c>
      <c r="Y3385">
        <v>2670</v>
      </c>
      <c r="Z3385">
        <v>2514</v>
      </c>
      <c r="AA3385">
        <v>915</v>
      </c>
      <c r="AB3385">
        <v>1171</v>
      </c>
      <c r="AC3385" t="s">
        <v>13613</v>
      </c>
      <c r="AD3385" t="s">
        <v>13616</v>
      </c>
    </row>
    <row r="3386" spans="1:30" x14ac:dyDescent="0.25">
      <c r="A3386">
        <v>3385</v>
      </c>
      <c r="B3386" t="s">
        <v>17598</v>
      </c>
      <c r="C3386" s="2">
        <v>0.359590518872894</v>
      </c>
      <c r="D3386" t="s">
        <v>13619</v>
      </c>
      <c r="E3386" t="s">
        <v>18283</v>
      </c>
      <c r="F3386">
        <v>508.43961148757899</v>
      </c>
      <c r="G3386" s="2">
        <v>0.19624800107273399</v>
      </c>
      <c r="H3386" s="12">
        <v>1.8323270398031799</v>
      </c>
      <c r="I3386" s="14">
        <v>6.6902710872805596E-2</v>
      </c>
      <c r="J3386" s="14">
        <v>0.13128396279311899</v>
      </c>
      <c r="K3386" t="s">
        <v>13618</v>
      </c>
      <c r="L3386" t="s">
        <v>24</v>
      </c>
      <c r="M3386" t="s">
        <v>24</v>
      </c>
      <c r="N3386" t="s">
        <v>24</v>
      </c>
      <c r="O3386" t="s">
        <v>24</v>
      </c>
      <c r="P3386" t="s">
        <v>24</v>
      </c>
      <c r="Q3386" t="s">
        <v>24</v>
      </c>
      <c r="R3386" t="s">
        <v>24</v>
      </c>
      <c r="S3386" t="s">
        <v>24</v>
      </c>
      <c r="T3386" t="s">
        <v>24</v>
      </c>
      <c r="U3386" t="s">
        <v>24</v>
      </c>
      <c r="V3386" t="s">
        <v>24</v>
      </c>
      <c r="W3386" t="s">
        <v>24</v>
      </c>
      <c r="X3386" t="s">
        <v>24</v>
      </c>
      <c r="Y3386">
        <v>855</v>
      </c>
      <c r="Z3386">
        <v>885</v>
      </c>
      <c r="AA3386">
        <v>288</v>
      </c>
      <c r="AB3386">
        <v>297</v>
      </c>
      <c r="AC3386" t="s">
        <v>13617</v>
      </c>
      <c r="AD3386" t="s">
        <v>13620</v>
      </c>
    </row>
    <row r="3387" spans="1:30" x14ac:dyDescent="0.25">
      <c r="A3387">
        <v>3386</v>
      </c>
      <c r="B3387" t="s">
        <v>17599</v>
      </c>
      <c r="C3387" s="2">
        <v>0.79965058464990102</v>
      </c>
      <c r="D3387" t="s">
        <v>35</v>
      </c>
      <c r="E3387" t="s">
        <v>18295</v>
      </c>
      <c r="F3387">
        <v>3788.8902511073402</v>
      </c>
      <c r="G3387" s="2">
        <v>0.14558067051708801</v>
      </c>
      <c r="H3387" s="12">
        <v>5.4928348784878098</v>
      </c>
      <c r="I3387" s="14">
        <v>3.9553257509920097E-8</v>
      </c>
      <c r="J3387" s="14">
        <v>4.2085959285078401E-7</v>
      </c>
      <c r="K3387" t="s">
        <v>13622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0</v>
      </c>
      <c r="Y3387">
        <v>7082</v>
      </c>
      <c r="Z3387">
        <v>7585</v>
      </c>
      <c r="AA3387">
        <v>1721</v>
      </c>
      <c r="AB3387">
        <v>1921</v>
      </c>
      <c r="AC3387" t="s">
        <v>13621</v>
      </c>
      <c r="AD3387" t="s">
        <v>13623</v>
      </c>
    </row>
    <row r="3388" spans="1:30" x14ac:dyDescent="0.25">
      <c r="A3388">
        <v>3387</v>
      </c>
      <c r="B3388" t="s">
        <v>17600</v>
      </c>
      <c r="C3388" s="2">
        <v>1.0874154561331399</v>
      </c>
      <c r="D3388" t="s">
        <v>35</v>
      </c>
      <c r="F3388">
        <v>2994.6357879816701</v>
      </c>
      <c r="G3388" s="2">
        <v>0.19018373881544801</v>
      </c>
      <c r="H3388" s="12">
        <v>5.7177099519972998</v>
      </c>
      <c r="I3388" s="14">
        <v>1.0796923175263701E-8</v>
      </c>
      <c r="J3388" s="14">
        <v>1.2585667164001501E-7</v>
      </c>
      <c r="K3388" t="s">
        <v>24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0</v>
      </c>
      <c r="Y3388">
        <v>6143</v>
      </c>
      <c r="Z3388">
        <v>6258</v>
      </c>
      <c r="AA3388">
        <v>1291</v>
      </c>
      <c r="AB3388">
        <v>1216</v>
      </c>
      <c r="AC3388" t="s">
        <v>13624</v>
      </c>
      <c r="AD3388" t="s">
        <v>13625</v>
      </c>
    </row>
    <row r="3389" spans="1:30" x14ac:dyDescent="0.25">
      <c r="A3389">
        <v>3388</v>
      </c>
      <c r="B3389" t="s">
        <v>17601</v>
      </c>
      <c r="C3389" s="2">
        <v>-1.7141918676141701</v>
      </c>
      <c r="D3389" t="s">
        <v>10230</v>
      </c>
      <c r="E3389" t="s">
        <v>18298</v>
      </c>
      <c r="F3389">
        <v>1982.1018877425499</v>
      </c>
      <c r="G3389" s="2">
        <v>0.15686505954399399</v>
      </c>
      <c r="H3389" s="12">
        <v>-10.927811920623499</v>
      </c>
      <c r="I3389" s="14">
        <v>8.4870199538481105E-28</v>
      </c>
      <c r="J3389" s="14">
        <v>4.6030295721912298E-26</v>
      </c>
      <c r="K3389" t="s">
        <v>13627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</v>
      </c>
      <c r="Y3389">
        <v>1430</v>
      </c>
      <c r="Z3389">
        <v>1388</v>
      </c>
      <c r="AA3389">
        <v>1851</v>
      </c>
      <c r="AB3389">
        <v>2158</v>
      </c>
      <c r="AC3389" t="s">
        <v>13626</v>
      </c>
      <c r="AD3389" t="s">
        <v>13628</v>
      </c>
    </row>
    <row r="3390" spans="1:30" x14ac:dyDescent="0.25">
      <c r="A3390">
        <v>3389</v>
      </c>
      <c r="B3390" t="s">
        <v>17602</v>
      </c>
      <c r="C3390" s="2">
        <v>-2.0373402057902998</v>
      </c>
      <c r="D3390" t="s">
        <v>35</v>
      </c>
      <c r="F3390">
        <v>7509.6299313786603</v>
      </c>
      <c r="G3390" s="2">
        <v>0.14910702451258501</v>
      </c>
      <c r="H3390" s="12">
        <v>-13.6636098295848</v>
      </c>
      <c r="I3390" s="14">
        <v>1.6747153857176198E-42</v>
      </c>
      <c r="J3390" s="14">
        <v>1.59506428810422E-40</v>
      </c>
      <c r="K3390" t="s">
        <v>13630</v>
      </c>
      <c r="L3390">
        <v>0</v>
      </c>
      <c r="M3390">
        <v>1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4432</v>
      </c>
      <c r="Z3390">
        <v>4528</v>
      </c>
      <c r="AA3390">
        <v>7624</v>
      </c>
      <c r="AB3390">
        <v>8263</v>
      </c>
      <c r="AC3390" t="s">
        <v>13629</v>
      </c>
      <c r="AD3390" t="s">
        <v>13631</v>
      </c>
    </row>
    <row r="3391" spans="1:30" x14ac:dyDescent="0.25">
      <c r="A3391">
        <v>3390</v>
      </c>
      <c r="B3391" t="s">
        <v>17603</v>
      </c>
      <c r="C3391" s="2">
        <v>-2.1495650486512701</v>
      </c>
      <c r="D3391" t="s">
        <v>306</v>
      </c>
      <c r="E3391" t="s">
        <v>18295</v>
      </c>
      <c r="F3391">
        <v>19236.5976507862</v>
      </c>
      <c r="G3391" s="2">
        <v>0.135552109533677</v>
      </c>
      <c r="H3391" s="12">
        <v>-15.8578502101232</v>
      </c>
      <c r="I3391" s="14">
        <v>1.2406863523243001E-56</v>
      </c>
      <c r="J3391" s="14">
        <v>2.1064696547071299E-54</v>
      </c>
      <c r="K3391" t="s">
        <v>13633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1</v>
      </c>
      <c r="Y3391">
        <v>10555</v>
      </c>
      <c r="Z3391">
        <v>11002</v>
      </c>
      <c r="AA3391">
        <v>19211</v>
      </c>
      <c r="AB3391">
        <v>22203</v>
      </c>
      <c r="AC3391" t="s">
        <v>13632</v>
      </c>
      <c r="AD3391" t="s">
        <v>13634</v>
      </c>
    </row>
    <row r="3392" spans="1:30" x14ac:dyDescent="0.25">
      <c r="A3392">
        <v>3391</v>
      </c>
      <c r="B3392" t="s">
        <v>17604</v>
      </c>
      <c r="C3392" s="2">
        <v>-1.20297087306191</v>
      </c>
      <c r="D3392" t="s">
        <v>13637</v>
      </c>
      <c r="E3392" t="s">
        <v>18282</v>
      </c>
      <c r="F3392">
        <v>6136.4682218993903</v>
      </c>
      <c r="G3392" s="2">
        <v>0.17448530905415999</v>
      </c>
      <c r="H3392" s="12">
        <v>-6.8943963224348597</v>
      </c>
      <c r="I3392" s="14">
        <v>5.4094020176548796E-12</v>
      </c>
      <c r="J3392" s="14">
        <v>9.6016885813373999E-11</v>
      </c>
      <c r="K3392" t="s">
        <v>13636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</v>
      </c>
      <c r="W3392">
        <v>0</v>
      </c>
      <c r="X3392">
        <v>0</v>
      </c>
      <c r="Y3392">
        <v>6014</v>
      </c>
      <c r="Z3392">
        <v>5280</v>
      </c>
      <c r="AA3392">
        <v>5165</v>
      </c>
      <c r="AB3392">
        <v>6134</v>
      </c>
      <c r="AC3392" t="s">
        <v>13635</v>
      </c>
      <c r="AD3392" t="s">
        <v>13638</v>
      </c>
    </row>
    <row r="3393" spans="1:30" x14ac:dyDescent="0.25">
      <c r="A3393">
        <v>3392</v>
      </c>
      <c r="B3393" t="s">
        <v>17605</v>
      </c>
      <c r="C3393" s="2">
        <v>0.41614338999511302</v>
      </c>
      <c r="D3393" t="s">
        <v>13641</v>
      </c>
      <c r="E3393" t="s">
        <v>18298</v>
      </c>
      <c r="F3393">
        <v>379.65698050961498</v>
      </c>
      <c r="G3393" s="2">
        <v>0.20254791445283499</v>
      </c>
      <c r="H3393" s="12">
        <v>2.0545429515741298</v>
      </c>
      <c r="I3393" s="14">
        <v>3.9923170705721801E-2</v>
      </c>
      <c r="J3393" s="14">
        <v>8.6373160212902603E-2</v>
      </c>
      <c r="K3393" t="s">
        <v>13640</v>
      </c>
      <c r="L3393" t="s">
        <v>24</v>
      </c>
      <c r="M3393" t="s">
        <v>24</v>
      </c>
      <c r="N3393" t="s">
        <v>24</v>
      </c>
      <c r="O3393" t="s">
        <v>24</v>
      </c>
      <c r="P3393" t="s">
        <v>24</v>
      </c>
      <c r="Q3393" t="s">
        <v>24</v>
      </c>
      <c r="R3393" t="s">
        <v>24</v>
      </c>
      <c r="S3393" t="s">
        <v>24</v>
      </c>
      <c r="T3393" t="s">
        <v>24</v>
      </c>
      <c r="U3393" t="s">
        <v>24</v>
      </c>
      <c r="V3393" t="s">
        <v>24</v>
      </c>
      <c r="W3393" t="s">
        <v>24</v>
      </c>
      <c r="X3393" t="s">
        <v>24</v>
      </c>
      <c r="Y3393">
        <v>643</v>
      </c>
      <c r="Z3393">
        <v>679</v>
      </c>
      <c r="AA3393">
        <v>206</v>
      </c>
      <c r="AB3393">
        <v>222</v>
      </c>
      <c r="AC3393" t="s">
        <v>13639</v>
      </c>
      <c r="AD3393" t="s">
        <v>13642</v>
      </c>
    </row>
    <row r="3394" spans="1:30" x14ac:dyDescent="0.25">
      <c r="A3394">
        <v>3393</v>
      </c>
      <c r="B3394" t="s">
        <v>17606</v>
      </c>
      <c r="C3394" s="2">
        <v>9.0474682042274004E-2</v>
      </c>
      <c r="D3394" t="s">
        <v>13645</v>
      </c>
      <c r="E3394" t="s">
        <v>18291</v>
      </c>
      <c r="F3394">
        <v>261.11049406120298</v>
      </c>
      <c r="G3394" s="2">
        <v>0.230369533216845</v>
      </c>
      <c r="H3394" s="12">
        <v>0.39273718524710799</v>
      </c>
      <c r="I3394" s="14">
        <v>0.69451360307062104</v>
      </c>
      <c r="J3394" s="14">
        <v>0.78315784579577696</v>
      </c>
      <c r="K3394" t="s">
        <v>13644</v>
      </c>
      <c r="L3394" t="s">
        <v>24</v>
      </c>
      <c r="M3394" t="s">
        <v>24</v>
      </c>
      <c r="N3394" t="s">
        <v>24</v>
      </c>
      <c r="O3394" t="s">
        <v>24</v>
      </c>
      <c r="P3394" t="s">
        <v>24</v>
      </c>
      <c r="Q3394" t="s">
        <v>24</v>
      </c>
      <c r="R3394" t="s">
        <v>24</v>
      </c>
      <c r="S3394" t="s">
        <v>24</v>
      </c>
      <c r="T3394" t="s">
        <v>24</v>
      </c>
      <c r="U3394" t="s">
        <v>24</v>
      </c>
      <c r="V3394" t="s">
        <v>24</v>
      </c>
      <c r="W3394" t="s">
        <v>24</v>
      </c>
      <c r="X3394" t="s">
        <v>24</v>
      </c>
      <c r="Y3394">
        <v>398</v>
      </c>
      <c r="Z3394">
        <v>422</v>
      </c>
      <c r="AA3394">
        <v>165</v>
      </c>
      <c r="AB3394">
        <v>167</v>
      </c>
      <c r="AC3394" t="s">
        <v>13643</v>
      </c>
      <c r="AD3394" t="s">
        <v>13646</v>
      </c>
    </row>
    <row r="3395" spans="1:30" x14ac:dyDescent="0.25">
      <c r="A3395">
        <v>3394</v>
      </c>
      <c r="B3395" t="s">
        <v>17607</v>
      </c>
      <c r="C3395" s="2">
        <v>-8.2454546080523605E-2</v>
      </c>
      <c r="D3395" t="s">
        <v>13649</v>
      </c>
      <c r="E3395" t="s">
        <v>18291</v>
      </c>
      <c r="F3395">
        <v>48.545614470234398</v>
      </c>
      <c r="G3395" s="2">
        <v>0.45475960007690203</v>
      </c>
      <c r="H3395" s="12">
        <v>-0.18131458042134799</v>
      </c>
      <c r="I3395" s="14">
        <v>0.85612066218240501</v>
      </c>
      <c r="J3395" s="14">
        <v>0.90047187906745796</v>
      </c>
      <c r="K3395" t="s">
        <v>13648</v>
      </c>
      <c r="L3395" t="s">
        <v>24</v>
      </c>
      <c r="M3395" t="s">
        <v>24</v>
      </c>
      <c r="N3395" t="s">
        <v>24</v>
      </c>
      <c r="O3395" t="s">
        <v>24</v>
      </c>
      <c r="P3395" t="s">
        <v>24</v>
      </c>
      <c r="Q3395" t="s">
        <v>24</v>
      </c>
      <c r="R3395" t="s">
        <v>24</v>
      </c>
      <c r="S3395" t="s">
        <v>24</v>
      </c>
      <c r="T3395" t="s">
        <v>24</v>
      </c>
      <c r="U3395" t="s">
        <v>24</v>
      </c>
      <c r="V3395" t="s">
        <v>24</v>
      </c>
      <c r="W3395" t="s">
        <v>24</v>
      </c>
      <c r="X3395" t="s">
        <v>24</v>
      </c>
      <c r="Y3395">
        <v>76</v>
      </c>
      <c r="Z3395">
        <v>67</v>
      </c>
      <c r="AA3395">
        <v>36</v>
      </c>
      <c r="AB3395">
        <v>29</v>
      </c>
      <c r="AC3395" t="s">
        <v>13647</v>
      </c>
      <c r="AD3395" t="s">
        <v>13650</v>
      </c>
    </row>
    <row r="3396" spans="1:30" x14ac:dyDescent="0.25">
      <c r="A3396">
        <v>3395</v>
      </c>
      <c r="B3396" t="s">
        <v>17608</v>
      </c>
      <c r="C3396" s="2">
        <v>-0.238920102992839</v>
      </c>
      <c r="D3396" t="s">
        <v>423</v>
      </c>
      <c r="E3396" t="s">
        <v>18290</v>
      </c>
      <c r="F3396">
        <v>226.35647081247001</v>
      </c>
      <c r="G3396" s="2">
        <v>0.35020212282206997</v>
      </c>
      <c r="H3396" s="12">
        <v>-0.68223487929634496</v>
      </c>
      <c r="I3396" s="14">
        <v>0.49509044294142501</v>
      </c>
      <c r="J3396" s="14">
        <v>0.61906121667827896</v>
      </c>
      <c r="K3396" t="s">
        <v>13652</v>
      </c>
      <c r="L3396" t="s">
        <v>24</v>
      </c>
      <c r="M3396" t="s">
        <v>24</v>
      </c>
      <c r="N3396" t="s">
        <v>24</v>
      </c>
      <c r="O3396" t="s">
        <v>24</v>
      </c>
      <c r="P3396" t="s">
        <v>24</v>
      </c>
      <c r="Q3396" t="s">
        <v>24</v>
      </c>
      <c r="R3396" t="s">
        <v>24</v>
      </c>
      <c r="S3396" t="s">
        <v>24</v>
      </c>
      <c r="T3396" t="s">
        <v>24</v>
      </c>
      <c r="U3396" t="s">
        <v>24</v>
      </c>
      <c r="V3396" t="s">
        <v>24</v>
      </c>
      <c r="W3396" t="s">
        <v>24</v>
      </c>
      <c r="X3396" t="s">
        <v>24</v>
      </c>
      <c r="Y3396">
        <v>284</v>
      </c>
      <c r="Z3396">
        <v>351</v>
      </c>
      <c r="AA3396">
        <v>106</v>
      </c>
      <c r="AB3396">
        <v>225</v>
      </c>
      <c r="AC3396" t="s">
        <v>13651</v>
      </c>
      <c r="AD3396" t="s">
        <v>13653</v>
      </c>
    </row>
    <row r="3397" spans="1:30" x14ac:dyDescent="0.25">
      <c r="A3397">
        <v>3396</v>
      </c>
      <c r="B3397" t="s">
        <v>17609</v>
      </c>
      <c r="C3397" s="2">
        <v>-0.94888225366398404</v>
      </c>
      <c r="D3397" t="s">
        <v>35</v>
      </c>
      <c r="F3397">
        <v>63.123720098406203</v>
      </c>
      <c r="G3397" s="2">
        <v>0.382432625378749</v>
      </c>
      <c r="H3397" s="12">
        <v>-2.4811749591819998</v>
      </c>
      <c r="I3397" s="14">
        <v>1.3095008019908899E-2</v>
      </c>
      <c r="J3397" s="14">
        <v>3.37531394836596E-2</v>
      </c>
      <c r="K3397" t="s">
        <v>13655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</v>
      </c>
      <c r="W3397">
        <v>0</v>
      </c>
      <c r="X3397">
        <v>0</v>
      </c>
      <c r="Y3397">
        <v>70</v>
      </c>
      <c r="Z3397">
        <v>61</v>
      </c>
      <c r="AA3397">
        <v>49</v>
      </c>
      <c r="AB3397">
        <v>61</v>
      </c>
      <c r="AC3397" t="s">
        <v>13654</v>
      </c>
      <c r="AD3397" t="s">
        <v>13656</v>
      </c>
    </row>
    <row r="3398" spans="1:30" x14ac:dyDescent="0.25">
      <c r="A3398">
        <v>3397</v>
      </c>
      <c r="B3398" t="s">
        <v>17610</v>
      </c>
      <c r="C3398" s="2">
        <v>-0.210020616431493</v>
      </c>
      <c r="D3398" t="s">
        <v>1552</v>
      </c>
      <c r="E3398" t="s">
        <v>18287</v>
      </c>
      <c r="F3398">
        <v>215.50896918100901</v>
      </c>
      <c r="G3398" s="2">
        <v>0.27820612187142202</v>
      </c>
      <c r="H3398" s="12">
        <v>-0.75491011850759404</v>
      </c>
      <c r="I3398" s="14">
        <v>0.45030291411923301</v>
      </c>
      <c r="J3398" s="14">
        <v>0.57596884364087997</v>
      </c>
      <c r="K3398" t="s">
        <v>13658</v>
      </c>
      <c r="L3398" t="s">
        <v>24</v>
      </c>
      <c r="M3398" t="s">
        <v>24</v>
      </c>
      <c r="N3398" t="s">
        <v>24</v>
      </c>
      <c r="O3398" t="s">
        <v>24</v>
      </c>
      <c r="P3398" t="s">
        <v>24</v>
      </c>
      <c r="Q3398" t="s">
        <v>24</v>
      </c>
      <c r="R3398" t="s">
        <v>24</v>
      </c>
      <c r="S3398" t="s">
        <v>24</v>
      </c>
      <c r="T3398" t="s">
        <v>24</v>
      </c>
      <c r="U3398" t="s">
        <v>24</v>
      </c>
      <c r="V3398" t="s">
        <v>24</v>
      </c>
      <c r="W3398" t="s">
        <v>24</v>
      </c>
      <c r="X3398" t="s">
        <v>24</v>
      </c>
      <c r="Y3398">
        <v>336</v>
      </c>
      <c r="Z3398">
        <v>271</v>
      </c>
      <c r="AA3398">
        <v>129</v>
      </c>
      <c r="AB3398">
        <v>178</v>
      </c>
      <c r="AC3398" t="s">
        <v>13657</v>
      </c>
      <c r="AD3398" t="s">
        <v>13659</v>
      </c>
    </row>
    <row r="3399" spans="1:30" x14ac:dyDescent="0.25">
      <c r="A3399">
        <v>3398</v>
      </c>
      <c r="B3399" t="s">
        <v>17611</v>
      </c>
      <c r="C3399" s="2">
        <v>0.57473507067082297</v>
      </c>
      <c r="D3399" t="s">
        <v>306</v>
      </c>
      <c r="F3399">
        <v>309.217961231179</v>
      </c>
      <c r="G3399" s="2">
        <v>0.27187159806819899</v>
      </c>
      <c r="H3399" s="12">
        <v>2.1139945281325501</v>
      </c>
      <c r="I3399" s="14">
        <v>3.4515734675535703E-2</v>
      </c>
      <c r="J3399" s="14">
        <v>7.6887589223027394E-2</v>
      </c>
      <c r="K3399" t="s">
        <v>13661</v>
      </c>
      <c r="L3399" t="s">
        <v>24</v>
      </c>
      <c r="M3399" t="s">
        <v>24</v>
      </c>
      <c r="N3399" t="s">
        <v>24</v>
      </c>
      <c r="O3399" t="s">
        <v>24</v>
      </c>
      <c r="P3399" t="s">
        <v>24</v>
      </c>
      <c r="Q3399" t="s">
        <v>24</v>
      </c>
      <c r="R3399" t="s">
        <v>24</v>
      </c>
      <c r="S3399" t="s">
        <v>24</v>
      </c>
      <c r="T3399" t="s">
        <v>24</v>
      </c>
      <c r="U3399" t="s">
        <v>24</v>
      </c>
      <c r="V3399" t="s">
        <v>24</v>
      </c>
      <c r="W3399" t="s">
        <v>24</v>
      </c>
      <c r="X3399" t="s">
        <v>24</v>
      </c>
      <c r="Y3399">
        <v>639</v>
      </c>
      <c r="Z3399">
        <v>483</v>
      </c>
      <c r="AA3399">
        <v>150</v>
      </c>
      <c r="AB3399">
        <v>178</v>
      </c>
      <c r="AC3399" t="s">
        <v>13660</v>
      </c>
      <c r="AD3399" t="s">
        <v>13662</v>
      </c>
    </row>
    <row r="3400" spans="1:30" x14ac:dyDescent="0.25">
      <c r="A3400">
        <v>3399</v>
      </c>
      <c r="B3400" t="s">
        <v>17612</v>
      </c>
      <c r="C3400" s="2">
        <v>0.76514503965998504</v>
      </c>
      <c r="D3400" t="s">
        <v>13665</v>
      </c>
      <c r="E3400" t="s">
        <v>18301</v>
      </c>
      <c r="F3400">
        <v>1427.7250711301101</v>
      </c>
      <c r="G3400" s="2">
        <v>0.18323524664398899</v>
      </c>
      <c r="H3400" s="12">
        <v>4.1757525021733404</v>
      </c>
      <c r="I3400" s="14">
        <v>2.9700260071525601E-5</v>
      </c>
      <c r="J3400" s="14">
        <v>1.70209790065662E-4</v>
      </c>
      <c r="K3400" t="s">
        <v>13664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0</v>
      </c>
      <c r="Y3400">
        <v>2879</v>
      </c>
      <c r="Z3400">
        <v>2586</v>
      </c>
      <c r="AA3400">
        <v>620</v>
      </c>
      <c r="AB3400">
        <v>780</v>
      </c>
      <c r="AC3400" t="s">
        <v>13663</v>
      </c>
      <c r="AD3400" t="e">
        <f>-SEISKEQYVKKNRLAICAILRDLKKNNTAIMVTHSRGQFISRILEVHPDANQFIFDFGSVERENLLAQDSEQLTFIAEPAGAKIEFSCTTQTEITYFGLPAFSSPIPDSLYFIQRREYFRINIPQWPPFYCTGKFPNGTAFKHTLTDISLGGVGMFSNKDSELPLEGCEILRGSLLDLGEFGSFDLDLQFIRAVDKKVISNKGETVTMTRLSFKFPKLSPMQEKGLQRAIFELEKQQSFKSRKFQDGI</f>
        <v>#NAME?</v>
      </c>
    </row>
    <row r="3401" spans="1:30" x14ac:dyDescent="0.25">
      <c r="A3401">
        <v>3400</v>
      </c>
      <c r="B3401" t="s">
        <v>17613</v>
      </c>
      <c r="C3401" s="2">
        <v>-9.2107077407612994E-2</v>
      </c>
      <c r="D3401" t="s">
        <v>13668</v>
      </c>
      <c r="E3401" t="s">
        <v>18298</v>
      </c>
      <c r="F3401">
        <v>2660.8450597948899</v>
      </c>
      <c r="G3401" s="2">
        <v>0.15575952593129799</v>
      </c>
      <c r="H3401" s="12">
        <v>-0.59134153662126299</v>
      </c>
      <c r="I3401" s="14">
        <v>0.55429160405771205</v>
      </c>
      <c r="J3401" s="14">
        <v>0.671281840867474</v>
      </c>
      <c r="K3401" t="s">
        <v>13667</v>
      </c>
      <c r="L3401" t="s">
        <v>24</v>
      </c>
      <c r="M3401" t="s">
        <v>24</v>
      </c>
      <c r="N3401" t="s">
        <v>24</v>
      </c>
      <c r="O3401" t="s">
        <v>24</v>
      </c>
      <c r="P3401" t="s">
        <v>24</v>
      </c>
      <c r="Q3401" t="s">
        <v>24</v>
      </c>
      <c r="R3401" t="s">
        <v>24</v>
      </c>
      <c r="S3401" t="s">
        <v>24</v>
      </c>
      <c r="T3401" t="s">
        <v>24</v>
      </c>
      <c r="U3401" t="s">
        <v>24</v>
      </c>
      <c r="V3401" t="s">
        <v>24</v>
      </c>
      <c r="W3401" t="s">
        <v>24</v>
      </c>
      <c r="X3401" t="s">
        <v>24</v>
      </c>
      <c r="Y3401">
        <v>3617</v>
      </c>
      <c r="Z3401">
        <v>4244</v>
      </c>
      <c r="AA3401">
        <v>1652</v>
      </c>
      <c r="AB3401">
        <v>1975</v>
      </c>
      <c r="AC3401" t="s">
        <v>13666</v>
      </c>
      <c r="AD3401" t="s">
        <v>13669</v>
      </c>
    </row>
    <row r="3402" spans="1:30" x14ac:dyDescent="0.25">
      <c r="A3402">
        <v>3401</v>
      </c>
      <c r="B3402" t="s">
        <v>17614</v>
      </c>
      <c r="C3402" s="2">
        <v>7.6103548703096199E-2</v>
      </c>
      <c r="D3402" t="s">
        <v>13672</v>
      </c>
      <c r="E3402" t="s">
        <v>18298</v>
      </c>
      <c r="F3402">
        <v>2755.4849153762002</v>
      </c>
      <c r="G3402" s="2">
        <v>0.144855149915877</v>
      </c>
      <c r="H3402" s="12">
        <v>0.52537689372654395</v>
      </c>
      <c r="I3402" s="14">
        <v>0.59932121295960905</v>
      </c>
      <c r="J3402" s="14">
        <v>0.70748166161042103</v>
      </c>
      <c r="K3402" t="s">
        <v>13671</v>
      </c>
      <c r="L3402" t="s">
        <v>24</v>
      </c>
      <c r="M3402" t="s">
        <v>24</v>
      </c>
      <c r="N3402" t="s">
        <v>24</v>
      </c>
      <c r="O3402" t="s">
        <v>24</v>
      </c>
      <c r="P3402" t="s">
        <v>24</v>
      </c>
      <c r="Q3402" t="s">
        <v>24</v>
      </c>
      <c r="R3402" t="s">
        <v>24</v>
      </c>
      <c r="S3402" t="s">
        <v>24</v>
      </c>
      <c r="T3402" t="s">
        <v>24</v>
      </c>
      <c r="U3402" t="s">
        <v>24</v>
      </c>
      <c r="V3402" t="s">
        <v>24</v>
      </c>
      <c r="W3402" t="s">
        <v>24</v>
      </c>
      <c r="X3402" t="s">
        <v>24</v>
      </c>
      <c r="Y3402">
        <v>4126</v>
      </c>
      <c r="Z3402">
        <v>4495</v>
      </c>
      <c r="AA3402">
        <v>1641</v>
      </c>
      <c r="AB3402">
        <v>1898</v>
      </c>
      <c r="AC3402" t="s">
        <v>13670</v>
      </c>
      <c r="AD3402" t="s">
        <v>13673</v>
      </c>
    </row>
    <row r="3403" spans="1:30" x14ac:dyDescent="0.25">
      <c r="A3403">
        <v>3402</v>
      </c>
      <c r="B3403" t="s">
        <v>17615</v>
      </c>
      <c r="C3403" s="2">
        <v>0.221654876180994</v>
      </c>
      <c r="D3403" t="s">
        <v>13676</v>
      </c>
      <c r="F3403">
        <v>5990.6347727288303</v>
      </c>
      <c r="G3403" s="2">
        <v>0.15567670655040799</v>
      </c>
      <c r="H3403" s="12">
        <v>1.4238152970510201</v>
      </c>
      <c r="I3403" s="14">
        <v>0.15449994636074699</v>
      </c>
      <c r="J3403" s="14">
        <v>0.257609859324815</v>
      </c>
      <c r="K3403" t="s">
        <v>13675</v>
      </c>
      <c r="L3403" t="s">
        <v>24</v>
      </c>
      <c r="M3403" t="s">
        <v>24</v>
      </c>
      <c r="N3403" t="s">
        <v>24</v>
      </c>
      <c r="O3403" t="s">
        <v>24</v>
      </c>
      <c r="P3403" t="s">
        <v>24</v>
      </c>
      <c r="Q3403" t="s">
        <v>24</v>
      </c>
      <c r="R3403" t="s">
        <v>24</v>
      </c>
      <c r="S3403" t="s">
        <v>24</v>
      </c>
      <c r="T3403" t="s">
        <v>24</v>
      </c>
      <c r="U3403" t="s">
        <v>24</v>
      </c>
      <c r="V3403" t="s">
        <v>24</v>
      </c>
      <c r="W3403" t="s">
        <v>24</v>
      </c>
      <c r="X3403" t="s">
        <v>24</v>
      </c>
      <c r="Y3403">
        <v>9039</v>
      </c>
      <c r="Z3403">
        <v>10646</v>
      </c>
      <c r="AA3403">
        <v>3238</v>
      </c>
      <c r="AB3403">
        <v>4085</v>
      </c>
      <c r="AC3403" t="s">
        <v>13674</v>
      </c>
      <c r="AD3403" t="s">
        <v>13677</v>
      </c>
    </row>
    <row r="3404" spans="1:30" x14ac:dyDescent="0.25">
      <c r="A3404">
        <v>3403</v>
      </c>
      <c r="B3404" t="s">
        <v>17616</v>
      </c>
      <c r="C3404" s="2">
        <v>0.144549422855097</v>
      </c>
      <c r="D3404" t="s">
        <v>13680</v>
      </c>
      <c r="E3404" t="s">
        <v>18292</v>
      </c>
      <c r="F3404">
        <v>2725.4423499698901</v>
      </c>
      <c r="G3404" s="2">
        <v>0.15382544017019301</v>
      </c>
      <c r="H3404" s="12">
        <v>0.93969776842612796</v>
      </c>
      <c r="I3404" s="14">
        <v>0.34737261014437698</v>
      </c>
      <c r="J3404" s="14">
        <v>0.47496149951463401</v>
      </c>
      <c r="K3404" t="s">
        <v>13679</v>
      </c>
      <c r="L3404" t="s">
        <v>24</v>
      </c>
      <c r="M3404" t="s">
        <v>24</v>
      </c>
      <c r="N3404" t="s">
        <v>24</v>
      </c>
      <c r="O3404" t="s">
        <v>24</v>
      </c>
      <c r="P3404" t="s">
        <v>24</v>
      </c>
      <c r="Q3404" t="s">
        <v>24</v>
      </c>
      <c r="R3404" t="s">
        <v>24</v>
      </c>
      <c r="S3404" t="s">
        <v>24</v>
      </c>
      <c r="T3404" t="s">
        <v>24</v>
      </c>
      <c r="U3404" t="s">
        <v>24</v>
      </c>
      <c r="V3404" t="s">
        <v>24</v>
      </c>
      <c r="W3404" t="s">
        <v>24</v>
      </c>
      <c r="X3404" t="s">
        <v>24</v>
      </c>
      <c r="Y3404">
        <v>4068</v>
      </c>
      <c r="Z3404">
        <v>4663</v>
      </c>
      <c r="AA3404">
        <v>1524</v>
      </c>
      <c r="AB3404">
        <v>1902</v>
      </c>
      <c r="AC3404" t="s">
        <v>13678</v>
      </c>
      <c r="AD3404" t="s">
        <v>13681</v>
      </c>
    </row>
    <row r="3405" spans="1:30" x14ac:dyDescent="0.25">
      <c r="A3405">
        <v>3404</v>
      </c>
      <c r="B3405" t="s">
        <v>17617</v>
      </c>
      <c r="C3405" s="2">
        <v>0.11575574758092599</v>
      </c>
      <c r="D3405" t="s">
        <v>13684</v>
      </c>
      <c r="E3405" t="s">
        <v>18289</v>
      </c>
      <c r="F3405">
        <v>732.77324294365906</v>
      </c>
      <c r="G3405" s="2">
        <v>0.27111438751319</v>
      </c>
      <c r="H3405" s="12">
        <v>0.42696276152180901</v>
      </c>
      <c r="I3405" s="14">
        <v>0.66940645103561902</v>
      </c>
      <c r="J3405" s="14">
        <v>0.76366701469298603</v>
      </c>
      <c r="K3405" t="s">
        <v>13683</v>
      </c>
      <c r="L3405" t="s">
        <v>24</v>
      </c>
      <c r="M3405" t="s">
        <v>24</v>
      </c>
      <c r="N3405" t="s">
        <v>24</v>
      </c>
      <c r="O3405" t="s">
        <v>24</v>
      </c>
      <c r="P3405" t="s">
        <v>24</v>
      </c>
      <c r="Q3405" t="s">
        <v>24</v>
      </c>
      <c r="R3405" t="s">
        <v>24</v>
      </c>
      <c r="S3405" t="s">
        <v>24</v>
      </c>
      <c r="T3405" t="s">
        <v>24</v>
      </c>
      <c r="U3405" t="s">
        <v>24</v>
      </c>
      <c r="V3405" t="s">
        <v>24</v>
      </c>
      <c r="W3405" t="s">
        <v>24</v>
      </c>
      <c r="X3405" t="s">
        <v>24</v>
      </c>
      <c r="Y3405">
        <v>1096</v>
      </c>
      <c r="Z3405">
        <v>1227</v>
      </c>
      <c r="AA3405">
        <v>519</v>
      </c>
      <c r="AB3405">
        <v>393</v>
      </c>
      <c r="AC3405" t="s">
        <v>13682</v>
      </c>
      <c r="AD3405" t="s">
        <v>13685</v>
      </c>
    </row>
    <row r="3406" spans="1:30" x14ac:dyDescent="0.25">
      <c r="A3406">
        <v>3405</v>
      </c>
      <c r="B3406" t="s">
        <v>17618</v>
      </c>
      <c r="C3406" s="2">
        <v>0.54625165392094799</v>
      </c>
      <c r="D3406" t="s">
        <v>13688</v>
      </c>
      <c r="E3406" t="s">
        <v>18298</v>
      </c>
      <c r="F3406">
        <v>12885.392117735701</v>
      </c>
      <c r="G3406" s="2">
        <v>0.21273257535048201</v>
      </c>
      <c r="H3406" s="12">
        <v>2.5677856483474</v>
      </c>
      <c r="I3406" s="14">
        <v>1.02350423760537E-2</v>
      </c>
      <c r="J3406" s="14">
        <v>2.7507116640392099E-2</v>
      </c>
      <c r="K3406" t="s">
        <v>13687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0</v>
      </c>
      <c r="Y3406">
        <v>21214</v>
      </c>
      <c r="Z3406">
        <v>25480</v>
      </c>
      <c r="AA3406">
        <v>7243</v>
      </c>
      <c r="AB3406">
        <v>6420</v>
      </c>
      <c r="AC3406" t="s">
        <v>13686</v>
      </c>
      <c r="AD3406" t="s">
        <v>13689</v>
      </c>
    </row>
    <row r="3407" spans="1:30" x14ac:dyDescent="0.25">
      <c r="A3407">
        <v>3406</v>
      </c>
      <c r="B3407" t="s">
        <v>17619</v>
      </c>
      <c r="C3407" s="2">
        <v>6.8946324848911E-2</v>
      </c>
      <c r="D3407" t="s">
        <v>13692</v>
      </c>
      <c r="E3407" t="s">
        <v>18283</v>
      </c>
      <c r="F3407">
        <v>368.87838099881401</v>
      </c>
      <c r="G3407" s="2">
        <v>0.24507849862383299</v>
      </c>
      <c r="H3407" s="12">
        <v>0.281323434067284</v>
      </c>
      <c r="I3407" s="14">
        <v>0.77846233801636799</v>
      </c>
      <c r="J3407" s="14">
        <v>0.84371230362306904</v>
      </c>
      <c r="K3407" t="s">
        <v>13691</v>
      </c>
      <c r="L3407" t="s">
        <v>24</v>
      </c>
      <c r="M3407" t="s">
        <v>24</v>
      </c>
      <c r="N3407" t="s">
        <v>24</v>
      </c>
      <c r="O3407" t="s">
        <v>24</v>
      </c>
      <c r="P3407" t="s">
        <v>24</v>
      </c>
      <c r="Q3407" t="s">
        <v>24</v>
      </c>
      <c r="R3407" t="s">
        <v>24</v>
      </c>
      <c r="S3407" t="s">
        <v>24</v>
      </c>
      <c r="T3407" t="s">
        <v>24</v>
      </c>
      <c r="U3407" t="s">
        <v>24</v>
      </c>
      <c r="V3407" t="s">
        <v>24</v>
      </c>
      <c r="W3407" t="s">
        <v>24</v>
      </c>
      <c r="X3407" t="s">
        <v>24</v>
      </c>
      <c r="Y3407">
        <v>574</v>
      </c>
      <c r="Z3407">
        <v>577</v>
      </c>
      <c r="AA3407">
        <v>185</v>
      </c>
      <c r="AB3407">
        <v>296</v>
      </c>
      <c r="AC3407" t="s">
        <v>13690</v>
      </c>
      <c r="AD3407" t="s">
        <v>13693</v>
      </c>
    </row>
    <row r="3408" spans="1:30" x14ac:dyDescent="0.25">
      <c r="A3408">
        <v>3407</v>
      </c>
      <c r="B3408" t="s">
        <v>17620</v>
      </c>
      <c r="C3408" s="2">
        <v>-0.38810669004290099</v>
      </c>
      <c r="D3408" t="s">
        <v>13696</v>
      </c>
      <c r="E3408" t="s">
        <v>18290</v>
      </c>
      <c r="F3408">
        <v>8360.7438949862608</v>
      </c>
      <c r="G3408" s="2">
        <v>0.17491733527324299</v>
      </c>
      <c r="H3408" s="12">
        <v>-2.2188006090798802</v>
      </c>
      <c r="I3408" s="14">
        <v>2.6500292569302499E-2</v>
      </c>
      <c r="J3408" s="14">
        <v>6.2040553047437899E-2</v>
      </c>
      <c r="K3408" t="s">
        <v>13695</v>
      </c>
      <c r="L3408" t="s">
        <v>24</v>
      </c>
      <c r="M3408" t="s">
        <v>24</v>
      </c>
      <c r="N3408" t="s">
        <v>24</v>
      </c>
      <c r="O3408" t="s">
        <v>24</v>
      </c>
      <c r="P3408" t="s">
        <v>24</v>
      </c>
      <c r="Q3408" t="s">
        <v>24</v>
      </c>
      <c r="R3408" t="s">
        <v>24</v>
      </c>
      <c r="S3408" t="s">
        <v>24</v>
      </c>
      <c r="T3408" t="s">
        <v>24</v>
      </c>
      <c r="U3408" t="s">
        <v>24</v>
      </c>
      <c r="V3408" t="s">
        <v>24</v>
      </c>
      <c r="W3408" t="s">
        <v>24</v>
      </c>
      <c r="X3408" t="s">
        <v>24</v>
      </c>
      <c r="Y3408">
        <v>10091</v>
      </c>
      <c r="Z3408">
        <v>12018</v>
      </c>
      <c r="AA3408">
        <v>5283</v>
      </c>
      <c r="AB3408">
        <v>7315</v>
      </c>
      <c r="AC3408" t="s">
        <v>13694</v>
      </c>
      <c r="AD3408" t="s">
        <v>13697</v>
      </c>
    </row>
    <row r="3409" spans="1:30" x14ac:dyDescent="0.25">
      <c r="A3409">
        <v>3408</v>
      </c>
      <c r="B3409" t="s">
        <v>17621</v>
      </c>
      <c r="C3409" s="2">
        <v>-3.5951069967545997E-2</v>
      </c>
      <c r="D3409" t="s">
        <v>35</v>
      </c>
      <c r="E3409" t="s">
        <v>18295</v>
      </c>
      <c r="F3409">
        <v>819.45876523817697</v>
      </c>
      <c r="G3409" s="2">
        <v>0.181657191986734</v>
      </c>
      <c r="H3409" s="12">
        <v>-0.19790611962212501</v>
      </c>
      <c r="I3409" s="14">
        <v>0.84311851611275301</v>
      </c>
      <c r="J3409" s="14">
        <v>0.89175996896541099</v>
      </c>
      <c r="K3409" t="s">
        <v>13699</v>
      </c>
      <c r="L3409" t="s">
        <v>24</v>
      </c>
      <c r="M3409" t="s">
        <v>24</v>
      </c>
      <c r="N3409" t="s">
        <v>24</v>
      </c>
      <c r="O3409" t="s">
        <v>24</v>
      </c>
      <c r="P3409" t="s">
        <v>24</v>
      </c>
      <c r="Q3409" t="s">
        <v>24</v>
      </c>
      <c r="R3409" t="s">
        <v>24</v>
      </c>
      <c r="S3409" t="s">
        <v>24</v>
      </c>
      <c r="T3409" t="s">
        <v>24</v>
      </c>
      <c r="U3409" t="s">
        <v>24</v>
      </c>
      <c r="V3409" t="s">
        <v>24</v>
      </c>
      <c r="W3409" t="s">
        <v>24</v>
      </c>
      <c r="X3409" t="s">
        <v>24</v>
      </c>
      <c r="Y3409">
        <v>1233</v>
      </c>
      <c r="Z3409">
        <v>1230</v>
      </c>
      <c r="AA3409">
        <v>533</v>
      </c>
      <c r="AB3409">
        <v>557</v>
      </c>
      <c r="AC3409" t="s">
        <v>13698</v>
      </c>
      <c r="AD3409" t="s">
        <v>13700</v>
      </c>
    </row>
    <row r="3410" spans="1:30" x14ac:dyDescent="0.25">
      <c r="A3410">
        <v>3409</v>
      </c>
      <c r="B3410" t="s">
        <v>17622</v>
      </c>
      <c r="C3410" s="2">
        <v>0.431700951249814</v>
      </c>
      <c r="D3410" t="s">
        <v>13703</v>
      </c>
      <c r="E3410" t="s">
        <v>18289</v>
      </c>
      <c r="F3410">
        <v>4453.2385356675904</v>
      </c>
      <c r="G3410" s="2">
        <v>0.19659345198047301</v>
      </c>
      <c r="H3410" s="12">
        <v>2.1959070706622201</v>
      </c>
      <c r="I3410" s="14">
        <v>2.8098595547673699E-2</v>
      </c>
      <c r="J3410" s="14">
        <v>6.4964485265639804E-2</v>
      </c>
      <c r="K3410" t="s">
        <v>13702</v>
      </c>
      <c r="L3410" t="s">
        <v>24</v>
      </c>
      <c r="M3410" t="s">
        <v>24</v>
      </c>
      <c r="N3410" t="s">
        <v>24</v>
      </c>
      <c r="O3410" t="s">
        <v>24</v>
      </c>
      <c r="P3410" t="s">
        <v>24</v>
      </c>
      <c r="Q3410" t="s">
        <v>24</v>
      </c>
      <c r="R3410" t="s">
        <v>24</v>
      </c>
      <c r="S3410" t="s">
        <v>24</v>
      </c>
      <c r="T3410" t="s">
        <v>24</v>
      </c>
      <c r="U3410" t="s">
        <v>24</v>
      </c>
      <c r="V3410" t="s">
        <v>24</v>
      </c>
      <c r="W3410" t="s">
        <v>24</v>
      </c>
      <c r="X3410" t="s">
        <v>24</v>
      </c>
      <c r="Y3410">
        <v>7587</v>
      </c>
      <c r="Z3410">
        <v>7995</v>
      </c>
      <c r="AA3410">
        <v>2587</v>
      </c>
      <c r="AB3410">
        <v>2366</v>
      </c>
      <c r="AC3410" t="s">
        <v>13701</v>
      </c>
      <c r="AD3410" t="s">
        <v>13704</v>
      </c>
    </row>
    <row r="3411" spans="1:30" x14ac:dyDescent="0.25">
      <c r="A3411">
        <v>3410</v>
      </c>
      <c r="B3411" t="s">
        <v>17623</v>
      </c>
      <c r="C3411" s="2">
        <v>0.34216631682877602</v>
      </c>
      <c r="D3411" t="s">
        <v>13707</v>
      </c>
      <c r="E3411" t="s">
        <v>18296</v>
      </c>
      <c r="F3411">
        <v>8468.5477037736491</v>
      </c>
      <c r="G3411" s="2">
        <v>0.208996571455661</v>
      </c>
      <c r="H3411" s="12">
        <v>1.6371862679161999</v>
      </c>
      <c r="I3411" s="14">
        <v>0.101591555424459</v>
      </c>
      <c r="J3411" s="14">
        <v>0.18417596282846499</v>
      </c>
      <c r="K3411" t="s">
        <v>13706</v>
      </c>
      <c r="L3411" t="s">
        <v>24</v>
      </c>
      <c r="M3411" t="s">
        <v>24</v>
      </c>
      <c r="N3411" t="s">
        <v>24</v>
      </c>
      <c r="O3411" t="s">
        <v>24</v>
      </c>
      <c r="P3411" t="s">
        <v>24</v>
      </c>
      <c r="Q3411" t="s">
        <v>24</v>
      </c>
      <c r="R3411" t="s">
        <v>24</v>
      </c>
      <c r="S3411" t="s">
        <v>24</v>
      </c>
      <c r="T3411" t="s">
        <v>24</v>
      </c>
      <c r="U3411" t="s">
        <v>24</v>
      </c>
      <c r="V3411" t="s">
        <v>24</v>
      </c>
      <c r="W3411" t="s">
        <v>24</v>
      </c>
      <c r="X3411" t="s">
        <v>24</v>
      </c>
      <c r="Y3411">
        <v>13680</v>
      </c>
      <c r="Z3411">
        <v>15189</v>
      </c>
      <c r="AA3411">
        <v>5184</v>
      </c>
      <c r="AB3411">
        <v>4555</v>
      </c>
      <c r="AC3411" t="s">
        <v>13705</v>
      </c>
      <c r="AD3411" t="s">
        <v>13708</v>
      </c>
    </row>
    <row r="3412" spans="1:30" x14ac:dyDescent="0.25">
      <c r="A3412">
        <v>3411</v>
      </c>
      <c r="B3412" t="s">
        <v>17624</v>
      </c>
      <c r="C3412" s="2">
        <v>0.35756693127574801</v>
      </c>
      <c r="D3412" t="s">
        <v>13711</v>
      </c>
      <c r="E3412" t="s">
        <v>18296</v>
      </c>
      <c r="F3412">
        <v>4430.2102391778399</v>
      </c>
      <c r="G3412" s="2">
        <v>0.23226047093928701</v>
      </c>
      <c r="H3412" s="12">
        <v>1.5395083366089299</v>
      </c>
      <c r="I3412" s="14">
        <v>0.12368024424773801</v>
      </c>
      <c r="J3412" s="14">
        <v>0.215901365126248</v>
      </c>
      <c r="K3412" t="s">
        <v>13710</v>
      </c>
      <c r="L3412" t="s">
        <v>24</v>
      </c>
      <c r="M3412" t="s">
        <v>24</v>
      </c>
      <c r="N3412" t="s">
        <v>24</v>
      </c>
      <c r="O3412" t="s">
        <v>24</v>
      </c>
      <c r="P3412" t="s">
        <v>24</v>
      </c>
      <c r="Q3412" t="s">
        <v>24</v>
      </c>
      <c r="R3412" t="s">
        <v>24</v>
      </c>
      <c r="S3412" t="s">
        <v>24</v>
      </c>
      <c r="T3412" t="s">
        <v>24</v>
      </c>
      <c r="U3412" t="s">
        <v>24</v>
      </c>
      <c r="V3412" t="s">
        <v>24</v>
      </c>
      <c r="W3412" t="s">
        <v>24</v>
      </c>
      <c r="X3412" t="s">
        <v>24</v>
      </c>
      <c r="Y3412">
        <v>6908</v>
      </c>
      <c r="Z3412">
        <v>8282</v>
      </c>
      <c r="AA3412">
        <v>2754</v>
      </c>
      <c r="AB3412">
        <v>2300</v>
      </c>
      <c r="AC3412" t="s">
        <v>13709</v>
      </c>
      <c r="AD3412" t="e">
        <f>-EHYISLFVRAVFVENMALAFFLGMCTFLAVSKKVSTAFGLGIAVTVVLGIAVPANNLVYNLVLRDGALVEGVDLSFLNFITFIGVIAAIVQVLEMILDRYFPALYNALGIFLPLITVNCAIFGGVSFMAQRDYNFPESIVYGIGSGIGWMLAIVALAGIREKMKYADVPGGLKGLGITFVTTGLMALGFMSFSGVHL</f>
        <v>#NAME?</v>
      </c>
    </row>
    <row r="3413" spans="1:30" x14ac:dyDescent="0.25">
      <c r="A3413">
        <v>3412</v>
      </c>
      <c r="B3413" t="s">
        <v>17625</v>
      </c>
      <c r="C3413" s="2">
        <v>0.24911910686658101</v>
      </c>
      <c r="D3413" t="s">
        <v>13714</v>
      </c>
      <c r="E3413" t="s">
        <v>18296</v>
      </c>
      <c r="F3413">
        <v>3902.9285877857501</v>
      </c>
      <c r="G3413" s="2">
        <v>0.21499660975124801</v>
      </c>
      <c r="H3413" s="12">
        <v>1.1587117915711</v>
      </c>
      <c r="I3413" s="14">
        <v>0.246573682783786</v>
      </c>
      <c r="J3413" s="14">
        <v>0.368597721515252</v>
      </c>
      <c r="K3413" t="s">
        <v>13713</v>
      </c>
      <c r="L3413" t="s">
        <v>24</v>
      </c>
      <c r="M3413" t="s">
        <v>24</v>
      </c>
      <c r="N3413" t="s">
        <v>24</v>
      </c>
      <c r="O3413" t="s">
        <v>24</v>
      </c>
      <c r="P3413" t="s">
        <v>24</v>
      </c>
      <c r="Q3413" t="s">
        <v>24</v>
      </c>
      <c r="R3413" t="s">
        <v>24</v>
      </c>
      <c r="S3413" t="s">
        <v>24</v>
      </c>
      <c r="T3413" t="s">
        <v>24</v>
      </c>
      <c r="U3413" t="s">
        <v>24</v>
      </c>
      <c r="V3413" t="s">
        <v>24</v>
      </c>
      <c r="W3413" t="s">
        <v>24</v>
      </c>
      <c r="X3413" t="s">
        <v>24</v>
      </c>
      <c r="Y3413">
        <v>6017</v>
      </c>
      <c r="Z3413">
        <v>6914</v>
      </c>
      <c r="AA3413">
        <v>2482</v>
      </c>
      <c r="AB3413">
        <v>2168</v>
      </c>
      <c r="AC3413" t="s">
        <v>13712</v>
      </c>
      <c r="AD3413" t="s">
        <v>13715</v>
      </c>
    </row>
    <row r="3414" spans="1:30" x14ac:dyDescent="0.25">
      <c r="A3414">
        <v>3413</v>
      </c>
      <c r="B3414" t="s">
        <v>17626</v>
      </c>
      <c r="C3414" s="2">
        <v>0.20728412141156399</v>
      </c>
      <c r="D3414" t="s">
        <v>13718</v>
      </c>
      <c r="E3414" t="s">
        <v>18296</v>
      </c>
      <c r="F3414">
        <v>6195.6216087910498</v>
      </c>
      <c r="G3414" s="2">
        <v>0.20530289886917399</v>
      </c>
      <c r="H3414" s="12">
        <v>1.00965024143986</v>
      </c>
      <c r="I3414" s="14">
        <v>0.31266288973420298</v>
      </c>
      <c r="J3414" s="14">
        <v>0.437929908325705</v>
      </c>
      <c r="K3414" t="s">
        <v>13717</v>
      </c>
      <c r="L3414" t="s">
        <v>24</v>
      </c>
      <c r="M3414" t="s">
        <v>24</v>
      </c>
      <c r="N3414" t="s">
        <v>24</v>
      </c>
      <c r="O3414" t="s">
        <v>24</v>
      </c>
      <c r="P3414" t="s">
        <v>24</v>
      </c>
      <c r="Q3414" t="s">
        <v>24</v>
      </c>
      <c r="R3414" t="s">
        <v>24</v>
      </c>
      <c r="S3414" t="s">
        <v>24</v>
      </c>
      <c r="T3414" t="s">
        <v>24</v>
      </c>
      <c r="U3414" t="s">
        <v>24</v>
      </c>
      <c r="V3414" t="s">
        <v>24</v>
      </c>
      <c r="W3414" t="s">
        <v>24</v>
      </c>
      <c r="X3414" t="s">
        <v>24</v>
      </c>
      <c r="Y3414">
        <v>9223</v>
      </c>
      <c r="Z3414">
        <v>11045</v>
      </c>
      <c r="AA3414">
        <v>3929</v>
      </c>
      <c r="AB3414">
        <v>3582</v>
      </c>
      <c r="AC3414" t="s">
        <v>13716</v>
      </c>
      <c r="AD3414" t="s">
        <v>13719</v>
      </c>
    </row>
    <row r="3415" spans="1:30" x14ac:dyDescent="0.25">
      <c r="A3415">
        <v>3414</v>
      </c>
      <c r="B3415" t="s">
        <v>17627</v>
      </c>
      <c r="C3415" s="2">
        <v>0.13021042298680599</v>
      </c>
      <c r="D3415" t="s">
        <v>13722</v>
      </c>
      <c r="E3415" t="s">
        <v>18296</v>
      </c>
      <c r="F3415">
        <v>7117.8621080565199</v>
      </c>
      <c r="G3415" s="2">
        <v>0.20538571339956699</v>
      </c>
      <c r="H3415" s="12">
        <v>0.63397994354889198</v>
      </c>
      <c r="I3415" s="14">
        <v>0.52609391131829497</v>
      </c>
      <c r="J3415" s="14">
        <v>0.64787030075620999</v>
      </c>
      <c r="K3415" t="s">
        <v>13721</v>
      </c>
      <c r="L3415" t="s">
        <v>24</v>
      </c>
      <c r="M3415" t="s">
        <v>24</v>
      </c>
      <c r="N3415" t="s">
        <v>24</v>
      </c>
      <c r="O3415" t="s">
        <v>24</v>
      </c>
      <c r="P3415" t="s">
        <v>24</v>
      </c>
      <c r="Q3415" t="s">
        <v>24</v>
      </c>
      <c r="R3415" t="s">
        <v>24</v>
      </c>
      <c r="S3415" t="s">
        <v>24</v>
      </c>
      <c r="T3415" t="s">
        <v>24</v>
      </c>
      <c r="U3415" t="s">
        <v>24</v>
      </c>
      <c r="V3415" t="s">
        <v>24</v>
      </c>
      <c r="W3415" t="s">
        <v>24</v>
      </c>
      <c r="X3415" t="s">
        <v>24</v>
      </c>
      <c r="Y3415">
        <v>10395</v>
      </c>
      <c r="Z3415">
        <v>12308</v>
      </c>
      <c r="AA3415">
        <v>4656</v>
      </c>
      <c r="AB3415">
        <v>4218</v>
      </c>
      <c r="AC3415" t="s">
        <v>13720</v>
      </c>
      <c r="AD3415" t="s">
        <v>13723</v>
      </c>
    </row>
    <row r="3416" spans="1:30" x14ac:dyDescent="0.25">
      <c r="A3416">
        <v>3415</v>
      </c>
      <c r="B3416" t="s">
        <v>17628</v>
      </c>
      <c r="C3416" s="2">
        <v>0.38112802655738198</v>
      </c>
      <c r="D3416" t="s">
        <v>13726</v>
      </c>
      <c r="E3416" t="s">
        <v>18296</v>
      </c>
      <c r="F3416">
        <v>8098.3349217221503</v>
      </c>
      <c r="G3416" s="2">
        <v>0.20518330208499999</v>
      </c>
      <c r="H3416" s="12">
        <v>1.8575002092494499</v>
      </c>
      <c r="I3416" s="14">
        <v>6.3240021449612896E-2</v>
      </c>
      <c r="J3416" s="14">
        <v>0.12558700915441801</v>
      </c>
      <c r="K3416" t="s">
        <v>13725</v>
      </c>
      <c r="L3416" t="s">
        <v>24</v>
      </c>
      <c r="M3416" t="s">
        <v>24</v>
      </c>
      <c r="N3416" t="s">
        <v>24</v>
      </c>
      <c r="O3416" t="s">
        <v>24</v>
      </c>
      <c r="P3416" t="s">
        <v>24</v>
      </c>
      <c r="Q3416" t="s">
        <v>24</v>
      </c>
      <c r="R3416" t="s">
        <v>24</v>
      </c>
      <c r="S3416" t="s">
        <v>24</v>
      </c>
      <c r="T3416" t="s">
        <v>24</v>
      </c>
      <c r="U3416" t="s">
        <v>24</v>
      </c>
      <c r="V3416" t="s">
        <v>24</v>
      </c>
      <c r="W3416" t="s">
        <v>24</v>
      </c>
      <c r="X3416" t="s">
        <v>24</v>
      </c>
      <c r="Y3416">
        <v>12978</v>
      </c>
      <c r="Z3416">
        <v>14973</v>
      </c>
      <c r="AA3416">
        <v>4839</v>
      </c>
      <c r="AB3416">
        <v>4342</v>
      </c>
      <c r="AC3416" t="s">
        <v>13724</v>
      </c>
      <c r="AD3416" t="s">
        <v>13727</v>
      </c>
    </row>
    <row r="3417" spans="1:30" x14ac:dyDescent="0.25">
      <c r="A3417">
        <v>3416</v>
      </c>
      <c r="B3417" t="s">
        <v>17629</v>
      </c>
      <c r="C3417" s="2">
        <v>0.780316398553205</v>
      </c>
      <c r="D3417" t="s">
        <v>13730</v>
      </c>
      <c r="E3417" t="s">
        <v>18285</v>
      </c>
      <c r="F3417">
        <v>1481.95356772945</v>
      </c>
      <c r="G3417" s="2">
        <v>0.20916208689870999</v>
      </c>
      <c r="H3417" s="12">
        <v>3.7306780120772398</v>
      </c>
      <c r="I3417" s="14">
        <v>1.90965157762876E-4</v>
      </c>
      <c r="J3417" s="14">
        <v>8.9737538034179198E-4</v>
      </c>
      <c r="K3417" t="s">
        <v>13729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0</v>
      </c>
      <c r="Y3417">
        <v>3022</v>
      </c>
      <c r="Z3417">
        <v>2672</v>
      </c>
      <c r="AA3417">
        <v>592</v>
      </c>
      <c r="AB3417">
        <v>860</v>
      </c>
      <c r="AC3417" t="s">
        <v>13728</v>
      </c>
      <c r="AD3417" t="s">
        <v>13731</v>
      </c>
    </row>
    <row r="3418" spans="1:30" x14ac:dyDescent="0.25">
      <c r="A3418">
        <v>3417</v>
      </c>
      <c r="B3418" t="s">
        <v>17630</v>
      </c>
      <c r="C3418" s="2">
        <v>-0.42979230127784301</v>
      </c>
      <c r="D3418" t="s">
        <v>13734</v>
      </c>
      <c r="E3418" t="s">
        <v>18294</v>
      </c>
      <c r="F3418">
        <v>1191.58985165371</v>
      </c>
      <c r="G3418" s="2">
        <v>0.16121224180723701</v>
      </c>
      <c r="H3418" s="12">
        <v>-2.6660028820376498</v>
      </c>
      <c r="I3418" s="14">
        <v>7.6759034925099404E-3</v>
      </c>
      <c r="J3418" s="14">
        <v>2.16290903244718E-2</v>
      </c>
      <c r="K3418" t="s">
        <v>13733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1</v>
      </c>
      <c r="W3418">
        <v>0</v>
      </c>
      <c r="X3418">
        <v>0</v>
      </c>
      <c r="Y3418">
        <v>1477</v>
      </c>
      <c r="Z3418">
        <v>1619</v>
      </c>
      <c r="AA3418">
        <v>799</v>
      </c>
      <c r="AB3418">
        <v>1012</v>
      </c>
      <c r="AC3418" t="s">
        <v>13732</v>
      </c>
      <c r="AD3418" t="s">
        <v>13735</v>
      </c>
    </row>
    <row r="3419" spans="1:30" x14ac:dyDescent="0.25">
      <c r="A3419">
        <v>3418</v>
      </c>
      <c r="B3419" t="s">
        <v>17631</v>
      </c>
      <c r="C3419" s="2">
        <v>-8.0582009817742897E-2</v>
      </c>
      <c r="D3419" t="s">
        <v>13738</v>
      </c>
      <c r="E3419" t="s">
        <v>18293</v>
      </c>
      <c r="F3419">
        <v>4081.3600436546699</v>
      </c>
      <c r="G3419" s="2">
        <v>0.15785229613249399</v>
      </c>
      <c r="H3419" s="12">
        <v>-0.51048994403037395</v>
      </c>
      <c r="I3419" s="14">
        <v>0.60970825785938298</v>
      </c>
      <c r="J3419" s="14">
        <v>0.71541789271060396</v>
      </c>
      <c r="K3419" t="s">
        <v>13737</v>
      </c>
      <c r="L3419" t="s">
        <v>24</v>
      </c>
      <c r="M3419" t="s">
        <v>24</v>
      </c>
      <c r="N3419" t="s">
        <v>24</v>
      </c>
      <c r="O3419" t="s">
        <v>24</v>
      </c>
      <c r="P3419" t="s">
        <v>24</v>
      </c>
      <c r="Q3419" t="s">
        <v>24</v>
      </c>
      <c r="R3419" t="s">
        <v>24</v>
      </c>
      <c r="S3419" t="s">
        <v>24</v>
      </c>
      <c r="T3419" t="s">
        <v>24</v>
      </c>
      <c r="U3419" t="s">
        <v>24</v>
      </c>
      <c r="V3419" t="s">
        <v>24</v>
      </c>
      <c r="W3419" t="s">
        <v>24</v>
      </c>
      <c r="X3419" t="s">
        <v>24</v>
      </c>
      <c r="Y3419">
        <v>5514</v>
      </c>
      <c r="Z3419">
        <v>6597</v>
      </c>
      <c r="AA3419">
        <v>2501</v>
      </c>
      <c r="AB3419">
        <v>3045</v>
      </c>
      <c r="AC3419" t="s">
        <v>13736</v>
      </c>
      <c r="AD3419" t="s">
        <v>13739</v>
      </c>
    </row>
    <row r="3420" spans="1:30" x14ac:dyDescent="0.25">
      <c r="A3420">
        <v>3419</v>
      </c>
      <c r="B3420" t="s">
        <v>17632</v>
      </c>
      <c r="C3420" s="2">
        <v>-3.2627302278827099</v>
      </c>
      <c r="D3420" t="s">
        <v>13742</v>
      </c>
      <c r="E3420" t="s">
        <v>18290</v>
      </c>
      <c r="F3420">
        <v>7509.9777789171403</v>
      </c>
      <c r="G3420" s="2">
        <v>0.37625190796380198</v>
      </c>
      <c r="H3420" s="12">
        <v>-8.6716642728536097</v>
      </c>
      <c r="I3420" s="14">
        <v>4.2584969169679701E-18</v>
      </c>
      <c r="J3420" s="14">
        <v>1.4587219702421E-16</v>
      </c>
      <c r="K3420" t="s">
        <v>13741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1</v>
      </c>
      <c r="X3420">
        <v>0</v>
      </c>
      <c r="Y3420">
        <v>1961</v>
      </c>
      <c r="Z3420">
        <v>2366</v>
      </c>
      <c r="AA3420">
        <v>4988</v>
      </c>
      <c r="AB3420">
        <v>13572</v>
      </c>
      <c r="AC3420" t="s">
        <v>13740</v>
      </c>
      <c r="AD3420" t="s">
        <v>13743</v>
      </c>
    </row>
    <row r="3421" spans="1:30" x14ac:dyDescent="0.25">
      <c r="A3421">
        <v>3420</v>
      </c>
      <c r="B3421" t="s">
        <v>17633</v>
      </c>
      <c r="C3421" s="2">
        <v>-1.3600286018407199</v>
      </c>
      <c r="D3421" t="s">
        <v>13746</v>
      </c>
      <c r="E3421" t="s">
        <v>18298</v>
      </c>
      <c r="F3421">
        <v>265.81001094094802</v>
      </c>
      <c r="G3421" s="2">
        <v>0.30553868907488901</v>
      </c>
      <c r="H3421" s="12">
        <v>-4.4512484031355202</v>
      </c>
      <c r="I3421" s="14">
        <v>8.5372517036033706E-6</v>
      </c>
      <c r="J3421" s="14">
        <v>5.5842492299114199E-5</v>
      </c>
      <c r="K3421" t="s">
        <v>13745</v>
      </c>
      <c r="L3421">
        <v>0</v>
      </c>
      <c r="M3421">
        <v>1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231</v>
      </c>
      <c r="Z3421">
        <v>222</v>
      </c>
      <c r="AA3421">
        <v>282</v>
      </c>
      <c r="AB3421">
        <v>214</v>
      </c>
      <c r="AC3421" t="s">
        <v>13744</v>
      </c>
      <c r="AD3421" t="s">
        <v>13747</v>
      </c>
    </row>
    <row r="3422" spans="1:30" x14ac:dyDescent="0.25">
      <c r="A3422">
        <v>3421</v>
      </c>
      <c r="B3422" t="s">
        <v>17634</v>
      </c>
      <c r="C3422" s="2">
        <v>-0.63512318462372197</v>
      </c>
      <c r="D3422" t="s">
        <v>13750</v>
      </c>
      <c r="E3422" t="s">
        <v>18298</v>
      </c>
      <c r="F3422">
        <v>395.13302105533103</v>
      </c>
      <c r="G3422" s="2">
        <v>0.21575353707481601</v>
      </c>
      <c r="H3422" s="12">
        <v>-2.94374402030537</v>
      </c>
      <c r="I3422" s="14">
        <v>3.2426807965191401E-3</v>
      </c>
      <c r="J3422" s="14">
        <v>1.02849686962169E-2</v>
      </c>
      <c r="K3422" t="s">
        <v>13749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</v>
      </c>
      <c r="W3422">
        <v>0</v>
      </c>
      <c r="X3422">
        <v>0</v>
      </c>
      <c r="Y3422">
        <v>450</v>
      </c>
      <c r="Z3422">
        <v>493</v>
      </c>
      <c r="AA3422">
        <v>318</v>
      </c>
      <c r="AB3422">
        <v>312</v>
      </c>
      <c r="AC3422" t="s">
        <v>13748</v>
      </c>
      <c r="AD3422" t="s">
        <v>13751</v>
      </c>
    </row>
    <row r="3423" spans="1:30" x14ac:dyDescent="0.25">
      <c r="A3423">
        <v>3422</v>
      </c>
      <c r="B3423" t="s">
        <v>17635</v>
      </c>
      <c r="C3423" s="2">
        <v>-0.56111912397825603</v>
      </c>
      <c r="D3423" t="s">
        <v>13754</v>
      </c>
      <c r="E3423" t="s">
        <v>18298</v>
      </c>
      <c r="F3423">
        <v>980.80100943802699</v>
      </c>
      <c r="G3423" s="2">
        <v>0.17158006684303401</v>
      </c>
      <c r="H3423" s="12">
        <v>-3.2703048454432802</v>
      </c>
      <c r="I3423" s="14">
        <v>1.0743164142204299E-3</v>
      </c>
      <c r="J3423" s="14">
        <v>4.0556667161485201E-3</v>
      </c>
      <c r="K3423" t="s">
        <v>13753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</v>
      </c>
      <c r="W3423">
        <v>0</v>
      </c>
      <c r="X3423">
        <v>0</v>
      </c>
      <c r="Y3423">
        <v>1156</v>
      </c>
      <c r="Z3423">
        <v>1259</v>
      </c>
      <c r="AA3423">
        <v>745</v>
      </c>
      <c r="AB3423">
        <v>792</v>
      </c>
      <c r="AC3423" t="s">
        <v>13752</v>
      </c>
      <c r="AD3423" t="s">
        <v>13755</v>
      </c>
    </row>
    <row r="3424" spans="1:30" x14ac:dyDescent="0.25">
      <c r="A3424">
        <v>3423</v>
      </c>
      <c r="B3424" t="s">
        <v>17636</v>
      </c>
      <c r="C3424" s="2">
        <v>-0.61410753494383696</v>
      </c>
      <c r="D3424" t="s">
        <v>13758</v>
      </c>
      <c r="E3424" t="s">
        <v>18298</v>
      </c>
      <c r="F3424">
        <v>1130.4256089140899</v>
      </c>
      <c r="G3424" s="2">
        <v>0.16153442948289001</v>
      </c>
      <c r="H3424" s="12">
        <v>-3.8017129655253101</v>
      </c>
      <c r="I3424" s="14">
        <v>1.4369914650016601E-4</v>
      </c>
      <c r="J3424" s="14">
        <v>6.9191759196442302E-4</v>
      </c>
      <c r="K3424" t="s">
        <v>13757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1</v>
      </c>
      <c r="W3424">
        <v>0</v>
      </c>
      <c r="X3424">
        <v>0</v>
      </c>
      <c r="Y3424">
        <v>1278</v>
      </c>
      <c r="Z3424">
        <v>1447</v>
      </c>
      <c r="AA3424">
        <v>819</v>
      </c>
      <c r="AB3424">
        <v>988</v>
      </c>
      <c r="AC3424" t="s">
        <v>13756</v>
      </c>
      <c r="AD3424" t="s">
        <v>13759</v>
      </c>
    </row>
    <row r="3425" spans="1:30" x14ac:dyDescent="0.25">
      <c r="A3425">
        <v>3424</v>
      </c>
      <c r="B3425" t="s">
        <v>17637</v>
      </c>
      <c r="C3425" s="2">
        <v>-0.72175741271809901</v>
      </c>
      <c r="D3425" t="s">
        <v>13762</v>
      </c>
      <c r="E3425" t="s">
        <v>18293</v>
      </c>
      <c r="F3425">
        <v>773.80147988147303</v>
      </c>
      <c r="G3425" s="2">
        <v>0.206682002052334</v>
      </c>
      <c r="H3425" s="12">
        <v>-3.4921154505526002</v>
      </c>
      <c r="I3425" s="14">
        <v>4.7921107051866703E-4</v>
      </c>
      <c r="J3425" s="14">
        <v>2.02304781662205E-3</v>
      </c>
      <c r="K3425" t="s">
        <v>13761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</v>
      </c>
      <c r="W3425">
        <v>0</v>
      </c>
      <c r="X3425">
        <v>0</v>
      </c>
      <c r="Y3425">
        <v>851</v>
      </c>
      <c r="Z3425">
        <v>929</v>
      </c>
      <c r="AA3425">
        <v>650</v>
      </c>
      <c r="AB3425">
        <v>610</v>
      </c>
      <c r="AC3425" t="s">
        <v>13760</v>
      </c>
      <c r="AD3425" t="s">
        <v>13763</v>
      </c>
    </row>
    <row r="3426" spans="1:30" x14ac:dyDescent="0.25">
      <c r="A3426">
        <v>3425</v>
      </c>
      <c r="B3426" t="s">
        <v>17638</v>
      </c>
      <c r="C3426" s="2">
        <v>-4.5958453305191202E-2</v>
      </c>
      <c r="D3426" t="s">
        <v>13766</v>
      </c>
      <c r="E3426" t="s">
        <v>18298</v>
      </c>
      <c r="F3426">
        <v>950.29094702886698</v>
      </c>
      <c r="G3426" s="2">
        <v>0.17922977968506501</v>
      </c>
      <c r="H3426" s="12">
        <v>-0.25642197064543298</v>
      </c>
      <c r="I3426" s="14">
        <v>0.79762502471894103</v>
      </c>
      <c r="J3426" s="14">
        <v>0.85892996269991395</v>
      </c>
      <c r="K3426" t="s">
        <v>13765</v>
      </c>
      <c r="L3426" t="s">
        <v>24</v>
      </c>
      <c r="M3426" t="s">
        <v>24</v>
      </c>
      <c r="N3426" t="s">
        <v>24</v>
      </c>
      <c r="O3426" t="s">
        <v>24</v>
      </c>
      <c r="P3426" t="s">
        <v>24</v>
      </c>
      <c r="Q3426" t="s">
        <v>24</v>
      </c>
      <c r="R3426" t="s">
        <v>24</v>
      </c>
      <c r="S3426" t="s">
        <v>24</v>
      </c>
      <c r="T3426" t="s">
        <v>24</v>
      </c>
      <c r="U3426" t="s">
        <v>24</v>
      </c>
      <c r="V3426" t="s">
        <v>24</v>
      </c>
      <c r="W3426" t="s">
        <v>24</v>
      </c>
      <c r="X3426" t="s">
        <v>24</v>
      </c>
      <c r="Y3426">
        <v>1471</v>
      </c>
      <c r="Z3426">
        <v>1373</v>
      </c>
      <c r="AA3426">
        <v>599</v>
      </c>
      <c r="AB3426">
        <v>673</v>
      </c>
      <c r="AC3426" t="s">
        <v>13764</v>
      </c>
      <c r="AD3426" t="s">
        <v>13767</v>
      </c>
    </row>
    <row r="3427" spans="1:30" x14ac:dyDescent="0.25">
      <c r="A3427">
        <v>3426</v>
      </c>
      <c r="B3427" t="s">
        <v>17639</v>
      </c>
      <c r="C3427" s="2">
        <v>-0.58197621089359297</v>
      </c>
      <c r="D3427" t="s">
        <v>13770</v>
      </c>
      <c r="E3427" t="s">
        <v>18294</v>
      </c>
      <c r="F3427">
        <v>190.32770246773899</v>
      </c>
      <c r="G3427" s="2">
        <v>0.25373483196615199</v>
      </c>
      <c r="H3427" s="12">
        <v>-2.2936394123895001</v>
      </c>
      <c r="I3427" s="14">
        <v>2.1811219565061199E-2</v>
      </c>
      <c r="J3427" s="14">
        <v>5.2608284374035801E-2</v>
      </c>
      <c r="K3427" t="s">
        <v>13769</v>
      </c>
      <c r="L3427" t="s">
        <v>24</v>
      </c>
      <c r="M3427" t="s">
        <v>24</v>
      </c>
      <c r="N3427" t="s">
        <v>24</v>
      </c>
      <c r="O3427" t="s">
        <v>24</v>
      </c>
      <c r="P3427" t="s">
        <v>24</v>
      </c>
      <c r="Q3427" t="s">
        <v>24</v>
      </c>
      <c r="R3427" t="s">
        <v>24</v>
      </c>
      <c r="S3427" t="s">
        <v>24</v>
      </c>
      <c r="T3427" t="s">
        <v>24</v>
      </c>
      <c r="U3427" t="s">
        <v>24</v>
      </c>
      <c r="V3427" t="s">
        <v>24</v>
      </c>
      <c r="W3427" t="s">
        <v>24</v>
      </c>
      <c r="X3427" t="s">
        <v>24</v>
      </c>
      <c r="Y3427">
        <v>212</v>
      </c>
      <c r="Z3427">
        <v>253</v>
      </c>
      <c r="AA3427">
        <v>146</v>
      </c>
      <c r="AB3427">
        <v>154</v>
      </c>
      <c r="AC3427" t="s">
        <v>13768</v>
      </c>
      <c r="AD3427" t="s">
        <v>13771</v>
      </c>
    </row>
    <row r="3428" spans="1:30" x14ac:dyDescent="0.25">
      <c r="A3428">
        <v>3427</v>
      </c>
      <c r="B3428" t="s">
        <v>17640</v>
      </c>
      <c r="C3428" s="2">
        <v>-0.21033746673384701</v>
      </c>
      <c r="D3428" t="s">
        <v>13774</v>
      </c>
      <c r="E3428" t="s">
        <v>18283</v>
      </c>
      <c r="F3428">
        <v>1342.97493647225</v>
      </c>
      <c r="G3428" s="2">
        <v>0.18400637994272101</v>
      </c>
      <c r="H3428" s="12">
        <v>-1.1430987708106799</v>
      </c>
      <c r="I3428" s="14">
        <v>0.25299758459038402</v>
      </c>
      <c r="J3428" s="14">
        <v>0.375467394307618</v>
      </c>
      <c r="K3428" t="s">
        <v>13773</v>
      </c>
      <c r="L3428" t="s">
        <v>24</v>
      </c>
      <c r="M3428" t="s">
        <v>24</v>
      </c>
      <c r="N3428" t="s">
        <v>24</v>
      </c>
      <c r="O3428" t="s">
        <v>24</v>
      </c>
      <c r="P3428" t="s">
        <v>24</v>
      </c>
      <c r="Q3428" t="s">
        <v>24</v>
      </c>
      <c r="R3428" t="s">
        <v>24</v>
      </c>
      <c r="S3428" t="s">
        <v>24</v>
      </c>
      <c r="T3428" t="s">
        <v>24</v>
      </c>
      <c r="U3428" t="s">
        <v>24</v>
      </c>
      <c r="V3428" t="s">
        <v>24</v>
      </c>
      <c r="W3428" t="s">
        <v>24</v>
      </c>
      <c r="X3428" t="s">
        <v>24</v>
      </c>
      <c r="Y3428">
        <v>1834</v>
      </c>
      <c r="Z3428">
        <v>1962</v>
      </c>
      <c r="AA3428">
        <v>789</v>
      </c>
      <c r="AB3428">
        <v>1128</v>
      </c>
      <c r="AC3428" t="s">
        <v>13772</v>
      </c>
      <c r="AD3428" t="s">
        <v>13775</v>
      </c>
    </row>
    <row r="3429" spans="1:30" x14ac:dyDescent="0.25">
      <c r="A3429">
        <v>3428</v>
      </c>
      <c r="B3429" t="s">
        <v>17641</v>
      </c>
      <c r="C3429" s="2">
        <v>8.9626578996344894E-2</v>
      </c>
      <c r="D3429" t="s">
        <v>13778</v>
      </c>
      <c r="E3429" t="s">
        <v>18283</v>
      </c>
      <c r="F3429">
        <v>838.57963192018997</v>
      </c>
      <c r="G3429" s="2">
        <v>0.16893415769436099</v>
      </c>
      <c r="H3429" s="12">
        <v>0.53054148562719305</v>
      </c>
      <c r="I3429" s="14">
        <v>0.59573655349791799</v>
      </c>
      <c r="J3429" s="14">
        <v>0.70431463560683305</v>
      </c>
      <c r="K3429" t="s">
        <v>13777</v>
      </c>
      <c r="L3429" t="s">
        <v>24</v>
      </c>
      <c r="M3429" t="s">
        <v>24</v>
      </c>
      <c r="N3429" t="s">
        <v>24</v>
      </c>
      <c r="O3429" t="s">
        <v>24</v>
      </c>
      <c r="P3429" t="s">
        <v>24</v>
      </c>
      <c r="Q3429" t="s">
        <v>24</v>
      </c>
      <c r="R3429" t="s">
        <v>24</v>
      </c>
      <c r="S3429" t="s">
        <v>24</v>
      </c>
      <c r="T3429" t="s">
        <v>24</v>
      </c>
      <c r="U3429" t="s">
        <v>24</v>
      </c>
      <c r="V3429" t="s">
        <v>24</v>
      </c>
      <c r="W3429" t="s">
        <v>24</v>
      </c>
      <c r="X3429" t="s">
        <v>24</v>
      </c>
      <c r="Y3429">
        <v>1281</v>
      </c>
      <c r="Z3429">
        <v>1353</v>
      </c>
      <c r="AA3429">
        <v>508</v>
      </c>
      <c r="AB3429">
        <v>562</v>
      </c>
      <c r="AC3429" t="s">
        <v>13776</v>
      </c>
      <c r="AD3429" t="s">
        <v>13779</v>
      </c>
    </row>
    <row r="3430" spans="1:30" x14ac:dyDescent="0.25">
      <c r="A3430">
        <v>3429</v>
      </c>
      <c r="B3430" t="s">
        <v>17642</v>
      </c>
      <c r="C3430" s="2">
        <v>4.7992729029209001E-2</v>
      </c>
      <c r="D3430" t="s">
        <v>13782</v>
      </c>
      <c r="E3430" t="s">
        <v>18289</v>
      </c>
      <c r="F3430">
        <v>706.19805954888898</v>
      </c>
      <c r="G3430" s="2">
        <v>0.17570737752340501</v>
      </c>
      <c r="H3430" s="12">
        <v>0.27314009067613698</v>
      </c>
      <c r="I3430" s="14">
        <v>0.78474553007612802</v>
      </c>
      <c r="J3430" s="14">
        <v>0.84840290557787401</v>
      </c>
      <c r="K3430" t="s">
        <v>13781</v>
      </c>
      <c r="L3430" t="s">
        <v>24</v>
      </c>
      <c r="M3430" t="s">
        <v>24</v>
      </c>
      <c r="N3430" t="s">
        <v>24</v>
      </c>
      <c r="O3430" t="s">
        <v>24</v>
      </c>
      <c r="P3430" t="s">
        <v>24</v>
      </c>
      <c r="Q3430" t="s">
        <v>24</v>
      </c>
      <c r="R3430" t="s">
        <v>24</v>
      </c>
      <c r="S3430" t="s">
        <v>24</v>
      </c>
      <c r="T3430" t="s">
        <v>24</v>
      </c>
      <c r="U3430" t="s">
        <v>24</v>
      </c>
      <c r="V3430" t="s">
        <v>24</v>
      </c>
      <c r="W3430" t="s">
        <v>24</v>
      </c>
      <c r="X3430" t="s">
        <v>24</v>
      </c>
      <c r="Y3430">
        <v>1066</v>
      </c>
      <c r="Z3430">
        <v>1122</v>
      </c>
      <c r="AA3430">
        <v>402</v>
      </c>
      <c r="AB3430">
        <v>518</v>
      </c>
      <c r="AC3430" t="s">
        <v>13780</v>
      </c>
      <c r="AD3430" t="s">
        <v>13783</v>
      </c>
    </row>
    <row r="3431" spans="1:30" x14ac:dyDescent="0.25">
      <c r="A3431">
        <v>3430</v>
      </c>
      <c r="B3431" t="s">
        <v>17643</v>
      </c>
      <c r="C3431" s="2">
        <v>-0.15755293550364799</v>
      </c>
      <c r="D3431" t="s">
        <v>13786</v>
      </c>
      <c r="E3431" t="s">
        <v>18294</v>
      </c>
      <c r="F3431">
        <v>1313.0842876086799</v>
      </c>
      <c r="G3431" s="2">
        <v>0.20811288221293101</v>
      </c>
      <c r="H3431" s="12">
        <v>-0.75705517999816496</v>
      </c>
      <c r="I3431" s="14">
        <v>0.44901680445051401</v>
      </c>
      <c r="J3431" s="14">
        <v>0.57470030199254596</v>
      </c>
      <c r="K3431" t="s">
        <v>13785</v>
      </c>
      <c r="L3431" t="s">
        <v>24</v>
      </c>
      <c r="M3431" t="s">
        <v>24</v>
      </c>
      <c r="N3431" t="s">
        <v>24</v>
      </c>
      <c r="O3431" t="s">
        <v>24</v>
      </c>
      <c r="P3431" t="s">
        <v>24</v>
      </c>
      <c r="Q3431" t="s">
        <v>24</v>
      </c>
      <c r="R3431" t="s">
        <v>24</v>
      </c>
      <c r="S3431" t="s">
        <v>24</v>
      </c>
      <c r="T3431" t="s">
        <v>24</v>
      </c>
      <c r="U3431" t="s">
        <v>24</v>
      </c>
      <c r="V3431" t="s">
        <v>24</v>
      </c>
      <c r="W3431" t="s">
        <v>24</v>
      </c>
      <c r="X3431" t="s">
        <v>24</v>
      </c>
      <c r="Y3431">
        <v>1737</v>
      </c>
      <c r="Z3431">
        <v>2053</v>
      </c>
      <c r="AA3431">
        <v>734</v>
      </c>
      <c r="AB3431">
        <v>1113</v>
      </c>
      <c r="AC3431" t="s">
        <v>13784</v>
      </c>
      <c r="AD3431" t="s">
        <v>13787</v>
      </c>
    </row>
    <row r="3432" spans="1:30" x14ac:dyDescent="0.25">
      <c r="A3432">
        <v>3431</v>
      </c>
      <c r="B3432" t="s">
        <v>17644</v>
      </c>
      <c r="C3432" s="2">
        <v>-8.1210673919843004E-2</v>
      </c>
      <c r="D3432" t="s">
        <v>13790</v>
      </c>
      <c r="E3432" t="s">
        <v>18285</v>
      </c>
      <c r="F3432">
        <v>15361.7740638916</v>
      </c>
      <c r="G3432" s="2">
        <v>0.156964108236963</v>
      </c>
      <c r="H3432" s="12">
        <v>-0.51738371804872896</v>
      </c>
      <c r="I3432" s="14">
        <v>0.60488832332857501</v>
      </c>
      <c r="J3432" s="14">
        <v>0.71190141729900103</v>
      </c>
      <c r="K3432" t="s">
        <v>13789</v>
      </c>
      <c r="L3432" t="s">
        <v>24</v>
      </c>
      <c r="M3432" t="s">
        <v>24</v>
      </c>
      <c r="N3432" t="s">
        <v>24</v>
      </c>
      <c r="O3432" t="s">
        <v>24</v>
      </c>
      <c r="P3432" t="s">
        <v>24</v>
      </c>
      <c r="Q3432" t="s">
        <v>24</v>
      </c>
      <c r="R3432" t="s">
        <v>24</v>
      </c>
      <c r="S3432" t="s">
        <v>24</v>
      </c>
      <c r="T3432" t="s">
        <v>24</v>
      </c>
      <c r="U3432" t="s">
        <v>24</v>
      </c>
      <c r="V3432" t="s">
        <v>24</v>
      </c>
      <c r="W3432" t="s">
        <v>24</v>
      </c>
      <c r="X3432" t="s">
        <v>24</v>
      </c>
      <c r="Y3432">
        <v>21256</v>
      </c>
      <c r="Z3432">
        <v>24286</v>
      </c>
      <c r="AA3432">
        <v>10088</v>
      </c>
      <c r="AB3432">
        <v>10667</v>
      </c>
      <c r="AC3432" t="s">
        <v>13788</v>
      </c>
      <c r="AD3432" t="s">
        <v>13791</v>
      </c>
    </row>
    <row r="3433" spans="1:30" x14ac:dyDescent="0.25">
      <c r="A3433">
        <v>3432</v>
      </c>
      <c r="B3433" t="s">
        <v>17645</v>
      </c>
      <c r="C3433" s="2">
        <v>0.45451734082254103</v>
      </c>
      <c r="D3433" t="s">
        <v>13794</v>
      </c>
      <c r="E3433" t="s">
        <v>18294</v>
      </c>
      <c r="F3433">
        <v>1228.3610042744299</v>
      </c>
      <c r="G3433" s="2">
        <v>0.18391777243820001</v>
      </c>
      <c r="H3433" s="12">
        <v>2.4713073391276899</v>
      </c>
      <c r="I3433" s="14">
        <v>1.34620067276399E-2</v>
      </c>
      <c r="J3433" s="14">
        <v>3.4539511347853998E-2</v>
      </c>
      <c r="K3433" t="s">
        <v>13793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0</v>
      </c>
      <c r="Y3433">
        <v>2198</v>
      </c>
      <c r="Z3433">
        <v>2125</v>
      </c>
      <c r="AA3433">
        <v>578</v>
      </c>
      <c r="AB3433">
        <v>799</v>
      </c>
      <c r="AC3433" t="s">
        <v>13792</v>
      </c>
      <c r="AD3433" t="s">
        <v>13795</v>
      </c>
    </row>
    <row r="3434" spans="1:30" x14ac:dyDescent="0.25">
      <c r="A3434">
        <v>3433</v>
      </c>
      <c r="B3434" t="s">
        <v>17646</v>
      </c>
      <c r="C3434" s="2">
        <v>-0.162847187003344</v>
      </c>
      <c r="D3434" t="s">
        <v>13798</v>
      </c>
      <c r="E3434" t="s">
        <v>18293</v>
      </c>
      <c r="F3434">
        <v>218.269655671782</v>
      </c>
      <c r="G3434" s="2">
        <v>0.25209871067865702</v>
      </c>
      <c r="H3434" s="12">
        <v>-0.64596596533538297</v>
      </c>
      <c r="I3434" s="14">
        <v>0.51830139722301205</v>
      </c>
      <c r="J3434" s="14">
        <v>0.64069862493063101</v>
      </c>
      <c r="K3434" t="s">
        <v>13797</v>
      </c>
      <c r="L3434" t="s">
        <v>24</v>
      </c>
      <c r="M3434" t="s">
        <v>24</v>
      </c>
      <c r="N3434" t="s">
        <v>24</v>
      </c>
      <c r="O3434" t="s">
        <v>24</v>
      </c>
      <c r="P3434" t="s">
        <v>24</v>
      </c>
      <c r="Q3434" t="s">
        <v>24</v>
      </c>
      <c r="R3434" t="s">
        <v>24</v>
      </c>
      <c r="S3434" t="s">
        <v>24</v>
      </c>
      <c r="T3434" t="s">
        <v>24</v>
      </c>
      <c r="U3434" t="s">
        <v>24</v>
      </c>
      <c r="V3434" t="s">
        <v>24</v>
      </c>
      <c r="W3434" t="s">
        <v>24</v>
      </c>
      <c r="X3434" t="s">
        <v>24</v>
      </c>
      <c r="Y3434">
        <v>309</v>
      </c>
      <c r="Z3434">
        <v>319</v>
      </c>
      <c r="AA3434">
        <v>124</v>
      </c>
      <c r="AB3434">
        <v>183</v>
      </c>
      <c r="AC3434" t="s">
        <v>13796</v>
      </c>
      <c r="AD3434" t="s">
        <v>13799</v>
      </c>
    </row>
    <row r="3435" spans="1:30" x14ac:dyDescent="0.25">
      <c r="A3435">
        <v>3434</v>
      </c>
      <c r="B3435" t="s">
        <v>17647</v>
      </c>
      <c r="C3435" s="2">
        <v>2.9682325084517899E-2</v>
      </c>
      <c r="D3435" t="s">
        <v>1123</v>
      </c>
      <c r="E3435" t="s">
        <v>18282</v>
      </c>
      <c r="F3435">
        <v>308.538764588687</v>
      </c>
      <c r="G3435" s="2">
        <v>0.237648653181842</v>
      </c>
      <c r="H3435" s="12">
        <v>0.12490003493436901</v>
      </c>
      <c r="I3435" s="14">
        <v>0.90060269071480503</v>
      </c>
      <c r="J3435" s="14">
        <v>0.93137010255331398</v>
      </c>
      <c r="K3435" t="s">
        <v>13801</v>
      </c>
      <c r="L3435" t="s">
        <v>24</v>
      </c>
      <c r="M3435" t="s">
        <v>24</v>
      </c>
      <c r="N3435" t="s">
        <v>24</v>
      </c>
      <c r="O3435" t="s">
        <v>24</v>
      </c>
      <c r="P3435" t="s">
        <v>24</v>
      </c>
      <c r="Q3435" t="s">
        <v>24</v>
      </c>
      <c r="R3435" t="s">
        <v>24</v>
      </c>
      <c r="S3435" t="s">
        <v>24</v>
      </c>
      <c r="T3435" t="s">
        <v>24</v>
      </c>
      <c r="U3435" t="s">
        <v>24</v>
      </c>
      <c r="V3435" t="s">
        <v>24</v>
      </c>
      <c r="W3435" t="s">
        <v>24</v>
      </c>
      <c r="X3435" t="s">
        <v>24</v>
      </c>
      <c r="Y3435">
        <v>456</v>
      </c>
      <c r="Z3435">
        <v>495</v>
      </c>
      <c r="AA3435">
        <v>162</v>
      </c>
      <c r="AB3435">
        <v>245</v>
      </c>
      <c r="AC3435" t="s">
        <v>13800</v>
      </c>
      <c r="AD3435" t="s">
        <v>13802</v>
      </c>
    </row>
    <row r="3436" spans="1:30" x14ac:dyDescent="0.25">
      <c r="A3436">
        <v>3435</v>
      </c>
      <c r="B3436" t="s">
        <v>17648</v>
      </c>
      <c r="C3436" s="2">
        <v>0.31410861867340301</v>
      </c>
      <c r="D3436" t="s">
        <v>13805</v>
      </c>
      <c r="E3436" t="s">
        <v>18300</v>
      </c>
      <c r="F3436">
        <v>172.23130376605599</v>
      </c>
      <c r="G3436" s="2">
        <v>0.272898670107529</v>
      </c>
      <c r="H3436" s="12">
        <v>1.1510082425452499</v>
      </c>
      <c r="I3436" s="14">
        <v>0.249728844583018</v>
      </c>
      <c r="J3436" s="14">
        <v>0.37193056706508798</v>
      </c>
      <c r="K3436" t="s">
        <v>13804</v>
      </c>
      <c r="L3436" t="s">
        <v>24</v>
      </c>
      <c r="M3436" t="s">
        <v>24</v>
      </c>
      <c r="N3436" t="s">
        <v>24</v>
      </c>
      <c r="O3436" t="s">
        <v>24</v>
      </c>
      <c r="P3436" t="s">
        <v>24</v>
      </c>
      <c r="Q3436" t="s">
        <v>24</v>
      </c>
      <c r="R3436" t="s">
        <v>24</v>
      </c>
      <c r="S3436" t="s">
        <v>24</v>
      </c>
      <c r="T3436" t="s">
        <v>24</v>
      </c>
      <c r="U3436" t="s">
        <v>24</v>
      </c>
      <c r="V3436" t="s">
        <v>24</v>
      </c>
      <c r="W3436" t="s">
        <v>24</v>
      </c>
      <c r="X3436" t="s">
        <v>24</v>
      </c>
      <c r="Y3436">
        <v>283</v>
      </c>
      <c r="Z3436">
        <v>298</v>
      </c>
      <c r="AA3436">
        <v>104</v>
      </c>
      <c r="AB3436">
        <v>97</v>
      </c>
      <c r="AC3436" t="s">
        <v>13803</v>
      </c>
      <c r="AD3436" t="s">
        <v>13806</v>
      </c>
    </row>
    <row r="3437" spans="1:30" x14ac:dyDescent="0.25">
      <c r="A3437">
        <v>3436</v>
      </c>
      <c r="B3437" t="s">
        <v>17649</v>
      </c>
      <c r="C3437" s="2">
        <v>-0.22463461273952501</v>
      </c>
      <c r="D3437" t="s">
        <v>13809</v>
      </c>
      <c r="E3437" t="s">
        <v>18286</v>
      </c>
      <c r="F3437">
        <v>847.95159084863701</v>
      </c>
      <c r="G3437" s="2">
        <v>0.28144260030424001</v>
      </c>
      <c r="H3437" s="12">
        <v>-0.79815426838970005</v>
      </c>
      <c r="I3437" s="14">
        <v>0.42478097217962102</v>
      </c>
      <c r="J3437" s="14">
        <v>0.55237086125921397</v>
      </c>
      <c r="K3437" t="s">
        <v>13808</v>
      </c>
      <c r="L3437" t="s">
        <v>24</v>
      </c>
      <c r="M3437" t="s">
        <v>24</v>
      </c>
      <c r="N3437" t="s">
        <v>24</v>
      </c>
      <c r="O3437" t="s">
        <v>24</v>
      </c>
      <c r="P3437" t="s">
        <v>24</v>
      </c>
      <c r="Q3437" t="s">
        <v>24</v>
      </c>
      <c r="R3437" t="s">
        <v>24</v>
      </c>
      <c r="S3437" t="s">
        <v>24</v>
      </c>
      <c r="T3437" t="s">
        <v>24</v>
      </c>
      <c r="U3437" t="s">
        <v>24</v>
      </c>
      <c r="V3437" t="s">
        <v>24</v>
      </c>
      <c r="W3437" t="s">
        <v>24</v>
      </c>
      <c r="X3437" t="s">
        <v>24</v>
      </c>
      <c r="Y3437">
        <v>1106</v>
      </c>
      <c r="Z3437">
        <v>1279</v>
      </c>
      <c r="AA3437">
        <v>683</v>
      </c>
      <c r="AB3437">
        <v>500</v>
      </c>
      <c r="AC3437" t="s">
        <v>13807</v>
      </c>
      <c r="AD3437" t="s">
        <v>13810</v>
      </c>
    </row>
    <row r="3438" spans="1:30" x14ac:dyDescent="0.25">
      <c r="A3438">
        <v>3437</v>
      </c>
      <c r="B3438" t="s">
        <v>17650</v>
      </c>
      <c r="C3438" s="2">
        <v>-0.29910847156627601</v>
      </c>
      <c r="D3438" t="s">
        <v>13813</v>
      </c>
      <c r="E3438" t="s">
        <v>18286</v>
      </c>
      <c r="F3438">
        <v>753.24816027382803</v>
      </c>
      <c r="G3438" s="2">
        <v>0.28294524910989599</v>
      </c>
      <c r="H3438" s="12">
        <v>-1.0571249120005599</v>
      </c>
      <c r="I3438" s="14">
        <v>0.290454583080407</v>
      </c>
      <c r="J3438" s="14">
        <v>0.41546708678717498</v>
      </c>
      <c r="K3438" t="s">
        <v>13812</v>
      </c>
      <c r="L3438" t="s">
        <v>24</v>
      </c>
      <c r="M3438" t="s">
        <v>24</v>
      </c>
      <c r="N3438" t="s">
        <v>24</v>
      </c>
      <c r="O3438" t="s">
        <v>24</v>
      </c>
      <c r="P3438" t="s">
        <v>24</v>
      </c>
      <c r="Q3438" t="s">
        <v>24</v>
      </c>
      <c r="R3438" t="s">
        <v>24</v>
      </c>
      <c r="S3438" t="s">
        <v>24</v>
      </c>
      <c r="T3438" t="s">
        <v>24</v>
      </c>
      <c r="U3438" t="s">
        <v>24</v>
      </c>
      <c r="V3438" t="s">
        <v>24</v>
      </c>
      <c r="W3438" t="s">
        <v>24</v>
      </c>
      <c r="X3438" t="s">
        <v>24</v>
      </c>
      <c r="Y3438">
        <v>870</v>
      </c>
      <c r="Z3438">
        <v>1195</v>
      </c>
      <c r="AA3438">
        <v>604</v>
      </c>
      <c r="AB3438">
        <v>475</v>
      </c>
      <c r="AC3438" t="s">
        <v>13811</v>
      </c>
      <c r="AD3438" t="s">
        <v>13814</v>
      </c>
    </row>
    <row r="3439" spans="1:30" x14ac:dyDescent="0.25">
      <c r="A3439">
        <v>3438</v>
      </c>
      <c r="B3439" t="s">
        <v>17651</v>
      </c>
      <c r="C3439" s="2">
        <v>0.62878904788758205</v>
      </c>
      <c r="D3439" t="s">
        <v>35</v>
      </c>
      <c r="F3439">
        <v>2617.3110442400698</v>
      </c>
      <c r="G3439" s="2">
        <v>0.22078492275550701</v>
      </c>
      <c r="H3439" s="12">
        <v>2.8479709576178398</v>
      </c>
      <c r="I3439" s="14">
        <v>4.3998939575893396E-3</v>
      </c>
      <c r="J3439" s="14">
        <v>1.3329391702394401E-2</v>
      </c>
      <c r="K3439" t="s">
        <v>13816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0</v>
      </c>
      <c r="Y3439">
        <v>4795</v>
      </c>
      <c r="Z3439">
        <v>4884</v>
      </c>
      <c r="AA3439">
        <v>1444</v>
      </c>
      <c r="AB3439">
        <v>1234</v>
      </c>
      <c r="AC3439" t="s">
        <v>13815</v>
      </c>
      <c r="AD3439" t="s">
        <v>13817</v>
      </c>
    </row>
    <row r="3440" spans="1:30" x14ac:dyDescent="0.25">
      <c r="A3440">
        <v>3439</v>
      </c>
      <c r="B3440" t="s">
        <v>17652</v>
      </c>
      <c r="C3440" s="2">
        <v>0.28833695693056899</v>
      </c>
      <c r="D3440" t="s">
        <v>13820</v>
      </c>
      <c r="E3440" t="s">
        <v>18283</v>
      </c>
      <c r="F3440">
        <v>28190.055388100998</v>
      </c>
      <c r="G3440" s="2">
        <v>0.160950574445971</v>
      </c>
      <c r="H3440" s="12">
        <v>1.7914627389376601</v>
      </c>
      <c r="I3440" s="14">
        <v>7.3219068829220996E-2</v>
      </c>
      <c r="J3440" s="14">
        <v>0.14126505127376901</v>
      </c>
      <c r="K3440" t="s">
        <v>13819</v>
      </c>
      <c r="L3440" t="s">
        <v>24</v>
      </c>
      <c r="M3440" t="s">
        <v>24</v>
      </c>
      <c r="N3440" t="s">
        <v>24</v>
      </c>
      <c r="O3440" t="s">
        <v>24</v>
      </c>
      <c r="P3440" t="s">
        <v>24</v>
      </c>
      <c r="Q3440" t="s">
        <v>24</v>
      </c>
      <c r="R3440" t="s">
        <v>24</v>
      </c>
      <c r="S3440" t="s">
        <v>24</v>
      </c>
      <c r="T3440" t="s">
        <v>24</v>
      </c>
      <c r="U3440" t="s">
        <v>24</v>
      </c>
      <c r="V3440" t="s">
        <v>24</v>
      </c>
      <c r="W3440" t="s">
        <v>24</v>
      </c>
      <c r="X3440" t="s">
        <v>24</v>
      </c>
      <c r="Y3440">
        <v>43847</v>
      </c>
      <c r="Z3440">
        <v>50729</v>
      </c>
      <c r="AA3440">
        <v>16298</v>
      </c>
      <c r="AB3440">
        <v>17041</v>
      </c>
      <c r="AC3440" t="s">
        <v>13818</v>
      </c>
      <c r="AD3440" t="s">
        <v>13821</v>
      </c>
    </row>
    <row r="3441" spans="1:30" x14ac:dyDescent="0.25">
      <c r="A3441">
        <v>3440</v>
      </c>
      <c r="B3441" t="s">
        <v>17653</v>
      </c>
      <c r="C3441" s="2">
        <v>-0.156656296381602</v>
      </c>
      <c r="D3441" t="s">
        <v>13824</v>
      </c>
      <c r="E3441" t="s">
        <v>18295</v>
      </c>
      <c r="F3441">
        <v>3878.20185076178</v>
      </c>
      <c r="G3441" s="2">
        <v>0.18603942142605501</v>
      </c>
      <c r="H3441" s="12">
        <v>-0.84205968380668395</v>
      </c>
      <c r="I3441" s="14">
        <v>0.39975454655901899</v>
      </c>
      <c r="J3441" s="14">
        <v>0.52874908507277496</v>
      </c>
      <c r="K3441" t="s">
        <v>13823</v>
      </c>
      <c r="L3441" t="s">
        <v>24</v>
      </c>
      <c r="M3441" t="s">
        <v>24</v>
      </c>
      <c r="N3441" t="s">
        <v>24</v>
      </c>
      <c r="O3441" t="s">
        <v>24</v>
      </c>
      <c r="P3441" t="s">
        <v>24</v>
      </c>
      <c r="Q3441" t="s">
        <v>24</v>
      </c>
      <c r="R3441" t="s">
        <v>24</v>
      </c>
      <c r="S3441" t="s">
        <v>24</v>
      </c>
      <c r="T3441" t="s">
        <v>24</v>
      </c>
      <c r="U3441" t="s">
        <v>24</v>
      </c>
      <c r="V3441" t="s">
        <v>24</v>
      </c>
      <c r="W3441" t="s">
        <v>24</v>
      </c>
      <c r="X3441" t="s">
        <v>24</v>
      </c>
      <c r="Y3441">
        <v>5438</v>
      </c>
      <c r="Z3441">
        <v>5739</v>
      </c>
      <c r="AA3441">
        <v>2196</v>
      </c>
      <c r="AB3441">
        <v>3253</v>
      </c>
      <c r="AC3441" t="s">
        <v>13822</v>
      </c>
      <c r="AD3441" t="s">
        <v>13825</v>
      </c>
    </row>
    <row r="3442" spans="1:30" x14ac:dyDescent="0.25">
      <c r="A3442">
        <v>3441</v>
      </c>
      <c r="B3442" t="s">
        <v>17654</v>
      </c>
      <c r="C3442" s="2">
        <v>0.27816746782315499</v>
      </c>
      <c r="D3442" t="s">
        <v>13824</v>
      </c>
      <c r="E3442" t="s">
        <v>18300</v>
      </c>
      <c r="F3442">
        <v>290.95715894201197</v>
      </c>
      <c r="G3442" s="2">
        <v>0.22607113532981599</v>
      </c>
      <c r="H3442" s="12">
        <v>1.2304422119937399</v>
      </c>
      <c r="I3442" s="14">
        <v>0.21853155438889199</v>
      </c>
      <c r="J3442" s="14">
        <v>0.33636804094939798</v>
      </c>
      <c r="K3442" t="s">
        <v>13827</v>
      </c>
      <c r="L3442" t="s">
        <v>24</v>
      </c>
      <c r="M3442" t="s">
        <v>24</v>
      </c>
      <c r="N3442" t="s">
        <v>24</v>
      </c>
      <c r="O3442" t="s">
        <v>24</v>
      </c>
      <c r="P3442" t="s">
        <v>24</v>
      </c>
      <c r="Q3442" t="s">
        <v>24</v>
      </c>
      <c r="R3442" t="s">
        <v>24</v>
      </c>
      <c r="S3442" t="s">
        <v>24</v>
      </c>
      <c r="T3442" t="s">
        <v>24</v>
      </c>
      <c r="U3442" t="s">
        <v>24</v>
      </c>
      <c r="V3442" t="s">
        <v>24</v>
      </c>
      <c r="W3442" t="s">
        <v>24</v>
      </c>
      <c r="X3442" t="s">
        <v>24</v>
      </c>
      <c r="Y3442">
        <v>444</v>
      </c>
      <c r="Z3442">
        <v>529</v>
      </c>
      <c r="AA3442">
        <v>167</v>
      </c>
      <c r="AB3442">
        <v>179</v>
      </c>
      <c r="AC3442" t="s">
        <v>13826</v>
      </c>
      <c r="AD3442" t="s">
        <v>13828</v>
      </c>
    </row>
    <row r="3443" spans="1:30" x14ac:dyDescent="0.25">
      <c r="A3443">
        <v>3442</v>
      </c>
      <c r="B3443" t="s">
        <v>17655</v>
      </c>
      <c r="C3443" s="2">
        <v>4.7306927482841897E-2</v>
      </c>
      <c r="D3443" t="s">
        <v>13831</v>
      </c>
      <c r="E3443" t="s">
        <v>18283</v>
      </c>
      <c r="F3443">
        <v>1647.4980035729</v>
      </c>
      <c r="G3443" s="2">
        <v>0.177900080121526</v>
      </c>
      <c r="H3443" s="12">
        <v>0.26591852825769302</v>
      </c>
      <c r="I3443" s="14">
        <v>0.79030195520403002</v>
      </c>
      <c r="J3443" s="14">
        <v>0.85275742886757</v>
      </c>
      <c r="K3443" t="s">
        <v>13830</v>
      </c>
      <c r="L3443" t="s">
        <v>24</v>
      </c>
      <c r="M3443" t="s">
        <v>24</v>
      </c>
      <c r="N3443" t="s">
        <v>24</v>
      </c>
      <c r="O3443" t="s">
        <v>24</v>
      </c>
      <c r="P3443" t="s">
        <v>24</v>
      </c>
      <c r="Q3443" t="s">
        <v>24</v>
      </c>
      <c r="R3443" t="s">
        <v>24</v>
      </c>
      <c r="S3443" t="s">
        <v>24</v>
      </c>
      <c r="T3443" t="s">
        <v>24</v>
      </c>
      <c r="U3443" t="s">
        <v>24</v>
      </c>
      <c r="V3443" t="s">
        <v>24</v>
      </c>
      <c r="W3443" t="s">
        <v>24</v>
      </c>
      <c r="X3443" t="s">
        <v>24</v>
      </c>
      <c r="Y3443">
        <v>2268</v>
      </c>
      <c r="Z3443">
        <v>2847</v>
      </c>
      <c r="AA3443">
        <v>984</v>
      </c>
      <c r="AB3443">
        <v>1155</v>
      </c>
      <c r="AC3443" t="s">
        <v>13829</v>
      </c>
      <c r="AD3443" t="e">
        <f>-DTQGLRQEQRQRAAEIILHDDPDFRVPQWIAGADVGFEQQGTVTRAAIAILRYPSLELVEYQIARVATSLPYIPGLLSFREYPALMAAWAQLQHRPDLVLVDGQGVAHPRRLGVASHFGLLADVPTIGVAKSRLCGQFSPLENNTLQPLIDGDEPLGWVWRSKPRCNPLFISPGHRISMDSALVWVQNCMRGYRLPEPTRWADAIASNRPAFQRWLAIATKG</f>
        <v>#NAME?</v>
      </c>
    </row>
    <row r="3444" spans="1:30" x14ac:dyDescent="0.25">
      <c r="A3444">
        <v>3443</v>
      </c>
      <c r="B3444" t="s">
        <v>17656</v>
      </c>
      <c r="C3444" s="2">
        <v>-0.147753965802606</v>
      </c>
      <c r="D3444" t="s">
        <v>13834</v>
      </c>
      <c r="E3444" t="s">
        <v>18289</v>
      </c>
      <c r="F3444">
        <v>6081.2195820007601</v>
      </c>
      <c r="G3444" s="2">
        <v>0.162860981433323</v>
      </c>
      <c r="H3444" s="12">
        <v>-0.90723980969682205</v>
      </c>
      <c r="I3444" s="14">
        <v>0.36427999595895599</v>
      </c>
      <c r="J3444" s="14">
        <v>0.491930976271513</v>
      </c>
      <c r="K3444" t="s">
        <v>13833</v>
      </c>
      <c r="L3444" t="s">
        <v>24</v>
      </c>
      <c r="M3444" t="s">
        <v>24</v>
      </c>
      <c r="N3444" t="s">
        <v>24</v>
      </c>
      <c r="O3444" t="s">
        <v>24</v>
      </c>
      <c r="P3444" t="s">
        <v>24</v>
      </c>
      <c r="Q3444" t="s">
        <v>24</v>
      </c>
      <c r="R3444" t="s">
        <v>24</v>
      </c>
      <c r="S3444" t="s">
        <v>24</v>
      </c>
      <c r="T3444" t="s">
        <v>24</v>
      </c>
      <c r="U3444" t="s">
        <v>24</v>
      </c>
      <c r="V3444" t="s">
        <v>24</v>
      </c>
      <c r="W3444" t="s">
        <v>24</v>
      </c>
      <c r="X3444" t="s">
        <v>24</v>
      </c>
      <c r="Y3444">
        <v>7898</v>
      </c>
      <c r="Z3444">
        <v>9723</v>
      </c>
      <c r="AA3444">
        <v>3873</v>
      </c>
      <c r="AB3444">
        <v>4566</v>
      </c>
      <c r="AC3444" t="s">
        <v>13832</v>
      </c>
      <c r="AD3444" t="s">
        <v>13835</v>
      </c>
    </row>
    <row r="3445" spans="1:30" x14ac:dyDescent="0.25">
      <c r="A3445">
        <v>3444</v>
      </c>
      <c r="B3445" t="s">
        <v>17657</v>
      </c>
      <c r="C3445" s="2">
        <v>0.179908515315131</v>
      </c>
      <c r="D3445" t="s">
        <v>13838</v>
      </c>
      <c r="E3445" t="s">
        <v>18286</v>
      </c>
      <c r="F3445">
        <v>1580.6020905600001</v>
      </c>
      <c r="G3445" s="2">
        <v>0.15484774735798501</v>
      </c>
      <c r="H3445" s="12">
        <v>1.1618413466436099</v>
      </c>
      <c r="I3445" s="14">
        <v>0.24529991562653999</v>
      </c>
      <c r="J3445" s="14">
        <v>0.36701002701978602</v>
      </c>
      <c r="K3445" t="s">
        <v>13837</v>
      </c>
      <c r="L3445" t="s">
        <v>24</v>
      </c>
      <c r="M3445" t="s">
        <v>24</v>
      </c>
      <c r="N3445" t="s">
        <v>24</v>
      </c>
      <c r="O3445" t="s">
        <v>24</v>
      </c>
      <c r="P3445" t="s">
        <v>24</v>
      </c>
      <c r="Q3445" t="s">
        <v>24</v>
      </c>
      <c r="R3445" t="s">
        <v>24</v>
      </c>
      <c r="S3445" t="s">
        <v>24</v>
      </c>
      <c r="T3445" t="s">
        <v>24</v>
      </c>
      <c r="U3445" t="s">
        <v>24</v>
      </c>
      <c r="V3445" t="s">
        <v>24</v>
      </c>
      <c r="W3445" t="s">
        <v>24</v>
      </c>
      <c r="X3445" t="s">
        <v>24</v>
      </c>
      <c r="Y3445">
        <v>2417</v>
      </c>
      <c r="Z3445">
        <v>2703</v>
      </c>
      <c r="AA3445">
        <v>908</v>
      </c>
      <c r="AB3445">
        <v>1047</v>
      </c>
      <c r="AC3445" t="s">
        <v>13836</v>
      </c>
      <c r="AD3445" t="s">
        <v>13839</v>
      </c>
    </row>
    <row r="3446" spans="1:30" x14ac:dyDescent="0.25">
      <c r="A3446">
        <v>3445</v>
      </c>
      <c r="B3446" t="s">
        <v>17658</v>
      </c>
      <c r="C3446" s="2">
        <v>-0.46874877923179398</v>
      </c>
      <c r="D3446" t="s">
        <v>13842</v>
      </c>
      <c r="E3446" t="s">
        <v>18282</v>
      </c>
      <c r="F3446">
        <v>2107.0697625288399</v>
      </c>
      <c r="G3446" s="2">
        <v>0.23514821772914599</v>
      </c>
      <c r="H3446" s="12">
        <v>-1.9934183799416301</v>
      </c>
      <c r="I3446" s="14">
        <v>4.6215652893823199E-2</v>
      </c>
      <c r="J3446" s="14">
        <v>9.7184773586634202E-2</v>
      </c>
      <c r="K3446" t="s">
        <v>13841</v>
      </c>
      <c r="L3446" t="s">
        <v>24</v>
      </c>
      <c r="M3446" t="s">
        <v>24</v>
      </c>
      <c r="N3446" t="s">
        <v>24</v>
      </c>
      <c r="O3446" t="s">
        <v>24</v>
      </c>
      <c r="P3446" t="s">
        <v>24</v>
      </c>
      <c r="Q3446" t="s">
        <v>24</v>
      </c>
      <c r="R3446" t="s">
        <v>24</v>
      </c>
      <c r="S3446" t="s">
        <v>24</v>
      </c>
      <c r="T3446" t="s">
        <v>24</v>
      </c>
      <c r="U3446" t="s">
        <v>24</v>
      </c>
      <c r="V3446" t="s">
        <v>24</v>
      </c>
      <c r="W3446" t="s">
        <v>24</v>
      </c>
      <c r="X3446" t="s">
        <v>24</v>
      </c>
      <c r="Y3446">
        <v>2742</v>
      </c>
      <c r="Z3446">
        <v>2638</v>
      </c>
      <c r="AA3446">
        <v>1218</v>
      </c>
      <c r="AB3446">
        <v>2060</v>
      </c>
      <c r="AC3446" t="s">
        <v>13840</v>
      </c>
      <c r="AD3446" t="s">
        <v>13843</v>
      </c>
    </row>
    <row r="3447" spans="1:30" x14ac:dyDescent="0.25">
      <c r="A3447">
        <v>3446</v>
      </c>
      <c r="B3447" t="s">
        <v>17659</v>
      </c>
      <c r="C3447" s="2">
        <v>-0.23396482505237401</v>
      </c>
      <c r="D3447" t="s">
        <v>13846</v>
      </c>
      <c r="E3447" t="s">
        <v>18289</v>
      </c>
      <c r="F3447">
        <v>359.767658338209</v>
      </c>
      <c r="G3447" s="2">
        <v>0.21184401020911101</v>
      </c>
      <c r="H3447" s="12">
        <v>-1.10442029879168</v>
      </c>
      <c r="I3447" s="14">
        <v>0.26941085941722298</v>
      </c>
      <c r="J3447" s="14">
        <v>0.39340981827247201</v>
      </c>
      <c r="K3447" t="s">
        <v>13845</v>
      </c>
      <c r="L3447" t="s">
        <v>24</v>
      </c>
      <c r="M3447" t="s">
        <v>24</v>
      </c>
      <c r="N3447" t="s">
        <v>24</v>
      </c>
      <c r="O3447" t="s">
        <v>24</v>
      </c>
      <c r="P3447" t="s">
        <v>24</v>
      </c>
      <c r="Q3447" t="s">
        <v>24</v>
      </c>
      <c r="R3447" t="s">
        <v>24</v>
      </c>
      <c r="S3447" t="s">
        <v>24</v>
      </c>
      <c r="T3447" t="s">
        <v>24</v>
      </c>
      <c r="U3447" t="s">
        <v>24</v>
      </c>
      <c r="V3447" t="s">
        <v>24</v>
      </c>
      <c r="W3447" t="s">
        <v>24</v>
      </c>
      <c r="X3447" t="s">
        <v>24</v>
      </c>
      <c r="Y3447">
        <v>508</v>
      </c>
      <c r="Z3447">
        <v>499</v>
      </c>
      <c r="AA3447">
        <v>220</v>
      </c>
      <c r="AB3447">
        <v>296</v>
      </c>
      <c r="AC3447" t="s">
        <v>13844</v>
      </c>
      <c r="AD3447" t="s">
        <v>13847</v>
      </c>
    </row>
    <row r="3448" spans="1:30" x14ac:dyDescent="0.25">
      <c r="A3448">
        <v>3447</v>
      </c>
      <c r="B3448" t="s">
        <v>17660</v>
      </c>
      <c r="C3448" s="2">
        <v>0.16279867799724099</v>
      </c>
      <c r="D3448" t="s">
        <v>13850</v>
      </c>
      <c r="E3448" t="s">
        <v>18289</v>
      </c>
      <c r="F3448">
        <v>59.807954183265203</v>
      </c>
      <c r="G3448" s="2">
        <v>0.392064926451478</v>
      </c>
      <c r="H3448" s="12">
        <v>0.41523397532829098</v>
      </c>
      <c r="I3448" s="14">
        <v>0.67797062935478303</v>
      </c>
      <c r="J3448" s="14">
        <v>0.76916772447136195</v>
      </c>
      <c r="K3448" t="s">
        <v>13849</v>
      </c>
      <c r="L3448" t="s">
        <v>24</v>
      </c>
      <c r="M3448" t="s">
        <v>24</v>
      </c>
      <c r="N3448" t="s">
        <v>24</v>
      </c>
      <c r="O3448" t="s">
        <v>24</v>
      </c>
      <c r="P3448" t="s">
        <v>24</v>
      </c>
      <c r="Q3448" t="s">
        <v>24</v>
      </c>
      <c r="R3448" t="s">
        <v>24</v>
      </c>
      <c r="S3448" t="s">
        <v>24</v>
      </c>
      <c r="T3448" t="s">
        <v>24</v>
      </c>
      <c r="U3448" t="s">
        <v>24</v>
      </c>
      <c r="V3448" t="s">
        <v>24</v>
      </c>
      <c r="W3448" t="s">
        <v>24</v>
      </c>
      <c r="X3448" t="s">
        <v>24</v>
      </c>
      <c r="Y3448">
        <v>89</v>
      </c>
      <c r="Z3448">
        <v>104</v>
      </c>
      <c r="AA3448">
        <v>31</v>
      </c>
      <c r="AB3448">
        <v>44</v>
      </c>
      <c r="AC3448" t="s">
        <v>13848</v>
      </c>
      <c r="AD3448" t="s">
        <v>13851</v>
      </c>
    </row>
    <row r="3449" spans="1:30" x14ac:dyDescent="0.25">
      <c r="A3449">
        <v>3448</v>
      </c>
      <c r="B3449" t="s">
        <v>17661</v>
      </c>
      <c r="C3449" s="2">
        <v>-0.19223544895262801</v>
      </c>
      <c r="D3449" t="s">
        <v>13854</v>
      </c>
      <c r="E3449" t="s">
        <v>18289</v>
      </c>
      <c r="F3449">
        <v>85.845844879164801</v>
      </c>
      <c r="G3449" s="2">
        <v>0.33773515239415902</v>
      </c>
      <c r="H3449" s="12">
        <v>-0.56918993356153902</v>
      </c>
      <c r="I3449" s="14">
        <v>0.56922725134674801</v>
      </c>
      <c r="J3449" s="14">
        <v>0.683738054908967</v>
      </c>
      <c r="K3449" t="s">
        <v>13853</v>
      </c>
      <c r="L3449" t="s">
        <v>24</v>
      </c>
      <c r="M3449" t="s">
        <v>24</v>
      </c>
      <c r="N3449" t="s">
        <v>24</v>
      </c>
      <c r="O3449" t="s">
        <v>24</v>
      </c>
      <c r="P3449" t="s">
        <v>24</v>
      </c>
      <c r="Q3449" t="s">
        <v>24</v>
      </c>
      <c r="R3449" t="s">
        <v>24</v>
      </c>
      <c r="S3449" t="s">
        <v>24</v>
      </c>
      <c r="T3449" t="s">
        <v>24</v>
      </c>
      <c r="U3449" t="s">
        <v>24</v>
      </c>
      <c r="V3449" t="s">
        <v>24</v>
      </c>
      <c r="W3449" t="s">
        <v>24</v>
      </c>
      <c r="X3449" t="s">
        <v>24</v>
      </c>
      <c r="Y3449">
        <v>116</v>
      </c>
      <c r="Z3449">
        <v>128</v>
      </c>
      <c r="AA3449">
        <v>61</v>
      </c>
      <c r="AB3449">
        <v>59</v>
      </c>
      <c r="AC3449" t="s">
        <v>13852</v>
      </c>
      <c r="AD3449" t="s">
        <v>13855</v>
      </c>
    </row>
    <row r="3450" spans="1:30" x14ac:dyDescent="0.25">
      <c r="A3450">
        <v>3449</v>
      </c>
      <c r="B3450" t="s">
        <v>17662</v>
      </c>
      <c r="C3450" s="2">
        <v>-0.29603828813729599</v>
      </c>
      <c r="D3450" t="s">
        <v>13858</v>
      </c>
      <c r="E3450" t="s">
        <v>18289</v>
      </c>
      <c r="F3450">
        <v>38.118430216476199</v>
      </c>
      <c r="G3450" s="2">
        <v>0.50074295792488799</v>
      </c>
      <c r="H3450" s="12">
        <v>-0.59119810563906605</v>
      </c>
      <c r="I3450" s="14">
        <v>0.55438769188158898</v>
      </c>
      <c r="J3450" s="14">
        <v>0.671281840867474</v>
      </c>
      <c r="K3450" t="s">
        <v>13857</v>
      </c>
      <c r="L3450" t="s">
        <v>24</v>
      </c>
      <c r="M3450" t="s">
        <v>24</v>
      </c>
      <c r="N3450" t="s">
        <v>24</v>
      </c>
      <c r="O3450" t="s">
        <v>24</v>
      </c>
      <c r="P3450" t="s">
        <v>24</v>
      </c>
      <c r="Q3450" t="s">
        <v>24</v>
      </c>
      <c r="R3450" t="s">
        <v>24</v>
      </c>
      <c r="S3450" t="s">
        <v>24</v>
      </c>
      <c r="T3450" t="s">
        <v>24</v>
      </c>
      <c r="U3450" t="s">
        <v>24</v>
      </c>
      <c r="V3450" t="s">
        <v>24</v>
      </c>
      <c r="W3450" t="s">
        <v>24</v>
      </c>
      <c r="X3450" t="s">
        <v>24</v>
      </c>
      <c r="Y3450">
        <v>59</v>
      </c>
      <c r="Z3450">
        <v>45</v>
      </c>
      <c r="AA3450">
        <v>22</v>
      </c>
      <c r="AB3450">
        <v>34</v>
      </c>
      <c r="AC3450" t="s">
        <v>13856</v>
      </c>
      <c r="AD3450" t="e">
        <f>-KVSINDELIELEANLTVNSMLSQLGYDQPGTALAINQTIIPRDNWDHHLLLNGDDILLFQAIAGG</f>
        <v>#NAME?</v>
      </c>
    </row>
    <row r="3451" spans="1:30" x14ac:dyDescent="0.25">
      <c r="A3451">
        <v>3450</v>
      </c>
      <c r="B3451" t="s">
        <v>17663</v>
      </c>
      <c r="C3451" s="2">
        <v>-0.62930434486197895</v>
      </c>
      <c r="D3451" t="s">
        <v>13861</v>
      </c>
      <c r="E3451" t="s">
        <v>18289</v>
      </c>
      <c r="F3451">
        <v>129.77283595144701</v>
      </c>
      <c r="G3451" s="2">
        <v>0.30186577705439299</v>
      </c>
      <c r="H3451" s="12">
        <v>-2.0847157667316001</v>
      </c>
      <c r="I3451" s="14">
        <v>3.7095108616202598E-2</v>
      </c>
      <c r="J3451" s="14">
        <v>8.14257443205572E-2</v>
      </c>
      <c r="K3451" t="s">
        <v>13860</v>
      </c>
      <c r="L3451" t="s">
        <v>24</v>
      </c>
      <c r="M3451" t="s">
        <v>24</v>
      </c>
      <c r="N3451" t="s">
        <v>24</v>
      </c>
      <c r="O3451" t="s">
        <v>24</v>
      </c>
      <c r="P3451" t="s">
        <v>24</v>
      </c>
      <c r="Q3451" t="s">
        <v>24</v>
      </c>
      <c r="R3451" t="s">
        <v>24</v>
      </c>
      <c r="S3451" t="s">
        <v>24</v>
      </c>
      <c r="T3451" t="s">
        <v>24</v>
      </c>
      <c r="U3451" t="s">
        <v>24</v>
      </c>
      <c r="V3451" t="s">
        <v>24</v>
      </c>
      <c r="W3451" t="s">
        <v>24</v>
      </c>
      <c r="X3451" t="s">
        <v>24</v>
      </c>
      <c r="Y3451">
        <v>152</v>
      </c>
      <c r="Z3451">
        <v>158</v>
      </c>
      <c r="AA3451">
        <v>108</v>
      </c>
      <c r="AB3451">
        <v>98</v>
      </c>
      <c r="AC3451" t="s">
        <v>13859</v>
      </c>
      <c r="AD3451" t="s">
        <v>13862</v>
      </c>
    </row>
    <row r="3452" spans="1:30" x14ac:dyDescent="0.25">
      <c r="A3452">
        <v>3451</v>
      </c>
      <c r="B3452" t="s">
        <v>17664</v>
      </c>
      <c r="C3452" s="2">
        <v>-0.243580908848575</v>
      </c>
      <c r="D3452" t="s">
        <v>13865</v>
      </c>
      <c r="E3452" t="s">
        <v>18289</v>
      </c>
      <c r="F3452">
        <v>256.57749209424099</v>
      </c>
      <c r="G3452" s="2">
        <v>0.22581192750939499</v>
      </c>
      <c r="H3452" s="12">
        <v>-1.0786892948267399</v>
      </c>
      <c r="I3452" s="14">
        <v>0.28072625949827301</v>
      </c>
      <c r="J3452" s="14">
        <v>0.40556272413642402</v>
      </c>
      <c r="K3452" t="s">
        <v>13864</v>
      </c>
      <c r="L3452" t="s">
        <v>24</v>
      </c>
      <c r="M3452" t="s">
        <v>24</v>
      </c>
      <c r="N3452" t="s">
        <v>24</v>
      </c>
      <c r="O3452" t="s">
        <v>24</v>
      </c>
      <c r="P3452" t="s">
        <v>24</v>
      </c>
      <c r="Q3452" t="s">
        <v>24</v>
      </c>
      <c r="R3452" t="s">
        <v>24</v>
      </c>
      <c r="S3452" t="s">
        <v>24</v>
      </c>
      <c r="T3452" t="s">
        <v>24</v>
      </c>
      <c r="U3452" t="s">
        <v>24</v>
      </c>
      <c r="V3452" t="s">
        <v>24</v>
      </c>
      <c r="W3452" t="s">
        <v>24</v>
      </c>
      <c r="X3452" t="s">
        <v>24</v>
      </c>
      <c r="Y3452">
        <v>359</v>
      </c>
      <c r="Z3452">
        <v>356</v>
      </c>
      <c r="AA3452">
        <v>176</v>
      </c>
      <c r="AB3452">
        <v>190</v>
      </c>
      <c r="AC3452" t="s">
        <v>13863</v>
      </c>
      <c r="AD3452" t="s">
        <v>13866</v>
      </c>
    </row>
    <row r="3453" spans="1:30" x14ac:dyDescent="0.25">
      <c r="A3453">
        <v>3452</v>
      </c>
      <c r="B3453" t="s">
        <v>17665</v>
      </c>
      <c r="C3453" s="2">
        <v>0.51394179696289899</v>
      </c>
      <c r="D3453" t="s">
        <v>35</v>
      </c>
      <c r="E3453" t="s">
        <v>18288</v>
      </c>
      <c r="F3453">
        <v>426.12113986382298</v>
      </c>
      <c r="G3453" s="2">
        <v>0.20045902491929399</v>
      </c>
      <c r="H3453" s="12">
        <v>2.5638246877127</v>
      </c>
      <c r="I3453" s="14">
        <v>1.03525820675475E-2</v>
      </c>
      <c r="J3453" s="14">
        <v>2.77466252393774E-2</v>
      </c>
      <c r="K3453" t="s">
        <v>13868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0</v>
      </c>
      <c r="Y3453">
        <v>778</v>
      </c>
      <c r="Z3453">
        <v>747</v>
      </c>
      <c r="AA3453">
        <v>215</v>
      </c>
      <c r="AB3453">
        <v>248</v>
      </c>
      <c r="AC3453" t="s">
        <v>13867</v>
      </c>
      <c r="AD3453" t="s">
        <v>13869</v>
      </c>
    </row>
    <row r="3454" spans="1:30" x14ac:dyDescent="0.25">
      <c r="A3454">
        <v>3453</v>
      </c>
      <c r="B3454" t="s">
        <v>17666</v>
      </c>
      <c r="C3454" s="2">
        <v>0.73903218592236197</v>
      </c>
      <c r="D3454" t="s">
        <v>13872</v>
      </c>
      <c r="E3454" t="s">
        <v>18288</v>
      </c>
      <c r="F3454">
        <v>470.72162815973297</v>
      </c>
      <c r="G3454" s="2">
        <v>0.231749329124399</v>
      </c>
      <c r="H3454" s="12">
        <v>3.18892912749561</v>
      </c>
      <c r="I3454" s="14">
        <v>1.4280088344709901E-3</v>
      </c>
      <c r="J3454" s="14">
        <v>5.0744185147964197E-3</v>
      </c>
      <c r="K3454" t="s">
        <v>13871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0</v>
      </c>
      <c r="Y3454">
        <v>832</v>
      </c>
      <c r="Z3454">
        <v>963</v>
      </c>
      <c r="AA3454">
        <v>242</v>
      </c>
      <c r="AB3454">
        <v>219</v>
      </c>
      <c r="AC3454" t="s">
        <v>13870</v>
      </c>
      <c r="AD3454" t="s">
        <v>13873</v>
      </c>
    </row>
    <row r="3455" spans="1:30" x14ac:dyDescent="0.25">
      <c r="A3455">
        <v>3454</v>
      </c>
      <c r="B3455" t="s">
        <v>17667</v>
      </c>
      <c r="C3455" s="2">
        <v>-0.620081329070584</v>
      </c>
      <c r="D3455" t="s">
        <v>13876</v>
      </c>
      <c r="E3455" t="s">
        <v>18282</v>
      </c>
      <c r="F3455">
        <v>53575.092285428203</v>
      </c>
      <c r="G3455" s="2">
        <v>0.193387055111439</v>
      </c>
      <c r="H3455" s="12">
        <v>-3.2064262456102002</v>
      </c>
      <c r="I3455" s="14">
        <v>1.3439475176901499E-3</v>
      </c>
      <c r="J3455" s="14">
        <v>4.8407627146706397E-3</v>
      </c>
      <c r="K3455" t="s">
        <v>13875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</v>
      </c>
      <c r="W3455">
        <v>0</v>
      </c>
      <c r="X3455">
        <v>0</v>
      </c>
      <c r="Y3455">
        <v>58384</v>
      </c>
      <c r="Z3455">
        <v>70563</v>
      </c>
      <c r="AA3455">
        <v>43580</v>
      </c>
      <c r="AB3455">
        <v>41331</v>
      </c>
      <c r="AC3455" t="s">
        <v>13874</v>
      </c>
      <c r="AD3455" t="s">
        <v>13877</v>
      </c>
    </row>
    <row r="3456" spans="1:30" x14ac:dyDescent="0.25">
      <c r="A3456">
        <v>3455</v>
      </c>
      <c r="B3456" t="s">
        <v>17668</v>
      </c>
      <c r="C3456" s="2">
        <v>-0.524622795521136</v>
      </c>
      <c r="D3456" t="s">
        <v>13880</v>
      </c>
      <c r="E3456" t="s">
        <v>18282</v>
      </c>
      <c r="F3456">
        <v>64498.8758519681</v>
      </c>
      <c r="G3456" s="2">
        <v>0.18030261042734799</v>
      </c>
      <c r="H3456" s="12">
        <v>-2.9096794232634302</v>
      </c>
      <c r="I3456" s="14">
        <v>3.6179965040589101E-3</v>
      </c>
      <c r="J3456" s="14">
        <v>1.1311670415012E-2</v>
      </c>
      <c r="K3456" t="s">
        <v>13879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1</v>
      </c>
      <c r="W3456">
        <v>0</v>
      </c>
      <c r="X3456">
        <v>0</v>
      </c>
      <c r="Y3456">
        <v>72432</v>
      </c>
      <c r="Z3456">
        <v>89114</v>
      </c>
      <c r="AA3456">
        <v>49630</v>
      </c>
      <c r="AB3456">
        <v>50180</v>
      </c>
      <c r="AC3456" t="s">
        <v>13878</v>
      </c>
      <c r="AD3456" t="s">
        <v>13881</v>
      </c>
    </row>
    <row r="3457" spans="1:30" x14ac:dyDescent="0.25">
      <c r="A3457">
        <v>3456</v>
      </c>
      <c r="B3457" t="s">
        <v>17669</v>
      </c>
      <c r="C3457" s="2">
        <v>-0.89020431789769805</v>
      </c>
      <c r="D3457" t="s">
        <v>13884</v>
      </c>
      <c r="E3457" t="s">
        <v>18287</v>
      </c>
      <c r="F3457">
        <v>15161.723613214401</v>
      </c>
      <c r="G3457" s="2">
        <v>0.210086498161075</v>
      </c>
      <c r="H3457" s="12">
        <v>-4.2373228441133302</v>
      </c>
      <c r="I3457" s="14">
        <v>2.2620077027767201E-5</v>
      </c>
      <c r="J3457" s="14">
        <v>1.3465152559974199E-4</v>
      </c>
      <c r="K3457" t="s">
        <v>13883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</v>
      </c>
      <c r="W3457">
        <v>0</v>
      </c>
      <c r="X3457">
        <v>0</v>
      </c>
      <c r="Y3457">
        <v>14393</v>
      </c>
      <c r="Z3457">
        <v>18069</v>
      </c>
      <c r="AA3457">
        <v>13429</v>
      </c>
      <c r="AB3457">
        <v>12297</v>
      </c>
      <c r="AC3457" t="s">
        <v>13882</v>
      </c>
      <c r="AD3457" t="s">
        <v>13885</v>
      </c>
    </row>
    <row r="3458" spans="1:30" x14ac:dyDescent="0.25">
      <c r="A3458">
        <v>3457</v>
      </c>
      <c r="B3458" t="s">
        <v>17670</v>
      </c>
      <c r="C3458" s="2">
        <v>-0.86379299426446099</v>
      </c>
      <c r="D3458" t="s">
        <v>13888</v>
      </c>
      <c r="E3458" t="s">
        <v>18287</v>
      </c>
      <c r="F3458">
        <v>23428.283638227302</v>
      </c>
      <c r="G3458" s="2">
        <v>0.206728949198526</v>
      </c>
      <c r="H3458" s="12">
        <v>-4.1783842931206596</v>
      </c>
      <c r="I3458" s="14">
        <v>2.9358729110823301E-5</v>
      </c>
      <c r="J3458" s="14">
        <v>1.6927652524640499E-4</v>
      </c>
      <c r="K3458" t="s">
        <v>13887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1</v>
      </c>
      <c r="W3458">
        <v>0</v>
      </c>
      <c r="X3458">
        <v>0</v>
      </c>
      <c r="Y3458">
        <v>23680</v>
      </c>
      <c r="Z3458">
        <v>27008</v>
      </c>
      <c r="AA3458">
        <v>20901</v>
      </c>
      <c r="AB3458">
        <v>18543</v>
      </c>
      <c r="AC3458" t="s">
        <v>13886</v>
      </c>
      <c r="AD3458" t="s">
        <v>13889</v>
      </c>
    </row>
    <row r="3459" spans="1:30" x14ac:dyDescent="0.25">
      <c r="A3459">
        <v>3458</v>
      </c>
      <c r="B3459" t="s">
        <v>17671</v>
      </c>
      <c r="C3459" s="2">
        <v>-1.5439260207480501</v>
      </c>
      <c r="D3459" t="s">
        <v>13892</v>
      </c>
      <c r="E3459" t="s">
        <v>18287</v>
      </c>
      <c r="F3459">
        <v>18566.762441581501</v>
      </c>
      <c r="G3459" s="2">
        <v>0.26418059966915503</v>
      </c>
      <c r="H3459" s="12">
        <v>-5.8442066627207696</v>
      </c>
      <c r="I3459" s="14">
        <v>5.0898807728516102E-9</v>
      </c>
      <c r="J3459" s="14">
        <v>6.2700266302793498E-8</v>
      </c>
      <c r="K3459" t="s">
        <v>13891</v>
      </c>
      <c r="L3459">
        <v>0</v>
      </c>
      <c r="M3459">
        <v>1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12501</v>
      </c>
      <c r="Z3459">
        <v>16487</v>
      </c>
      <c r="AA3459">
        <v>20202</v>
      </c>
      <c r="AB3459">
        <v>15663</v>
      </c>
      <c r="AC3459" t="s">
        <v>13890</v>
      </c>
      <c r="AD3459" t="s">
        <v>13893</v>
      </c>
    </row>
    <row r="3460" spans="1:30" x14ac:dyDescent="0.25">
      <c r="A3460">
        <v>3459</v>
      </c>
      <c r="B3460" t="s">
        <v>17672</v>
      </c>
      <c r="C3460" s="2">
        <v>-1.28148172416839</v>
      </c>
      <c r="D3460" t="s">
        <v>13896</v>
      </c>
      <c r="E3460" t="s">
        <v>18287</v>
      </c>
      <c r="F3460">
        <v>13202.6578024147</v>
      </c>
      <c r="G3460" s="2">
        <v>0.28035187098599701</v>
      </c>
      <c r="H3460" s="12">
        <v>-4.57097617954686</v>
      </c>
      <c r="I3460" s="14">
        <v>4.8545746843351397E-6</v>
      </c>
      <c r="J3460" s="14">
        <v>3.3316545065604099E-5</v>
      </c>
      <c r="K3460" t="s">
        <v>13895</v>
      </c>
      <c r="L3460">
        <v>0</v>
      </c>
      <c r="M3460">
        <v>1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10125</v>
      </c>
      <c r="Z3460">
        <v>13403</v>
      </c>
      <c r="AA3460">
        <v>13961</v>
      </c>
      <c r="AB3460">
        <v>10252</v>
      </c>
      <c r="AC3460" t="s">
        <v>13894</v>
      </c>
      <c r="AD3460" t="s">
        <v>13897</v>
      </c>
    </row>
    <row r="3461" spans="1:30" x14ac:dyDescent="0.25">
      <c r="A3461">
        <v>3460</v>
      </c>
      <c r="B3461" t="s">
        <v>17673</v>
      </c>
      <c r="C3461" s="2">
        <v>0.27158565654662897</v>
      </c>
      <c r="D3461" t="s">
        <v>13900</v>
      </c>
      <c r="E3461" t="s">
        <v>18282</v>
      </c>
      <c r="F3461">
        <v>3615.9455984337701</v>
      </c>
      <c r="G3461" s="2">
        <v>0.14193612911067999</v>
      </c>
      <c r="H3461" s="12">
        <v>1.9134356999044999</v>
      </c>
      <c r="I3461" s="14">
        <v>5.5692297785304601E-2</v>
      </c>
      <c r="J3461" s="14">
        <v>0.11321104781447899</v>
      </c>
      <c r="K3461" t="s">
        <v>13899</v>
      </c>
      <c r="L3461" t="s">
        <v>24</v>
      </c>
      <c r="M3461" t="s">
        <v>24</v>
      </c>
      <c r="N3461" t="s">
        <v>24</v>
      </c>
      <c r="O3461" t="s">
        <v>24</v>
      </c>
      <c r="P3461" t="s">
        <v>24</v>
      </c>
      <c r="Q3461" t="s">
        <v>24</v>
      </c>
      <c r="R3461" t="s">
        <v>24</v>
      </c>
      <c r="S3461" t="s">
        <v>24</v>
      </c>
      <c r="T3461" t="s">
        <v>24</v>
      </c>
      <c r="U3461" t="s">
        <v>24</v>
      </c>
      <c r="V3461" t="s">
        <v>24</v>
      </c>
      <c r="W3461" t="s">
        <v>24</v>
      </c>
      <c r="X3461" t="s">
        <v>24</v>
      </c>
      <c r="Y3461">
        <v>5787</v>
      </c>
      <c r="Z3461">
        <v>6269</v>
      </c>
      <c r="AA3461">
        <v>2000</v>
      </c>
      <c r="AB3461">
        <v>2323</v>
      </c>
      <c r="AC3461" t="s">
        <v>13898</v>
      </c>
      <c r="AD3461" t="s">
        <v>13901</v>
      </c>
    </row>
    <row r="3462" spans="1:30" x14ac:dyDescent="0.25">
      <c r="A3462">
        <v>3461</v>
      </c>
      <c r="B3462" t="s">
        <v>17674</v>
      </c>
      <c r="C3462" s="2">
        <v>0.24738930417253399</v>
      </c>
      <c r="D3462" t="s">
        <v>13904</v>
      </c>
      <c r="E3462" t="s">
        <v>18288</v>
      </c>
      <c r="F3462">
        <v>2573.4414483402802</v>
      </c>
      <c r="G3462" s="2">
        <v>0.20602345675204101</v>
      </c>
      <c r="H3462" s="12">
        <v>1.20078222194999</v>
      </c>
      <c r="I3462" s="14">
        <v>0.22983568982081401</v>
      </c>
      <c r="J3462" s="14">
        <v>0.34949702832954799</v>
      </c>
      <c r="K3462" t="s">
        <v>13903</v>
      </c>
      <c r="L3462" t="s">
        <v>24</v>
      </c>
      <c r="M3462" t="s">
        <v>24</v>
      </c>
      <c r="N3462" t="s">
        <v>24</v>
      </c>
      <c r="O3462" t="s">
        <v>24</v>
      </c>
      <c r="P3462" t="s">
        <v>24</v>
      </c>
      <c r="Q3462" t="s">
        <v>24</v>
      </c>
      <c r="R3462" t="s">
        <v>24</v>
      </c>
      <c r="S3462" t="s">
        <v>24</v>
      </c>
      <c r="T3462" t="s">
        <v>24</v>
      </c>
      <c r="U3462" t="s">
        <v>24</v>
      </c>
      <c r="V3462" t="s">
        <v>24</v>
      </c>
      <c r="W3462" t="s">
        <v>24</v>
      </c>
      <c r="X3462" t="s">
        <v>24</v>
      </c>
      <c r="Y3462">
        <v>4413</v>
      </c>
      <c r="Z3462">
        <v>4081</v>
      </c>
      <c r="AA3462">
        <v>1595</v>
      </c>
      <c r="AB3462">
        <v>1481</v>
      </c>
      <c r="AC3462" t="s">
        <v>13902</v>
      </c>
      <c r="AD3462" t="s">
        <v>13905</v>
      </c>
    </row>
    <row r="3463" spans="1:30" x14ac:dyDescent="0.25">
      <c r="A3463">
        <v>3462</v>
      </c>
      <c r="B3463" t="s">
        <v>17675</v>
      </c>
      <c r="C3463" s="2">
        <v>0.27144135693986998</v>
      </c>
      <c r="D3463" t="s">
        <v>2171</v>
      </c>
      <c r="E3463" t="s">
        <v>18287</v>
      </c>
      <c r="F3463">
        <v>41909.016408236101</v>
      </c>
      <c r="G3463" s="2">
        <v>0.26218489286042401</v>
      </c>
      <c r="H3463" s="12">
        <v>1.03530510083345</v>
      </c>
      <c r="I3463" s="14">
        <v>0.30052644844605902</v>
      </c>
      <c r="J3463" s="14">
        <v>0.42550971036325602</v>
      </c>
      <c r="K3463" t="s">
        <v>13907</v>
      </c>
      <c r="L3463" t="s">
        <v>24</v>
      </c>
      <c r="M3463" t="s">
        <v>24</v>
      </c>
      <c r="N3463" t="s">
        <v>24</v>
      </c>
      <c r="O3463" t="s">
        <v>24</v>
      </c>
      <c r="P3463" t="s">
        <v>24</v>
      </c>
      <c r="Q3463" t="s">
        <v>24</v>
      </c>
      <c r="R3463" t="s">
        <v>24</v>
      </c>
      <c r="S3463" t="s">
        <v>24</v>
      </c>
      <c r="T3463" t="s">
        <v>24</v>
      </c>
      <c r="U3463" t="s">
        <v>24</v>
      </c>
      <c r="V3463" t="s">
        <v>24</v>
      </c>
      <c r="W3463" t="s">
        <v>24</v>
      </c>
      <c r="X3463" t="s">
        <v>24</v>
      </c>
      <c r="Y3463">
        <v>59879</v>
      </c>
      <c r="Z3463">
        <v>80285</v>
      </c>
      <c r="AA3463">
        <v>27588</v>
      </c>
      <c r="AB3463">
        <v>21702</v>
      </c>
      <c r="AC3463" t="s">
        <v>13906</v>
      </c>
      <c r="AD3463" t="s">
        <v>13908</v>
      </c>
    </row>
    <row r="3464" spans="1:30" x14ac:dyDescent="0.25">
      <c r="A3464">
        <v>3463</v>
      </c>
      <c r="B3464" t="s">
        <v>17676</v>
      </c>
      <c r="C3464" s="2">
        <v>0.98214738932184797</v>
      </c>
      <c r="D3464" t="s">
        <v>4133</v>
      </c>
      <c r="E3464" t="s">
        <v>18287</v>
      </c>
      <c r="F3464">
        <v>104.422777086644</v>
      </c>
      <c r="G3464" s="2">
        <v>0.323316264182548</v>
      </c>
      <c r="H3464" s="12">
        <v>3.03772961068027</v>
      </c>
      <c r="I3464" s="14">
        <v>2.3836773097817899E-3</v>
      </c>
      <c r="J3464" s="14">
        <v>7.8484484778228395E-3</v>
      </c>
      <c r="K3464" t="s">
        <v>13910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0</v>
      </c>
      <c r="Y3464">
        <v>218</v>
      </c>
      <c r="Z3464">
        <v>204</v>
      </c>
      <c r="AA3464">
        <v>40</v>
      </c>
      <c r="AB3464">
        <v>53</v>
      </c>
      <c r="AC3464" t="s">
        <v>13909</v>
      </c>
      <c r="AD3464" t="s">
        <v>13911</v>
      </c>
    </row>
    <row r="3465" spans="1:30" x14ac:dyDescent="0.25">
      <c r="A3465">
        <v>3464</v>
      </c>
      <c r="B3465" t="s">
        <v>17677</v>
      </c>
      <c r="C3465" s="2">
        <v>1.82947497025943</v>
      </c>
      <c r="D3465" t="s">
        <v>13914</v>
      </c>
      <c r="E3465" t="s">
        <v>18289</v>
      </c>
      <c r="F3465">
        <v>3369.7797882137102</v>
      </c>
      <c r="G3465" s="2">
        <v>0.26539131419265199</v>
      </c>
      <c r="H3465" s="12">
        <v>6.8934997960460196</v>
      </c>
      <c r="I3465" s="14">
        <v>5.4436197448476099E-12</v>
      </c>
      <c r="J3465" s="14">
        <v>9.6187036668008704E-11</v>
      </c>
      <c r="K3465" t="s">
        <v>13913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0</v>
      </c>
      <c r="Y3465">
        <v>8122</v>
      </c>
      <c r="Z3465">
        <v>7882</v>
      </c>
      <c r="AA3465">
        <v>1100</v>
      </c>
      <c r="AB3465">
        <v>817</v>
      </c>
      <c r="AC3465" t="s">
        <v>13912</v>
      </c>
      <c r="AD3465" t="s">
        <v>13915</v>
      </c>
    </row>
    <row r="3466" spans="1:30" x14ac:dyDescent="0.25">
      <c r="A3466">
        <v>3465</v>
      </c>
      <c r="B3466" t="s">
        <v>17678</v>
      </c>
      <c r="C3466" s="2">
        <v>0.59961886848878698</v>
      </c>
      <c r="D3466" t="s">
        <v>13918</v>
      </c>
      <c r="E3466" t="s">
        <v>18282</v>
      </c>
      <c r="F3466">
        <v>841.55997875805997</v>
      </c>
      <c r="G3466" s="2">
        <v>0.21681363094068501</v>
      </c>
      <c r="H3466" s="12">
        <v>2.7655958063486699</v>
      </c>
      <c r="I3466" s="14">
        <v>5.6818911970899196E-3</v>
      </c>
      <c r="J3466" s="14">
        <v>1.6645000093500499E-2</v>
      </c>
      <c r="K3466" t="s">
        <v>13917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0</v>
      </c>
      <c r="Y3466">
        <v>1645</v>
      </c>
      <c r="Z3466">
        <v>1435</v>
      </c>
      <c r="AA3466">
        <v>442</v>
      </c>
      <c r="AB3466">
        <v>435</v>
      </c>
      <c r="AC3466" t="s">
        <v>13916</v>
      </c>
      <c r="AD3466" t="s">
        <v>13919</v>
      </c>
    </row>
    <row r="3467" spans="1:30" x14ac:dyDescent="0.25">
      <c r="A3467">
        <v>3466</v>
      </c>
      <c r="B3467" t="s">
        <v>17679</v>
      </c>
      <c r="C3467" s="2">
        <v>-3.09815175244996E-2</v>
      </c>
      <c r="D3467" t="s">
        <v>13922</v>
      </c>
      <c r="E3467" t="s">
        <v>18285</v>
      </c>
      <c r="F3467">
        <v>1600.46218757673</v>
      </c>
      <c r="G3467" s="2">
        <v>0.174247238339892</v>
      </c>
      <c r="H3467" s="12">
        <v>-0.17780205769497601</v>
      </c>
      <c r="I3467" s="14">
        <v>0.85887843129311603</v>
      </c>
      <c r="J3467" s="14">
        <v>0.90159147155903696</v>
      </c>
      <c r="K3467" t="s">
        <v>13921</v>
      </c>
      <c r="L3467" t="s">
        <v>24</v>
      </c>
      <c r="M3467" t="s">
        <v>24</v>
      </c>
      <c r="N3467" t="s">
        <v>24</v>
      </c>
      <c r="O3467" t="s">
        <v>24</v>
      </c>
      <c r="P3467" t="s">
        <v>24</v>
      </c>
      <c r="Q3467" t="s">
        <v>24</v>
      </c>
      <c r="R3467" t="s">
        <v>24</v>
      </c>
      <c r="S3467" t="s">
        <v>24</v>
      </c>
      <c r="T3467" t="s">
        <v>24</v>
      </c>
      <c r="U3467" t="s">
        <v>24</v>
      </c>
      <c r="V3467" t="s">
        <v>24</v>
      </c>
      <c r="W3467" t="s">
        <v>24</v>
      </c>
      <c r="X3467" t="s">
        <v>24</v>
      </c>
      <c r="Y3467">
        <v>2478</v>
      </c>
      <c r="Z3467">
        <v>2339</v>
      </c>
      <c r="AA3467">
        <v>927</v>
      </c>
      <c r="AB3467">
        <v>1218</v>
      </c>
      <c r="AC3467" t="s">
        <v>13920</v>
      </c>
      <c r="AD3467" t="s">
        <v>13923</v>
      </c>
    </row>
    <row r="3468" spans="1:30" x14ac:dyDescent="0.25">
      <c r="A3468">
        <v>3467</v>
      </c>
      <c r="B3468" t="s">
        <v>17680</v>
      </c>
      <c r="C3468" s="2">
        <v>-0.18429352717660499</v>
      </c>
      <c r="D3468" t="s">
        <v>13926</v>
      </c>
      <c r="E3468" t="s">
        <v>18289</v>
      </c>
      <c r="F3468">
        <v>554.92398647929997</v>
      </c>
      <c r="G3468" s="2">
        <v>0.20161923755738601</v>
      </c>
      <c r="H3468" s="12">
        <v>-0.91406717637323998</v>
      </c>
      <c r="I3468" s="14">
        <v>0.360681548574462</v>
      </c>
      <c r="J3468" s="14">
        <v>0.48837082079863903</v>
      </c>
      <c r="K3468" t="s">
        <v>13925</v>
      </c>
      <c r="L3468" t="s">
        <v>24</v>
      </c>
      <c r="M3468" t="s">
        <v>24</v>
      </c>
      <c r="N3468" t="s">
        <v>24</v>
      </c>
      <c r="O3468" t="s">
        <v>24</v>
      </c>
      <c r="P3468" t="s">
        <v>24</v>
      </c>
      <c r="Q3468" t="s">
        <v>24</v>
      </c>
      <c r="R3468" t="s">
        <v>24</v>
      </c>
      <c r="S3468" t="s">
        <v>24</v>
      </c>
      <c r="T3468" t="s">
        <v>24</v>
      </c>
      <c r="U3468" t="s">
        <v>24</v>
      </c>
      <c r="V3468" t="s">
        <v>24</v>
      </c>
      <c r="W3468" t="s">
        <v>24</v>
      </c>
      <c r="X3468" t="s">
        <v>24</v>
      </c>
      <c r="Y3468">
        <v>750</v>
      </c>
      <c r="Z3468">
        <v>835</v>
      </c>
      <c r="AA3468">
        <v>325</v>
      </c>
      <c r="AB3468">
        <v>460</v>
      </c>
      <c r="AC3468" t="s">
        <v>13924</v>
      </c>
      <c r="AD3468" t="s">
        <v>13927</v>
      </c>
    </row>
    <row r="3469" spans="1:30" x14ac:dyDescent="0.25">
      <c r="A3469">
        <v>3468</v>
      </c>
      <c r="B3469" t="s">
        <v>17681</v>
      </c>
      <c r="C3469" s="2">
        <v>8.6300418879872304E-3</v>
      </c>
      <c r="D3469" t="s">
        <v>13930</v>
      </c>
      <c r="E3469" t="s">
        <v>18291</v>
      </c>
      <c r="F3469">
        <v>781.96636634973504</v>
      </c>
      <c r="G3469" s="2">
        <v>0.21774746283358101</v>
      </c>
      <c r="H3469" s="12">
        <v>3.9633260363556799E-2</v>
      </c>
      <c r="I3469" s="14">
        <v>0.96838551032700504</v>
      </c>
      <c r="J3469" s="14">
        <v>0.97613459417319404</v>
      </c>
      <c r="K3469" t="s">
        <v>13929</v>
      </c>
      <c r="L3469" t="s">
        <v>24</v>
      </c>
      <c r="M3469" t="s">
        <v>24</v>
      </c>
      <c r="N3469" t="s">
        <v>24</v>
      </c>
      <c r="O3469" t="s">
        <v>24</v>
      </c>
      <c r="P3469" t="s">
        <v>24</v>
      </c>
      <c r="Q3469" t="s">
        <v>24</v>
      </c>
      <c r="R3469" t="s">
        <v>24</v>
      </c>
      <c r="S3469" t="s">
        <v>24</v>
      </c>
      <c r="T3469" t="s">
        <v>24</v>
      </c>
      <c r="U3469" t="s">
        <v>24</v>
      </c>
      <c r="V3469" t="s">
        <v>24</v>
      </c>
      <c r="W3469" t="s">
        <v>24</v>
      </c>
      <c r="X3469" t="s">
        <v>24</v>
      </c>
      <c r="Y3469">
        <v>1300</v>
      </c>
      <c r="Z3469">
        <v>1082</v>
      </c>
      <c r="AA3469">
        <v>445</v>
      </c>
      <c r="AB3469">
        <v>589</v>
      </c>
      <c r="AC3469" t="s">
        <v>13928</v>
      </c>
      <c r="AD3469" t="s">
        <v>13931</v>
      </c>
    </row>
    <row r="3470" spans="1:30" x14ac:dyDescent="0.25">
      <c r="A3470">
        <v>3469</v>
      </c>
      <c r="B3470" t="s">
        <v>17682</v>
      </c>
      <c r="C3470" s="2">
        <v>-0.83477821341165204</v>
      </c>
      <c r="D3470" t="s">
        <v>13934</v>
      </c>
      <c r="E3470" t="s">
        <v>18294</v>
      </c>
      <c r="F3470">
        <v>4.1203937350853801</v>
      </c>
      <c r="G3470" s="2">
        <v>1.31237351905903</v>
      </c>
      <c r="H3470" s="12">
        <v>-0.63608279296140302</v>
      </c>
      <c r="I3470" s="14">
        <v>0.524722460177386</v>
      </c>
      <c r="J3470" s="14" t="s">
        <v>24</v>
      </c>
      <c r="K3470" t="s">
        <v>13933</v>
      </c>
      <c r="L3470" t="s">
        <v>24</v>
      </c>
      <c r="M3470" t="s">
        <v>24</v>
      </c>
      <c r="N3470" t="s">
        <v>24</v>
      </c>
      <c r="O3470" t="s">
        <v>24</v>
      </c>
      <c r="P3470" t="s">
        <v>24</v>
      </c>
      <c r="Q3470" t="s">
        <v>24</v>
      </c>
      <c r="R3470" t="s">
        <v>24</v>
      </c>
      <c r="S3470" t="s">
        <v>24</v>
      </c>
      <c r="T3470" t="s">
        <v>24</v>
      </c>
      <c r="U3470" t="s">
        <v>24</v>
      </c>
      <c r="V3470" t="s">
        <v>24</v>
      </c>
      <c r="W3470" t="s">
        <v>24</v>
      </c>
      <c r="X3470" t="s">
        <v>24</v>
      </c>
      <c r="Y3470">
        <v>5</v>
      </c>
      <c r="Z3470">
        <v>4</v>
      </c>
      <c r="AA3470">
        <v>3</v>
      </c>
      <c r="AB3470">
        <v>4</v>
      </c>
      <c r="AC3470" t="s">
        <v>13932</v>
      </c>
      <c r="AD3470" t="s">
        <v>13935</v>
      </c>
    </row>
    <row r="3471" spans="1:30" x14ac:dyDescent="0.25">
      <c r="A3471">
        <v>3470</v>
      </c>
      <c r="B3471" t="s">
        <v>17683</v>
      </c>
      <c r="C3471" s="2">
        <v>-0.588327872199081</v>
      </c>
      <c r="D3471" t="s">
        <v>13938</v>
      </c>
      <c r="E3471" t="s">
        <v>18298</v>
      </c>
      <c r="F3471">
        <v>8330.4983382931205</v>
      </c>
      <c r="G3471" s="2">
        <v>0.20336328562265801</v>
      </c>
      <c r="H3471" s="12">
        <v>-2.8929896091998102</v>
      </c>
      <c r="I3471" s="14">
        <v>3.8159392100615302E-3</v>
      </c>
      <c r="J3471" s="14">
        <v>1.1817004453045401E-2</v>
      </c>
      <c r="K3471" t="s">
        <v>13937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</v>
      </c>
      <c r="W3471">
        <v>0</v>
      </c>
      <c r="X3471">
        <v>0</v>
      </c>
      <c r="Y3471">
        <v>9781</v>
      </c>
      <c r="Z3471">
        <v>10503</v>
      </c>
      <c r="AA3471">
        <v>5192</v>
      </c>
      <c r="AB3471">
        <v>8178</v>
      </c>
      <c r="AC3471" t="s">
        <v>13936</v>
      </c>
      <c r="AD3471" t="s">
        <v>13939</v>
      </c>
    </row>
    <row r="3472" spans="1:30" x14ac:dyDescent="0.25">
      <c r="A3472">
        <v>3471</v>
      </c>
      <c r="B3472" t="s">
        <v>17684</v>
      </c>
      <c r="C3472" s="2">
        <v>-3.016516786935</v>
      </c>
      <c r="D3472" t="s">
        <v>13942</v>
      </c>
      <c r="E3472" t="s">
        <v>18290</v>
      </c>
      <c r="F3472">
        <v>27457.3311283763</v>
      </c>
      <c r="G3472" s="2">
        <v>0.36060562508488903</v>
      </c>
      <c r="H3472" s="12">
        <v>-8.36514068859824</v>
      </c>
      <c r="I3472" s="14">
        <v>6.0043237274827402E-17</v>
      </c>
      <c r="J3472" s="14">
        <v>1.8908777545016198E-15</v>
      </c>
      <c r="K3472" t="s">
        <v>13941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1</v>
      </c>
      <c r="X3472">
        <v>0</v>
      </c>
      <c r="Y3472">
        <v>8138</v>
      </c>
      <c r="Z3472">
        <v>10315</v>
      </c>
      <c r="AA3472">
        <v>18655</v>
      </c>
      <c r="AB3472">
        <v>47896</v>
      </c>
      <c r="AC3472" t="s">
        <v>13940</v>
      </c>
      <c r="AD3472" t="s">
        <v>13943</v>
      </c>
    </row>
    <row r="3473" spans="1:30" x14ac:dyDescent="0.25">
      <c r="A3473">
        <v>3472</v>
      </c>
      <c r="B3473" t="s">
        <v>17685</v>
      </c>
      <c r="C3473" s="2">
        <v>-2.7830092046178199</v>
      </c>
      <c r="D3473" t="s">
        <v>13946</v>
      </c>
      <c r="E3473" t="s">
        <v>18290</v>
      </c>
      <c r="F3473">
        <v>10460.104568091299</v>
      </c>
      <c r="G3473" s="2">
        <v>0.33418468667675399</v>
      </c>
      <c r="H3473" s="12">
        <v>-8.3277580199530004</v>
      </c>
      <c r="I3473" s="14">
        <v>8.2387698001867196E-17</v>
      </c>
      <c r="J3473" s="14">
        <v>2.55336476743882E-15</v>
      </c>
      <c r="K3473" t="s">
        <v>13945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1</v>
      </c>
      <c r="X3473">
        <v>0</v>
      </c>
      <c r="Y3473">
        <v>3516</v>
      </c>
      <c r="Z3473">
        <v>4596</v>
      </c>
      <c r="AA3473">
        <v>7477</v>
      </c>
      <c r="AB3473">
        <v>17302</v>
      </c>
      <c r="AC3473" t="s">
        <v>13944</v>
      </c>
      <c r="AD3473" t="s">
        <v>13947</v>
      </c>
    </row>
    <row r="3474" spans="1:30" x14ac:dyDescent="0.25">
      <c r="A3474">
        <v>3473</v>
      </c>
      <c r="B3474" t="s">
        <v>17686</v>
      </c>
      <c r="C3474" s="2">
        <v>0.14253486946166</v>
      </c>
      <c r="D3474" t="s">
        <v>13950</v>
      </c>
      <c r="E3474" t="s">
        <v>18289</v>
      </c>
      <c r="F3474">
        <v>1903.0316476815101</v>
      </c>
      <c r="G3474" s="2">
        <v>0.18790790727825399</v>
      </c>
      <c r="H3474" s="12">
        <v>0.75853577173095799</v>
      </c>
      <c r="I3474" s="14">
        <v>0.44813030658020397</v>
      </c>
      <c r="J3474" s="14">
        <v>0.57413019921118602</v>
      </c>
      <c r="K3474" t="s">
        <v>13949</v>
      </c>
      <c r="L3474" t="s">
        <v>24</v>
      </c>
      <c r="M3474" t="s">
        <v>24</v>
      </c>
      <c r="N3474" t="s">
        <v>24</v>
      </c>
      <c r="O3474" t="s">
        <v>24</v>
      </c>
      <c r="P3474" t="s">
        <v>24</v>
      </c>
      <c r="Q3474" t="s">
        <v>24</v>
      </c>
      <c r="R3474" t="s">
        <v>24</v>
      </c>
      <c r="S3474" t="s">
        <v>24</v>
      </c>
      <c r="T3474" t="s">
        <v>24</v>
      </c>
      <c r="U3474" t="s">
        <v>24</v>
      </c>
      <c r="V3474" t="s">
        <v>24</v>
      </c>
      <c r="W3474" t="s">
        <v>24</v>
      </c>
      <c r="X3474" t="s">
        <v>24</v>
      </c>
      <c r="Y3474">
        <v>2900</v>
      </c>
      <c r="Z3474">
        <v>3187</v>
      </c>
      <c r="AA3474">
        <v>1209</v>
      </c>
      <c r="AB3474">
        <v>1159</v>
      </c>
      <c r="AC3474" t="s">
        <v>13948</v>
      </c>
      <c r="AD3474" t="s">
        <v>13951</v>
      </c>
    </row>
    <row r="3475" spans="1:30" x14ac:dyDescent="0.25">
      <c r="A3475">
        <v>3474</v>
      </c>
      <c r="B3475" t="s">
        <v>17687</v>
      </c>
      <c r="C3475" s="2">
        <v>0.27823589703957302</v>
      </c>
      <c r="D3475" t="s">
        <v>13954</v>
      </c>
      <c r="E3475" t="s">
        <v>18289</v>
      </c>
      <c r="F3475">
        <v>3586.58965747704</v>
      </c>
      <c r="G3475" s="2">
        <v>0.144701208985903</v>
      </c>
      <c r="H3475" s="12">
        <v>1.9228304931901401</v>
      </c>
      <c r="I3475" s="14">
        <v>5.45013411940454E-2</v>
      </c>
      <c r="J3475" s="14">
        <v>0.11125339119850899</v>
      </c>
      <c r="K3475" t="s">
        <v>13953</v>
      </c>
      <c r="L3475" t="s">
        <v>24</v>
      </c>
      <c r="M3475" t="s">
        <v>24</v>
      </c>
      <c r="N3475" t="s">
        <v>24</v>
      </c>
      <c r="O3475" t="s">
        <v>24</v>
      </c>
      <c r="P3475" t="s">
        <v>24</v>
      </c>
      <c r="Q3475" t="s">
        <v>24</v>
      </c>
      <c r="R3475" t="s">
        <v>24</v>
      </c>
      <c r="S3475" t="s">
        <v>24</v>
      </c>
      <c r="T3475" t="s">
        <v>24</v>
      </c>
      <c r="U3475" t="s">
        <v>24</v>
      </c>
      <c r="V3475" t="s">
        <v>24</v>
      </c>
      <c r="W3475" t="s">
        <v>24</v>
      </c>
      <c r="X3475" t="s">
        <v>24</v>
      </c>
      <c r="Y3475">
        <v>5701</v>
      </c>
      <c r="Z3475">
        <v>6285</v>
      </c>
      <c r="AA3475">
        <v>1996</v>
      </c>
      <c r="AB3475">
        <v>2278</v>
      </c>
      <c r="AC3475" t="s">
        <v>13952</v>
      </c>
      <c r="AD3475" t="s">
        <v>13955</v>
      </c>
    </row>
    <row r="3476" spans="1:30" x14ac:dyDescent="0.25">
      <c r="A3476">
        <v>3475</v>
      </c>
      <c r="B3476" t="s">
        <v>17688</v>
      </c>
      <c r="C3476" s="2">
        <v>0.979895873581488</v>
      </c>
      <c r="D3476" t="s">
        <v>13958</v>
      </c>
      <c r="E3476" t="s">
        <v>18291</v>
      </c>
      <c r="F3476">
        <v>4630.7416274185598</v>
      </c>
      <c r="G3476" s="2">
        <v>0.201771044227574</v>
      </c>
      <c r="H3476" s="12">
        <v>4.8564742147851598</v>
      </c>
      <c r="I3476" s="14">
        <v>1.1949433364408401E-6</v>
      </c>
      <c r="J3476" s="14">
        <v>9.4267752096999307E-6</v>
      </c>
      <c r="K3476" t="s">
        <v>13957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0</v>
      </c>
      <c r="Y3476">
        <v>9298</v>
      </c>
      <c r="Z3476">
        <v>9414</v>
      </c>
      <c r="AA3476">
        <v>2138</v>
      </c>
      <c r="AB3476">
        <v>1930</v>
      </c>
      <c r="AC3476" t="s">
        <v>13956</v>
      </c>
      <c r="AD3476" t="s">
        <v>13959</v>
      </c>
    </row>
    <row r="3477" spans="1:30" x14ac:dyDescent="0.25">
      <c r="A3477">
        <v>3476</v>
      </c>
      <c r="B3477" t="s">
        <v>17689</v>
      </c>
      <c r="C3477" s="2">
        <v>0.83135059813016499</v>
      </c>
      <c r="D3477" t="s">
        <v>13962</v>
      </c>
      <c r="E3477" t="s">
        <v>18298</v>
      </c>
      <c r="F3477">
        <v>11798.300544686799</v>
      </c>
      <c r="G3477" s="2">
        <v>0.32156298740474898</v>
      </c>
      <c r="H3477" s="12">
        <v>2.5853429365107501</v>
      </c>
      <c r="I3477" s="14">
        <v>9.7282184207776092E-3</v>
      </c>
      <c r="J3477" s="14">
        <v>2.6362729308214101E-2</v>
      </c>
      <c r="K3477" t="s">
        <v>13961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0</v>
      </c>
      <c r="Y3477">
        <v>21404</v>
      </c>
      <c r="Z3477">
        <v>24684</v>
      </c>
      <c r="AA3477">
        <v>6758</v>
      </c>
      <c r="AB3477">
        <v>4152</v>
      </c>
      <c r="AC3477" t="s">
        <v>13960</v>
      </c>
      <c r="AD3477" t="s">
        <v>13963</v>
      </c>
    </row>
    <row r="3478" spans="1:30" x14ac:dyDescent="0.25">
      <c r="A3478">
        <v>3477</v>
      </c>
      <c r="B3478" t="s">
        <v>17690</v>
      </c>
      <c r="C3478" s="2">
        <v>0.10367678272579101</v>
      </c>
      <c r="D3478" t="s">
        <v>13966</v>
      </c>
      <c r="E3478" t="s">
        <v>18282</v>
      </c>
      <c r="F3478">
        <v>1466.38931002198</v>
      </c>
      <c r="G3478" s="2">
        <v>0.201858207668142</v>
      </c>
      <c r="H3478" s="12">
        <v>0.513611925536548</v>
      </c>
      <c r="I3478" s="14">
        <v>0.60752334015010501</v>
      </c>
      <c r="J3478" s="14">
        <v>0.713926765960326</v>
      </c>
      <c r="K3478" t="s">
        <v>13965</v>
      </c>
      <c r="L3478" t="s">
        <v>24</v>
      </c>
      <c r="M3478" t="s">
        <v>24</v>
      </c>
      <c r="N3478" t="s">
        <v>24</v>
      </c>
      <c r="O3478" t="s">
        <v>24</v>
      </c>
      <c r="P3478" t="s">
        <v>24</v>
      </c>
      <c r="Q3478" t="s">
        <v>24</v>
      </c>
      <c r="R3478" t="s">
        <v>24</v>
      </c>
      <c r="S3478" t="s">
        <v>24</v>
      </c>
      <c r="T3478" t="s">
        <v>24</v>
      </c>
      <c r="U3478" t="s">
        <v>24</v>
      </c>
      <c r="V3478" t="s">
        <v>24</v>
      </c>
      <c r="W3478" t="s">
        <v>24</v>
      </c>
      <c r="X3478" t="s">
        <v>24</v>
      </c>
      <c r="Y3478">
        <v>2282</v>
      </c>
      <c r="Z3478">
        <v>2346</v>
      </c>
      <c r="AA3478">
        <v>747</v>
      </c>
      <c r="AB3478">
        <v>1139</v>
      </c>
      <c r="AC3478" t="s">
        <v>13964</v>
      </c>
      <c r="AD3478" t="s">
        <v>13967</v>
      </c>
    </row>
    <row r="3479" spans="1:30" x14ac:dyDescent="0.25">
      <c r="A3479">
        <v>3478</v>
      </c>
      <c r="B3479" t="s">
        <v>17691</v>
      </c>
      <c r="C3479" s="2">
        <v>0.22359133844649801</v>
      </c>
      <c r="D3479" t="s">
        <v>13970</v>
      </c>
      <c r="E3479" t="s">
        <v>18289</v>
      </c>
      <c r="F3479">
        <v>2871.9925480031502</v>
      </c>
      <c r="G3479" s="2">
        <v>0.199392689302194</v>
      </c>
      <c r="H3479" s="12">
        <v>1.1213617672192</v>
      </c>
      <c r="I3479" s="14">
        <v>0.26213390341236398</v>
      </c>
      <c r="J3479" s="14">
        <v>0.38511395516376201</v>
      </c>
      <c r="K3479" t="s">
        <v>13969</v>
      </c>
      <c r="L3479" t="s">
        <v>24</v>
      </c>
      <c r="M3479" t="s">
        <v>24</v>
      </c>
      <c r="N3479" t="s">
        <v>24</v>
      </c>
      <c r="O3479" t="s">
        <v>24</v>
      </c>
      <c r="P3479" t="s">
        <v>24</v>
      </c>
      <c r="Q3479" t="s">
        <v>24</v>
      </c>
      <c r="R3479" t="s">
        <v>24</v>
      </c>
      <c r="S3479" t="s">
        <v>24</v>
      </c>
      <c r="T3479" t="s">
        <v>24</v>
      </c>
      <c r="U3479" t="s">
        <v>24</v>
      </c>
      <c r="V3479" t="s">
        <v>24</v>
      </c>
      <c r="W3479" t="s">
        <v>24</v>
      </c>
      <c r="X3479" t="s">
        <v>24</v>
      </c>
      <c r="Y3479">
        <v>4441</v>
      </c>
      <c r="Z3479">
        <v>4994</v>
      </c>
      <c r="AA3479">
        <v>1805</v>
      </c>
      <c r="AB3479">
        <v>1657</v>
      </c>
      <c r="AC3479" t="s">
        <v>13968</v>
      </c>
      <c r="AD3479" t="s">
        <v>13971</v>
      </c>
    </row>
    <row r="3480" spans="1:30" x14ac:dyDescent="0.25">
      <c r="A3480">
        <v>3479</v>
      </c>
      <c r="B3480" t="s">
        <v>17692</v>
      </c>
      <c r="C3480" s="2">
        <v>0.69329395817935502</v>
      </c>
      <c r="D3480" t="s">
        <v>13974</v>
      </c>
      <c r="E3480" t="s">
        <v>18301</v>
      </c>
      <c r="F3480">
        <v>881.50562402067396</v>
      </c>
      <c r="G3480" s="2">
        <v>0.19128145107427999</v>
      </c>
      <c r="H3480" s="12">
        <v>3.62447040361551</v>
      </c>
      <c r="I3480" s="14">
        <v>2.8955417442509598E-4</v>
      </c>
      <c r="J3480" s="14">
        <v>1.3041626887312599E-3</v>
      </c>
      <c r="K3480" t="s">
        <v>13973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0</v>
      </c>
      <c r="Y3480">
        <v>1745</v>
      </c>
      <c r="Z3480">
        <v>1566</v>
      </c>
      <c r="AA3480">
        <v>416</v>
      </c>
      <c r="AB3480">
        <v>472</v>
      </c>
      <c r="AC3480" t="s">
        <v>13972</v>
      </c>
      <c r="AD3480" t="s">
        <v>13975</v>
      </c>
    </row>
    <row r="3481" spans="1:30" x14ac:dyDescent="0.25">
      <c r="A3481">
        <v>3480</v>
      </c>
      <c r="B3481" t="s">
        <v>17693</v>
      </c>
      <c r="C3481" s="2">
        <v>0.98442205071058697</v>
      </c>
      <c r="D3481" t="s">
        <v>13978</v>
      </c>
      <c r="E3481" t="s">
        <v>18288</v>
      </c>
      <c r="F3481">
        <v>1278.86321009363</v>
      </c>
      <c r="G3481" s="2">
        <v>0.17186273465180399</v>
      </c>
      <c r="H3481" s="12">
        <v>5.7279552353512599</v>
      </c>
      <c r="I3481" s="14">
        <v>1.01648378863934E-8</v>
      </c>
      <c r="J3481" s="14">
        <v>1.1920027611521399E-7</v>
      </c>
      <c r="K3481" t="s">
        <v>13977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0</v>
      </c>
      <c r="Y3481">
        <v>2661</v>
      </c>
      <c r="Z3481">
        <v>2507</v>
      </c>
      <c r="AA3481">
        <v>524</v>
      </c>
      <c r="AB3481">
        <v>609</v>
      </c>
      <c r="AC3481" t="s">
        <v>13976</v>
      </c>
      <c r="AD3481" t="s">
        <v>13979</v>
      </c>
    </row>
    <row r="3482" spans="1:30" x14ac:dyDescent="0.25">
      <c r="A3482">
        <v>3481</v>
      </c>
      <c r="B3482" t="s">
        <v>17694</v>
      </c>
      <c r="C3482" s="2">
        <v>0.28013058795047802</v>
      </c>
      <c r="D3482" t="s">
        <v>13982</v>
      </c>
      <c r="E3482" t="s">
        <v>18288</v>
      </c>
      <c r="F3482">
        <v>2632.7690417482399</v>
      </c>
      <c r="G3482" s="2">
        <v>0.15633296366611399</v>
      </c>
      <c r="H3482" s="12">
        <v>1.7918843306058201</v>
      </c>
      <c r="I3482" s="14">
        <v>7.3151496479558306E-2</v>
      </c>
      <c r="J3482" s="14">
        <v>0.14120444575020999</v>
      </c>
      <c r="K3482" t="s">
        <v>13981</v>
      </c>
      <c r="L3482" t="s">
        <v>24</v>
      </c>
      <c r="M3482" t="s">
        <v>24</v>
      </c>
      <c r="N3482" t="s">
        <v>24</v>
      </c>
      <c r="O3482" t="s">
        <v>24</v>
      </c>
      <c r="P3482" t="s">
        <v>24</v>
      </c>
      <c r="Q3482" t="s">
        <v>24</v>
      </c>
      <c r="R3482" t="s">
        <v>24</v>
      </c>
      <c r="S3482" t="s">
        <v>24</v>
      </c>
      <c r="T3482" t="s">
        <v>24</v>
      </c>
      <c r="U3482" t="s">
        <v>24</v>
      </c>
      <c r="V3482" t="s">
        <v>24</v>
      </c>
      <c r="W3482" t="s">
        <v>24</v>
      </c>
      <c r="X3482" t="s">
        <v>24</v>
      </c>
      <c r="Y3482">
        <v>4444</v>
      </c>
      <c r="Z3482">
        <v>4345</v>
      </c>
      <c r="AA3482">
        <v>1392</v>
      </c>
      <c r="AB3482">
        <v>1756</v>
      </c>
      <c r="AC3482" t="s">
        <v>13980</v>
      </c>
      <c r="AD3482" t="e">
        <f>-FDIGFSELLLVMVIGLVVLGPERLPVAVRTVAGWIRALRSLAATVQNELSQELKLQELQDSLKKAEQAGLQNLTPELKASMDELKDAAESLKRSYRPDSALEQHTIHNPLVTDPEAIHDGVTPAESATVASAPVKAPEAPVNLEKHHVESHSEDKAPAAAADQTDVVVANSVNSAPVSHAEPASKQPSLNQPGGDR</f>
        <v>#NAME?</v>
      </c>
    </row>
    <row r="3483" spans="1:30" x14ac:dyDescent="0.25">
      <c r="A3483">
        <v>3482</v>
      </c>
      <c r="B3483" t="s">
        <v>17695</v>
      </c>
      <c r="C3483" s="2">
        <v>-0.16289605174743699</v>
      </c>
      <c r="D3483" t="s">
        <v>13985</v>
      </c>
      <c r="E3483" t="s">
        <v>18288</v>
      </c>
      <c r="F3483">
        <v>4012.0382714296402</v>
      </c>
      <c r="G3483" s="2">
        <v>0.14279237507839301</v>
      </c>
      <c r="H3483" s="12">
        <v>-1.14078956707602</v>
      </c>
      <c r="I3483" s="14">
        <v>0.25395750321312899</v>
      </c>
      <c r="J3483" s="14">
        <v>0.37650115795264599</v>
      </c>
      <c r="K3483" t="s">
        <v>13984</v>
      </c>
      <c r="L3483" t="s">
        <v>24</v>
      </c>
      <c r="M3483" t="s">
        <v>24</v>
      </c>
      <c r="N3483" t="s">
        <v>24</v>
      </c>
      <c r="O3483" t="s">
        <v>24</v>
      </c>
      <c r="P3483" t="s">
        <v>24</v>
      </c>
      <c r="Q3483" t="s">
        <v>24</v>
      </c>
      <c r="R3483" t="s">
        <v>24</v>
      </c>
      <c r="S3483" t="s">
        <v>24</v>
      </c>
      <c r="T3483" t="s">
        <v>24</v>
      </c>
      <c r="U3483" t="s">
        <v>24</v>
      </c>
      <c r="V3483" t="s">
        <v>24</v>
      </c>
      <c r="W3483" t="s">
        <v>24</v>
      </c>
      <c r="X3483" t="s">
        <v>24</v>
      </c>
      <c r="Y3483">
        <v>5716</v>
      </c>
      <c r="Z3483">
        <v>5813</v>
      </c>
      <c r="AA3483">
        <v>2536</v>
      </c>
      <c r="AB3483">
        <v>3065</v>
      </c>
      <c r="AC3483" t="s">
        <v>13983</v>
      </c>
      <c r="AD3483" t="s">
        <v>13986</v>
      </c>
    </row>
    <row r="3484" spans="1:30" x14ac:dyDescent="0.25">
      <c r="A3484">
        <v>3483</v>
      </c>
      <c r="B3484" t="s">
        <v>17696</v>
      </c>
      <c r="C3484" s="2">
        <v>0.32854462609667701</v>
      </c>
      <c r="D3484" t="s">
        <v>13989</v>
      </c>
      <c r="E3484" t="s">
        <v>18289</v>
      </c>
      <c r="F3484">
        <v>3283.0564555307501</v>
      </c>
      <c r="G3484" s="2">
        <v>0.14788808610015999</v>
      </c>
      <c r="H3484" s="12">
        <v>2.22157602252127</v>
      </c>
      <c r="I3484" s="14">
        <v>2.63119717804066E-2</v>
      </c>
      <c r="J3484" s="14">
        <v>6.1702667362043002E-2</v>
      </c>
      <c r="K3484" t="s">
        <v>13988</v>
      </c>
      <c r="L3484" t="s">
        <v>24</v>
      </c>
      <c r="M3484" t="s">
        <v>24</v>
      </c>
      <c r="N3484" t="s">
        <v>24</v>
      </c>
      <c r="O3484" t="s">
        <v>24</v>
      </c>
      <c r="P3484" t="s">
        <v>24</v>
      </c>
      <c r="Q3484" t="s">
        <v>24</v>
      </c>
      <c r="R3484" t="s">
        <v>24</v>
      </c>
      <c r="S3484" t="s">
        <v>24</v>
      </c>
      <c r="T3484" t="s">
        <v>24</v>
      </c>
      <c r="U3484" t="s">
        <v>24</v>
      </c>
      <c r="V3484" t="s">
        <v>24</v>
      </c>
      <c r="W3484" t="s">
        <v>24</v>
      </c>
      <c r="X3484" t="s">
        <v>24</v>
      </c>
      <c r="Y3484">
        <v>5464</v>
      </c>
      <c r="Z3484">
        <v>5670</v>
      </c>
      <c r="AA3484">
        <v>1818</v>
      </c>
      <c r="AB3484">
        <v>2015</v>
      </c>
      <c r="AC3484" t="s">
        <v>13987</v>
      </c>
      <c r="AD3484" t="s">
        <v>13990</v>
      </c>
    </row>
    <row r="3485" spans="1:30" x14ac:dyDescent="0.25">
      <c r="A3485">
        <v>3484</v>
      </c>
      <c r="B3485" t="s">
        <v>17697</v>
      </c>
      <c r="C3485" s="2">
        <v>0.39993089691841099</v>
      </c>
      <c r="D3485" t="s">
        <v>13993</v>
      </c>
      <c r="E3485" t="s">
        <v>18289</v>
      </c>
      <c r="F3485">
        <v>1977.5399870200899</v>
      </c>
      <c r="G3485" s="2">
        <v>0.16926637613570999</v>
      </c>
      <c r="H3485" s="12">
        <v>2.3627308981777002</v>
      </c>
      <c r="I3485" s="14">
        <v>1.8140836841464902E-2</v>
      </c>
      <c r="J3485" s="14">
        <v>4.4892248330748098E-2</v>
      </c>
      <c r="K3485" t="s">
        <v>13992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0</v>
      </c>
      <c r="Y3485">
        <v>3549</v>
      </c>
      <c r="Z3485">
        <v>3293</v>
      </c>
      <c r="AA3485">
        <v>1056</v>
      </c>
      <c r="AB3485">
        <v>1191</v>
      </c>
      <c r="AC3485" t="s">
        <v>13991</v>
      </c>
      <c r="AD3485" t="s">
        <v>13994</v>
      </c>
    </row>
    <row r="3486" spans="1:30" x14ac:dyDescent="0.25">
      <c r="A3486">
        <v>3485</v>
      </c>
      <c r="B3486" t="s">
        <v>17698</v>
      </c>
      <c r="C3486" s="2">
        <v>0.44525957513491499</v>
      </c>
      <c r="D3486" t="s">
        <v>13997</v>
      </c>
      <c r="E3486" t="s">
        <v>18289</v>
      </c>
      <c r="F3486">
        <v>2159.8775187148899</v>
      </c>
      <c r="G3486" s="2">
        <v>0.147647510331613</v>
      </c>
      <c r="H3486" s="12">
        <v>3.0156930796521499</v>
      </c>
      <c r="I3486" s="14">
        <v>2.5639264195892499E-3</v>
      </c>
      <c r="J3486" s="14">
        <v>8.3853707441340197E-3</v>
      </c>
      <c r="K3486" t="s">
        <v>13996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0</v>
      </c>
      <c r="Y3486">
        <v>3733</v>
      </c>
      <c r="Z3486">
        <v>3853</v>
      </c>
      <c r="AA3486">
        <v>1113</v>
      </c>
      <c r="AB3486">
        <v>1301</v>
      </c>
      <c r="AC3486" t="s">
        <v>13995</v>
      </c>
      <c r="AD3486" t="s">
        <v>13998</v>
      </c>
    </row>
    <row r="3487" spans="1:30" x14ac:dyDescent="0.25">
      <c r="A3487">
        <v>3486</v>
      </c>
      <c r="B3487" t="s">
        <v>17699</v>
      </c>
      <c r="C3487" s="2">
        <v>0.42376737100259798</v>
      </c>
      <c r="D3487" t="s">
        <v>14001</v>
      </c>
      <c r="E3487" t="s">
        <v>18283</v>
      </c>
      <c r="F3487">
        <v>3198.4947515742901</v>
      </c>
      <c r="G3487" s="2">
        <v>0.17389828610871599</v>
      </c>
      <c r="H3487" s="12">
        <v>2.4368691634929101</v>
      </c>
      <c r="I3487" s="14">
        <v>1.48150386561791E-2</v>
      </c>
      <c r="J3487" s="14">
        <v>3.7664535125247103E-2</v>
      </c>
      <c r="K3487" t="s">
        <v>14000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0</v>
      </c>
      <c r="Y3487">
        <v>5472</v>
      </c>
      <c r="Z3487">
        <v>5691</v>
      </c>
      <c r="AA3487">
        <v>1798</v>
      </c>
      <c r="AB3487">
        <v>1783</v>
      </c>
      <c r="AC3487" t="s">
        <v>13999</v>
      </c>
      <c r="AD3487" t="s">
        <v>14002</v>
      </c>
    </row>
    <row r="3488" spans="1:30" x14ac:dyDescent="0.25">
      <c r="A3488">
        <v>3487</v>
      </c>
      <c r="B3488" t="s">
        <v>17700</v>
      </c>
      <c r="C3488" s="2">
        <v>0.68284233384132798</v>
      </c>
      <c r="D3488" t="s">
        <v>14005</v>
      </c>
      <c r="E3488" t="s">
        <v>18295</v>
      </c>
      <c r="F3488">
        <v>1281.4058410052601</v>
      </c>
      <c r="G3488" s="2">
        <v>0.156516264939565</v>
      </c>
      <c r="H3488" s="12">
        <v>4.36275638257142</v>
      </c>
      <c r="I3488" s="14">
        <v>1.2843393641069501E-5</v>
      </c>
      <c r="J3488" s="14">
        <v>7.98621849814912E-5</v>
      </c>
      <c r="K3488" t="s">
        <v>14004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0</v>
      </c>
      <c r="Y3488">
        <v>2353</v>
      </c>
      <c r="Z3488">
        <v>2458</v>
      </c>
      <c r="AA3488">
        <v>588</v>
      </c>
      <c r="AB3488">
        <v>712</v>
      </c>
      <c r="AC3488" t="s">
        <v>14003</v>
      </c>
      <c r="AD3488" t="e">
        <f>-TLNDVITYITDFVREHEIWAAPIVFFLAFGESLAFLSLLLPATVILLGLGALIGESGIPFWPIWAAAAAGAFFGDWLSYWIGFHYQDRVATMWPLSRNPQLLVRGHAFFERWGVFGAFIGRFFGPLRAIVPLVAGICAMPQRYFQFANITSALIWAFGILAPGAFGIKWLTHWMG</f>
        <v>#NAME?</v>
      </c>
    </row>
    <row r="3489" spans="1:30" x14ac:dyDescent="0.25">
      <c r="A3489">
        <v>3488</v>
      </c>
      <c r="B3489" t="s">
        <v>17701</v>
      </c>
      <c r="C3489" s="2">
        <v>0.67786777985628699</v>
      </c>
      <c r="D3489" t="s">
        <v>14008</v>
      </c>
      <c r="E3489" t="s">
        <v>18292</v>
      </c>
      <c r="F3489">
        <v>563.64653900002804</v>
      </c>
      <c r="G3489" s="2">
        <v>0.18908953605133599</v>
      </c>
      <c r="H3489" s="12">
        <v>3.5849037128752199</v>
      </c>
      <c r="I3489" s="14">
        <v>3.3720258735300498E-4</v>
      </c>
      <c r="J3489" s="14">
        <v>1.4929434281331999E-3</v>
      </c>
      <c r="K3489" t="s">
        <v>14007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0</v>
      </c>
      <c r="Y3489">
        <v>1018</v>
      </c>
      <c r="Z3489">
        <v>1097</v>
      </c>
      <c r="AA3489">
        <v>247</v>
      </c>
      <c r="AB3489">
        <v>328</v>
      </c>
      <c r="AC3489" t="s">
        <v>14006</v>
      </c>
      <c r="AD3489" t="s">
        <v>14009</v>
      </c>
    </row>
    <row r="3490" spans="1:30" x14ac:dyDescent="0.25">
      <c r="A3490">
        <v>3489</v>
      </c>
      <c r="B3490" t="s">
        <v>17702</v>
      </c>
      <c r="C3490" s="2">
        <v>-0.46180667004736198</v>
      </c>
      <c r="D3490" t="s">
        <v>14012</v>
      </c>
      <c r="E3490" t="s">
        <v>18292</v>
      </c>
      <c r="F3490">
        <v>2730.9285813434899</v>
      </c>
      <c r="G3490" s="2">
        <v>0.15087934228281299</v>
      </c>
      <c r="H3490" s="12">
        <v>-3.0607680485625099</v>
      </c>
      <c r="I3490" s="14">
        <v>2.2077004959025199E-3</v>
      </c>
      <c r="J3490" s="14">
        <v>7.3684362705122497E-3</v>
      </c>
      <c r="K3490" t="s">
        <v>14011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1</v>
      </c>
      <c r="W3490">
        <v>0</v>
      </c>
      <c r="X3490">
        <v>0</v>
      </c>
      <c r="Y3490">
        <v>3323</v>
      </c>
      <c r="Z3490">
        <v>3683</v>
      </c>
      <c r="AA3490">
        <v>1848</v>
      </c>
      <c r="AB3490">
        <v>2342</v>
      </c>
      <c r="AC3490" t="s">
        <v>14010</v>
      </c>
      <c r="AD3490" t="s">
        <v>14013</v>
      </c>
    </row>
    <row r="3491" spans="1:30" x14ac:dyDescent="0.25">
      <c r="A3491">
        <v>3490</v>
      </c>
      <c r="B3491" t="s">
        <v>17703</v>
      </c>
      <c r="C3491" s="2">
        <v>-0.13020445976746201</v>
      </c>
      <c r="D3491" t="s">
        <v>14016</v>
      </c>
      <c r="E3491" t="s">
        <v>18286</v>
      </c>
      <c r="F3491">
        <v>9200.0971719320605</v>
      </c>
      <c r="G3491" s="2">
        <v>0.18033733423672399</v>
      </c>
      <c r="H3491" s="12">
        <v>-0.72200501531505801</v>
      </c>
      <c r="I3491" s="14">
        <v>0.470291394035945</v>
      </c>
      <c r="J3491" s="14">
        <v>0.596262303152716</v>
      </c>
      <c r="K3491" t="s">
        <v>14015</v>
      </c>
      <c r="L3491" t="s">
        <v>24</v>
      </c>
      <c r="M3491" t="s">
        <v>24</v>
      </c>
      <c r="N3491" t="s">
        <v>24</v>
      </c>
      <c r="O3491" t="s">
        <v>24</v>
      </c>
      <c r="P3491" t="s">
        <v>24</v>
      </c>
      <c r="Q3491" t="s">
        <v>24</v>
      </c>
      <c r="R3491" t="s">
        <v>24</v>
      </c>
      <c r="S3491" t="s">
        <v>24</v>
      </c>
      <c r="T3491" t="s">
        <v>24</v>
      </c>
      <c r="U3491" t="s">
        <v>24</v>
      </c>
      <c r="V3491" t="s">
        <v>24</v>
      </c>
      <c r="W3491" t="s">
        <v>24</v>
      </c>
      <c r="X3491" t="s">
        <v>24</v>
      </c>
      <c r="Y3491">
        <v>12339</v>
      </c>
      <c r="Z3491">
        <v>14472</v>
      </c>
      <c r="AA3491">
        <v>5268</v>
      </c>
      <c r="AB3491">
        <v>7528</v>
      </c>
      <c r="AC3491" t="s">
        <v>14014</v>
      </c>
      <c r="AD3491" t="s">
        <v>14017</v>
      </c>
    </row>
    <row r="3492" spans="1:30" x14ac:dyDescent="0.25">
      <c r="A3492">
        <v>3491</v>
      </c>
      <c r="B3492" t="s">
        <v>17704</v>
      </c>
      <c r="C3492" s="2">
        <v>-0.90254739600692901</v>
      </c>
      <c r="D3492" t="s">
        <v>14020</v>
      </c>
      <c r="E3492" t="s">
        <v>18300</v>
      </c>
      <c r="F3492">
        <v>8419.3824298749896</v>
      </c>
      <c r="G3492" s="2">
        <v>0.17260307894449201</v>
      </c>
      <c r="H3492" s="12">
        <v>-5.2290341604924802</v>
      </c>
      <c r="I3492" s="14">
        <v>1.7039788141447001E-7</v>
      </c>
      <c r="J3492" s="14">
        <v>1.6033824745144699E-6</v>
      </c>
      <c r="K3492" t="s">
        <v>14019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1</v>
      </c>
      <c r="W3492">
        <v>0</v>
      </c>
      <c r="X3492">
        <v>0</v>
      </c>
      <c r="Y3492">
        <v>7965</v>
      </c>
      <c r="Z3492">
        <v>9961</v>
      </c>
      <c r="AA3492">
        <v>6341</v>
      </c>
      <c r="AB3492">
        <v>8198</v>
      </c>
      <c r="AC3492" t="s">
        <v>14018</v>
      </c>
      <c r="AD3492" t="s">
        <v>14021</v>
      </c>
    </row>
    <row r="3493" spans="1:30" x14ac:dyDescent="0.25">
      <c r="A3493">
        <v>3492</v>
      </c>
      <c r="B3493" t="s">
        <v>17705</v>
      </c>
      <c r="C3493" s="2">
        <v>-1.4925765686283301</v>
      </c>
      <c r="D3493" t="s">
        <v>14024</v>
      </c>
      <c r="E3493" t="s">
        <v>18298</v>
      </c>
      <c r="F3493">
        <v>4596.9256441749303</v>
      </c>
      <c r="G3493" s="2">
        <v>0.23847522223112599</v>
      </c>
      <c r="H3493" s="12">
        <v>-6.2588329079394001</v>
      </c>
      <c r="I3493" s="14">
        <v>3.87869172850763E-10</v>
      </c>
      <c r="J3493" s="14">
        <v>5.4679751623907198E-9</v>
      </c>
      <c r="K3493" t="s">
        <v>14023</v>
      </c>
      <c r="L3493">
        <v>0</v>
      </c>
      <c r="M3493">
        <v>1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3233</v>
      </c>
      <c r="Z3493">
        <v>4132</v>
      </c>
      <c r="AA3493">
        <v>4792</v>
      </c>
      <c r="AB3493">
        <v>4037</v>
      </c>
      <c r="AC3493" t="s">
        <v>14022</v>
      </c>
      <c r="AD3493" t="s">
        <v>14025</v>
      </c>
    </row>
    <row r="3494" spans="1:30" x14ac:dyDescent="0.25">
      <c r="A3494">
        <v>3493</v>
      </c>
      <c r="B3494" t="s">
        <v>17706</v>
      </c>
      <c r="C3494" s="2">
        <v>-3.5435990206085801</v>
      </c>
      <c r="D3494" t="s">
        <v>35</v>
      </c>
      <c r="F3494">
        <v>0.69816251155763898</v>
      </c>
      <c r="G3494" s="2">
        <v>4.7844315874297401</v>
      </c>
      <c r="H3494" s="12">
        <v>-0.74065204107396299</v>
      </c>
      <c r="I3494" s="14">
        <v>0.458904445244741</v>
      </c>
      <c r="J3494" s="14" t="s">
        <v>24</v>
      </c>
      <c r="K3494" t="s">
        <v>14027</v>
      </c>
      <c r="L3494" t="s">
        <v>24</v>
      </c>
      <c r="M3494" t="s">
        <v>24</v>
      </c>
      <c r="N3494" t="s">
        <v>24</v>
      </c>
      <c r="O3494" t="s">
        <v>24</v>
      </c>
      <c r="P3494" t="s">
        <v>24</v>
      </c>
      <c r="Q3494" t="s">
        <v>24</v>
      </c>
      <c r="R3494" t="s">
        <v>24</v>
      </c>
      <c r="S3494" t="s">
        <v>24</v>
      </c>
      <c r="T3494" t="s">
        <v>24</v>
      </c>
      <c r="U3494" t="s">
        <v>24</v>
      </c>
      <c r="V3494" t="s">
        <v>24</v>
      </c>
      <c r="W3494" t="s">
        <v>24</v>
      </c>
      <c r="X3494" t="s">
        <v>24</v>
      </c>
      <c r="Y3494">
        <v>0</v>
      </c>
      <c r="Z3494">
        <v>0</v>
      </c>
      <c r="AA3494">
        <v>0</v>
      </c>
      <c r="AB3494">
        <v>2</v>
      </c>
      <c r="AC3494" t="s">
        <v>14026</v>
      </c>
      <c r="AD3494" t="s">
        <v>14028</v>
      </c>
    </row>
    <row r="3495" spans="1:30" x14ac:dyDescent="0.25">
      <c r="A3495">
        <v>3494</v>
      </c>
      <c r="B3495" t="s">
        <v>17707</v>
      </c>
      <c r="C3495" s="2">
        <v>-1.19066978335021</v>
      </c>
      <c r="D3495" t="s">
        <v>14031</v>
      </c>
      <c r="E3495" t="s">
        <v>18282</v>
      </c>
      <c r="F3495">
        <v>382.04696672683002</v>
      </c>
      <c r="G3495" s="2">
        <v>0.27222804239652298</v>
      </c>
      <c r="H3495" s="12">
        <v>-4.3737954872992004</v>
      </c>
      <c r="I3495" s="14">
        <v>1.22104776883901E-5</v>
      </c>
      <c r="J3495" s="14">
        <v>7.6413325918531002E-5</v>
      </c>
      <c r="K3495" t="s">
        <v>14030</v>
      </c>
      <c r="L3495">
        <v>0</v>
      </c>
      <c r="M3495">
        <v>1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321</v>
      </c>
      <c r="Z3495">
        <v>389</v>
      </c>
      <c r="AA3495">
        <v>380</v>
      </c>
      <c r="AB3495">
        <v>311</v>
      </c>
      <c r="AC3495" t="s">
        <v>14029</v>
      </c>
      <c r="AD3495" t="s">
        <v>14032</v>
      </c>
    </row>
    <row r="3496" spans="1:30" x14ac:dyDescent="0.25">
      <c r="A3496">
        <v>3495</v>
      </c>
      <c r="B3496" t="s">
        <v>17708</v>
      </c>
      <c r="C3496" s="2">
        <v>-0.17140184765951699</v>
      </c>
      <c r="D3496" t="s">
        <v>14035</v>
      </c>
      <c r="E3496" t="s">
        <v>18293</v>
      </c>
      <c r="F3496">
        <v>254.75690494221601</v>
      </c>
      <c r="G3496" s="2">
        <v>0.22928842876519401</v>
      </c>
      <c r="H3496" s="12">
        <v>-0.74753814914508199</v>
      </c>
      <c r="I3496" s="14">
        <v>0.45473878381630001</v>
      </c>
      <c r="J3496" s="14">
        <v>0.58069161242728895</v>
      </c>
      <c r="K3496" t="s">
        <v>14034</v>
      </c>
      <c r="L3496" t="s">
        <v>24</v>
      </c>
      <c r="M3496" t="s">
        <v>24</v>
      </c>
      <c r="N3496" t="s">
        <v>24</v>
      </c>
      <c r="O3496" t="s">
        <v>24</v>
      </c>
      <c r="P3496" t="s">
        <v>24</v>
      </c>
      <c r="Q3496" t="s">
        <v>24</v>
      </c>
      <c r="R3496" t="s">
        <v>24</v>
      </c>
      <c r="S3496" t="s">
        <v>24</v>
      </c>
      <c r="T3496" t="s">
        <v>24</v>
      </c>
      <c r="U3496" t="s">
        <v>24</v>
      </c>
      <c r="V3496" t="s">
        <v>24</v>
      </c>
      <c r="W3496" t="s">
        <v>24</v>
      </c>
      <c r="X3496" t="s">
        <v>24</v>
      </c>
      <c r="Y3496">
        <v>366</v>
      </c>
      <c r="Z3496">
        <v>364</v>
      </c>
      <c r="AA3496">
        <v>153</v>
      </c>
      <c r="AB3496">
        <v>205</v>
      </c>
      <c r="AC3496" t="s">
        <v>14033</v>
      </c>
      <c r="AD3496" t="s">
        <v>14036</v>
      </c>
    </row>
    <row r="3497" spans="1:30" x14ac:dyDescent="0.25">
      <c r="A3497">
        <v>3496</v>
      </c>
      <c r="B3497" t="s">
        <v>17709</v>
      </c>
      <c r="C3497" s="2">
        <v>-3.5295151729805498E-2</v>
      </c>
      <c r="D3497" t="s">
        <v>35</v>
      </c>
      <c r="F3497">
        <v>255.09145489816399</v>
      </c>
      <c r="G3497" s="2">
        <v>0.22359072759146001</v>
      </c>
      <c r="H3497" s="12">
        <v>-0.15785606187702</v>
      </c>
      <c r="I3497" s="14">
        <v>0.87457022141243301</v>
      </c>
      <c r="J3497" s="14">
        <v>0.91388726642107299</v>
      </c>
      <c r="K3497" t="s">
        <v>14038</v>
      </c>
      <c r="L3497" t="s">
        <v>24</v>
      </c>
      <c r="M3497" t="s">
        <v>24</v>
      </c>
      <c r="N3497" t="s">
        <v>24</v>
      </c>
      <c r="O3497" t="s">
        <v>24</v>
      </c>
      <c r="P3497" t="s">
        <v>24</v>
      </c>
      <c r="Q3497" t="s">
        <v>24</v>
      </c>
      <c r="R3497" t="s">
        <v>24</v>
      </c>
      <c r="S3497" t="s">
        <v>24</v>
      </c>
      <c r="T3497" t="s">
        <v>24</v>
      </c>
      <c r="U3497" t="s">
        <v>24</v>
      </c>
      <c r="V3497" t="s">
        <v>24</v>
      </c>
      <c r="W3497" t="s">
        <v>24</v>
      </c>
      <c r="X3497" t="s">
        <v>24</v>
      </c>
      <c r="Y3497">
        <v>364</v>
      </c>
      <c r="Z3497">
        <v>404</v>
      </c>
      <c r="AA3497">
        <v>162</v>
      </c>
      <c r="AB3497">
        <v>178</v>
      </c>
      <c r="AC3497" t="s">
        <v>14037</v>
      </c>
      <c r="AD3497" t="s">
        <v>14039</v>
      </c>
    </row>
    <row r="3498" spans="1:30" x14ac:dyDescent="0.25">
      <c r="A3498">
        <v>3497</v>
      </c>
      <c r="B3498" t="s">
        <v>17710</v>
      </c>
      <c r="C3498" s="2">
        <v>-9.4048705949092204E-2</v>
      </c>
      <c r="D3498" t="s">
        <v>306</v>
      </c>
      <c r="E3498" t="s">
        <v>18294</v>
      </c>
      <c r="F3498">
        <v>522.10693782216595</v>
      </c>
      <c r="G3498" s="2">
        <v>0.18535011745277599</v>
      </c>
      <c r="H3498" s="12">
        <v>-0.50741109442811205</v>
      </c>
      <c r="I3498" s="14">
        <v>0.61186640286847804</v>
      </c>
      <c r="J3498" s="14">
        <v>0.71612610159930601</v>
      </c>
      <c r="K3498" t="s">
        <v>14041</v>
      </c>
      <c r="L3498" t="s">
        <v>24</v>
      </c>
      <c r="M3498" t="s">
        <v>24</v>
      </c>
      <c r="N3498" t="s">
        <v>24</v>
      </c>
      <c r="O3498" t="s">
        <v>24</v>
      </c>
      <c r="P3498" t="s">
        <v>24</v>
      </c>
      <c r="Q3498" t="s">
        <v>24</v>
      </c>
      <c r="R3498" t="s">
        <v>24</v>
      </c>
      <c r="S3498" t="s">
        <v>24</v>
      </c>
      <c r="T3498" t="s">
        <v>24</v>
      </c>
      <c r="U3498" t="s">
        <v>24</v>
      </c>
      <c r="V3498" t="s">
        <v>24</v>
      </c>
      <c r="W3498" t="s">
        <v>24</v>
      </c>
      <c r="X3498" t="s">
        <v>24</v>
      </c>
      <c r="Y3498">
        <v>770</v>
      </c>
      <c r="Z3498">
        <v>768</v>
      </c>
      <c r="AA3498">
        <v>319</v>
      </c>
      <c r="AB3498">
        <v>394</v>
      </c>
      <c r="AC3498" t="s">
        <v>14040</v>
      </c>
      <c r="AD3498" t="s">
        <v>14042</v>
      </c>
    </row>
    <row r="3499" spans="1:30" x14ac:dyDescent="0.25">
      <c r="A3499">
        <v>3498</v>
      </c>
      <c r="B3499" t="s">
        <v>17711</v>
      </c>
      <c r="C3499" s="2">
        <v>7.4977423270101706E-2</v>
      </c>
      <c r="D3499" t="s">
        <v>14045</v>
      </c>
      <c r="E3499" t="s">
        <v>18290</v>
      </c>
      <c r="F3499">
        <v>742.48467025214302</v>
      </c>
      <c r="G3499" s="2">
        <v>0.18329341474375599</v>
      </c>
      <c r="H3499" s="12">
        <v>0.40905683040997498</v>
      </c>
      <c r="I3499" s="14">
        <v>0.68249795585345696</v>
      </c>
      <c r="J3499" s="14">
        <v>0.77295664663797903</v>
      </c>
      <c r="K3499" t="s">
        <v>14044</v>
      </c>
      <c r="L3499" t="s">
        <v>24</v>
      </c>
      <c r="M3499" t="s">
        <v>24</v>
      </c>
      <c r="N3499" t="s">
        <v>24</v>
      </c>
      <c r="O3499" t="s">
        <v>24</v>
      </c>
      <c r="P3499" t="s">
        <v>24</v>
      </c>
      <c r="Q3499" t="s">
        <v>24</v>
      </c>
      <c r="R3499" t="s">
        <v>24</v>
      </c>
      <c r="S3499" t="s">
        <v>24</v>
      </c>
      <c r="T3499" t="s">
        <v>24</v>
      </c>
      <c r="U3499" t="s">
        <v>24</v>
      </c>
      <c r="V3499" t="s">
        <v>24</v>
      </c>
      <c r="W3499" t="s">
        <v>24</v>
      </c>
      <c r="X3499" t="s">
        <v>24</v>
      </c>
      <c r="Y3499">
        <v>1193</v>
      </c>
      <c r="Z3499">
        <v>1124</v>
      </c>
      <c r="AA3499">
        <v>448</v>
      </c>
      <c r="AB3499">
        <v>505</v>
      </c>
      <c r="AC3499" t="s">
        <v>14043</v>
      </c>
      <c r="AD3499" t="s">
        <v>14046</v>
      </c>
    </row>
    <row r="3500" spans="1:30" x14ac:dyDescent="0.25">
      <c r="A3500">
        <v>3499</v>
      </c>
      <c r="B3500" t="s">
        <v>17712</v>
      </c>
      <c r="C3500" s="2">
        <v>0.30908950885699998</v>
      </c>
      <c r="D3500" t="s">
        <v>14049</v>
      </c>
      <c r="E3500" t="s">
        <v>18298</v>
      </c>
      <c r="F3500">
        <v>265.43668451635602</v>
      </c>
      <c r="G3500" s="2">
        <v>0.22169732888767299</v>
      </c>
      <c r="H3500" s="12">
        <v>1.39419590848389</v>
      </c>
      <c r="I3500" s="14">
        <v>0.163258453158109</v>
      </c>
      <c r="J3500" s="14">
        <v>0.26865750509162101</v>
      </c>
      <c r="K3500" t="s">
        <v>14048</v>
      </c>
      <c r="L3500" t="s">
        <v>24</v>
      </c>
      <c r="M3500" t="s">
        <v>24</v>
      </c>
      <c r="N3500" t="s">
        <v>24</v>
      </c>
      <c r="O3500" t="s">
        <v>24</v>
      </c>
      <c r="P3500" t="s">
        <v>24</v>
      </c>
      <c r="Q3500" t="s">
        <v>24</v>
      </c>
      <c r="R3500" t="s">
        <v>24</v>
      </c>
      <c r="S3500" t="s">
        <v>24</v>
      </c>
      <c r="T3500" t="s">
        <v>24</v>
      </c>
      <c r="U3500" t="s">
        <v>24</v>
      </c>
      <c r="V3500" t="s">
        <v>24</v>
      </c>
      <c r="W3500" t="s">
        <v>24</v>
      </c>
      <c r="X3500" t="s">
        <v>24</v>
      </c>
      <c r="Y3500">
        <v>419</v>
      </c>
      <c r="Z3500">
        <v>477</v>
      </c>
      <c r="AA3500">
        <v>144</v>
      </c>
      <c r="AB3500">
        <v>169</v>
      </c>
      <c r="AC3500" t="s">
        <v>14047</v>
      </c>
      <c r="AD3500" t="s">
        <v>14050</v>
      </c>
    </row>
    <row r="3501" spans="1:30" x14ac:dyDescent="0.25">
      <c r="A3501">
        <v>3500</v>
      </c>
      <c r="B3501" t="s">
        <v>17713</v>
      </c>
      <c r="C3501" s="2">
        <v>-0.112468847817754</v>
      </c>
      <c r="D3501" t="s">
        <v>14053</v>
      </c>
      <c r="E3501" t="s">
        <v>18293</v>
      </c>
      <c r="F3501">
        <v>107.920392233493</v>
      </c>
      <c r="G3501" s="2">
        <v>0.31546728972135102</v>
      </c>
      <c r="H3501" s="12">
        <v>-0.35651508565942502</v>
      </c>
      <c r="I3501" s="14">
        <v>0.72145485659129704</v>
      </c>
      <c r="J3501" s="14">
        <v>0.80433868662479102</v>
      </c>
      <c r="K3501" t="s">
        <v>14052</v>
      </c>
      <c r="L3501" t="s">
        <v>24</v>
      </c>
      <c r="M3501" t="s">
        <v>24</v>
      </c>
      <c r="N3501" t="s">
        <v>24</v>
      </c>
      <c r="O3501" t="s">
        <v>24</v>
      </c>
      <c r="P3501" t="s">
        <v>24</v>
      </c>
      <c r="Q3501" t="s">
        <v>24</v>
      </c>
      <c r="R3501" t="s">
        <v>24</v>
      </c>
      <c r="S3501" t="s">
        <v>24</v>
      </c>
      <c r="T3501" t="s">
        <v>24</v>
      </c>
      <c r="U3501" t="s">
        <v>24</v>
      </c>
      <c r="V3501" t="s">
        <v>24</v>
      </c>
      <c r="W3501" t="s">
        <v>24</v>
      </c>
      <c r="X3501" t="s">
        <v>24</v>
      </c>
      <c r="Y3501">
        <v>142</v>
      </c>
      <c r="Z3501">
        <v>175</v>
      </c>
      <c r="AA3501">
        <v>62</v>
      </c>
      <c r="AB3501">
        <v>87</v>
      </c>
      <c r="AC3501" t="s">
        <v>14051</v>
      </c>
      <c r="AD3501" t="s">
        <v>14054</v>
      </c>
    </row>
    <row r="3502" spans="1:30" x14ac:dyDescent="0.25">
      <c r="A3502">
        <v>3501</v>
      </c>
      <c r="B3502" t="s">
        <v>17714</v>
      </c>
      <c r="C3502" s="2">
        <v>9.84026832504106E-2</v>
      </c>
      <c r="D3502" t="s">
        <v>14057</v>
      </c>
      <c r="E3502" t="s">
        <v>18293</v>
      </c>
      <c r="F3502">
        <v>29.742991797530198</v>
      </c>
      <c r="G3502" s="2">
        <v>0.53088110395844301</v>
      </c>
      <c r="H3502" s="12">
        <v>0.18535729095777601</v>
      </c>
      <c r="I3502" s="14">
        <v>0.85294880477742097</v>
      </c>
      <c r="J3502" s="14">
        <v>0.89862541015026598</v>
      </c>
      <c r="K3502" t="s">
        <v>14056</v>
      </c>
      <c r="L3502" t="s">
        <v>24</v>
      </c>
      <c r="M3502" t="s">
        <v>24</v>
      </c>
      <c r="N3502" t="s">
        <v>24</v>
      </c>
      <c r="O3502" t="s">
        <v>24</v>
      </c>
      <c r="P3502" t="s">
        <v>24</v>
      </c>
      <c r="Q3502" t="s">
        <v>24</v>
      </c>
      <c r="R3502" t="s">
        <v>24</v>
      </c>
      <c r="S3502" t="s">
        <v>24</v>
      </c>
      <c r="T3502" t="s">
        <v>24</v>
      </c>
      <c r="U3502" t="s">
        <v>24</v>
      </c>
      <c r="V3502" t="s">
        <v>24</v>
      </c>
      <c r="W3502" t="s">
        <v>24</v>
      </c>
      <c r="X3502" t="s">
        <v>24</v>
      </c>
      <c r="Y3502">
        <v>41</v>
      </c>
      <c r="Z3502">
        <v>53</v>
      </c>
      <c r="AA3502">
        <v>17</v>
      </c>
      <c r="AB3502">
        <v>21</v>
      </c>
      <c r="AC3502" t="s">
        <v>14055</v>
      </c>
      <c r="AD3502" t="s">
        <v>14058</v>
      </c>
    </row>
    <row r="3503" spans="1:30" x14ac:dyDescent="0.25">
      <c r="A3503">
        <v>3502</v>
      </c>
      <c r="B3503" t="s">
        <v>17715</v>
      </c>
      <c r="C3503" s="2">
        <v>0.62995351128866095</v>
      </c>
      <c r="D3503" t="s">
        <v>14061</v>
      </c>
      <c r="E3503" t="s">
        <v>18293</v>
      </c>
      <c r="F3503">
        <v>67.693931261432695</v>
      </c>
      <c r="G3503" s="2">
        <v>0.43725781854198198</v>
      </c>
      <c r="H3503" s="12">
        <v>1.44069124570308</v>
      </c>
      <c r="I3503" s="14">
        <v>0.14967192919887401</v>
      </c>
      <c r="J3503" s="14">
        <v>0.251168407185905</v>
      </c>
      <c r="K3503" t="s">
        <v>14060</v>
      </c>
      <c r="L3503" t="s">
        <v>24</v>
      </c>
      <c r="M3503" t="s">
        <v>24</v>
      </c>
      <c r="N3503" t="s">
        <v>24</v>
      </c>
      <c r="O3503" t="s">
        <v>24</v>
      </c>
      <c r="P3503" t="s">
        <v>24</v>
      </c>
      <c r="Q3503" t="s">
        <v>24</v>
      </c>
      <c r="R3503" t="s">
        <v>24</v>
      </c>
      <c r="S3503" t="s">
        <v>24</v>
      </c>
      <c r="T3503" t="s">
        <v>24</v>
      </c>
      <c r="U3503" t="s">
        <v>24</v>
      </c>
      <c r="V3503" t="s">
        <v>24</v>
      </c>
      <c r="W3503" t="s">
        <v>24</v>
      </c>
      <c r="X3503" t="s">
        <v>24</v>
      </c>
      <c r="Y3503">
        <v>105</v>
      </c>
      <c r="Z3503">
        <v>146</v>
      </c>
      <c r="AA3503">
        <v>40</v>
      </c>
      <c r="AB3503">
        <v>29</v>
      </c>
      <c r="AC3503" t="s">
        <v>14059</v>
      </c>
      <c r="AD3503" t="s">
        <v>14062</v>
      </c>
    </row>
    <row r="3504" spans="1:30" x14ac:dyDescent="0.25">
      <c r="A3504">
        <v>3503</v>
      </c>
      <c r="B3504" t="s">
        <v>17716</v>
      </c>
      <c r="C3504" s="2">
        <v>-1.2607424753390799</v>
      </c>
      <c r="D3504" t="s">
        <v>14065</v>
      </c>
      <c r="F3504">
        <v>995.374960015341</v>
      </c>
      <c r="G3504" s="2">
        <v>0.19062748209345801</v>
      </c>
      <c r="H3504" s="12">
        <v>-6.6136449031047198</v>
      </c>
      <c r="I3504" s="14">
        <v>3.7497059812301102E-11</v>
      </c>
      <c r="J3504" s="14">
        <v>6.0010663347145699E-10</v>
      </c>
      <c r="K3504" t="s">
        <v>14064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</v>
      </c>
      <c r="W3504">
        <v>0</v>
      </c>
      <c r="X3504">
        <v>0</v>
      </c>
      <c r="Y3504">
        <v>810</v>
      </c>
      <c r="Z3504">
        <v>979</v>
      </c>
      <c r="AA3504">
        <v>908</v>
      </c>
      <c r="AB3504">
        <v>936</v>
      </c>
      <c r="AC3504" t="s">
        <v>14063</v>
      </c>
      <c r="AD3504" t="s">
        <v>14066</v>
      </c>
    </row>
    <row r="3505" spans="1:30" x14ac:dyDescent="0.25">
      <c r="A3505">
        <v>3504</v>
      </c>
      <c r="B3505" t="s">
        <v>17717</v>
      </c>
      <c r="C3505" s="2">
        <v>-0.40784183418880599</v>
      </c>
      <c r="D3505" t="s">
        <v>14069</v>
      </c>
      <c r="E3505" t="s">
        <v>18301</v>
      </c>
      <c r="F3505">
        <v>610.88161197621298</v>
      </c>
      <c r="G3505" s="2">
        <v>0.17657025630652801</v>
      </c>
      <c r="H3505" s="12">
        <v>-2.3097991854346498</v>
      </c>
      <c r="I3505" s="14">
        <v>2.0899274426630501E-2</v>
      </c>
      <c r="J3505" s="14">
        <v>5.0659010947232901E-2</v>
      </c>
      <c r="K3505" t="s">
        <v>14068</v>
      </c>
      <c r="L3505" t="s">
        <v>24</v>
      </c>
      <c r="M3505" t="s">
        <v>24</v>
      </c>
      <c r="N3505" t="s">
        <v>24</v>
      </c>
      <c r="O3505" t="s">
        <v>24</v>
      </c>
      <c r="P3505" t="s">
        <v>24</v>
      </c>
      <c r="Q3505" t="s">
        <v>24</v>
      </c>
      <c r="R3505" t="s">
        <v>24</v>
      </c>
      <c r="S3505" t="s">
        <v>24</v>
      </c>
      <c r="T3505" t="s">
        <v>24</v>
      </c>
      <c r="U3505" t="s">
        <v>24</v>
      </c>
      <c r="V3505" t="s">
        <v>24</v>
      </c>
      <c r="W3505" t="s">
        <v>24</v>
      </c>
      <c r="X3505" t="s">
        <v>24</v>
      </c>
      <c r="Y3505">
        <v>773</v>
      </c>
      <c r="Z3505">
        <v>827</v>
      </c>
      <c r="AA3505">
        <v>432</v>
      </c>
      <c r="AB3505">
        <v>486</v>
      </c>
      <c r="AC3505" t="s">
        <v>14067</v>
      </c>
      <c r="AD3505" t="s">
        <v>14070</v>
      </c>
    </row>
    <row r="3506" spans="1:30" x14ac:dyDescent="0.25">
      <c r="A3506">
        <v>3505</v>
      </c>
      <c r="B3506" t="s">
        <v>17718</v>
      </c>
      <c r="C3506" s="2">
        <v>-0.32455382075563299</v>
      </c>
      <c r="D3506" t="s">
        <v>14073</v>
      </c>
      <c r="E3506" t="s">
        <v>18302</v>
      </c>
      <c r="F3506">
        <v>68.874615697510094</v>
      </c>
      <c r="G3506" s="2">
        <v>0.37626015587263401</v>
      </c>
      <c r="H3506" s="12">
        <v>-0.86257823394272903</v>
      </c>
      <c r="I3506" s="14">
        <v>0.388369401890023</v>
      </c>
      <c r="J3506" s="14">
        <v>0.516723173553847</v>
      </c>
      <c r="K3506" t="s">
        <v>14072</v>
      </c>
      <c r="L3506" t="s">
        <v>24</v>
      </c>
      <c r="M3506" t="s">
        <v>24</v>
      </c>
      <c r="N3506" t="s">
        <v>24</v>
      </c>
      <c r="O3506" t="s">
        <v>24</v>
      </c>
      <c r="P3506" t="s">
        <v>24</v>
      </c>
      <c r="Q3506" t="s">
        <v>24</v>
      </c>
      <c r="R3506" t="s">
        <v>24</v>
      </c>
      <c r="S3506" t="s">
        <v>24</v>
      </c>
      <c r="T3506" t="s">
        <v>24</v>
      </c>
      <c r="U3506" t="s">
        <v>24</v>
      </c>
      <c r="V3506" t="s">
        <v>24</v>
      </c>
      <c r="W3506" t="s">
        <v>24</v>
      </c>
      <c r="X3506" t="s">
        <v>24</v>
      </c>
      <c r="Y3506">
        <v>84</v>
      </c>
      <c r="Z3506">
        <v>103</v>
      </c>
      <c r="AA3506">
        <v>41</v>
      </c>
      <c r="AB3506">
        <v>61</v>
      </c>
      <c r="AC3506" t="s">
        <v>14071</v>
      </c>
      <c r="AD3506" t="s">
        <v>14074</v>
      </c>
    </row>
    <row r="3507" spans="1:30" x14ac:dyDescent="0.25">
      <c r="A3507">
        <v>3506</v>
      </c>
      <c r="B3507" t="s">
        <v>17719</v>
      </c>
      <c r="C3507" s="2">
        <v>-0.250922223847798</v>
      </c>
      <c r="D3507" t="s">
        <v>14077</v>
      </c>
      <c r="E3507" t="s">
        <v>18302</v>
      </c>
      <c r="F3507">
        <v>54.633376730695097</v>
      </c>
      <c r="G3507" s="2">
        <v>0.53455757016533501</v>
      </c>
      <c r="H3507" s="12">
        <v>-0.46940168440639501</v>
      </c>
      <c r="I3507" s="14">
        <v>0.63878254461389805</v>
      </c>
      <c r="J3507" s="14">
        <v>0.73849295725082098</v>
      </c>
      <c r="K3507" t="s">
        <v>14076</v>
      </c>
      <c r="L3507" t="s">
        <v>24</v>
      </c>
      <c r="M3507" t="s">
        <v>24</v>
      </c>
      <c r="N3507" t="s">
        <v>24</v>
      </c>
      <c r="O3507" t="s">
        <v>24</v>
      </c>
      <c r="P3507" t="s">
        <v>24</v>
      </c>
      <c r="Q3507" t="s">
        <v>24</v>
      </c>
      <c r="R3507" t="s">
        <v>24</v>
      </c>
      <c r="S3507" t="s">
        <v>24</v>
      </c>
      <c r="T3507" t="s">
        <v>24</v>
      </c>
      <c r="U3507" t="s">
        <v>24</v>
      </c>
      <c r="V3507" t="s">
        <v>24</v>
      </c>
      <c r="W3507" t="s">
        <v>24</v>
      </c>
      <c r="X3507" t="s">
        <v>24</v>
      </c>
      <c r="Y3507">
        <v>83</v>
      </c>
      <c r="Z3507">
        <v>68</v>
      </c>
      <c r="AA3507">
        <v>50</v>
      </c>
      <c r="AB3507">
        <v>26</v>
      </c>
      <c r="AC3507" t="s">
        <v>14075</v>
      </c>
      <c r="AD3507" t="s">
        <v>14078</v>
      </c>
    </row>
    <row r="3508" spans="1:30" x14ac:dyDescent="0.25">
      <c r="A3508">
        <v>3507</v>
      </c>
      <c r="B3508" t="s">
        <v>17720</v>
      </c>
      <c r="C3508" s="2">
        <v>-0.114287993641271</v>
      </c>
      <c r="D3508" t="s">
        <v>35</v>
      </c>
      <c r="F3508">
        <v>82.558911996897706</v>
      </c>
      <c r="G3508" s="2">
        <v>0.406181193960715</v>
      </c>
      <c r="H3508" s="12">
        <v>-0.28137194764444101</v>
      </c>
      <c r="I3508" s="14">
        <v>0.77842513186578599</v>
      </c>
      <c r="J3508" s="14">
        <v>0.84371230362306904</v>
      </c>
      <c r="K3508" t="s">
        <v>14080</v>
      </c>
      <c r="L3508" t="s">
        <v>24</v>
      </c>
      <c r="M3508" t="s">
        <v>24</v>
      </c>
      <c r="N3508" t="s">
        <v>24</v>
      </c>
      <c r="O3508" t="s">
        <v>24</v>
      </c>
      <c r="P3508" t="s">
        <v>24</v>
      </c>
      <c r="Q3508" t="s">
        <v>24</v>
      </c>
      <c r="R3508" t="s">
        <v>24</v>
      </c>
      <c r="S3508" t="s">
        <v>24</v>
      </c>
      <c r="T3508" t="s">
        <v>24</v>
      </c>
      <c r="U3508" t="s">
        <v>24</v>
      </c>
      <c r="V3508" t="s">
        <v>24</v>
      </c>
      <c r="W3508" t="s">
        <v>24</v>
      </c>
      <c r="X3508" t="s">
        <v>24</v>
      </c>
      <c r="Y3508">
        <v>117</v>
      </c>
      <c r="Z3508">
        <v>124</v>
      </c>
      <c r="AA3508">
        <v>66</v>
      </c>
      <c r="AB3508">
        <v>45</v>
      </c>
      <c r="AC3508" t="s">
        <v>14079</v>
      </c>
      <c r="AD3508" t="s">
        <v>14081</v>
      </c>
    </row>
    <row r="3509" spans="1:30" x14ac:dyDescent="0.25">
      <c r="A3509">
        <v>3508</v>
      </c>
      <c r="B3509" t="s">
        <v>17721</v>
      </c>
      <c r="C3509" s="2">
        <v>-0.35144668133254697</v>
      </c>
      <c r="D3509" t="s">
        <v>14084</v>
      </c>
      <c r="F3509">
        <v>226.982129900823</v>
      </c>
      <c r="G3509" s="2">
        <v>0.27102746813997802</v>
      </c>
      <c r="H3509" s="12">
        <v>-1.2967197891212801</v>
      </c>
      <c r="I3509" s="14">
        <v>0.194727617854945</v>
      </c>
      <c r="J3509" s="14">
        <v>0.30805660296501503</v>
      </c>
      <c r="K3509" t="s">
        <v>14083</v>
      </c>
      <c r="L3509" t="s">
        <v>24</v>
      </c>
      <c r="M3509" t="s">
        <v>24</v>
      </c>
      <c r="N3509" t="s">
        <v>24</v>
      </c>
      <c r="O3509" t="s">
        <v>24</v>
      </c>
      <c r="P3509" t="s">
        <v>24</v>
      </c>
      <c r="Q3509" t="s">
        <v>24</v>
      </c>
      <c r="R3509" t="s">
        <v>24</v>
      </c>
      <c r="S3509" t="s">
        <v>24</v>
      </c>
      <c r="T3509" t="s">
        <v>24</v>
      </c>
      <c r="U3509" t="s">
        <v>24</v>
      </c>
      <c r="V3509" t="s">
        <v>24</v>
      </c>
      <c r="W3509" t="s">
        <v>24</v>
      </c>
      <c r="X3509" t="s">
        <v>24</v>
      </c>
      <c r="Y3509">
        <v>333</v>
      </c>
      <c r="Z3509">
        <v>273</v>
      </c>
      <c r="AA3509">
        <v>142</v>
      </c>
      <c r="AB3509">
        <v>196</v>
      </c>
      <c r="AC3509" t="s">
        <v>14082</v>
      </c>
      <c r="AD3509" t="s">
        <v>14085</v>
      </c>
    </row>
    <row r="3510" spans="1:30" x14ac:dyDescent="0.25">
      <c r="A3510">
        <v>3509</v>
      </c>
      <c r="B3510" t="s">
        <v>17722</v>
      </c>
      <c r="C3510" s="2">
        <v>0.14520062464235101</v>
      </c>
      <c r="D3510" t="s">
        <v>14088</v>
      </c>
      <c r="E3510" t="s">
        <v>18298</v>
      </c>
      <c r="F3510">
        <v>238.96956799735099</v>
      </c>
      <c r="G3510" s="2">
        <v>0.22984338839919699</v>
      </c>
      <c r="H3510" s="12">
        <v>0.63173722617664796</v>
      </c>
      <c r="I3510" s="14">
        <v>0.52755859861560395</v>
      </c>
      <c r="J3510" s="14">
        <v>0.64872104736371905</v>
      </c>
      <c r="K3510" t="s">
        <v>14087</v>
      </c>
      <c r="L3510" t="s">
        <v>24</v>
      </c>
      <c r="M3510" t="s">
        <v>24</v>
      </c>
      <c r="N3510" t="s">
        <v>24</v>
      </c>
      <c r="O3510" t="s">
        <v>24</v>
      </c>
      <c r="P3510" t="s">
        <v>24</v>
      </c>
      <c r="Q3510" t="s">
        <v>24</v>
      </c>
      <c r="R3510" t="s">
        <v>24</v>
      </c>
      <c r="S3510" t="s">
        <v>24</v>
      </c>
      <c r="T3510" t="s">
        <v>24</v>
      </c>
      <c r="U3510" t="s">
        <v>24</v>
      </c>
      <c r="V3510" t="s">
        <v>24</v>
      </c>
      <c r="W3510" t="s">
        <v>24</v>
      </c>
      <c r="X3510" t="s">
        <v>24</v>
      </c>
      <c r="Y3510">
        <v>387</v>
      </c>
      <c r="Z3510">
        <v>377</v>
      </c>
      <c r="AA3510">
        <v>135</v>
      </c>
      <c r="AB3510">
        <v>165</v>
      </c>
      <c r="AC3510" t="s">
        <v>14086</v>
      </c>
      <c r="AD3510" t="s">
        <v>14089</v>
      </c>
    </row>
    <row r="3511" spans="1:30" x14ac:dyDescent="0.25">
      <c r="A3511">
        <v>3510</v>
      </c>
      <c r="B3511" t="s">
        <v>17723</v>
      </c>
      <c r="C3511" s="2">
        <v>-0.19831533196828699</v>
      </c>
      <c r="D3511" t="s">
        <v>14092</v>
      </c>
      <c r="E3511" t="s">
        <v>18298</v>
      </c>
      <c r="F3511">
        <v>156.68009895023201</v>
      </c>
      <c r="G3511" s="2">
        <v>0.27061054619563801</v>
      </c>
      <c r="H3511" s="12">
        <v>-0.73284406227432997</v>
      </c>
      <c r="I3511" s="14">
        <v>0.46365354357133898</v>
      </c>
      <c r="J3511" s="14">
        <v>0.58903152937484005</v>
      </c>
      <c r="K3511" t="s">
        <v>14091</v>
      </c>
      <c r="L3511" t="s">
        <v>24</v>
      </c>
      <c r="M3511" t="s">
        <v>24</v>
      </c>
      <c r="N3511" t="s">
        <v>24</v>
      </c>
      <c r="O3511" t="s">
        <v>24</v>
      </c>
      <c r="P3511" t="s">
        <v>24</v>
      </c>
      <c r="Q3511" t="s">
        <v>24</v>
      </c>
      <c r="R3511" t="s">
        <v>24</v>
      </c>
      <c r="S3511" t="s">
        <v>24</v>
      </c>
      <c r="T3511" t="s">
        <v>24</v>
      </c>
      <c r="U3511" t="s">
        <v>24</v>
      </c>
      <c r="V3511" t="s">
        <v>24</v>
      </c>
      <c r="W3511" t="s">
        <v>24</v>
      </c>
      <c r="X3511" t="s">
        <v>24</v>
      </c>
      <c r="Y3511">
        <v>204</v>
      </c>
      <c r="Z3511">
        <v>241</v>
      </c>
      <c r="AA3511">
        <v>108</v>
      </c>
      <c r="AB3511">
        <v>112</v>
      </c>
      <c r="AC3511" t="s">
        <v>14090</v>
      </c>
      <c r="AD3511" t="s">
        <v>14093</v>
      </c>
    </row>
    <row r="3512" spans="1:30" x14ac:dyDescent="0.25">
      <c r="A3512">
        <v>3511</v>
      </c>
      <c r="B3512" t="s">
        <v>17724</v>
      </c>
      <c r="C3512" s="2">
        <v>-0.46650126027285499</v>
      </c>
      <c r="D3512" t="s">
        <v>14096</v>
      </c>
      <c r="E3512" t="s">
        <v>18298</v>
      </c>
      <c r="F3512">
        <v>117.11541267274001</v>
      </c>
      <c r="G3512" s="2">
        <v>0.33529185287945901</v>
      </c>
      <c r="H3512" s="12">
        <v>-1.3913289460110101</v>
      </c>
      <c r="I3512" s="14">
        <v>0.164125700097112</v>
      </c>
      <c r="J3512" s="14">
        <v>0.26985720373861899</v>
      </c>
      <c r="K3512" t="s">
        <v>14095</v>
      </c>
      <c r="L3512" t="s">
        <v>24</v>
      </c>
      <c r="M3512" t="s">
        <v>24</v>
      </c>
      <c r="N3512" t="s">
        <v>24</v>
      </c>
      <c r="O3512" t="s">
        <v>24</v>
      </c>
      <c r="P3512" t="s">
        <v>24</v>
      </c>
      <c r="Q3512" t="s">
        <v>24</v>
      </c>
      <c r="R3512" t="s">
        <v>24</v>
      </c>
      <c r="S3512" t="s">
        <v>24</v>
      </c>
      <c r="T3512" t="s">
        <v>24</v>
      </c>
      <c r="U3512" t="s">
        <v>24</v>
      </c>
      <c r="V3512" t="s">
        <v>24</v>
      </c>
      <c r="W3512" t="s">
        <v>24</v>
      </c>
      <c r="X3512" t="s">
        <v>24</v>
      </c>
      <c r="Y3512">
        <v>120</v>
      </c>
      <c r="Z3512">
        <v>181</v>
      </c>
      <c r="AA3512">
        <v>85</v>
      </c>
      <c r="AB3512">
        <v>94</v>
      </c>
      <c r="AC3512" t="s">
        <v>14094</v>
      </c>
      <c r="AD3512" t="s">
        <v>14097</v>
      </c>
    </row>
    <row r="3513" spans="1:30" x14ac:dyDescent="0.25">
      <c r="A3513">
        <v>3512</v>
      </c>
      <c r="B3513" t="s">
        <v>17725</v>
      </c>
      <c r="C3513" s="2">
        <v>-0.98602106412300405</v>
      </c>
      <c r="D3513" t="s">
        <v>14100</v>
      </c>
      <c r="E3513" t="s">
        <v>18298</v>
      </c>
      <c r="F3513">
        <v>101.30731817230399</v>
      </c>
      <c r="G3513" s="2">
        <v>0.30696563265065802</v>
      </c>
      <c r="H3513" s="12">
        <v>-3.2121545842402002</v>
      </c>
      <c r="I3513" s="14">
        <v>1.3174346628509899E-3</v>
      </c>
      <c r="J3513" s="14">
        <v>4.7635021837343604E-3</v>
      </c>
      <c r="K3513" t="s">
        <v>14099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1</v>
      </c>
      <c r="W3513">
        <v>0</v>
      </c>
      <c r="X3513">
        <v>0</v>
      </c>
      <c r="Y3513">
        <v>104</v>
      </c>
      <c r="Z3513">
        <v>103</v>
      </c>
      <c r="AA3513">
        <v>80</v>
      </c>
      <c r="AB3513">
        <v>98</v>
      </c>
      <c r="AC3513" t="s">
        <v>14098</v>
      </c>
      <c r="AD3513" t="s">
        <v>14101</v>
      </c>
    </row>
    <row r="3514" spans="1:30" x14ac:dyDescent="0.25">
      <c r="A3514">
        <v>3513</v>
      </c>
      <c r="B3514" t="s">
        <v>17726</v>
      </c>
      <c r="C3514" s="2">
        <v>-1.01924425075605</v>
      </c>
      <c r="D3514" t="s">
        <v>14104</v>
      </c>
      <c r="E3514" t="s">
        <v>18298</v>
      </c>
      <c r="F3514">
        <v>298.69583871148001</v>
      </c>
      <c r="G3514" s="2">
        <v>0.247740570607966</v>
      </c>
      <c r="H3514" s="12">
        <v>-4.1141596156607596</v>
      </c>
      <c r="I3514" s="14">
        <v>3.8859249236600198E-5</v>
      </c>
      <c r="J3514" s="14">
        <v>2.1740024107295701E-4</v>
      </c>
      <c r="K3514" t="s">
        <v>14103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1</v>
      </c>
      <c r="W3514">
        <v>0</v>
      </c>
      <c r="X3514">
        <v>0</v>
      </c>
      <c r="Y3514">
        <v>292</v>
      </c>
      <c r="Z3514">
        <v>310</v>
      </c>
      <c r="AA3514">
        <v>209</v>
      </c>
      <c r="AB3514">
        <v>325</v>
      </c>
      <c r="AC3514" t="s">
        <v>14102</v>
      </c>
      <c r="AD3514" t="s">
        <v>14105</v>
      </c>
    </row>
    <row r="3515" spans="1:30" x14ac:dyDescent="0.25">
      <c r="A3515">
        <v>3514</v>
      </c>
      <c r="B3515" t="s">
        <v>17727</v>
      </c>
      <c r="C3515" s="2">
        <v>0.50244980129094996</v>
      </c>
      <c r="D3515" t="s">
        <v>3031</v>
      </c>
      <c r="E3515" t="s">
        <v>18287</v>
      </c>
      <c r="F3515">
        <v>219.24433471246101</v>
      </c>
      <c r="G3515" s="2">
        <v>0.26534283729066099</v>
      </c>
      <c r="H3515" s="12">
        <v>1.8935872037147099</v>
      </c>
      <c r="I3515" s="14">
        <v>5.8279823329367597E-2</v>
      </c>
      <c r="J3515" s="14">
        <v>0.117492364533392</v>
      </c>
      <c r="K3515" t="s">
        <v>14107</v>
      </c>
      <c r="L3515" t="s">
        <v>24</v>
      </c>
      <c r="M3515" t="s">
        <v>24</v>
      </c>
      <c r="N3515" t="s">
        <v>24</v>
      </c>
      <c r="O3515" t="s">
        <v>24</v>
      </c>
      <c r="P3515" t="s">
        <v>24</v>
      </c>
      <c r="Q3515" t="s">
        <v>24</v>
      </c>
      <c r="R3515" t="s">
        <v>24</v>
      </c>
      <c r="S3515" t="s">
        <v>24</v>
      </c>
      <c r="T3515" t="s">
        <v>24</v>
      </c>
      <c r="U3515" t="s">
        <v>24</v>
      </c>
      <c r="V3515" t="s">
        <v>24</v>
      </c>
      <c r="W3515" t="s">
        <v>24</v>
      </c>
      <c r="X3515" t="s">
        <v>24</v>
      </c>
      <c r="Y3515">
        <v>342</v>
      </c>
      <c r="Z3515">
        <v>444</v>
      </c>
      <c r="AA3515">
        <v>101</v>
      </c>
      <c r="AB3515">
        <v>140</v>
      </c>
      <c r="AC3515" t="s">
        <v>14106</v>
      </c>
      <c r="AD3515" t="s">
        <v>14108</v>
      </c>
    </row>
    <row r="3516" spans="1:30" x14ac:dyDescent="0.25">
      <c r="A3516">
        <v>3515</v>
      </c>
      <c r="B3516" t="s">
        <v>17728</v>
      </c>
      <c r="C3516" s="2">
        <v>1.0281571655638899</v>
      </c>
      <c r="D3516" t="s">
        <v>14111</v>
      </c>
      <c r="E3516" t="s">
        <v>18293</v>
      </c>
      <c r="F3516">
        <v>1018.75178252254</v>
      </c>
      <c r="G3516" s="2">
        <v>0.16564388196992499</v>
      </c>
      <c r="H3516" s="12">
        <v>6.2070337481620097</v>
      </c>
      <c r="I3516" s="14">
        <v>5.3994006731530395E-10</v>
      </c>
      <c r="J3516" s="14">
        <v>7.4504097627782998E-9</v>
      </c>
      <c r="K3516" t="s">
        <v>14110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0</v>
      </c>
      <c r="Y3516">
        <v>1996</v>
      </c>
      <c r="Z3516">
        <v>2172</v>
      </c>
      <c r="AA3516">
        <v>394</v>
      </c>
      <c r="AB3516">
        <v>493</v>
      </c>
      <c r="AC3516" t="s">
        <v>14109</v>
      </c>
      <c r="AD3516" t="s">
        <v>14112</v>
      </c>
    </row>
    <row r="3517" spans="1:30" x14ac:dyDescent="0.25">
      <c r="A3517">
        <v>3516</v>
      </c>
      <c r="B3517" t="s">
        <v>17729</v>
      </c>
      <c r="C3517" s="2">
        <v>1.1085653844087</v>
      </c>
      <c r="D3517" t="s">
        <v>14115</v>
      </c>
      <c r="E3517" t="s">
        <v>18293</v>
      </c>
      <c r="F3517">
        <v>763.20280790157801</v>
      </c>
      <c r="G3517" s="2">
        <v>0.204804847277332</v>
      </c>
      <c r="H3517" s="12">
        <v>5.4127888042979704</v>
      </c>
      <c r="I3517" s="14">
        <v>6.2050660790432805E-8</v>
      </c>
      <c r="J3517" s="14">
        <v>6.3933464481963096E-7</v>
      </c>
      <c r="K3517" t="s">
        <v>14114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0</v>
      </c>
      <c r="Y3517">
        <v>1544</v>
      </c>
      <c r="Z3517">
        <v>1632</v>
      </c>
      <c r="AA3517">
        <v>326</v>
      </c>
      <c r="AB3517">
        <v>307</v>
      </c>
      <c r="AC3517" t="s">
        <v>14113</v>
      </c>
      <c r="AD3517" t="s">
        <v>14116</v>
      </c>
    </row>
    <row r="3518" spans="1:30" x14ac:dyDescent="0.25">
      <c r="A3518">
        <v>3517</v>
      </c>
      <c r="B3518" t="s">
        <v>17730</v>
      </c>
      <c r="C3518" s="2">
        <v>0.84970093912145495</v>
      </c>
      <c r="D3518" t="s">
        <v>14119</v>
      </c>
      <c r="E3518" t="s">
        <v>18282</v>
      </c>
      <c r="F3518">
        <v>768.75631867856998</v>
      </c>
      <c r="G3518" s="2">
        <v>0.232451216145693</v>
      </c>
      <c r="H3518" s="12">
        <v>3.6553946811312401</v>
      </c>
      <c r="I3518" s="14">
        <v>2.5678661333109501E-4</v>
      </c>
      <c r="J3518" s="14">
        <v>1.17143893114244E-3</v>
      </c>
      <c r="K3518" t="s">
        <v>14118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0</v>
      </c>
      <c r="Y3518">
        <v>1556</v>
      </c>
      <c r="Z3518">
        <v>1450</v>
      </c>
      <c r="AA3518">
        <v>381</v>
      </c>
      <c r="AB3518">
        <v>335</v>
      </c>
      <c r="AC3518" t="s">
        <v>14117</v>
      </c>
      <c r="AD3518" t="s">
        <v>14120</v>
      </c>
    </row>
    <row r="3519" spans="1:30" x14ac:dyDescent="0.25">
      <c r="A3519">
        <v>3518</v>
      </c>
      <c r="B3519" t="s">
        <v>17731</v>
      </c>
      <c r="C3519" s="2">
        <v>-0.48596801254076</v>
      </c>
      <c r="D3519" t="s">
        <v>14123</v>
      </c>
      <c r="E3519" t="s">
        <v>18282</v>
      </c>
      <c r="F3519">
        <v>15555.962582383199</v>
      </c>
      <c r="G3519" s="2">
        <v>0.148772231514642</v>
      </c>
      <c r="H3519" s="12">
        <v>-3.2665236488903</v>
      </c>
      <c r="I3519" s="14">
        <v>1.08876713590498E-3</v>
      </c>
      <c r="J3519" s="14">
        <v>4.1038954302210096E-3</v>
      </c>
      <c r="K3519" t="s">
        <v>14122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</v>
      </c>
      <c r="W3519">
        <v>0</v>
      </c>
      <c r="X3519">
        <v>0</v>
      </c>
      <c r="Y3519">
        <v>19291</v>
      </c>
      <c r="Z3519">
        <v>20195</v>
      </c>
      <c r="AA3519">
        <v>10400</v>
      </c>
      <c r="AB3519">
        <v>13673</v>
      </c>
      <c r="AC3519" t="s">
        <v>14121</v>
      </c>
      <c r="AD3519" t="s">
        <v>14124</v>
      </c>
    </row>
    <row r="3520" spans="1:30" x14ac:dyDescent="0.25">
      <c r="A3520">
        <v>3519</v>
      </c>
      <c r="B3520" t="s">
        <v>17732</v>
      </c>
      <c r="C3520" s="2">
        <v>-4.5195600114305802E-3</v>
      </c>
      <c r="D3520" t="s">
        <v>14127</v>
      </c>
      <c r="E3520" t="s">
        <v>18299</v>
      </c>
      <c r="F3520">
        <v>2304.9804811049598</v>
      </c>
      <c r="G3520" s="2">
        <v>0.15173702165672201</v>
      </c>
      <c r="H3520" s="12">
        <v>-2.9785479918376701E-2</v>
      </c>
      <c r="I3520" s="14">
        <v>0.97623813897640199</v>
      </c>
      <c r="J3520" s="14">
        <v>0.98050666993386004</v>
      </c>
      <c r="K3520" t="s">
        <v>14126</v>
      </c>
      <c r="L3520" t="s">
        <v>24</v>
      </c>
      <c r="M3520" t="s">
        <v>24</v>
      </c>
      <c r="N3520" t="s">
        <v>24</v>
      </c>
      <c r="O3520" t="s">
        <v>24</v>
      </c>
      <c r="P3520" t="s">
        <v>24</v>
      </c>
      <c r="Q3520" t="s">
        <v>24</v>
      </c>
      <c r="R3520" t="s">
        <v>24</v>
      </c>
      <c r="S3520" t="s">
        <v>24</v>
      </c>
      <c r="T3520" t="s">
        <v>24</v>
      </c>
      <c r="U3520" t="s">
        <v>24</v>
      </c>
      <c r="V3520" t="s">
        <v>24</v>
      </c>
      <c r="W3520" t="s">
        <v>24</v>
      </c>
      <c r="X3520" t="s">
        <v>24</v>
      </c>
      <c r="Y3520">
        <v>3280</v>
      </c>
      <c r="Z3520">
        <v>3740</v>
      </c>
      <c r="AA3520">
        <v>1403</v>
      </c>
      <c r="AB3520">
        <v>1644</v>
      </c>
      <c r="AC3520" t="s">
        <v>14125</v>
      </c>
      <c r="AD3520" t="s">
        <v>14128</v>
      </c>
    </row>
    <row r="3521" spans="1:30" x14ac:dyDescent="0.25">
      <c r="A3521">
        <v>3520</v>
      </c>
      <c r="B3521" t="s">
        <v>17733</v>
      </c>
      <c r="C3521" s="2">
        <v>-7.6898771224725104E-2</v>
      </c>
      <c r="D3521" t="s">
        <v>14131</v>
      </c>
      <c r="E3521" t="s">
        <v>18299</v>
      </c>
      <c r="F3521">
        <v>2173.6084139837399</v>
      </c>
      <c r="G3521" s="2">
        <v>0.165202806327125</v>
      </c>
      <c r="H3521" s="12">
        <v>-0.46548102259506702</v>
      </c>
      <c r="I3521" s="14">
        <v>0.64158702396260103</v>
      </c>
      <c r="J3521" s="14">
        <v>0.74080346794025898</v>
      </c>
      <c r="K3521" t="s">
        <v>14130</v>
      </c>
      <c r="L3521" t="s">
        <v>24</v>
      </c>
      <c r="M3521" t="s">
        <v>24</v>
      </c>
      <c r="N3521" t="s">
        <v>24</v>
      </c>
      <c r="O3521" t="s">
        <v>24</v>
      </c>
      <c r="P3521" t="s">
        <v>24</v>
      </c>
      <c r="Q3521" t="s">
        <v>24</v>
      </c>
      <c r="R3521" t="s">
        <v>24</v>
      </c>
      <c r="S3521" t="s">
        <v>24</v>
      </c>
      <c r="T3521" t="s">
        <v>24</v>
      </c>
      <c r="U3521" t="s">
        <v>24</v>
      </c>
      <c r="V3521" t="s">
        <v>24</v>
      </c>
      <c r="W3521" t="s">
        <v>24</v>
      </c>
      <c r="X3521" t="s">
        <v>24</v>
      </c>
      <c r="Y3521">
        <v>2990</v>
      </c>
      <c r="Z3521">
        <v>3466</v>
      </c>
      <c r="AA3521">
        <v>1280</v>
      </c>
      <c r="AB3521">
        <v>1679</v>
      </c>
      <c r="AC3521" t="s">
        <v>14129</v>
      </c>
      <c r="AD3521" t="s">
        <v>14132</v>
      </c>
    </row>
    <row r="3522" spans="1:30" x14ac:dyDescent="0.25">
      <c r="A3522">
        <v>3521</v>
      </c>
      <c r="B3522" t="s">
        <v>17734</v>
      </c>
      <c r="C3522" s="2">
        <v>2.9989396080901402E-2</v>
      </c>
      <c r="D3522" t="s">
        <v>14135</v>
      </c>
      <c r="E3522" t="s">
        <v>18288</v>
      </c>
      <c r="F3522">
        <v>3760.5127797964901</v>
      </c>
      <c r="G3522" s="2">
        <v>0.14064390551386499</v>
      </c>
      <c r="H3522" s="12">
        <v>0.21322926131303299</v>
      </c>
      <c r="I3522" s="14">
        <v>0.83114814581771901</v>
      </c>
      <c r="J3522" s="14">
        <v>0.88400673554440901</v>
      </c>
      <c r="K3522" t="s">
        <v>14134</v>
      </c>
      <c r="L3522" t="s">
        <v>24</v>
      </c>
      <c r="M3522" t="s">
        <v>24</v>
      </c>
      <c r="N3522" t="s">
        <v>24</v>
      </c>
      <c r="O3522" t="s">
        <v>24</v>
      </c>
      <c r="P3522" t="s">
        <v>24</v>
      </c>
      <c r="Q3522" t="s">
        <v>24</v>
      </c>
      <c r="R3522" t="s">
        <v>24</v>
      </c>
      <c r="S3522" t="s">
        <v>24</v>
      </c>
      <c r="T3522" t="s">
        <v>24</v>
      </c>
      <c r="U3522" t="s">
        <v>24</v>
      </c>
      <c r="V3522" t="s">
        <v>24</v>
      </c>
      <c r="W3522" t="s">
        <v>24</v>
      </c>
      <c r="X3522" t="s">
        <v>24</v>
      </c>
      <c r="Y3522">
        <v>5622</v>
      </c>
      <c r="Z3522">
        <v>5956</v>
      </c>
      <c r="AA3522">
        <v>2232</v>
      </c>
      <c r="AB3522">
        <v>2685</v>
      </c>
      <c r="AC3522" t="s">
        <v>14133</v>
      </c>
      <c r="AD3522" t="s">
        <v>14136</v>
      </c>
    </row>
    <row r="3523" spans="1:30" x14ac:dyDescent="0.25">
      <c r="A3523">
        <v>3522</v>
      </c>
      <c r="B3523" t="s">
        <v>17735</v>
      </c>
      <c r="C3523" s="2">
        <v>-2.6000921012447799E-2</v>
      </c>
      <c r="D3523" t="s">
        <v>14139</v>
      </c>
      <c r="E3523" t="s">
        <v>18287</v>
      </c>
      <c r="F3523">
        <v>581.44805995133504</v>
      </c>
      <c r="G3523" s="2">
        <v>0.212622780978028</v>
      </c>
      <c r="H3523" s="12">
        <v>-0.12228661902007</v>
      </c>
      <c r="I3523" s="14">
        <v>0.90267202893741305</v>
      </c>
      <c r="J3523" s="14">
        <v>0.93301595367935297</v>
      </c>
      <c r="K3523" t="s">
        <v>14138</v>
      </c>
      <c r="L3523" t="s">
        <v>24</v>
      </c>
      <c r="M3523" t="s">
        <v>24</v>
      </c>
      <c r="N3523" t="s">
        <v>24</v>
      </c>
      <c r="O3523" t="s">
        <v>24</v>
      </c>
      <c r="P3523" t="s">
        <v>24</v>
      </c>
      <c r="Q3523" t="s">
        <v>24</v>
      </c>
      <c r="R3523" t="s">
        <v>24</v>
      </c>
      <c r="S3523" t="s">
        <v>24</v>
      </c>
      <c r="T3523" t="s">
        <v>24</v>
      </c>
      <c r="U3523" t="s">
        <v>24</v>
      </c>
      <c r="V3523" t="s">
        <v>24</v>
      </c>
      <c r="W3523" t="s">
        <v>24</v>
      </c>
      <c r="X3523" t="s">
        <v>24</v>
      </c>
      <c r="Y3523">
        <v>898</v>
      </c>
      <c r="Z3523">
        <v>856</v>
      </c>
      <c r="AA3523">
        <v>318</v>
      </c>
      <c r="AB3523">
        <v>463</v>
      </c>
      <c r="AC3523" t="s">
        <v>14137</v>
      </c>
      <c r="AD3523" t="s">
        <v>14140</v>
      </c>
    </row>
    <row r="3524" spans="1:30" x14ac:dyDescent="0.25">
      <c r="A3524">
        <v>3523</v>
      </c>
      <c r="B3524" t="s">
        <v>17736</v>
      </c>
      <c r="C3524" s="2">
        <v>0.32941044304886602</v>
      </c>
      <c r="D3524" t="s">
        <v>306</v>
      </c>
      <c r="E3524" t="s">
        <v>18295</v>
      </c>
      <c r="F3524">
        <v>284.28560221391803</v>
      </c>
      <c r="G3524" s="2">
        <v>0.23714768153565199</v>
      </c>
      <c r="H3524" s="12">
        <v>1.3890519229020699</v>
      </c>
      <c r="I3524" s="14">
        <v>0.16481696170249099</v>
      </c>
      <c r="J3524" s="14">
        <v>0.270651907253249</v>
      </c>
      <c r="K3524" t="s">
        <v>14142</v>
      </c>
      <c r="L3524" t="s">
        <v>24</v>
      </c>
      <c r="M3524" t="s">
        <v>24</v>
      </c>
      <c r="N3524" t="s">
        <v>24</v>
      </c>
      <c r="O3524" t="s">
        <v>24</v>
      </c>
      <c r="P3524" t="s">
        <v>24</v>
      </c>
      <c r="Q3524" t="s">
        <v>24</v>
      </c>
      <c r="R3524" t="s">
        <v>24</v>
      </c>
      <c r="S3524" t="s">
        <v>24</v>
      </c>
      <c r="T3524" t="s">
        <v>24</v>
      </c>
      <c r="U3524" t="s">
        <v>24</v>
      </c>
      <c r="V3524" t="s">
        <v>24</v>
      </c>
      <c r="W3524" t="s">
        <v>24</v>
      </c>
      <c r="X3524" t="s">
        <v>24</v>
      </c>
      <c r="Y3524">
        <v>493</v>
      </c>
      <c r="Z3524">
        <v>471</v>
      </c>
      <c r="AA3524">
        <v>138</v>
      </c>
      <c r="AB3524">
        <v>197</v>
      </c>
      <c r="AC3524" t="s">
        <v>14141</v>
      </c>
      <c r="AD3524" t="s">
        <v>14143</v>
      </c>
    </row>
    <row r="3525" spans="1:30" x14ac:dyDescent="0.25">
      <c r="A3525">
        <v>3524</v>
      </c>
      <c r="B3525" t="s">
        <v>17737</v>
      </c>
      <c r="C3525" s="2">
        <v>0.99020002928540696</v>
      </c>
      <c r="D3525" t="s">
        <v>35</v>
      </c>
      <c r="F3525">
        <v>274.32640149690599</v>
      </c>
      <c r="G3525" s="2">
        <v>0.31987941743028597</v>
      </c>
      <c r="H3525" s="12">
        <v>3.0955415551274399</v>
      </c>
      <c r="I3525" s="14">
        <v>1.9645384294451002E-3</v>
      </c>
      <c r="J3525" s="14">
        <v>6.6535321482941298E-3</v>
      </c>
      <c r="K3525" t="s">
        <v>14145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0</v>
      </c>
      <c r="Y3525">
        <v>594</v>
      </c>
      <c r="Z3525">
        <v>516</v>
      </c>
      <c r="AA3525">
        <v>84</v>
      </c>
      <c r="AB3525">
        <v>163</v>
      </c>
      <c r="AC3525" t="s">
        <v>14144</v>
      </c>
      <c r="AD3525" t="s">
        <v>14146</v>
      </c>
    </row>
    <row r="3526" spans="1:30" x14ac:dyDescent="0.25">
      <c r="A3526">
        <v>3525</v>
      </c>
      <c r="B3526" t="s">
        <v>17738</v>
      </c>
      <c r="C3526" s="2">
        <v>0.73747886558529496</v>
      </c>
      <c r="D3526" t="s">
        <v>35</v>
      </c>
      <c r="E3526" t="s">
        <v>18295</v>
      </c>
      <c r="F3526">
        <v>757.76794349812997</v>
      </c>
      <c r="G3526" s="2">
        <v>0.206376174798242</v>
      </c>
      <c r="H3526" s="12">
        <v>3.57346901262353</v>
      </c>
      <c r="I3526" s="14">
        <v>3.5228294944231702E-4</v>
      </c>
      <c r="J3526" s="14">
        <v>1.5491722044732501E-3</v>
      </c>
      <c r="K3526" t="s">
        <v>14148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0</v>
      </c>
      <c r="Y3526">
        <v>1538</v>
      </c>
      <c r="Z3526">
        <v>1341</v>
      </c>
      <c r="AA3526">
        <v>327</v>
      </c>
      <c r="AB3526">
        <v>426</v>
      </c>
      <c r="AC3526" t="s">
        <v>14147</v>
      </c>
      <c r="AD3526" t="s">
        <v>14149</v>
      </c>
    </row>
    <row r="3527" spans="1:30" x14ac:dyDescent="0.25">
      <c r="A3527">
        <v>3526</v>
      </c>
      <c r="B3527" t="s">
        <v>17739</v>
      </c>
      <c r="C3527" s="2">
        <v>-0.19339939044851301</v>
      </c>
      <c r="D3527" t="s">
        <v>35</v>
      </c>
      <c r="F3527">
        <v>689.59106922764704</v>
      </c>
      <c r="G3527" s="2">
        <v>0.238339382569312</v>
      </c>
      <c r="H3527" s="12">
        <v>-0.81144537828225105</v>
      </c>
      <c r="I3527" s="14">
        <v>0.41710994859864797</v>
      </c>
      <c r="J3527" s="14">
        <v>0.54676547474915105</v>
      </c>
      <c r="K3527" t="s">
        <v>14151</v>
      </c>
      <c r="L3527" t="s">
        <v>24</v>
      </c>
      <c r="M3527" t="s">
        <v>24</v>
      </c>
      <c r="N3527" t="s">
        <v>24</v>
      </c>
      <c r="O3527" t="s">
        <v>24</v>
      </c>
      <c r="P3527" t="s">
        <v>24</v>
      </c>
      <c r="Q3527" t="s">
        <v>24</v>
      </c>
      <c r="R3527" t="s">
        <v>24</v>
      </c>
      <c r="S3527" t="s">
        <v>24</v>
      </c>
      <c r="T3527" t="s">
        <v>24</v>
      </c>
      <c r="U3527" t="s">
        <v>24</v>
      </c>
      <c r="V3527" t="s">
        <v>24</v>
      </c>
      <c r="W3527" t="s">
        <v>24</v>
      </c>
      <c r="X3527" t="s">
        <v>24</v>
      </c>
      <c r="Y3527">
        <v>1060</v>
      </c>
      <c r="Z3527">
        <v>895</v>
      </c>
      <c r="AA3527">
        <v>391</v>
      </c>
      <c r="AB3527">
        <v>590</v>
      </c>
      <c r="AC3527" t="s">
        <v>14150</v>
      </c>
      <c r="AD3527" t="s">
        <v>14152</v>
      </c>
    </row>
    <row r="3528" spans="1:30" x14ac:dyDescent="0.25">
      <c r="A3528">
        <v>3527</v>
      </c>
      <c r="B3528" t="s">
        <v>17740</v>
      </c>
      <c r="C3528" s="2">
        <v>-0.48697765836708801</v>
      </c>
      <c r="D3528" t="s">
        <v>306</v>
      </c>
      <c r="E3528" t="s">
        <v>18295</v>
      </c>
      <c r="F3528">
        <v>1229.7657291152</v>
      </c>
      <c r="G3528" s="2">
        <v>0.21579208637335401</v>
      </c>
      <c r="H3528" s="12">
        <v>-2.2566984107310599</v>
      </c>
      <c r="I3528" s="14">
        <v>2.4026926231582198E-2</v>
      </c>
      <c r="J3528" s="14">
        <v>5.7171888940707301E-2</v>
      </c>
      <c r="K3528" t="s">
        <v>14154</v>
      </c>
      <c r="L3528" t="s">
        <v>24</v>
      </c>
      <c r="M3528" t="s">
        <v>24</v>
      </c>
      <c r="N3528" t="s">
        <v>24</v>
      </c>
      <c r="O3528" t="s">
        <v>24</v>
      </c>
      <c r="P3528" t="s">
        <v>24</v>
      </c>
      <c r="Q3528" t="s">
        <v>24</v>
      </c>
      <c r="R3528" t="s">
        <v>24</v>
      </c>
      <c r="S3528" t="s">
        <v>24</v>
      </c>
      <c r="T3528" t="s">
        <v>24</v>
      </c>
      <c r="U3528" t="s">
        <v>24</v>
      </c>
      <c r="V3528" t="s">
        <v>24</v>
      </c>
      <c r="W3528" t="s">
        <v>24</v>
      </c>
      <c r="X3528" t="s">
        <v>24</v>
      </c>
      <c r="Y3528">
        <v>1445</v>
      </c>
      <c r="Z3528">
        <v>1681</v>
      </c>
      <c r="AA3528">
        <v>748</v>
      </c>
      <c r="AB3528">
        <v>1169</v>
      </c>
      <c r="AC3528" t="s">
        <v>14153</v>
      </c>
      <c r="AD3528" t="s">
        <v>14155</v>
      </c>
    </row>
    <row r="3529" spans="1:30" x14ac:dyDescent="0.25">
      <c r="A3529">
        <v>3528</v>
      </c>
      <c r="B3529" t="s">
        <v>17741</v>
      </c>
      <c r="C3529" s="2">
        <v>-0.76935426760163395</v>
      </c>
      <c r="D3529" t="s">
        <v>14158</v>
      </c>
      <c r="E3529" t="s">
        <v>18291</v>
      </c>
      <c r="F3529">
        <v>1008.94122239026</v>
      </c>
      <c r="G3529" s="2">
        <v>0.225188645125938</v>
      </c>
      <c r="H3529" s="12">
        <v>-3.4164878392130702</v>
      </c>
      <c r="I3529" s="14">
        <v>6.3434496934426903E-4</v>
      </c>
      <c r="J3529" s="14">
        <v>2.5990447127028798E-3</v>
      </c>
      <c r="K3529" t="s">
        <v>14157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</v>
      </c>
      <c r="W3529">
        <v>0</v>
      </c>
      <c r="X3529">
        <v>0</v>
      </c>
      <c r="Y3529">
        <v>1095</v>
      </c>
      <c r="Z3529">
        <v>1180</v>
      </c>
      <c r="AA3529">
        <v>649</v>
      </c>
      <c r="AB3529">
        <v>1052</v>
      </c>
      <c r="AC3529" t="s">
        <v>14156</v>
      </c>
      <c r="AD3529" t="s">
        <v>14159</v>
      </c>
    </row>
    <row r="3530" spans="1:30" x14ac:dyDescent="0.25">
      <c r="A3530">
        <v>3529</v>
      </c>
      <c r="B3530" t="s">
        <v>17742</v>
      </c>
      <c r="C3530" s="2">
        <v>0.14353873811776499</v>
      </c>
      <c r="D3530" t="s">
        <v>14162</v>
      </c>
      <c r="E3530" t="s">
        <v>18297</v>
      </c>
      <c r="F3530">
        <v>97.067222180769207</v>
      </c>
      <c r="G3530" s="2">
        <v>0.34980283335054502</v>
      </c>
      <c r="H3530" s="12">
        <v>0.41034183955257297</v>
      </c>
      <c r="I3530" s="14">
        <v>0.681555204162551</v>
      </c>
      <c r="J3530" s="14">
        <v>0.77233693332987896</v>
      </c>
      <c r="K3530" t="s">
        <v>14161</v>
      </c>
      <c r="L3530" t="s">
        <v>24</v>
      </c>
      <c r="M3530" t="s">
        <v>24</v>
      </c>
      <c r="N3530" t="s">
        <v>24</v>
      </c>
      <c r="O3530" t="s">
        <v>24</v>
      </c>
      <c r="P3530" t="s">
        <v>24</v>
      </c>
      <c r="Q3530" t="s">
        <v>24</v>
      </c>
      <c r="R3530" t="s">
        <v>24</v>
      </c>
      <c r="S3530" t="s">
        <v>24</v>
      </c>
      <c r="T3530" t="s">
        <v>24</v>
      </c>
      <c r="U3530" t="s">
        <v>24</v>
      </c>
      <c r="V3530" t="s">
        <v>24</v>
      </c>
      <c r="W3530" t="s">
        <v>24</v>
      </c>
      <c r="X3530" t="s">
        <v>24</v>
      </c>
      <c r="Y3530">
        <v>167</v>
      </c>
      <c r="Z3530">
        <v>143</v>
      </c>
      <c r="AA3530">
        <v>48</v>
      </c>
      <c r="AB3530">
        <v>75</v>
      </c>
      <c r="AC3530" t="s">
        <v>14160</v>
      </c>
      <c r="AD3530" t="s">
        <v>14163</v>
      </c>
    </row>
    <row r="3531" spans="1:30" x14ac:dyDescent="0.25">
      <c r="A3531">
        <v>3530</v>
      </c>
      <c r="B3531" t="s">
        <v>17743</v>
      </c>
      <c r="C3531" s="2">
        <v>-0.22849544161646601</v>
      </c>
      <c r="D3531" t="s">
        <v>14166</v>
      </c>
      <c r="E3531" t="s">
        <v>18295</v>
      </c>
      <c r="F3531">
        <v>198.151277772838</v>
      </c>
      <c r="G3531" s="2">
        <v>0.24025647563889599</v>
      </c>
      <c r="H3531" s="12">
        <v>-0.95104800405002698</v>
      </c>
      <c r="I3531" s="14">
        <v>0.34158000787058801</v>
      </c>
      <c r="J3531" s="14">
        <v>0.46868233687092298</v>
      </c>
      <c r="K3531" t="s">
        <v>14165</v>
      </c>
      <c r="L3531" t="s">
        <v>24</v>
      </c>
      <c r="M3531" t="s">
        <v>24</v>
      </c>
      <c r="N3531" t="s">
        <v>24</v>
      </c>
      <c r="O3531" t="s">
        <v>24</v>
      </c>
      <c r="P3531" t="s">
        <v>24</v>
      </c>
      <c r="Q3531" t="s">
        <v>24</v>
      </c>
      <c r="R3531" t="s">
        <v>24</v>
      </c>
      <c r="S3531" t="s">
        <v>24</v>
      </c>
      <c r="T3531" t="s">
        <v>24</v>
      </c>
      <c r="U3531" t="s">
        <v>24</v>
      </c>
      <c r="V3531" t="s">
        <v>24</v>
      </c>
      <c r="W3531" t="s">
        <v>24</v>
      </c>
      <c r="X3531" t="s">
        <v>24</v>
      </c>
      <c r="Y3531">
        <v>275</v>
      </c>
      <c r="Z3531">
        <v>281</v>
      </c>
      <c r="AA3531">
        <v>125</v>
      </c>
      <c r="AB3531">
        <v>158</v>
      </c>
      <c r="AC3531" t="s">
        <v>14164</v>
      </c>
      <c r="AD3531" t="s">
        <v>14167</v>
      </c>
    </row>
    <row r="3532" spans="1:30" x14ac:dyDescent="0.25">
      <c r="A3532">
        <v>3531</v>
      </c>
      <c r="B3532" t="s">
        <v>17744</v>
      </c>
      <c r="C3532" s="2">
        <v>3.6570822359031897E-2</v>
      </c>
      <c r="D3532" t="s">
        <v>35</v>
      </c>
      <c r="F3532">
        <v>1444.16131849365</v>
      </c>
      <c r="G3532" s="2">
        <v>0.175305508987493</v>
      </c>
      <c r="H3532" s="12">
        <v>0.208611940208001</v>
      </c>
      <c r="I3532" s="14">
        <v>0.83475118871672904</v>
      </c>
      <c r="J3532" s="14">
        <v>0.88530781964661198</v>
      </c>
      <c r="K3532" t="s">
        <v>14169</v>
      </c>
      <c r="L3532" t="s">
        <v>24</v>
      </c>
      <c r="M3532" t="s">
        <v>24</v>
      </c>
      <c r="N3532" t="s">
        <v>24</v>
      </c>
      <c r="O3532" t="s">
        <v>24</v>
      </c>
      <c r="P3532" t="s">
        <v>24</v>
      </c>
      <c r="Q3532" t="s">
        <v>24</v>
      </c>
      <c r="R3532" t="s">
        <v>24</v>
      </c>
      <c r="S3532" t="s">
        <v>24</v>
      </c>
      <c r="T3532" t="s">
        <v>24</v>
      </c>
      <c r="U3532" t="s">
        <v>24</v>
      </c>
      <c r="V3532" t="s">
        <v>24</v>
      </c>
      <c r="W3532" t="s">
        <v>24</v>
      </c>
      <c r="X3532" t="s">
        <v>24</v>
      </c>
      <c r="Y3532">
        <v>2000</v>
      </c>
      <c r="Z3532">
        <v>2466</v>
      </c>
      <c r="AA3532">
        <v>872</v>
      </c>
      <c r="AB3532">
        <v>1009</v>
      </c>
      <c r="AC3532" t="s">
        <v>14168</v>
      </c>
      <c r="AD3532" t="s">
        <v>14170</v>
      </c>
    </row>
    <row r="3533" spans="1:30" x14ac:dyDescent="0.25">
      <c r="A3533">
        <v>3532</v>
      </c>
      <c r="B3533" t="s">
        <v>17745</v>
      </c>
      <c r="C3533" s="2">
        <v>9.9226014738856394E-2</v>
      </c>
      <c r="D3533" t="s">
        <v>14173</v>
      </c>
      <c r="E3533" t="s">
        <v>18296</v>
      </c>
      <c r="F3533">
        <v>874.41357328503398</v>
      </c>
      <c r="G3533" s="2">
        <v>0.17063400212979099</v>
      </c>
      <c r="H3533" s="12">
        <v>0.58151372821567704</v>
      </c>
      <c r="I3533" s="14">
        <v>0.56089426857708202</v>
      </c>
      <c r="J3533" s="14">
        <v>0.67622479740460095</v>
      </c>
      <c r="K3533" t="s">
        <v>14172</v>
      </c>
      <c r="L3533" t="s">
        <v>24</v>
      </c>
      <c r="M3533" t="s">
        <v>24</v>
      </c>
      <c r="N3533" t="s">
        <v>24</v>
      </c>
      <c r="O3533" t="s">
        <v>24</v>
      </c>
      <c r="P3533" t="s">
        <v>24</v>
      </c>
      <c r="Q3533" t="s">
        <v>24</v>
      </c>
      <c r="R3533" t="s">
        <v>24</v>
      </c>
      <c r="S3533" t="s">
        <v>24</v>
      </c>
      <c r="T3533" t="s">
        <v>24</v>
      </c>
      <c r="U3533" t="s">
        <v>24</v>
      </c>
      <c r="V3533" t="s">
        <v>24</v>
      </c>
      <c r="W3533" t="s">
        <v>24</v>
      </c>
      <c r="X3533" t="s">
        <v>24</v>
      </c>
      <c r="Y3533">
        <v>1345</v>
      </c>
      <c r="Z3533">
        <v>1410</v>
      </c>
      <c r="AA3533">
        <v>533</v>
      </c>
      <c r="AB3533">
        <v>578</v>
      </c>
      <c r="AC3533" t="s">
        <v>14171</v>
      </c>
      <c r="AD3533" t="s">
        <v>14174</v>
      </c>
    </row>
    <row r="3534" spans="1:30" x14ac:dyDescent="0.25">
      <c r="A3534">
        <v>3533</v>
      </c>
      <c r="B3534" t="s">
        <v>17746</v>
      </c>
      <c r="C3534" s="2">
        <v>0.54949989949266498</v>
      </c>
      <c r="D3534" t="s">
        <v>14177</v>
      </c>
      <c r="E3534" t="s">
        <v>18298</v>
      </c>
      <c r="F3534">
        <v>501.67647855617503</v>
      </c>
      <c r="G3534" s="2">
        <v>0.18564008808094501</v>
      </c>
      <c r="H3534" s="12">
        <v>2.9600282200526902</v>
      </c>
      <c r="I3534" s="14">
        <v>3.0761086354876102E-3</v>
      </c>
      <c r="J3534" s="14">
        <v>9.8140870718082494E-3</v>
      </c>
      <c r="K3534" t="s">
        <v>14176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0</v>
      </c>
      <c r="Y3534">
        <v>883</v>
      </c>
      <c r="Z3534">
        <v>933</v>
      </c>
      <c r="AA3534">
        <v>251</v>
      </c>
      <c r="AB3534">
        <v>286</v>
      </c>
      <c r="AC3534" t="s">
        <v>14175</v>
      </c>
      <c r="AD3534" t="s">
        <v>14178</v>
      </c>
    </row>
    <row r="3535" spans="1:30" x14ac:dyDescent="0.25">
      <c r="A3535">
        <v>3534</v>
      </c>
      <c r="B3535" t="s">
        <v>17747</v>
      </c>
      <c r="C3535" s="2">
        <v>0.31569570343548198</v>
      </c>
      <c r="D3535" t="s">
        <v>14181</v>
      </c>
      <c r="E3535" t="s">
        <v>18296</v>
      </c>
      <c r="F3535">
        <v>746.14865712764299</v>
      </c>
      <c r="G3535" s="2">
        <v>0.24166613176094401</v>
      </c>
      <c r="H3535" s="12">
        <v>1.3063299401331401</v>
      </c>
      <c r="I3535" s="14">
        <v>0.19144037962627</v>
      </c>
      <c r="J3535" s="14">
        <v>0.30389214733357101</v>
      </c>
      <c r="K3535" t="s">
        <v>14180</v>
      </c>
      <c r="L3535" t="s">
        <v>24</v>
      </c>
      <c r="M3535" t="s">
        <v>24</v>
      </c>
      <c r="N3535" t="s">
        <v>24</v>
      </c>
      <c r="O3535" t="s">
        <v>24</v>
      </c>
      <c r="P3535" t="s">
        <v>24</v>
      </c>
      <c r="Q3535" t="s">
        <v>24</v>
      </c>
      <c r="R3535" t="s">
        <v>24</v>
      </c>
      <c r="S3535" t="s">
        <v>24</v>
      </c>
      <c r="T3535" t="s">
        <v>24</v>
      </c>
      <c r="U3535" t="s">
        <v>24</v>
      </c>
      <c r="V3535" t="s">
        <v>24</v>
      </c>
      <c r="W3535" t="s">
        <v>24</v>
      </c>
      <c r="X3535" t="s">
        <v>24</v>
      </c>
      <c r="Y3535">
        <v>1292</v>
      </c>
      <c r="Z3535">
        <v>1224</v>
      </c>
      <c r="AA3535">
        <v>469</v>
      </c>
      <c r="AB3535">
        <v>397</v>
      </c>
      <c r="AC3535" t="s">
        <v>14179</v>
      </c>
      <c r="AD3535" t="s">
        <v>14182</v>
      </c>
    </row>
    <row r="3536" spans="1:30" x14ac:dyDescent="0.25">
      <c r="A3536">
        <v>3535</v>
      </c>
      <c r="B3536" t="s">
        <v>17748</v>
      </c>
      <c r="C3536" s="2">
        <v>1.7066875850534899</v>
      </c>
      <c r="D3536" t="s">
        <v>14185</v>
      </c>
      <c r="E3536" t="s">
        <v>18293</v>
      </c>
      <c r="F3536">
        <v>4358.2694555506896</v>
      </c>
      <c r="G3536" s="2">
        <v>0.25366864268606598</v>
      </c>
      <c r="H3536" s="12">
        <v>6.7280195414836399</v>
      </c>
      <c r="I3536" s="14">
        <v>1.71987829001312E-11</v>
      </c>
      <c r="J3536" s="14">
        <v>2.9328055556773902E-10</v>
      </c>
      <c r="K3536" t="s">
        <v>14184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0</v>
      </c>
      <c r="Y3536">
        <v>9568</v>
      </c>
      <c r="Z3536">
        <v>10780</v>
      </c>
      <c r="AA3536">
        <v>1501</v>
      </c>
      <c r="AB3536">
        <v>1150</v>
      </c>
      <c r="AC3536" t="s">
        <v>14183</v>
      </c>
      <c r="AD3536" t="s">
        <v>14186</v>
      </c>
    </row>
    <row r="3537" spans="1:30" x14ac:dyDescent="0.25">
      <c r="A3537">
        <v>3536</v>
      </c>
      <c r="B3537" t="s">
        <v>17749</v>
      </c>
      <c r="C3537" s="2">
        <v>1.6006700983736899</v>
      </c>
      <c r="D3537" t="s">
        <v>14189</v>
      </c>
      <c r="E3537" t="s">
        <v>18290</v>
      </c>
      <c r="F3537">
        <v>4845.2763597966696</v>
      </c>
      <c r="G3537" s="2">
        <v>0.27960622530409701</v>
      </c>
      <c r="H3537" s="12">
        <v>5.7247298290044197</v>
      </c>
      <c r="I3537" s="14">
        <v>1.03598472952747E-8</v>
      </c>
      <c r="J3537" s="14">
        <v>1.2112336433547199E-7</v>
      </c>
      <c r="K3537" t="s">
        <v>14188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1</v>
      </c>
      <c r="U3537">
        <v>0</v>
      </c>
      <c r="V3537">
        <v>0</v>
      </c>
      <c r="W3537">
        <v>0</v>
      </c>
      <c r="X3537">
        <v>0</v>
      </c>
      <c r="Y3537">
        <v>10673</v>
      </c>
      <c r="Z3537">
        <v>11538</v>
      </c>
      <c r="AA3537">
        <v>1824</v>
      </c>
      <c r="AB3537">
        <v>1281</v>
      </c>
      <c r="AC3537" t="s">
        <v>14187</v>
      </c>
      <c r="AD3537" t="s">
        <v>14190</v>
      </c>
    </row>
    <row r="3538" spans="1:30" x14ac:dyDescent="0.25">
      <c r="A3538">
        <v>3537</v>
      </c>
      <c r="B3538" t="s">
        <v>17750</v>
      </c>
      <c r="C3538" s="2">
        <v>0.51981077893384198</v>
      </c>
      <c r="D3538" t="s">
        <v>14193</v>
      </c>
      <c r="F3538">
        <v>40.298422513708999</v>
      </c>
      <c r="G3538" s="2">
        <v>0.52758083093944297</v>
      </c>
      <c r="H3538" s="12">
        <v>0.985272300375726</v>
      </c>
      <c r="I3538" s="14">
        <v>0.32449033495013602</v>
      </c>
      <c r="J3538" s="14">
        <v>0.44981709548465798</v>
      </c>
      <c r="K3538" t="s">
        <v>14192</v>
      </c>
      <c r="L3538" t="s">
        <v>24</v>
      </c>
      <c r="M3538" t="s">
        <v>24</v>
      </c>
      <c r="N3538" t="s">
        <v>24</v>
      </c>
      <c r="O3538" t="s">
        <v>24</v>
      </c>
      <c r="P3538" t="s">
        <v>24</v>
      </c>
      <c r="Q3538" t="s">
        <v>24</v>
      </c>
      <c r="R3538" t="s">
        <v>24</v>
      </c>
      <c r="S3538" t="s">
        <v>24</v>
      </c>
      <c r="T3538" t="s">
        <v>24</v>
      </c>
      <c r="U3538" t="s">
        <v>24</v>
      </c>
      <c r="V3538" t="s">
        <v>24</v>
      </c>
      <c r="W3538" t="s">
        <v>24</v>
      </c>
      <c r="X3538" t="s">
        <v>24</v>
      </c>
      <c r="Y3538">
        <v>58</v>
      </c>
      <c r="Z3538">
        <v>87</v>
      </c>
      <c r="AA3538">
        <v>25</v>
      </c>
      <c r="AB3538">
        <v>18</v>
      </c>
      <c r="AC3538" t="s">
        <v>14191</v>
      </c>
      <c r="AD3538" t="s">
        <v>14194</v>
      </c>
    </row>
    <row r="3539" spans="1:30" x14ac:dyDescent="0.25">
      <c r="A3539">
        <v>3538</v>
      </c>
      <c r="B3539" t="s">
        <v>17751</v>
      </c>
      <c r="C3539" s="2">
        <v>0.14824881563943801</v>
      </c>
      <c r="D3539" t="s">
        <v>14197</v>
      </c>
      <c r="F3539">
        <v>128.23813438674901</v>
      </c>
      <c r="G3539" s="2">
        <v>0.328393881736044</v>
      </c>
      <c r="H3539" s="12">
        <v>0.451435985517529</v>
      </c>
      <c r="I3539" s="14">
        <v>0.65167535240771701</v>
      </c>
      <c r="J3539" s="14">
        <v>0.74979147058106499</v>
      </c>
      <c r="K3539" t="s">
        <v>14196</v>
      </c>
      <c r="L3539" t="s">
        <v>24</v>
      </c>
      <c r="M3539" t="s">
        <v>24</v>
      </c>
      <c r="N3539" t="s">
        <v>24</v>
      </c>
      <c r="O3539" t="s">
        <v>24</v>
      </c>
      <c r="P3539" t="s">
        <v>24</v>
      </c>
      <c r="Q3539" t="s">
        <v>24</v>
      </c>
      <c r="R3539" t="s">
        <v>24</v>
      </c>
      <c r="S3539" t="s">
        <v>24</v>
      </c>
      <c r="T3539" t="s">
        <v>24</v>
      </c>
      <c r="U3539" t="s">
        <v>24</v>
      </c>
      <c r="V3539" t="s">
        <v>24</v>
      </c>
      <c r="W3539" t="s">
        <v>24</v>
      </c>
      <c r="X3539" t="s">
        <v>24</v>
      </c>
      <c r="Y3539">
        <v>233</v>
      </c>
      <c r="Z3539">
        <v>176</v>
      </c>
      <c r="AA3539">
        <v>71</v>
      </c>
      <c r="AB3539">
        <v>90</v>
      </c>
      <c r="AC3539" t="s">
        <v>14195</v>
      </c>
      <c r="AD3539" t="s">
        <v>14198</v>
      </c>
    </row>
    <row r="3540" spans="1:30" x14ac:dyDescent="0.25">
      <c r="A3540">
        <v>3539</v>
      </c>
      <c r="B3540" t="s">
        <v>17752</v>
      </c>
      <c r="C3540" s="2">
        <v>0.97310983055639999</v>
      </c>
      <c r="D3540" t="s">
        <v>14201</v>
      </c>
      <c r="E3540" t="s">
        <v>18289</v>
      </c>
      <c r="F3540">
        <v>765.52172114977395</v>
      </c>
      <c r="G3540" s="2">
        <v>0.20283594538824801</v>
      </c>
      <c r="H3540" s="12">
        <v>4.7975216064084298</v>
      </c>
      <c r="I3540" s="14">
        <v>1.60640885845302E-6</v>
      </c>
      <c r="J3540" s="14">
        <v>1.2275981589548E-5</v>
      </c>
      <c r="K3540" t="s">
        <v>14200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0</v>
      </c>
      <c r="Y3540">
        <v>1471</v>
      </c>
      <c r="Z3540">
        <v>1623</v>
      </c>
      <c r="AA3540">
        <v>278</v>
      </c>
      <c r="AB3540">
        <v>410</v>
      </c>
      <c r="AC3540" t="s">
        <v>14199</v>
      </c>
      <c r="AD3540" t="s">
        <v>14202</v>
      </c>
    </row>
    <row r="3541" spans="1:30" x14ac:dyDescent="0.25">
      <c r="A3541">
        <v>3540</v>
      </c>
      <c r="B3541" t="s">
        <v>17753</v>
      </c>
      <c r="C3541" s="2">
        <v>9.8965272970031895E-2</v>
      </c>
      <c r="D3541" t="s">
        <v>14205</v>
      </c>
      <c r="E3541" t="s">
        <v>18290</v>
      </c>
      <c r="F3541">
        <v>1654.7307957143801</v>
      </c>
      <c r="G3541" s="2">
        <v>0.20101026444942199</v>
      </c>
      <c r="H3541" s="12">
        <v>0.49233939988638498</v>
      </c>
      <c r="I3541" s="14">
        <v>0.62247943154962604</v>
      </c>
      <c r="J3541" s="14">
        <v>0.72317379483211797</v>
      </c>
      <c r="K3541" t="s">
        <v>14204</v>
      </c>
      <c r="L3541" t="s">
        <v>24</v>
      </c>
      <c r="M3541" t="s">
        <v>24</v>
      </c>
      <c r="N3541" t="s">
        <v>24</v>
      </c>
      <c r="O3541" t="s">
        <v>24</v>
      </c>
      <c r="P3541" t="s">
        <v>24</v>
      </c>
      <c r="Q3541" t="s">
        <v>24</v>
      </c>
      <c r="R3541" t="s">
        <v>24</v>
      </c>
      <c r="S3541" t="s">
        <v>24</v>
      </c>
      <c r="T3541" t="s">
        <v>24</v>
      </c>
      <c r="U3541" t="s">
        <v>24</v>
      </c>
      <c r="V3541" t="s">
        <v>24</v>
      </c>
      <c r="W3541" t="s">
        <v>24</v>
      </c>
      <c r="X3541" t="s">
        <v>24</v>
      </c>
      <c r="Y3541">
        <v>2489</v>
      </c>
      <c r="Z3541">
        <v>2730</v>
      </c>
      <c r="AA3541">
        <v>844</v>
      </c>
      <c r="AB3541">
        <v>1288</v>
      </c>
      <c r="AC3541" t="s">
        <v>14203</v>
      </c>
      <c r="AD3541" t="s">
        <v>14206</v>
      </c>
    </row>
    <row r="3542" spans="1:30" x14ac:dyDescent="0.25">
      <c r="A3542">
        <v>3541</v>
      </c>
      <c r="B3542" t="s">
        <v>17754</v>
      </c>
      <c r="C3542" s="2">
        <v>0.139580120407747</v>
      </c>
      <c r="D3542" t="s">
        <v>14209</v>
      </c>
      <c r="E3542" t="s">
        <v>18298</v>
      </c>
      <c r="F3542">
        <v>520.44553870764798</v>
      </c>
      <c r="G3542" s="2">
        <v>0.19950360251035401</v>
      </c>
      <c r="H3542" s="12">
        <v>0.69963709252068795</v>
      </c>
      <c r="I3542" s="14">
        <v>0.484153971806427</v>
      </c>
      <c r="J3542" s="14">
        <v>0.60783005879893803</v>
      </c>
      <c r="K3542" t="s">
        <v>14208</v>
      </c>
      <c r="L3542" t="s">
        <v>24</v>
      </c>
      <c r="M3542" t="s">
        <v>24</v>
      </c>
      <c r="N3542" t="s">
        <v>24</v>
      </c>
      <c r="O3542" t="s">
        <v>24</v>
      </c>
      <c r="P3542" t="s">
        <v>24</v>
      </c>
      <c r="Q3542" t="s">
        <v>24</v>
      </c>
      <c r="R3542" t="s">
        <v>24</v>
      </c>
      <c r="S3542" t="s">
        <v>24</v>
      </c>
      <c r="T3542" t="s">
        <v>24</v>
      </c>
      <c r="U3542" t="s">
        <v>24</v>
      </c>
      <c r="V3542" t="s">
        <v>24</v>
      </c>
      <c r="W3542" t="s">
        <v>24</v>
      </c>
      <c r="X3542" t="s">
        <v>24</v>
      </c>
      <c r="Y3542">
        <v>867</v>
      </c>
      <c r="Z3542">
        <v>792</v>
      </c>
      <c r="AA3542">
        <v>299</v>
      </c>
      <c r="AB3542">
        <v>355</v>
      </c>
      <c r="AC3542" t="s">
        <v>14207</v>
      </c>
      <c r="AD3542" t="s">
        <v>14210</v>
      </c>
    </row>
    <row r="3543" spans="1:30" x14ac:dyDescent="0.25">
      <c r="A3543">
        <v>3542</v>
      </c>
      <c r="B3543" t="s">
        <v>17755</v>
      </c>
      <c r="C3543" s="2">
        <v>1.2901475413774699</v>
      </c>
      <c r="D3543" t="s">
        <v>14213</v>
      </c>
      <c r="E3543" t="s">
        <v>18298</v>
      </c>
      <c r="F3543">
        <v>417.46959261612699</v>
      </c>
      <c r="G3543" s="2">
        <v>0.215946235752593</v>
      </c>
      <c r="H3543" s="12">
        <v>5.9743923615115797</v>
      </c>
      <c r="I3543" s="14">
        <v>2.3094935835626002E-9</v>
      </c>
      <c r="J3543" s="14">
        <v>2.9666356723065698E-8</v>
      </c>
      <c r="K3543" t="s">
        <v>14212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0</v>
      </c>
      <c r="Y3543">
        <v>857</v>
      </c>
      <c r="Z3543">
        <v>951</v>
      </c>
      <c r="AA3543">
        <v>133</v>
      </c>
      <c r="AB3543">
        <v>189</v>
      </c>
      <c r="AC3543" t="s">
        <v>14211</v>
      </c>
      <c r="AD3543" t="s">
        <v>14214</v>
      </c>
    </row>
    <row r="3544" spans="1:30" x14ac:dyDescent="0.25">
      <c r="A3544">
        <v>3543</v>
      </c>
      <c r="B3544" t="s">
        <v>17756</v>
      </c>
      <c r="C3544" s="2">
        <v>-0.27434926123980702</v>
      </c>
      <c r="D3544" t="s">
        <v>14217</v>
      </c>
      <c r="E3544" t="s">
        <v>18283</v>
      </c>
      <c r="F3544">
        <v>2375.1511280988102</v>
      </c>
      <c r="G3544" s="2">
        <v>0.14463187804708599</v>
      </c>
      <c r="H3544" s="12">
        <v>-1.8968796156438701</v>
      </c>
      <c r="I3544" s="14">
        <v>5.78438283780301E-2</v>
      </c>
      <c r="J3544" s="14">
        <v>0.116854707613144</v>
      </c>
      <c r="K3544" t="s">
        <v>14216</v>
      </c>
      <c r="L3544" t="s">
        <v>24</v>
      </c>
      <c r="M3544" t="s">
        <v>24</v>
      </c>
      <c r="N3544" t="s">
        <v>24</v>
      </c>
      <c r="O3544" t="s">
        <v>24</v>
      </c>
      <c r="P3544" t="s">
        <v>24</v>
      </c>
      <c r="Q3544" t="s">
        <v>24</v>
      </c>
      <c r="R3544" t="s">
        <v>24</v>
      </c>
      <c r="S3544" t="s">
        <v>24</v>
      </c>
      <c r="T3544" t="s">
        <v>24</v>
      </c>
      <c r="U3544" t="s">
        <v>24</v>
      </c>
      <c r="V3544" t="s">
        <v>24</v>
      </c>
      <c r="W3544" t="s">
        <v>24</v>
      </c>
      <c r="X3544" t="s">
        <v>24</v>
      </c>
      <c r="Y3544">
        <v>3170</v>
      </c>
      <c r="Z3544">
        <v>3382</v>
      </c>
      <c r="AA3544">
        <v>1569</v>
      </c>
      <c r="AB3544">
        <v>1865</v>
      </c>
      <c r="AC3544" t="s">
        <v>14215</v>
      </c>
      <c r="AD3544" t="s">
        <v>14218</v>
      </c>
    </row>
    <row r="3545" spans="1:30" x14ac:dyDescent="0.25">
      <c r="A3545">
        <v>3544</v>
      </c>
      <c r="B3545" t="s">
        <v>17757</v>
      </c>
      <c r="C3545" s="2">
        <v>-0.20604470608445799</v>
      </c>
      <c r="D3545" t="s">
        <v>6036</v>
      </c>
      <c r="E3545" t="s">
        <v>18285</v>
      </c>
      <c r="F3545">
        <v>2569.1177198191199</v>
      </c>
      <c r="G3545" s="2">
        <v>0.15657264688324701</v>
      </c>
      <c r="H3545" s="12">
        <v>-1.3159687224174099</v>
      </c>
      <c r="I3545" s="14">
        <v>0.188184540859162</v>
      </c>
      <c r="J3545" s="14">
        <v>0.30006559087587897</v>
      </c>
      <c r="K3545" t="s">
        <v>14220</v>
      </c>
      <c r="L3545" t="s">
        <v>24</v>
      </c>
      <c r="M3545" t="s">
        <v>24</v>
      </c>
      <c r="N3545" t="s">
        <v>24</v>
      </c>
      <c r="O3545" t="s">
        <v>24</v>
      </c>
      <c r="P3545" t="s">
        <v>24</v>
      </c>
      <c r="Q3545" t="s">
        <v>24</v>
      </c>
      <c r="R3545" t="s">
        <v>24</v>
      </c>
      <c r="S3545" t="s">
        <v>24</v>
      </c>
      <c r="T3545" t="s">
        <v>24</v>
      </c>
      <c r="U3545" t="s">
        <v>24</v>
      </c>
      <c r="V3545" t="s">
        <v>24</v>
      </c>
      <c r="W3545" t="s">
        <v>24</v>
      </c>
      <c r="X3545" t="s">
        <v>24</v>
      </c>
      <c r="Y3545">
        <v>3500</v>
      </c>
      <c r="Z3545">
        <v>3773</v>
      </c>
      <c r="AA3545">
        <v>1576</v>
      </c>
      <c r="AB3545">
        <v>2074</v>
      </c>
      <c r="AC3545" t="s">
        <v>14219</v>
      </c>
      <c r="AD3545" t="s">
        <v>14221</v>
      </c>
    </row>
    <row r="3546" spans="1:30" x14ac:dyDescent="0.25">
      <c r="A3546">
        <v>3545</v>
      </c>
      <c r="B3546" t="s">
        <v>17758</v>
      </c>
      <c r="C3546" s="2">
        <v>-2.2858873051430399</v>
      </c>
      <c r="D3546" t="s">
        <v>14224</v>
      </c>
      <c r="E3546" t="s">
        <v>18300</v>
      </c>
      <c r="F3546">
        <v>766.12441410154202</v>
      </c>
      <c r="G3546" s="2">
        <v>0.42634716322341198</v>
      </c>
      <c r="H3546" s="12">
        <v>-5.36156330409358</v>
      </c>
      <c r="I3546" s="14">
        <v>8.2504799092132696E-8</v>
      </c>
      <c r="J3546" s="14">
        <v>8.2190256966696097E-7</v>
      </c>
      <c r="K3546" t="s">
        <v>14223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1</v>
      </c>
      <c r="X3546">
        <v>0</v>
      </c>
      <c r="Y3546">
        <v>400</v>
      </c>
      <c r="Z3546">
        <v>394</v>
      </c>
      <c r="AA3546">
        <v>427</v>
      </c>
      <c r="AB3546">
        <v>1315</v>
      </c>
      <c r="AC3546" t="s">
        <v>14222</v>
      </c>
      <c r="AD3546" t="s">
        <v>14225</v>
      </c>
    </row>
    <row r="3547" spans="1:30" x14ac:dyDescent="0.25">
      <c r="A3547">
        <v>3546</v>
      </c>
      <c r="B3547" t="s">
        <v>17759</v>
      </c>
      <c r="C3547" s="2">
        <v>-0.47346246198978797</v>
      </c>
      <c r="D3547" t="s">
        <v>14228</v>
      </c>
      <c r="E3547" t="s">
        <v>18295</v>
      </c>
      <c r="F3547">
        <v>304.00367877922002</v>
      </c>
      <c r="G3547" s="2">
        <v>0.27848661985932799</v>
      </c>
      <c r="H3547" s="12">
        <v>-1.7001264270037399</v>
      </c>
      <c r="I3547" s="14">
        <v>8.9107147386393804E-2</v>
      </c>
      <c r="J3547" s="14">
        <v>0.166410048084107</v>
      </c>
      <c r="K3547" t="s">
        <v>14227</v>
      </c>
      <c r="L3547" t="s">
        <v>24</v>
      </c>
      <c r="M3547" t="s">
        <v>24</v>
      </c>
      <c r="N3547" t="s">
        <v>24</v>
      </c>
      <c r="O3547" t="s">
        <v>24</v>
      </c>
      <c r="P3547" t="s">
        <v>24</v>
      </c>
      <c r="Q3547" t="s">
        <v>24</v>
      </c>
      <c r="R3547" t="s">
        <v>24</v>
      </c>
      <c r="S3547" t="s">
        <v>24</v>
      </c>
      <c r="T3547" t="s">
        <v>24</v>
      </c>
      <c r="U3547" t="s">
        <v>24</v>
      </c>
      <c r="V3547" t="s">
        <v>24</v>
      </c>
      <c r="W3547" t="s">
        <v>24</v>
      </c>
      <c r="X3547" t="s">
        <v>24</v>
      </c>
      <c r="Y3547">
        <v>386</v>
      </c>
      <c r="Z3547">
        <v>390</v>
      </c>
      <c r="AA3547">
        <v>172</v>
      </c>
      <c r="AB3547">
        <v>302</v>
      </c>
      <c r="AC3547" t="s">
        <v>14226</v>
      </c>
      <c r="AD3547" t="s">
        <v>14229</v>
      </c>
    </row>
    <row r="3548" spans="1:30" x14ac:dyDescent="0.25">
      <c r="A3548">
        <v>3547</v>
      </c>
      <c r="B3548" t="s">
        <v>17760</v>
      </c>
      <c r="C3548" s="2">
        <v>-0.47210469263739202</v>
      </c>
      <c r="D3548" t="s">
        <v>14232</v>
      </c>
      <c r="E3548" t="s">
        <v>18291</v>
      </c>
      <c r="F3548">
        <v>1415.30767260639</v>
      </c>
      <c r="G3548" s="2">
        <v>0.154724490379685</v>
      </c>
      <c r="H3548" s="12">
        <v>-3.0512602851615398</v>
      </c>
      <c r="I3548" s="14">
        <v>2.2788293235774999E-3</v>
      </c>
      <c r="J3548" s="14">
        <v>7.5734710711235298E-3</v>
      </c>
      <c r="K3548" t="s">
        <v>14231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</v>
      </c>
      <c r="W3548">
        <v>0</v>
      </c>
      <c r="X3548">
        <v>0</v>
      </c>
      <c r="Y3548">
        <v>1736</v>
      </c>
      <c r="Z3548">
        <v>1878</v>
      </c>
      <c r="AA3548">
        <v>1016</v>
      </c>
      <c r="AB3548">
        <v>1152</v>
      </c>
      <c r="AC3548" t="s">
        <v>14230</v>
      </c>
      <c r="AD3548" t="s">
        <v>14233</v>
      </c>
    </row>
    <row r="3549" spans="1:30" x14ac:dyDescent="0.25">
      <c r="A3549">
        <v>3548</v>
      </c>
      <c r="B3549" t="s">
        <v>17761</v>
      </c>
      <c r="C3549" s="2">
        <v>0.71345231062173597</v>
      </c>
      <c r="D3549" t="s">
        <v>14236</v>
      </c>
      <c r="E3549" t="s">
        <v>18293</v>
      </c>
      <c r="F3549">
        <v>765.85765876657297</v>
      </c>
      <c r="G3549" s="2">
        <v>0.188139147348935</v>
      </c>
      <c r="H3549" s="12">
        <v>3.7921523546533402</v>
      </c>
      <c r="I3549" s="14">
        <v>1.49347238759464E-4</v>
      </c>
      <c r="J3549" s="14">
        <v>7.1734436329115505E-4</v>
      </c>
      <c r="K3549" t="s">
        <v>14235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0</v>
      </c>
      <c r="Y3549">
        <v>1332</v>
      </c>
      <c r="Z3549">
        <v>1571</v>
      </c>
      <c r="AA3549">
        <v>370</v>
      </c>
      <c r="AB3549">
        <v>393</v>
      </c>
      <c r="AC3549" t="s">
        <v>14234</v>
      </c>
      <c r="AD3549" t="s">
        <v>14237</v>
      </c>
    </row>
    <row r="3550" spans="1:30" x14ac:dyDescent="0.25">
      <c r="A3550">
        <v>3549</v>
      </c>
      <c r="B3550" t="s">
        <v>17762</v>
      </c>
      <c r="C3550" s="2">
        <v>-0.180445833905408</v>
      </c>
      <c r="D3550" t="s">
        <v>14240</v>
      </c>
      <c r="E3550" t="s">
        <v>18283</v>
      </c>
      <c r="F3550">
        <v>3038.8365450943802</v>
      </c>
      <c r="G3550" s="2">
        <v>0.14263727675031701</v>
      </c>
      <c r="H3550" s="12">
        <v>-1.2650678561486699</v>
      </c>
      <c r="I3550" s="14">
        <v>0.20584700436262701</v>
      </c>
      <c r="J3550" s="14">
        <v>0.320763189160438</v>
      </c>
      <c r="K3550" t="s">
        <v>14239</v>
      </c>
      <c r="L3550" t="s">
        <v>24</v>
      </c>
      <c r="M3550" t="s">
        <v>24</v>
      </c>
      <c r="N3550" t="s">
        <v>24</v>
      </c>
      <c r="O3550" t="s">
        <v>24</v>
      </c>
      <c r="P3550" t="s">
        <v>24</v>
      </c>
      <c r="Q3550" t="s">
        <v>24</v>
      </c>
      <c r="R3550" t="s">
        <v>24</v>
      </c>
      <c r="S3550" t="s">
        <v>24</v>
      </c>
      <c r="T3550" t="s">
        <v>24</v>
      </c>
      <c r="U3550" t="s">
        <v>24</v>
      </c>
      <c r="V3550" t="s">
        <v>24</v>
      </c>
      <c r="W3550" t="s">
        <v>24</v>
      </c>
      <c r="X3550" t="s">
        <v>24</v>
      </c>
      <c r="Y3550">
        <v>4171</v>
      </c>
      <c r="Z3550">
        <v>4513</v>
      </c>
      <c r="AA3550">
        <v>1958</v>
      </c>
      <c r="AB3550">
        <v>2304</v>
      </c>
      <c r="AC3550" t="s">
        <v>14238</v>
      </c>
      <c r="AD3550" t="s">
        <v>14241</v>
      </c>
    </row>
    <row r="3551" spans="1:30" x14ac:dyDescent="0.25">
      <c r="A3551">
        <v>3550</v>
      </c>
      <c r="B3551" t="s">
        <v>17763</v>
      </c>
      <c r="C3551" s="2">
        <v>0.67062224908551604</v>
      </c>
      <c r="D3551" t="s">
        <v>14244</v>
      </c>
      <c r="E3551" t="s">
        <v>18289</v>
      </c>
      <c r="F3551">
        <v>797.24661559467097</v>
      </c>
      <c r="G3551" s="2">
        <v>0.17008148185233299</v>
      </c>
      <c r="H3551" s="12">
        <v>3.9429468851156799</v>
      </c>
      <c r="I3551" s="14">
        <v>8.0486485731564794E-5</v>
      </c>
      <c r="J3551" s="14">
        <v>4.1084931605458899E-4</v>
      </c>
      <c r="K3551" t="s">
        <v>14243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0</v>
      </c>
      <c r="Y3551">
        <v>1418</v>
      </c>
      <c r="Z3551">
        <v>1568</v>
      </c>
      <c r="AA3551">
        <v>368</v>
      </c>
      <c r="AB3551">
        <v>445</v>
      </c>
      <c r="AC3551" t="s">
        <v>14242</v>
      </c>
      <c r="AD3551" t="s">
        <v>14245</v>
      </c>
    </row>
    <row r="3552" spans="1:30" x14ac:dyDescent="0.25">
      <c r="A3552">
        <v>3551</v>
      </c>
      <c r="B3552" t="s">
        <v>17764</v>
      </c>
      <c r="C3552" s="2">
        <v>0.84964291966138095</v>
      </c>
      <c r="D3552" t="s">
        <v>14248</v>
      </c>
      <c r="E3552" t="s">
        <v>18283</v>
      </c>
      <c r="F3552">
        <v>1407.83235147553</v>
      </c>
      <c r="G3552" s="2">
        <v>0.206611076146895</v>
      </c>
      <c r="H3552" s="12">
        <v>4.1122815654728404</v>
      </c>
      <c r="I3552" s="14">
        <v>3.9176808302691902E-5</v>
      </c>
      <c r="J3552" s="14">
        <v>2.1886328529615499E-4</v>
      </c>
      <c r="K3552" t="s">
        <v>14247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0</v>
      </c>
      <c r="Y3552">
        <v>2940</v>
      </c>
      <c r="Z3552">
        <v>2563</v>
      </c>
      <c r="AA3552">
        <v>555</v>
      </c>
      <c r="AB3552">
        <v>781</v>
      </c>
      <c r="AC3552" t="s">
        <v>14246</v>
      </c>
      <c r="AD3552" t="s">
        <v>14249</v>
      </c>
    </row>
    <row r="3553" spans="1:30" x14ac:dyDescent="0.25">
      <c r="A3553">
        <v>3552</v>
      </c>
      <c r="B3553" t="s">
        <v>17765</v>
      </c>
      <c r="C3553" s="2">
        <v>0.36721514596961802</v>
      </c>
      <c r="D3553" t="s">
        <v>14252</v>
      </c>
      <c r="E3553" t="s">
        <v>18295</v>
      </c>
      <c r="F3553">
        <v>2050.5597678888798</v>
      </c>
      <c r="G3553" s="2">
        <v>0.14868246643744401</v>
      </c>
      <c r="H3553" s="12">
        <v>2.46979455458602</v>
      </c>
      <c r="I3553" s="14">
        <v>1.35190668472748E-2</v>
      </c>
      <c r="J3553" s="14">
        <v>3.4663135941305399E-2</v>
      </c>
      <c r="K3553" t="s">
        <v>14251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0</v>
      </c>
      <c r="Y3553">
        <v>3474</v>
      </c>
      <c r="Z3553">
        <v>3562</v>
      </c>
      <c r="AA3553">
        <v>1076</v>
      </c>
      <c r="AB3553">
        <v>1290</v>
      </c>
      <c r="AC3553" t="s">
        <v>14250</v>
      </c>
      <c r="AD3553" t="s">
        <v>14253</v>
      </c>
    </row>
    <row r="3554" spans="1:30" x14ac:dyDescent="0.25">
      <c r="A3554">
        <v>3553</v>
      </c>
      <c r="B3554" t="s">
        <v>17766</v>
      </c>
      <c r="C3554" s="2">
        <v>0.47615969568467398</v>
      </c>
      <c r="D3554" t="s">
        <v>14256</v>
      </c>
      <c r="E3554" t="s">
        <v>18298</v>
      </c>
      <c r="F3554">
        <v>2251.6323456813202</v>
      </c>
      <c r="G3554" s="2">
        <v>0.15733640728029699</v>
      </c>
      <c r="H3554" s="12">
        <v>3.0263796149634299</v>
      </c>
      <c r="I3554" s="14">
        <v>2.4750135535505E-3</v>
      </c>
      <c r="J3554" s="14">
        <v>8.1149688720526508E-3</v>
      </c>
      <c r="K3554" t="s">
        <v>14255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0</v>
      </c>
      <c r="Y3554">
        <v>3928</v>
      </c>
      <c r="Z3554">
        <v>4051</v>
      </c>
      <c r="AA3554">
        <v>1194</v>
      </c>
      <c r="AB3554">
        <v>1283</v>
      </c>
      <c r="AC3554" t="s">
        <v>14254</v>
      </c>
      <c r="AD3554" t="s">
        <v>14257</v>
      </c>
    </row>
    <row r="3555" spans="1:30" x14ac:dyDescent="0.25">
      <c r="A3555">
        <v>3554</v>
      </c>
      <c r="B3555" t="s">
        <v>17767</v>
      </c>
      <c r="C3555" s="2">
        <v>0.39952514853516902</v>
      </c>
      <c r="D3555" t="s">
        <v>14260</v>
      </c>
      <c r="E3555" t="s">
        <v>18295</v>
      </c>
      <c r="F3555">
        <v>921.27530094276005</v>
      </c>
      <c r="G3555" s="2">
        <v>0.16596872026855999</v>
      </c>
      <c r="H3555" s="12">
        <v>2.40723160297122</v>
      </c>
      <c r="I3555" s="14">
        <v>1.6073972492287699E-2</v>
      </c>
      <c r="J3555" s="14">
        <v>4.0443854756690399E-2</v>
      </c>
      <c r="K3555" t="s">
        <v>14259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0</v>
      </c>
      <c r="Y3555">
        <v>1508</v>
      </c>
      <c r="Z3555">
        <v>1688</v>
      </c>
      <c r="AA3555">
        <v>481</v>
      </c>
      <c r="AB3555">
        <v>568</v>
      </c>
      <c r="AC3555" t="s">
        <v>14258</v>
      </c>
      <c r="AD3555" t="s">
        <v>14261</v>
      </c>
    </row>
    <row r="3556" spans="1:30" x14ac:dyDescent="0.25">
      <c r="A3556">
        <v>3555</v>
      </c>
      <c r="B3556" t="s">
        <v>17768</v>
      </c>
      <c r="C3556" s="2">
        <v>0.84127247684869799</v>
      </c>
      <c r="D3556" t="s">
        <v>14264</v>
      </c>
      <c r="E3556" t="s">
        <v>18291</v>
      </c>
      <c r="F3556">
        <v>750.40168938758404</v>
      </c>
      <c r="G3556" s="2">
        <v>0.17223513210518299</v>
      </c>
      <c r="H3556" s="12">
        <v>4.88444178934955</v>
      </c>
      <c r="I3556" s="14">
        <v>1.0372227870979301E-6</v>
      </c>
      <c r="J3556" s="14">
        <v>8.3858281234315403E-6</v>
      </c>
      <c r="K3556" t="s">
        <v>14263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0</v>
      </c>
      <c r="Y3556">
        <v>1414</v>
      </c>
      <c r="Z3556">
        <v>1522</v>
      </c>
      <c r="AA3556">
        <v>318</v>
      </c>
      <c r="AB3556">
        <v>393</v>
      </c>
      <c r="AC3556" t="s">
        <v>14262</v>
      </c>
      <c r="AD3556" t="s">
        <v>14265</v>
      </c>
    </row>
    <row r="3557" spans="1:30" x14ac:dyDescent="0.25">
      <c r="A3557">
        <v>3556</v>
      </c>
      <c r="B3557" t="s">
        <v>17769</v>
      </c>
      <c r="C3557" s="2">
        <v>-0.18109819903243399</v>
      </c>
      <c r="D3557" t="s">
        <v>14268</v>
      </c>
      <c r="E3557" t="s">
        <v>18286</v>
      </c>
      <c r="F3557">
        <v>4516.6680203030501</v>
      </c>
      <c r="G3557" s="2">
        <v>0.19693954466445901</v>
      </c>
      <c r="H3557" s="12">
        <v>-0.91956239332727696</v>
      </c>
      <c r="I3557" s="14">
        <v>0.35780148651878102</v>
      </c>
      <c r="J3557" s="14">
        <v>0.48598775821072698</v>
      </c>
      <c r="K3557" t="s">
        <v>14267</v>
      </c>
      <c r="L3557" t="s">
        <v>24</v>
      </c>
      <c r="M3557" t="s">
        <v>24</v>
      </c>
      <c r="N3557" t="s">
        <v>24</v>
      </c>
      <c r="O3557" t="s">
        <v>24</v>
      </c>
      <c r="P3557" t="s">
        <v>24</v>
      </c>
      <c r="Q3557" t="s">
        <v>24</v>
      </c>
      <c r="R3557" t="s">
        <v>24</v>
      </c>
      <c r="S3557" t="s">
        <v>24</v>
      </c>
      <c r="T3557" t="s">
        <v>24</v>
      </c>
      <c r="U3557" t="s">
        <v>24</v>
      </c>
      <c r="V3557" t="s">
        <v>24</v>
      </c>
      <c r="W3557" t="s">
        <v>24</v>
      </c>
      <c r="X3557" t="s">
        <v>24</v>
      </c>
      <c r="Y3557">
        <v>6485</v>
      </c>
      <c r="Z3557">
        <v>6403</v>
      </c>
      <c r="AA3557">
        <v>2540</v>
      </c>
      <c r="AB3557">
        <v>3864</v>
      </c>
      <c r="AC3557" t="s">
        <v>14266</v>
      </c>
      <c r="AD3557" t="s">
        <v>14269</v>
      </c>
    </row>
    <row r="3558" spans="1:30" x14ac:dyDescent="0.25">
      <c r="A3558">
        <v>3557</v>
      </c>
      <c r="B3558" t="s">
        <v>17770</v>
      </c>
      <c r="C3558" s="2">
        <v>-0.236158451385268</v>
      </c>
      <c r="D3558" t="s">
        <v>14272</v>
      </c>
      <c r="E3558" t="s">
        <v>18289</v>
      </c>
      <c r="F3558">
        <v>2406.1084119151801</v>
      </c>
      <c r="G3558" s="2">
        <v>0.194478043778433</v>
      </c>
      <c r="H3558" s="12">
        <v>-1.2143193483287</v>
      </c>
      <c r="I3558" s="14">
        <v>0.22462579999242699</v>
      </c>
      <c r="J3558" s="14">
        <v>0.34317830554398498</v>
      </c>
      <c r="K3558" t="s">
        <v>14271</v>
      </c>
      <c r="L3558" t="s">
        <v>24</v>
      </c>
      <c r="M3558" t="s">
        <v>24</v>
      </c>
      <c r="N3558" t="s">
        <v>24</v>
      </c>
      <c r="O3558" t="s">
        <v>24</v>
      </c>
      <c r="P3558" t="s">
        <v>24</v>
      </c>
      <c r="Q3558" t="s">
        <v>24</v>
      </c>
      <c r="R3558" t="s">
        <v>24</v>
      </c>
      <c r="S3558" t="s">
        <v>24</v>
      </c>
      <c r="T3558" t="s">
        <v>24</v>
      </c>
      <c r="U3558" t="s">
        <v>24</v>
      </c>
      <c r="V3558" t="s">
        <v>24</v>
      </c>
      <c r="W3558" t="s">
        <v>24</v>
      </c>
      <c r="X3558" t="s">
        <v>24</v>
      </c>
      <c r="Y3558">
        <v>3223</v>
      </c>
      <c r="Z3558">
        <v>3514</v>
      </c>
      <c r="AA3558">
        <v>1384</v>
      </c>
      <c r="AB3558">
        <v>2087</v>
      </c>
      <c r="AC3558" t="s">
        <v>14270</v>
      </c>
      <c r="AD3558" t="s">
        <v>14273</v>
      </c>
    </row>
    <row r="3559" spans="1:30" x14ac:dyDescent="0.25">
      <c r="A3559">
        <v>3558</v>
      </c>
      <c r="B3559" t="s">
        <v>17771</v>
      </c>
      <c r="C3559" s="2">
        <v>-1.08919597250154E-2</v>
      </c>
      <c r="D3559" t="s">
        <v>14276</v>
      </c>
      <c r="E3559" t="s">
        <v>18289</v>
      </c>
      <c r="F3559">
        <v>1482.4736508702999</v>
      </c>
      <c r="G3559" s="2">
        <v>0.17660385409107801</v>
      </c>
      <c r="H3559" s="12">
        <v>-6.16745301571857E-2</v>
      </c>
      <c r="I3559" s="14">
        <v>0.95082202333634402</v>
      </c>
      <c r="J3559" s="14">
        <v>0.96565929808281503</v>
      </c>
      <c r="K3559" t="s">
        <v>14275</v>
      </c>
      <c r="L3559" t="s">
        <v>24</v>
      </c>
      <c r="M3559" t="s">
        <v>24</v>
      </c>
      <c r="N3559" t="s">
        <v>24</v>
      </c>
      <c r="O3559" t="s">
        <v>24</v>
      </c>
      <c r="P3559" t="s">
        <v>24</v>
      </c>
      <c r="Q3559" t="s">
        <v>24</v>
      </c>
      <c r="R3559" t="s">
        <v>24</v>
      </c>
      <c r="S3559" t="s">
        <v>24</v>
      </c>
      <c r="T3559" t="s">
        <v>24</v>
      </c>
      <c r="U3559" t="s">
        <v>24</v>
      </c>
      <c r="V3559" t="s">
        <v>24</v>
      </c>
      <c r="W3559" t="s">
        <v>24</v>
      </c>
      <c r="X3559" t="s">
        <v>24</v>
      </c>
      <c r="Y3559">
        <v>2157</v>
      </c>
      <c r="Z3559">
        <v>2346</v>
      </c>
      <c r="AA3559">
        <v>826</v>
      </c>
      <c r="AB3559">
        <v>1152</v>
      </c>
      <c r="AC3559" t="s">
        <v>14274</v>
      </c>
      <c r="AD3559" t="s">
        <v>14277</v>
      </c>
    </row>
    <row r="3560" spans="1:30" x14ac:dyDescent="0.25">
      <c r="A3560">
        <v>3559</v>
      </c>
      <c r="B3560" t="s">
        <v>17772</v>
      </c>
      <c r="C3560" s="2">
        <v>-0.26234466028991699</v>
      </c>
      <c r="D3560" t="s">
        <v>14280</v>
      </c>
      <c r="E3560" t="s">
        <v>18295</v>
      </c>
      <c r="F3560">
        <v>4594.1695044142298</v>
      </c>
      <c r="G3560" s="2">
        <v>0.16073554299802201</v>
      </c>
      <c r="H3560" s="12">
        <v>-1.6321508945482299</v>
      </c>
      <c r="I3560" s="14">
        <v>0.102647702452403</v>
      </c>
      <c r="J3560" s="14">
        <v>0.18557373985029299</v>
      </c>
      <c r="K3560" t="s">
        <v>14279</v>
      </c>
      <c r="L3560" t="s">
        <v>24</v>
      </c>
      <c r="M3560" t="s">
        <v>24</v>
      </c>
      <c r="N3560" t="s">
        <v>24</v>
      </c>
      <c r="O3560" t="s">
        <v>24</v>
      </c>
      <c r="P3560" t="s">
        <v>24</v>
      </c>
      <c r="Q3560" t="s">
        <v>24</v>
      </c>
      <c r="R3560" t="s">
        <v>24</v>
      </c>
      <c r="S3560" t="s">
        <v>24</v>
      </c>
      <c r="T3560" t="s">
        <v>24</v>
      </c>
      <c r="U3560" t="s">
        <v>24</v>
      </c>
      <c r="V3560" t="s">
        <v>24</v>
      </c>
      <c r="W3560" t="s">
        <v>24</v>
      </c>
      <c r="X3560" t="s">
        <v>24</v>
      </c>
      <c r="Y3560">
        <v>5768</v>
      </c>
      <c r="Z3560">
        <v>6987</v>
      </c>
      <c r="AA3560">
        <v>2976</v>
      </c>
      <c r="AB3560">
        <v>3650</v>
      </c>
      <c r="AC3560" t="s">
        <v>14278</v>
      </c>
      <c r="AD3560" t="s">
        <v>14281</v>
      </c>
    </row>
    <row r="3561" spans="1:30" x14ac:dyDescent="0.25">
      <c r="A3561">
        <v>3560</v>
      </c>
      <c r="B3561" t="s">
        <v>17773</v>
      </c>
      <c r="C3561" s="2">
        <v>-0.67960046586491096</v>
      </c>
      <c r="D3561" t="s">
        <v>14284</v>
      </c>
      <c r="E3561" t="s">
        <v>18295</v>
      </c>
      <c r="F3561">
        <v>5161.6617588081099</v>
      </c>
      <c r="G3561" s="2">
        <v>0.184306995373125</v>
      </c>
      <c r="H3561" s="12">
        <v>-3.6873286577597102</v>
      </c>
      <c r="I3561" s="14">
        <v>2.2662058603406299E-4</v>
      </c>
      <c r="J3561" s="14">
        <v>1.04604419440073E-3</v>
      </c>
      <c r="K3561" t="s">
        <v>14283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</v>
      </c>
      <c r="W3561">
        <v>0</v>
      </c>
      <c r="X3561">
        <v>0</v>
      </c>
      <c r="Y3561">
        <v>5502</v>
      </c>
      <c r="Z3561">
        <v>6612</v>
      </c>
      <c r="AA3561">
        <v>3493</v>
      </c>
      <c r="AB3561">
        <v>4963</v>
      </c>
      <c r="AC3561" t="s">
        <v>14282</v>
      </c>
      <c r="AD3561" t="s">
        <v>14285</v>
      </c>
    </row>
    <row r="3562" spans="1:30" x14ac:dyDescent="0.25">
      <c r="A3562">
        <v>3561</v>
      </c>
      <c r="B3562" t="s">
        <v>17774</v>
      </c>
      <c r="C3562" s="2">
        <v>-0.66967855154214195</v>
      </c>
      <c r="D3562" t="s">
        <v>14288</v>
      </c>
      <c r="E3562" t="s">
        <v>18298</v>
      </c>
      <c r="F3562">
        <v>352.815237743502</v>
      </c>
      <c r="G3562" s="2">
        <v>0.21822268381194601</v>
      </c>
      <c r="H3562" s="12">
        <v>-3.06878524195605</v>
      </c>
      <c r="I3562" s="14">
        <v>2.1493103658003698E-3</v>
      </c>
      <c r="J3562" s="14">
        <v>7.1981620741427398E-3</v>
      </c>
      <c r="K3562" t="s">
        <v>14287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</v>
      </c>
      <c r="W3562">
        <v>0</v>
      </c>
      <c r="X3562">
        <v>0</v>
      </c>
      <c r="Y3562">
        <v>369</v>
      </c>
      <c r="Z3562">
        <v>463</v>
      </c>
      <c r="AA3562">
        <v>257</v>
      </c>
      <c r="AB3562">
        <v>316</v>
      </c>
      <c r="AC3562" t="s">
        <v>14286</v>
      </c>
      <c r="AD3562" t="s">
        <v>14289</v>
      </c>
    </row>
    <row r="3563" spans="1:30" x14ac:dyDescent="0.25">
      <c r="A3563">
        <v>3562</v>
      </c>
      <c r="B3563" t="s">
        <v>17775</v>
      </c>
      <c r="C3563" s="2">
        <v>0.73043921883884599</v>
      </c>
      <c r="D3563" t="s">
        <v>35</v>
      </c>
      <c r="F3563">
        <v>69.813470320881905</v>
      </c>
      <c r="G3563" s="2">
        <v>0.40073598358669699</v>
      </c>
      <c r="H3563" s="12">
        <v>1.82274427242898</v>
      </c>
      <c r="I3563" s="14">
        <v>6.8342131561696495E-2</v>
      </c>
      <c r="J3563" s="14">
        <v>0.13357158345767001</v>
      </c>
      <c r="K3563" t="s">
        <v>24</v>
      </c>
      <c r="L3563" t="s">
        <v>24</v>
      </c>
      <c r="M3563" t="s">
        <v>24</v>
      </c>
      <c r="N3563" t="s">
        <v>24</v>
      </c>
      <c r="O3563" t="s">
        <v>24</v>
      </c>
      <c r="P3563" t="s">
        <v>24</v>
      </c>
      <c r="Q3563" t="s">
        <v>24</v>
      </c>
      <c r="R3563" t="s">
        <v>24</v>
      </c>
      <c r="S3563" t="s">
        <v>24</v>
      </c>
      <c r="T3563" t="s">
        <v>24</v>
      </c>
      <c r="U3563" t="s">
        <v>24</v>
      </c>
      <c r="V3563" t="s">
        <v>24</v>
      </c>
      <c r="W3563" t="s">
        <v>24</v>
      </c>
      <c r="X3563" t="s">
        <v>24</v>
      </c>
      <c r="Y3563">
        <v>144</v>
      </c>
      <c r="Z3563">
        <v>121</v>
      </c>
      <c r="AA3563">
        <v>27</v>
      </c>
      <c r="AB3563">
        <v>43</v>
      </c>
      <c r="AC3563" t="s">
        <v>14290</v>
      </c>
      <c r="AD3563" t="s">
        <v>14291</v>
      </c>
    </row>
    <row r="3564" spans="1:30" x14ac:dyDescent="0.25">
      <c r="A3564">
        <v>3563</v>
      </c>
      <c r="B3564" t="s">
        <v>17776</v>
      </c>
      <c r="C3564" s="2">
        <v>0.39069963980224598</v>
      </c>
      <c r="D3564" t="s">
        <v>14294</v>
      </c>
      <c r="E3564" t="s">
        <v>18285</v>
      </c>
      <c r="F3564">
        <v>802.42509183401398</v>
      </c>
      <c r="G3564" s="2">
        <v>0.176744373544169</v>
      </c>
      <c r="H3564" s="12">
        <v>2.2105350906947501</v>
      </c>
      <c r="I3564" s="14">
        <v>2.7068047944664098E-2</v>
      </c>
      <c r="J3564" s="14">
        <v>6.3104911775470701E-2</v>
      </c>
      <c r="K3564" t="s">
        <v>14293</v>
      </c>
      <c r="L3564" t="s">
        <v>24</v>
      </c>
      <c r="M3564" t="s">
        <v>24</v>
      </c>
      <c r="N3564" t="s">
        <v>24</v>
      </c>
      <c r="O3564" t="s">
        <v>24</v>
      </c>
      <c r="P3564" t="s">
        <v>24</v>
      </c>
      <c r="Q3564" t="s">
        <v>24</v>
      </c>
      <c r="R3564" t="s">
        <v>24</v>
      </c>
      <c r="S3564" t="s">
        <v>24</v>
      </c>
      <c r="T3564" t="s">
        <v>24</v>
      </c>
      <c r="U3564" t="s">
        <v>24</v>
      </c>
      <c r="V3564" t="s">
        <v>24</v>
      </c>
      <c r="W3564" t="s">
        <v>24</v>
      </c>
      <c r="X3564" t="s">
        <v>24</v>
      </c>
      <c r="Y3564">
        <v>1353</v>
      </c>
      <c r="Z3564">
        <v>1420</v>
      </c>
      <c r="AA3564">
        <v>443</v>
      </c>
      <c r="AB3564">
        <v>470</v>
      </c>
      <c r="AC3564" t="s">
        <v>14292</v>
      </c>
      <c r="AD3564" t="s">
        <v>14295</v>
      </c>
    </row>
    <row r="3565" spans="1:30" x14ac:dyDescent="0.25">
      <c r="A3565">
        <v>3564</v>
      </c>
      <c r="B3565" t="s">
        <v>17777</v>
      </c>
      <c r="C3565" s="2">
        <v>0.29117485356709799</v>
      </c>
      <c r="D3565" t="s">
        <v>14298</v>
      </c>
      <c r="F3565">
        <v>1051.1610904801901</v>
      </c>
      <c r="G3565" s="2">
        <v>0.20254940510098099</v>
      </c>
      <c r="H3565" s="12">
        <v>1.43754978407334</v>
      </c>
      <c r="I3565" s="14">
        <v>0.15056183767121201</v>
      </c>
      <c r="J3565" s="14">
        <v>0.25226772045415002</v>
      </c>
      <c r="K3565" t="s">
        <v>14297</v>
      </c>
      <c r="L3565" t="s">
        <v>24</v>
      </c>
      <c r="M3565" t="s">
        <v>24</v>
      </c>
      <c r="N3565" t="s">
        <v>24</v>
      </c>
      <c r="O3565" t="s">
        <v>24</v>
      </c>
      <c r="P3565" t="s">
        <v>24</v>
      </c>
      <c r="Q3565" t="s">
        <v>24</v>
      </c>
      <c r="R3565" t="s">
        <v>24</v>
      </c>
      <c r="S3565" t="s">
        <v>24</v>
      </c>
      <c r="T3565" t="s">
        <v>24</v>
      </c>
      <c r="U3565" t="s">
        <v>24</v>
      </c>
      <c r="V3565" t="s">
        <v>24</v>
      </c>
      <c r="W3565" t="s">
        <v>24</v>
      </c>
      <c r="X3565" t="s">
        <v>24</v>
      </c>
      <c r="Y3565">
        <v>1867</v>
      </c>
      <c r="Z3565">
        <v>1648</v>
      </c>
      <c r="AA3565">
        <v>613</v>
      </c>
      <c r="AB3565">
        <v>628</v>
      </c>
      <c r="AC3565" t="s">
        <v>14296</v>
      </c>
      <c r="AD3565" t="s">
        <v>14299</v>
      </c>
    </row>
    <row r="3566" spans="1:30" x14ac:dyDescent="0.25">
      <c r="A3566">
        <v>3565</v>
      </c>
      <c r="B3566" t="s">
        <v>17778</v>
      </c>
      <c r="C3566" s="2">
        <v>0.21856380076422499</v>
      </c>
      <c r="D3566" t="s">
        <v>14302</v>
      </c>
      <c r="E3566" t="s">
        <v>18296</v>
      </c>
      <c r="F3566">
        <v>1102.8280146653201</v>
      </c>
      <c r="G3566" s="2">
        <v>0.182099546998755</v>
      </c>
      <c r="H3566" s="12">
        <v>1.20024351716657</v>
      </c>
      <c r="I3566" s="14">
        <v>0.230044778985633</v>
      </c>
      <c r="J3566" s="14">
        <v>0.34967724572311698</v>
      </c>
      <c r="K3566" t="s">
        <v>14301</v>
      </c>
      <c r="L3566" t="s">
        <v>24</v>
      </c>
      <c r="M3566" t="s">
        <v>24</v>
      </c>
      <c r="N3566" t="s">
        <v>24</v>
      </c>
      <c r="O3566" t="s">
        <v>24</v>
      </c>
      <c r="P3566" t="s">
        <v>24</v>
      </c>
      <c r="Q3566" t="s">
        <v>24</v>
      </c>
      <c r="R3566" t="s">
        <v>24</v>
      </c>
      <c r="S3566" t="s">
        <v>24</v>
      </c>
      <c r="T3566" t="s">
        <v>24</v>
      </c>
      <c r="U3566" t="s">
        <v>24</v>
      </c>
      <c r="V3566" t="s">
        <v>24</v>
      </c>
      <c r="W3566" t="s">
        <v>24</v>
      </c>
      <c r="X3566" t="s">
        <v>24</v>
      </c>
      <c r="Y3566">
        <v>1870</v>
      </c>
      <c r="Z3566">
        <v>1737</v>
      </c>
      <c r="AA3566">
        <v>645</v>
      </c>
      <c r="AB3566">
        <v>696</v>
      </c>
      <c r="AC3566" t="s">
        <v>14300</v>
      </c>
      <c r="AD3566" t="s">
        <v>14303</v>
      </c>
    </row>
    <row r="3567" spans="1:30" x14ac:dyDescent="0.25">
      <c r="A3567">
        <v>3566</v>
      </c>
      <c r="B3567" t="s">
        <v>17779</v>
      </c>
      <c r="C3567" s="2">
        <v>0.350175736037037</v>
      </c>
      <c r="D3567" t="s">
        <v>14306</v>
      </c>
      <c r="E3567" t="s">
        <v>18285</v>
      </c>
      <c r="F3567">
        <v>1338.0207553704499</v>
      </c>
      <c r="G3567" s="2">
        <v>0.21395501962847699</v>
      </c>
      <c r="H3567" s="12">
        <v>1.6366792265266801</v>
      </c>
      <c r="I3567" s="14">
        <v>0.101697511740069</v>
      </c>
      <c r="J3567" s="14">
        <v>0.18428249807191099</v>
      </c>
      <c r="K3567" t="s">
        <v>14305</v>
      </c>
      <c r="L3567" t="s">
        <v>24</v>
      </c>
      <c r="M3567" t="s">
        <v>24</v>
      </c>
      <c r="N3567" t="s">
        <v>24</v>
      </c>
      <c r="O3567" t="s">
        <v>24</v>
      </c>
      <c r="P3567" t="s">
        <v>24</v>
      </c>
      <c r="Q3567" t="s">
        <v>24</v>
      </c>
      <c r="R3567" t="s">
        <v>24</v>
      </c>
      <c r="S3567" t="s">
        <v>24</v>
      </c>
      <c r="T3567" t="s">
        <v>24</v>
      </c>
      <c r="U3567" t="s">
        <v>24</v>
      </c>
      <c r="V3567" t="s">
        <v>24</v>
      </c>
      <c r="W3567" t="s">
        <v>24</v>
      </c>
      <c r="X3567" t="s">
        <v>24</v>
      </c>
      <c r="Y3567">
        <v>2203</v>
      </c>
      <c r="Z3567">
        <v>2366</v>
      </c>
      <c r="AA3567">
        <v>814</v>
      </c>
      <c r="AB3567">
        <v>721</v>
      </c>
      <c r="AC3567" t="s">
        <v>14304</v>
      </c>
      <c r="AD3567" t="s">
        <v>14307</v>
      </c>
    </row>
    <row r="3568" spans="1:30" x14ac:dyDescent="0.25">
      <c r="A3568">
        <v>3567</v>
      </c>
      <c r="B3568" t="s">
        <v>17780</v>
      </c>
      <c r="C3568" s="2">
        <v>0.45783208621733001</v>
      </c>
      <c r="D3568" t="s">
        <v>14310</v>
      </c>
      <c r="E3568" t="s">
        <v>18285</v>
      </c>
      <c r="F3568">
        <v>2418.88461773986</v>
      </c>
      <c r="G3568" s="2">
        <v>0.23628275220018599</v>
      </c>
      <c r="H3568" s="12">
        <v>1.93764496965669</v>
      </c>
      <c r="I3568" s="14">
        <v>5.2666552052511202E-2</v>
      </c>
      <c r="J3568" s="14">
        <v>0.10784629562929</v>
      </c>
      <c r="K3568" t="s">
        <v>14309</v>
      </c>
      <c r="L3568" t="s">
        <v>24</v>
      </c>
      <c r="M3568" t="s">
        <v>24</v>
      </c>
      <c r="N3568" t="s">
        <v>24</v>
      </c>
      <c r="O3568" t="s">
        <v>24</v>
      </c>
      <c r="P3568" t="s">
        <v>24</v>
      </c>
      <c r="Q3568" t="s">
        <v>24</v>
      </c>
      <c r="R3568" t="s">
        <v>24</v>
      </c>
      <c r="S3568" t="s">
        <v>24</v>
      </c>
      <c r="T3568" t="s">
        <v>24</v>
      </c>
      <c r="U3568" t="s">
        <v>24</v>
      </c>
      <c r="V3568" t="s">
        <v>24</v>
      </c>
      <c r="W3568" t="s">
        <v>24</v>
      </c>
      <c r="X3568" t="s">
        <v>24</v>
      </c>
      <c r="Y3568">
        <v>3943</v>
      </c>
      <c r="Z3568">
        <v>4598</v>
      </c>
      <c r="AA3568">
        <v>1454</v>
      </c>
      <c r="AB3568">
        <v>1197</v>
      </c>
      <c r="AC3568" t="s">
        <v>14308</v>
      </c>
      <c r="AD3568" t="s">
        <v>14311</v>
      </c>
    </row>
    <row r="3569" spans="1:30" x14ac:dyDescent="0.25">
      <c r="A3569">
        <v>3568</v>
      </c>
      <c r="B3569" t="s">
        <v>17781</v>
      </c>
      <c r="C3569" s="2">
        <v>0.56308280195625404</v>
      </c>
      <c r="D3569" t="s">
        <v>14314</v>
      </c>
      <c r="E3569" t="s">
        <v>18287</v>
      </c>
      <c r="F3569">
        <v>1363.22195036065</v>
      </c>
      <c r="G3569" s="2">
        <v>0.29826954304736802</v>
      </c>
      <c r="H3569" s="12">
        <v>1.8878320468236101</v>
      </c>
      <c r="I3569" s="14">
        <v>5.9048501470412497E-2</v>
      </c>
      <c r="J3569" s="14">
        <v>0.11885600028677699</v>
      </c>
      <c r="K3569" t="s">
        <v>14313</v>
      </c>
      <c r="L3569" t="s">
        <v>24</v>
      </c>
      <c r="M3569" t="s">
        <v>24</v>
      </c>
      <c r="N3569" t="s">
        <v>24</v>
      </c>
      <c r="O3569" t="s">
        <v>24</v>
      </c>
      <c r="P3569" t="s">
        <v>24</v>
      </c>
      <c r="Q3569" t="s">
        <v>24</v>
      </c>
      <c r="R3569" t="s">
        <v>24</v>
      </c>
      <c r="S3569" t="s">
        <v>24</v>
      </c>
      <c r="T3569" t="s">
        <v>24</v>
      </c>
      <c r="U3569" t="s">
        <v>24</v>
      </c>
      <c r="V3569" t="s">
        <v>24</v>
      </c>
      <c r="W3569" t="s">
        <v>24</v>
      </c>
      <c r="X3569" t="s">
        <v>24</v>
      </c>
      <c r="Y3569">
        <v>2420</v>
      </c>
      <c r="Z3569">
        <v>2532</v>
      </c>
      <c r="AA3569">
        <v>848</v>
      </c>
      <c r="AB3569">
        <v>572</v>
      </c>
      <c r="AC3569" t="s">
        <v>14312</v>
      </c>
      <c r="AD3569" t="s">
        <v>14315</v>
      </c>
    </row>
    <row r="3570" spans="1:30" x14ac:dyDescent="0.25">
      <c r="A3570">
        <v>3569</v>
      </c>
      <c r="B3570" t="s">
        <v>17782</v>
      </c>
      <c r="C3570" s="2">
        <v>0.352482446472902</v>
      </c>
      <c r="D3570" t="s">
        <v>14318</v>
      </c>
      <c r="E3570" t="s">
        <v>18285</v>
      </c>
      <c r="F3570">
        <v>1154.4060313720299</v>
      </c>
      <c r="G3570" s="2">
        <v>0.22100261304562999</v>
      </c>
      <c r="H3570" s="12">
        <v>1.5949243387458301</v>
      </c>
      <c r="I3570" s="14">
        <v>0.11072915623052899</v>
      </c>
      <c r="J3570" s="14">
        <v>0.19681469520205699</v>
      </c>
      <c r="K3570" t="s">
        <v>14317</v>
      </c>
      <c r="L3570" t="s">
        <v>24</v>
      </c>
      <c r="M3570" t="s">
        <v>24</v>
      </c>
      <c r="N3570" t="s">
        <v>24</v>
      </c>
      <c r="O3570" t="s">
        <v>24</v>
      </c>
      <c r="P3570" t="s">
        <v>24</v>
      </c>
      <c r="Q3570" t="s">
        <v>24</v>
      </c>
      <c r="R3570" t="s">
        <v>24</v>
      </c>
      <c r="S3570" t="s">
        <v>24</v>
      </c>
      <c r="T3570" t="s">
        <v>24</v>
      </c>
      <c r="U3570" t="s">
        <v>24</v>
      </c>
      <c r="V3570" t="s">
        <v>24</v>
      </c>
      <c r="W3570" t="s">
        <v>24</v>
      </c>
      <c r="X3570" t="s">
        <v>24</v>
      </c>
      <c r="Y3570">
        <v>1830</v>
      </c>
      <c r="Z3570">
        <v>2119</v>
      </c>
      <c r="AA3570">
        <v>703</v>
      </c>
      <c r="AB3570">
        <v>620</v>
      </c>
      <c r="AC3570" t="s">
        <v>14316</v>
      </c>
      <c r="AD3570" t="s">
        <v>14319</v>
      </c>
    </row>
    <row r="3571" spans="1:30" x14ac:dyDescent="0.25">
      <c r="A3571">
        <v>3570</v>
      </c>
      <c r="B3571" t="s">
        <v>17783</v>
      </c>
      <c r="C3571" s="2">
        <v>0.53314814317327297</v>
      </c>
      <c r="D3571" t="s">
        <v>14322</v>
      </c>
      <c r="E3571" t="s">
        <v>18285</v>
      </c>
      <c r="F3571">
        <v>2165.7429202434901</v>
      </c>
      <c r="G3571" s="2">
        <v>0.30056067403315201</v>
      </c>
      <c r="H3571" s="12">
        <v>1.77384531388982</v>
      </c>
      <c r="I3571" s="14">
        <v>7.6088740417489503E-2</v>
      </c>
      <c r="J3571" s="14">
        <v>0.14600812350383099</v>
      </c>
      <c r="K3571" t="s">
        <v>14321</v>
      </c>
      <c r="L3571" t="s">
        <v>24</v>
      </c>
      <c r="M3571" t="s">
        <v>24</v>
      </c>
      <c r="N3571" t="s">
        <v>24</v>
      </c>
      <c r="O3571" t="s">
        <v>24</v>
      </c>
      <c r="P3571" t="s">
        <v>24</v>
      </c>
      <c r="Q3571" t="s">
        <v>24</v>
      </c>
      <c r="R3571" t="s">
        <v>24</v>
      </c>
      <c r="S3571" t="s">
        <v>24</v>
      </c>
      <c r="T3571" t="s">
        <v>24</v>
      </c>
      <c r="U3571" t="s">
        <v>24</v>
      </c>
      <c r="V3571" t="s">
        <v>24</v>
      </c>
      <c r="W3571" t="s">
        <v>24</v>
      </c>
      <c r="X3571" t="s">
        <v>24</v>
      </c>
      <c r="Y3571">
        <v>3797</v>
      </c>
      <c r="Z3571">
        <v>4006</v>
      </c>
      <c r="AA3571">
        <v>1372</v>
      </c>
      <c r="AB3571">
        <v>910</v>
      </c>
      <c r="AC3571" t="s">
        <v>14320</v>
      </c>
      <c r="AD3571" t="s">
        <v>14323</v>
      </c>
    </row>
    <row r="3572" spans="1:30" x14ac:dyDescent="0.25">
      <c r="A3572">
        <v>3571</v>
      </c>
      <c r="B3572" t="s">
        <v>17784</v>
      </c>
      <c r="C3572" s="2">
        <v>0.35206859740553098</v>
      </c>
      <c r="D3572" t="s">
        <v>14326</v>
      </c>
      <c r="E3572" t="s">
        <v>18285</v>
      </c>
      <c r="F3572">
        <v>2645.0537936699702</v>
      </c>
      <c r="G3572" s="2">
        <v>0.24704561871025199</v>
      </c>
      <c r="H3572" s="12">
        <v>1.42511573062324</v>
      </c>
      <c r="I3572" s="14">
        <v>0.15412375019500199</v>
      </c>
      <c r="J3572" s="14">
        <v>0.25709237270887703</v>
      </c>
      <c r="K3572" t="s">
        <v>14325</v>
      </c>
      <c r="L3572" t="s">
        <v>24</v>
      </c>
      <c r="M3572" t="s">
        <v>24</v>
      </c>
      <c r="N3572" t="s">
        <v>24</v>
      </c>
      <c r="O3572" t="s">
        <v>24</v>
      </c>
      <c r="P3572" t="s">
        <v>24</v>
      </c>
      <c r="Q3572" t="s">
        <v>24</v>
      </c>
      <c r="R3572" t="s">
        <v>24</v>
      </c>
      <c r="S3572" t="s">
        <v>24</v>
      </c>
      <c r="T3572" t="s">
        <v>24</v>
      </c>
      <c r="U3572" t="s">
        <v>24</v>
      </c>
      <c r="V3572" t="s">
        <v>24</v>
      </c>
      <c r="W3572" t="s">
        <v>24</v>
      </c>
      <c r="X3572" t="s">
        <v>24</v>
      </c>
      <c r="Y3572">
        <v>4108</v>
      </c>
      <c r="Z3572">
        <v>4946</v>
      </c>
      <c r="AA3572">
        <v>1676</v>
      </c>
      <c r="AB3572">
        <v>1343</v>
      </c>
      <c r="AC3572" t="s">
        <v>14324</v>
      </c>
      <c r="AD3572" t="s">
        <v>14327</v>
      </c>
    </row>
    <row r="3573" spans="1:30" x14ac:dyDescent="0.25">
      <c r="A3573">
        <v>3572</v>
      </c>
      <c r="B3573" t="s">
        <v>17785</v>
      </c>
      <c r="C3573" s="2">
        <v>0.326263736682737</v>
      </c>
      <c r="D3573" t="s">
        <v>14330</v>
      </c>
      <c r="E3573" t="s">
        <v>18285</v>
      </c>
      <c r="F3573">
        <v>2402.6937465631499</v>
      </c>
      <c r="G3573" s="2">
        <v>0.19366624380474601</v>
      </c>
      <c r="H3573" s="12">
        <v>1.6846701328687601</v>
      </c>
      <c r="I3573" s="14">
        <v>9.2052231983155194E-2</v>
      </c>
      <c r="J3573" s="14">
        <v>0.1706046349759</v>
      </c>
      <c r="K3573" t="s">
        <v>14329</v>
      </c>
      <c r="L3573" t="s">
        <v>24</v>
      </c>
      <c r="M3573" t="s">
        <v>24</v>
      </c>
      <c r="N3573" t="s">
        <v>24</v>
      </c>
      <c r="O3573" t="s">
        <v>24</v>
      </c>
      <c r="P3573" t="s">
        <v>24</v>
      </c>
      <c r="Q3573" t="s">
        <v>24</v>
      </c>
      <c r="R3573" t="s">
        <v>24</v>
      </c>
      <c r="S3573" t="s">
        <v>24</v>
      </c>
      <c r="T3573" t="s">
        <v>24</v>
      </c>
      <c r="U3573" t="s">
        <v>24</v>
      </c>
      <c r="V3573" t="s">
        <v>24</v>
      </c>
      <c r="W3573" t="s">
        <v>24</v>
      </c>
      <c r="X3573" t="s">
        <v>24</v>
      </c>
      <c r="Y3573">
        <v>4041</v>
      </c>
      <c r="Z3573">
        <v>4098</v>
      </c>
      <c r="AA3573">
        <v>1440</v>
      </c>
      <c r="AB3573">
        <v>1348</v>
      </c>
      <c r="AC3573" t="s">
        <v>14328</v>
      </c>
      <c r="AD3573" t="s">
        <v>14331</v>
      </c>
    </row>
    <row r="3574" spans="1:30" x14ac:dyDescent="0.25">
      <c r="A3574">
        <v>3573</v>
      </c>
      <c r="B3574" t="s">
        <v>17786</v>
      </c>
      <c r="C3574" s="2">
        <v>0.15409442266252801</v>
      </c>
      <c r="D3574" t="s">
        <v>14334</v>
      </c>
      <c r="E3574" t="s">
        <v>18285</v>
      </c>
      <c r="F3574">
        <v>2162.0680865793902</v>
      </c>
      <c r="G3574" s="2">
        <v>0.14761666218732</v>
      </c>
      <c r="H3574" s="12">
        <v>1.0438823123299401</v>
      </c>
      <c r="I3574" s="14">
        <v>0.296539842544015</v>
      </c>
      <c r="J3574" s="14">
        <v>0.42154644526187801</v>
      </c>
      <c r="K3574" t="s">
        <v>14333</v>
      </c>
      <c r="L3574" t="s">
        <v>24</v>
      </c>
      <c r="M3574" t="s">
        <v>24</v>
      </c>
      <c r="N3574" t="s">
        <v>24</v>
      </c>
      <c r="O3574" t="s">
        <v>24</v>
      </c>
      <c r="P3574" t="s">
        <v>24</v>
      </c>
      <c r="Q3574" t="s">
        <v>24</v>
      </c>
      <c r="R3574" t="s">
        <v>24</v>
      </c>
      <c r="S3574" t="s">
        <v>24</v>
      </c>
      <c r="T3574" t="s">
        <v>24</v>
      </c>
      <c r="U3574" t="s">
        <v>24</v>
      </c>
      <c r="V3574" t="s">
        <v>24</v>
      </c>
      <c r="W3574" t="s">
        <v>24</v>
      </c>
      <c r="X3574" t="s">
        <v>24</v>
      </c>
      <c r="Y3574">
        <v>3341</v>
      </c>
      <c r="Z3574">
        <v>3600</v>
      </c>
      <c r="AA3574">
        <v>1257</v>
      </c>
      <c r="AB3574">
        <v>1442</v>
      </c>
      <c r="AC3574" t="s">
        <v>14332</v>
      </c>
      <c r="AD3574" t="s">
        <v>14335</v>
      </c>
    </row>
    <row r="3575" spans="1:30" x14ac:dyDescent="0.25">
      <c r="A3575">
        <v>3574</v>
      </c>
      <c r="B3575" t="s">
        <v>17787</v>
      </c>
      <c r="C3575" s="2">
        <v>0.39725120172231498</v>
      </c>
      <c r="D3575" t="s">
        <v>14338</v>
      </c>
      <c r="E3575" t="s">
        <v>18285</v>
      </c>
      <c r="F3575">
        <v>1485.4893599709401</v>
      </c>
      <c r="G3575" s="2">
        <v>0.161230866892874</v>
      </c>
      <c r="H3575" s="12">
        <v>2.46386569382065</v>
      </c>
      <c r="I3575" s="14">
        <v>1.3744760378919901E-2</v>
      </c>
      <c r="J3575" s="14">
        <v>3.5172535569909798E-2</v>
      </c>
      <c r="K3575" t="s">
        <v>14337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0</v>
      </c>
      <c r="Y3575">
        <v>2531</v>
      </c>
      <c r="Z3575">
        <v>2612</v>
      </c>
      <c r="AA3575">
        <v>810</v>
      </c>
      <c r="AB3575">
        <v>877</v>
      </c>
      <c r="AC3575" t="s">
        <v>14336</v>
      </c>
      <c r="AD3575" t="s">
        <v>14339</v>
      </c>
    </row>
    <row r="3576" spans="1:30" x14ac:dyDescent="0.25">
      <c r="A3576">
        <v>3575</v>
      </c>
      <c r="B3576" t="s">
        <v>17788</v>
      </c>
      <c r="C3576" s="2">
        <v>0.46170327636619102</v>
      </c>
      <c r="D3576" t="s">
        <v>14342</v>
      </c>
      <c r="E3576" t="s">
        <v>18282</v>
      </c>
      <c r="F3576">
        <v>9756.9467900895706</v>
      </c>
      <c r="G3576" s="2">
        <v>0.136663404149903</v>
      </c>
      <c r="H3576" s="12">
        <v>3.3783973056880701</v>
      </c>
      <c r="I3576" s="14">
        <v>7.2909658614062197E-4</v>
      </c>
      <c r="J3576" s="14">
        <v>2.9231233766726199E-3</v>
      </c>
      <c r="K3576" t="s">
        <v>14341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0</v>
      </c>
      <c r="Y3576">
        <v>16494</v>
      </c>
      <c r="Z3576">
        <v>17968</v>
      </c>
      <c r="AA3576">
        <v>4952</v>
      </c>
      <c r="AB3576">
        <v>5889</v>
      </c>
      <c r="AC3576" t="s">
        <v>14340</v>
      </c>
      <c r="AD3576" t="s">
        <v>14343</v>
      </c>
    </row>
    <row r="3577" spans="1:30" x14ac:dyDescent="0.25">
      <c r="A3577">
        <v>3576</v>
      </c>
      <c r="B3577" t="s">
        <v>17789</v>
      </c>
      <c r="C3577" s="2">
        <v>-7.6862539360757307E-2</v>
      </c>
      <c r="D3577" t="s">
        <v>5688</v>
      </c>
      <c r="E3577" t="s">
        <v>18297</v>
      </c>
      <c r="F3577">
        <v>8354.6893911422794</v>
      </c>
      <c r="G3577" s="2">
        <v>0.20781930587313099</v>
      </c>
      <c r="H3577" s="12">
        <v>-0.36985273835762</v>
      </c>
      <c r="I3577" s="14">
        <v>0.71149221754256997</v>
      </c>
      <c r="J3577" s="14">
        <v>0.79769655742283596</v>
      </c>
      <c r="K3577" t="s">
        <v>14345</v>
      </c>
      <c r="L3577" t="s">
        <v>24</v>
      </c>
      <c r="M3577" t="s">
        <v>24</v>
      </c>
      <c r="N3577" t="s">
        <v>24</v>
      </c>
      <c r="O3577" t="s">
        <v>24</v>
      </c>
      <c r="P3577" t="s">
        <v>24</v>
      </c>
      <c r="Q3577" t="s">
        <v>24</v>
      </c>
      <c r="R3577" t="s">
        <v>24</v>
      </c>
      <c r="S3577" t="s">
        <v>24</v>
      </c>
      <c r="T3577" t="s">
        <v>24</v>
      </c>
      <c r="U3577" t="s">
        <v>24</v>
      </c>
      <c r="V3577" t="s">
        <v>24</v>
      </c>
      <c r="W3577" t="s">
        <v>24</v>
      </c>
      <c r="X3577" t="s">
        <v>24</v>
      </c>
      <c r="Y3577">
        <v>10948</v>
      </c>
      <c r="Z3577">
        <v>13899</v>
      </c>
      <c r="AA3577">
        <v>4569</v>
      </c>
      <c r="AB3577">
        <v>6870</v>
      </c>
      <c r="AC3577" t="s">
        <v>14344</v>
      </c>
      <c r="AD3577" t="s">
        <v>14346</v>
      </c>
    </row>
    <row r="3578" spans="1:30" x14ac:dyDescent="0.25">
      <c r="A3578">
        <v>3577</v>
      </c>
      <c r="B3578" t="s">
        <v>17790</v>
      </c>
      <c r="C3578" s="2">
        <v>-0.19900259874880999</v>
      </c>
      <c r="D3578" t="s">
        <v>14349</v>
      </c>
      <c r="E3578" t="s">
        <v>18283</v>
      </c>
      <c r="F3578">
        <v>10732.6201097996</v>
      </c>
      <c r="G3578" s="2">
        <v>0.148288002995312</v>
      </c>
      <c r="H3578" s="12">
        <v>-1.34200066579292</v>
      </c>
      <c r="I3578" s="14">
        <v>0.17959577978171801</v>
      </c>
      <c r="J3578" s="14">
        <v>0.28896642770812098</v>
      </c>
      <c r="K3578" t="s">
        <v>14348</v>
      </c>
      <c r="L3578" t="s">
        <v>24</v>
      </c>
      <c r="M3578" t="s">
        <v>24</v>
      </c>
      <c r="N3578" t="s">
        <v>24</v>
      </c>
      <c r="O3578" t="s">
        <v>24</v>
      </c>
      <c r="P3578" t="s">
        <v>24</v>
      </c>
      <c r="Q3578" t="s">
        <v>24</v>
      </c>
      <c r="R3578" t="s">
        <v>24</v>
      </c>
      <c r="S3578" t="s">
        <v>24</v>
      </c>
      <c r="T3578" t="s">
        <v>24</v>
      </c>
      <c r="U3578" t="s">
        <v>24</v>
      </c>
      <c r="V3578" t="s">
        <v>24</v>
      </c>
      <c r="W3578" t="s">
        <v>24</v>
      </c>
      <c r="X3578" t="s">
        <v>24</v>
      </c>
      <c r="Y3578">
        <v>14249</v>
      </c>
      <c r="Z3578">
        <v>16236</v>
      </c>
      <c r="AA3578">
        <v>6692</v>
      </c>
      <c r="AB3578">
        <v>8500</v>
      </c>
      <c r="AC3578" t="s">
        <v>14347</v>
      </c>
      <c r="AD3578" t="s">
        <v>14350</v>
      </c>
    </row>
    <row r="3579" spans="1:30" x14ac:dyDescent="0.25">
      <c r="A3579">
        <v>3578</v>
      </c>
      <c r="B3579" t="s">
        <v>17791</v>
      </c>
      <c r="C3579" s="2">
        <v>-2.67906549376224E-2</v>
      </c>
      <c r="D3579" t="s">
        <v>14353</v>
      </c>
      <c r="E3579" t="s">
        <v>18286</v>
      </c>
      <c r="F3579">
        <v>3796.39736269583</v>
      </c>
      <c r="G3579" s="2">
        <v>0.15577052077650699</v>
      </c>
      <c r="H3579" s="12">
        <v>-0.171987965399824</v>
      </c>
      <c r="I3579" s="14">
        <v>0.863446990239089</v>
      </c>
      <c r="J3579" s="14">
        <v>0.90541366726198702</v>
      </c>
      <c r="K3579" t="s">
        <v>14352</v>
      </c>
      <c r="L3579" t="s">
        <v>24</v>
      </c>
      <c r="M3579" t="s">
        <v>24</v>
      </c>
      <c r="N3579" t="s">
        <v>24</v>
      </c>
      <c r="O3579" t="s">
        <v>24</v>
      </c>
      <c r="P3579" t="s">
        <v>24</v>
      </c>
      <c r="Q3579" t="s">
        <v>24</v>
      </c>
      <c r="R3579" t="s">
        <v>24</v>
      </c>
      <c r="S3579" t="s">
        <v>24</v>
      </c>
      <c r="T3579" t="s">
        <v>24</v>
      </c>
      <c r="U3579" t="s">
        <v>24</v>
      </c>
      <c r="V3579" t="s">
        <v>24</v>
      </c>
      <c r="W3579" t="s">
        <v>24</v>
      </c>
      <c r="X3579" t="s">
        <v>24</v>
      </c>
      <c r="Y3579">
        <v>5273</v>
      </c>
      <c r="Z3579">
        <v>6205</v>
      </c>
      <c r="AA3579">
        <v>2368</v>
      </c>
      <c r="AB3579">
        <v>2682</v>
      </c>
      <c r="AC3579" t="s">
        <v>14351</v>
      </c>
      <c r="AD3579" t="s">
        <v>14354</v>
      </c>
    </row>
    <row r="3580" spans="1:30" x14ac:dyDescent="0.25">
      <c r="A3580">
        <v>3579</v>
      </c>
      <c r="B3580" t="s">
        <v>17792</v>
      </c>
      <c r="C3580" s="2">
        <v>0.70359841317007699</v>
      </c>
      <c r="D3580" t="s">
        <v>14357</v>
      </c>
      <c r="E3580" t="s">
        <v>18293</v>
      </c>
      <c r="F3580">
        <v>746.42119577497294</v>
      </c>
      <c r="G3580" s="2">
        <v>0.17456018366302001</v>
      </c>
      <c r="H3580" s="12">
        <v>4.0306924431767301</v>
      </c>
      <c r="I3580" s="14">
        <v>5.5612774363810903E-5</v>
      </c>
      <c r="J3580" s="14">
        <v>2.9851370684862502E-4</v>
      </c>
      <c r="K3580" t="s">
        <v>14356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0</v>
      </c>
      <c r="Y3580">
        <v>1348</v>
      </c>
      <c r="Z3580">
        <v>1471</v>
      </c>
      <c r="AA3580">
        <v>355</v>
      </c>
      <c r="AB3580">
        <v>393</v>
      </c>
      <c r="AC3580" t="s">
        <v>14355</v>
      </c>
      <c r="AD3580" t="s">
        <v>14358</v>
      </c>
    </row>
    <row r="3581" spans="1:30" x14ac:dyDescent="0.25">
      <c r="A3581">
        <v>3580</v>
      </c>
      <c r="B3581" t="s">
        <v>17793</v>
      </c>
      <c r="C3581" s="2">
        <v>-0.30497941171870002</v>
      </c>
      <c r="D3581" t="s">
        <v>14361</v>
      </c>
      <c r="E3581" t="s">
        <v>18283</v>
      </c>
      <c r="F3581">
        <v>1920.5915417139399</v>
      </c>
      <c r="G3581" s="2">
        <v>0.149093371409872</v>
      </c>
      <c r="H3581" s="12">
        <v>-2.0455598316325001</v>
      </c>
      <c r="I3581" s="14">
        <v>4.0799696905278099E-2</v>
      </c>
      <c r="J3581" s="14">
        <v>8.7975050477698005E-2</v>
      </c>
      <c r="K3581" t="s">
        <v>14360</v>
      </c>
      <c r="L3581" t="s">
        <v>24</v>
      </c>
      <c r="M3581" t="s">
        <v>24</v>
      </c>
      <c r="N3581" t="s">
        <v>24</v>
      </c>
      <c r="O3581" t="s">
        <v>24</v>
      </c>
      <c r="P3581" t="s">
        <v>24</v>
      </c>
      <c r="Q3581" t="s">
        <v>24</v>
      </c>
      <c r="R3581" t="s">
        <v>24</v>
      </c>
      <c r="S3581" t="s">
        <v>24</v>
      </c>
      <c r="T3581" t="s">
        <v>24</v>
      </c>
      <c r="U3581" t="s">
        <v>24</v>
      </c>
      <c r="V3581" t="s">
        <v>24</v>
      </c>
      <c r="W3581" t="s">
        <v>24</v>
      </c>
      <c r="X3581" t="s">
        <v>24</v>
      </c>
      <c r="Y3581">
        <v>2564</v>
      </c>
      <c r="Z3581">
        <v>2671</v>
      </c>
      <c r="AA3581">
        <v>1261</v>
      </c>
      <c r="AB3581">
        <v>1546</v>
      </c>
      <c r="AC3581" t="s">
        <v>14359</v>
      </c>
      <c r="AD3581" t="s">
        <v>14362</v>
      </c>
    </row>
    <row r="3582" spans="1:30" x14ac:dyDescent="0.25">
      <c r="A3582">
        <v>3581</v>
      </c>
      <c r="B3582" t="s">
        <v>17794</v>
      </c>
      <c r="C3582" s="2">
        <v>1.01826881537549</v>
      </c>
      <c r="D3582" t="s">
        <v>4655</v>
      </c>
      <c r="E3582" t="s">
        <v>18297</v>
      </c>
      <c r="F3582">
        <v>241.44325876252699</v>
      </c>
      <c r="G3582" s="2">
        <v>0.29802460807929998</v>
      </c>
      <c r="H3582" s="12">
        <v>3.4167273029499099</v>
      </c>
      <c r="I3582" s="14">
        <v>6.33787302183743E-4</v>
      </c>
      <c r="J3582" s="14">
        <v>2.5990447127028798E-3</v>
      </c>
      <c r="K3582" t="s">
        <v>14364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0</v>
      </c>
      <c r="Y3582">
        <v>544</v>
      </c>
      <c r="Z3582">
        <v>438</v>
      </c>
      <c r="AA3582">
        <v>82</v>
      </c>
      <c r="AB3582">
        <v>131</v>
      </c>
      <c r="AC3582" t="s">
        <v>14363</v>
      </c>
      <c r="AD3582" t="s">
        <v>14365</v>
      </c>
    </row>
    <row r="3583" spans="1:30" x14ac:dyDescent="0.25">
      <c r="A3583">
        <v>3582</v>
      </c>
      <c r="B3583" t="s">
        <v>17795</v>
      </c>
      <c r="C3583" s="2">
        <v>-0.74770964126075801</v>
      </c>
      <c r="D3583" t="s">
        <v>14368</v>
      </c>
      <c r="E3583" t="s">
        <v>18298</v>
      </c>
      <c r="F3583">
        <v>4408.06568358397</v>
      </c>
      <c r="G3583" s="2">
        <v>0.185532529976424</v>
      </c>
      <c r="H3583" s="12">
        <v>-4.0300730085218603</v>
      </c>
      <c r="I3583" s="14">
        <v>5.5759531476663399E-5</v>
      </c>
      <c r="J3583" s="14">
        <v>2.9851370684862502E-4</v>
      </c>
      <c r="K3583" t="s">
        <v>14367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1</v>
      </c>
      <c r="W3583">
        <v>0</v>
      </c>
      <c r="X3583">
        <v>0</v>
      </c>
      <c r="Y3583">
        <v>4435</v>
      </c>
      <c r="Z3583">
        <v>5619</v>
      </c>
      <c r="AA3583">
        <v>3117</v>
      </c>
      <c r="AB3583">
        <v>4220</v>
      </c>
      <c r="AC3583" t="s">
        <v>14366</v>
      </c>
      <c r="AD3583" t="s">
        <v>14369</v>
      </c>
    </row>
    <row r="3584" spans="1:30" x14ac:dyDescent="0.25">
      <c r="A3584">
        <v>3583</v>
      </c>
      <c r="B3584" t="s">
        <v>17796</v>
      </c>
      <c r="C3584" s="2">
        <v>-0.71269717545492295</v>
      </c>
      <c r="D3584" t="s">
        <v>14372</v>
      </c>
      <c r="E3584" t="s">
        <v>18282</v>
      </c>
      <c r="F3584">
        <v>1135.34483744318</v>
      </c>
      <c r="G3584" s="2">
        <v>0.24357136032422</v>
      </c>
      <c r="H3584" s="12">
        <v>-2.9260302792013202</v>
      </c>
      <c r="I3584" s="14">
        <v>3.43317520525421E-3</v>
      </c>
      <c r="J3584" s="14">
        <v>1.08204593837915E-2</v>
      </c>
      <c r="K3584" t="s">
        <v>14371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</v>
      </c>
      <c r="W3584">
        <v>0</v>
      </c>
      <c r="X3584">
        <v>0</v>
      </c>
      <c r="Y3584">
        <v>1339</v>
      </c>
      <c r="Z3584">
        <v>1280</v>
      </c>
      <c r="AA3584">
        <v>699</v>
      </c>
      <c r="AB3584">
        <v>1191</v>
      </c>
      <c r="AC3584" t="s">
        <v>14370</v>
      </c>
      <c r="AD3584" t="s">
        <v>14373</v>
      </c>
    </row>
    <row r="3585" spans="1:30" x14ac:dyDescent="0.25">
      <c r="A3585">
        <v>3584</v>
      </c>
      <c r="B3585" t="s">
        <v>17797</v>
      </c>
      <c r="C3585" s="2">
        <v>-0.81696290971006702</v>
      </c>
      <c r="D3585" t="s">
        <v>14376</v>
      </c>
      <c r="E3585" t="s">
        <v>18298</v>
      </c>
      <c r="F3585">
        <v>2297.2239076783899</v>
      </c>
      <c r="G3585" s="2">
        <v>0.19266940967086099</v>
      </c>
      <c r="H3585" s="12">
        <v>-4.2402315505387804</v>
      </c>
      <c r="I3585" s="14">
        <v>2.23289331479349E-5</v>
      </c>
      <c r="J3585" s="14">
        <v>1.3312134953081799E-4</v>
      </c>
      <c r="K3585" t="s">
        <v>14375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1</v>
      </c>
      <c r="W3585">
        <v>0</v>
      </c>
      <c r="X3585">
        <v>0</v>
      </c>
      <c r="Y3585">
        <v>2399</v>
      </c>
      <c r="Z3585">
        <v>2675</v>
      </c>
      <c r="AA3585">
        <v>1569</v>
      </c>
      <c r="AB3585">
        <v>2338</v>
      </c>
      <c r="AC3585" t="s">
        <v>14374</v>
      </c>
      <c r="AD3585" t="s">
        <v>14377</v>
      </c>
    </row>
    <row r="3586" spans="1:30" x14ac:dyDescent="0.25">
      <c r="A3586">
        <v>3585</v>
      </c>
      <c r="B3586" t="s">
        <v>17798</v>
      </c>
      <c r="C3586" s="2">
        <v>-1.13714403109758</v>
      </c>
      <c r="D3586" t="s">
        <v>14380</v>
      </c>
      <c r="E3586" t="s">
        <v>18298</v>
      </c>
      <c r="F3586">
        <v>3195.6410785355201</v>
      </c>
      <c r="G3586" s="2">
        <v>0.19131345192198801</v>
      </c>
      <c r="H3586" s="12">
        <v>-5.94387911395415</v>
      </c>
      <c r="I3586" s="14">
        <v>2.7835491115570901E-9</v>
      </c>
      <c r="J3586" s="14">
        <v>3.5291426235813097E-8</v>
      </c>
      <c r="K3586" t="s">
        <v>14379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1</v>
      </c>
      <c r="W3586">
        <v>0</v>
      </c>
      <c r="X3586">
        <v>0</v>
      </c>
      <c r="Y3586">
        <v>2953</v>
      </c>
      <c r="Z3586">
        <v>3135</v>
      </c>
      <c r="AA3586">
        <v>2343</v>
      </c>
      <c r="AB3586">
        <v>3516</v>
      </c>
      <c r="AC3586" t="s">
        <v>14378</v>
      </c>
      <c r="AD3586" t="s">
        <v>14381</v>
      </c>
    </row>
    <row r="3587" spans="1:30" x14ac:dyDescent="0.25">
      <c r="A3587">
        <v>3586</v>
      </c>
      <c r="B3587" t="s">
        <v>17799</v>
      </c>
      <c r="C3587" s="2">
        <v>-0.758589091902799</v>
      </c>
      <c r="D3587" t="s">
        <v>14384</v>
      </c>
      <c r="E3587" t="s">
        <v>18298</v>
      </c>
      <c r="F3587">
        <v>3646.3538158951001</v>
      </c>
      <c r="G3587" s="2">
        <v>0.16812480748709299</v>
      </c>
      <c r="H3587" s="12">
        <v>-4.5120592448026304</v>
      </c>
      <c r="I3587" s="14">
        <v>6.4201248447236097E-6</v>
      </c>
      <c r="J3587" s="14">
        <v>4.2855705160078098E-5</v>
      </c>
      <c r="K3587" t="s">
        <v>14383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1</v>
      </c>
      <c r="W3587">
        <v>0</v>
      </c>
      <c r="X3587">
        <v>0</v>
      </c>
      <c r="Y3587">
        <v>3757</v>
      </c>
      <c r="Z3587">
        <v>4514</v>
      </c>
      <c r="AA3587">
        <v>2630</v>
      </c>
      <c r="AB3587">
        <v>3448</v>
      </c>
      <c r="AC3587" t="s">
        <v>14382</v>
      </c>
      <c r="AD3587" t="s">
        <v>14385</v>
      </c>
    </row>
    <row r="3588" spans="1:30" x14ac:dyDescent="0.25">
      <c r="A3588">
        <v>3587</v>
      </c>
      <c r="B3588" t="s">
        <v>17800</v>
      </c>
      <c r="C3588" s="2">
        <v>-0.83193883932171697</v>
      </c>
      <c r="D3588" t="s">
        <v>14388</v>
      </c>
      <c r="E3588" t="s">
        <v>18296</v>
      </c>
      <c r="F3588">
        <v>311.82085692288501</v>
      </c>
      <c r="G3588" s="2">
        <v>0.29803981026050902</v>
      </c>
      <c r="H3588" s="12">
        <v>-2.7913681685494902</v>
      </c>
      <c r="I3588" s="14">
        <v>5.24857335731668E-3</v>
      </c>
      <c r="J3588" s="14">
        <v>1.55679104084366E-2</v>
      </c>
      <c r="K3588" t="s">
        <v>14387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1</v>
      </c>
      <c r="W3588">
        <v>0</v>
      </c>
      <c r="X3588">
        <v>0</v>
      </c>
      <c r="Y3588">
        <v>320</v>
      </c>
      <c r="Z3588">
        <v>365</v>
      </c>
      <c r="AA3588">
        <v>187</v>
      </c>
      <c r="AB3588">
        <v>350</v>
      </c>
      <c r="AC3588" t="s">
        <v>14386</v>
      </c>
      <c r="AD3588" t="s">
        <v>14389</v>
      </c>
    </row>
    <row r="3589" spans="1:30" x14ac:dyDescent="0.25">
      <c r="A3589">
        <v>3588</v>
      </c>
      <c r="B3589" t="s">
        <v>17801</v>
      </c>
      <c r="C3589" s="2">
        <v>-1.61953206105206</v>
      </c>
      <c r="D3589" t="s">
        <v>14392</v>
      </c>
      <c r="E3589" t="s">
        <v>18298</v>
      </c>
      <c r="F3589">
        <v>1055.10895830293</v>
      </c>
      <c r="G3589" s="2">
        <v>0.30764622366481298</v>
      </c>
      <c r="H3589" s="12">
        <v>-5.2642676440474503</v>
      </c>
      <c r="I3589" s="14">
        <v>1.4074928190954599E-7</v>
      </c>
      <c r="J3589" s="14">
        <v>1.34382871847623E-6</v>
      </c>
      <c r="K3589" t="s">
        <v>14391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1</v>
      </c>
      <c r="Y3589">
        <v>757</v>
      </c>
      <c r="Z3589">
        <v>823</v>
      </c>
      <c r="AA3589">
        <v>692</v>
      </c>
      <c r="AB3589">
        <v>1460</v>
      </c>
      <c r="AC3589" t="s">
        <v>14390</v>
      </c>
      <c r="AD3589" t="s">
        <v>14393</v>
      </c>
    </row>
    <row r="3590" spans="1:30" x14ac:dyDescent="0.25">
      <c r="A3590">
        <v>3589</v>
      </c>
      <c r="B3590" t="s">
        <v>17802</v>
      </c>
      <c r="C3590" s="2">
        <v>0.67053199281930898</v>
      </c>
      <c r="D3590" t="s">
        <v>35</v>
      </c>
      <c r="F3590">
        <v>7.7735305597940902</v>
      </c>
      <c r="G3590" s="2">
        <v>1.02839598340254</v>
      </c>
      <c r="H3590" s="12">
        <v>0.65201731982732503</v>
      </c>
      <c r="I3590" s="14">
        <v>0.51438999936677798</v>
      </c>
      <c r="J3590" s="14" t="s">
        <v>24</v>
      </c>
      <c r="K3590" t="s">
        <v>14395</v>
      </c>
      <c r="L3590" t="s">
        <v>24</v>
      </c>
      <c r="M3590" t="s">
        <v>24</v>
      </c>
      <c r="N3590" t="s">
        <v>24</v>
      </c>
      <c r="O3590" t="s">
        <v>24</v>
      </c>
      <c r="P3590" t="s">
        <v>24</v>
      </c>
      <c r="Q3590" t="s">
        <v>24</v>
      </c>
      <c r="R3590" t="s">
        <v>24</v>
      </c>
      <c r="S3590" t="s">
        <v>24</v>
      </c>
      <c r="T3590" t="s">
        <v>24</v>
      </c>
      <c r="U3590" t="s">
        <v>24</v>
      </c>
      <c r="V3590" t="s">
        <v>24</v>
      </c>
      <c r="W3590" t="s">
        <v>24</v>
      </c>
      <c r="X3590" t="s">
        <v>24</v>
      </c>
      <c r="Y3590">
        <v>17</v>
      </c>
      <c r="Z3590">
        <v>12</v>
      </c>
      <c r="AA3590">
        <v>3</v>
      </c>
      <c r="AB3590">
        <v>5</v>
      </c>
      <c r="AC3590" t="s">
        <v>14394</v>
      </c>
      <c r="AD3590" t="e">
        <f>-AYRKNVSVMKKFQAQCKSISDIFLSMGTLSVNFLYKNQGKKYRFYRLIINTIIAIVVLGHKMTF</f>
        <v>#NAME?</v>
      </c>
    </row>
    <row r="3591" spans="1:30" x14ac:dyDescent="0.25">
      <c r="A3591">
        <v>3590</v>
      </c>
      <c r="B3591" t="s">
        <v>17803</v>
      </c>
      <c r="C3591" s="2">
        <v>0.48149301496470698</v>
      </c>
      <c r="D3591" t="s">
        <v>14398</v>
      </c>
      <c r="E3591" t="s">
        <v>18297</v>
      </c>
      <c r="F3591">
        <v>241.05925664442699</v>
      </c>
      <c r="G3591" s="2">
        <v>0.23582475056371399</v>
      </c>
      <c r="H3591" s="12">
        <v>2.04174080037718</v>
      </c>
      <c r="I3591" s="14">
        <v>4.1177249295855201E-2</v>
      </c>
      <c r="J3591" s="14">
        <v>8.8495959548879705E-2</v>
      </c>
      <c r="K3591" t="s">
        <v>14397</v>
      </c>
      <c r="L3591" t="s">
        <v>24</v>
      </c>
      <c r="M3591" t="s">
        <v>24</v>
      </c>
      <c r="N3591" t="s">
        <v>24</v>
      </c>
      <c r="O3591" t="s">
        <v>24</v>
      </c>
      <c r="P3591" t="s">
        <v>24</v>
      </c>
      <c r="Q3591" t="s">
        <v>24</v>
      </c>
      <c r="R3591" t="s">
        <v>24</v>
      </c>
      <c r="S3591" t="s">
        <v>24</v>
      </c>
      <c r="T3591" t="s">
        <v>24</v>
      </c>
      <c r="U3591" t="s">
        <v>24</v>
      </c>
      <c r="V3591" t="s">
        <v>24</v>
      </c>
      <c r="W3591" t="s">
        <v>24</v>
      </c>
      <c r="X3591" t="s">
        <v>24</v>
      </c>
      <c r="Y3591">
        <v>425</v>
      </c>
      <c r="Z3591">
        <v>431</v>
      </c>
      <c r="AA3591">
        <v>113</v>
      </c>
      <c r="AB3591">
        <v>154</v>
      </c>
      <c r="AC3591" t="s">
        <v>14396</v>
      </c>
      <c r="AD3591" t="s">
        <v>14399</v>
      </c>
    </row>
    <row r="3592" spans="1:30" x14ac:dyDescent="0.25">
      <c r="A3592">
        <v>3591</v>
      </c>
      <c r="B3592" t="s">
        <v>17804</v>
      </c>
      <c r="C3592" s="2">
        <v>0.36022551949530301</v>
      </c>
      <c r="D3592" t="s">
        <v>35</v>
      </c>
      <c r="E3592" t="s">
        <v>18295</v>
      </c>
      <c r="F3592">
        <v>1302.4627758218901</v>
      </c>
      <c r="G3592" s="2">
        <v>0.17539837481827</v>
      </c>
      <c r="H3592" s="12">
        <v>2.0537563125572502</v>
      </c>
      <c r="I3592" s="14">
        <v>3.99992832305862E-2</v>
      </c>
      <c r="J3592" s="14">
        <v>8.6487929687397103E-2</v>
      </c>
      <c r="K3592" t="s">
        <v>14401</v>
      </c>
      <c r="L3592" t="s">
        <v>24</v>
      </c>
      <c r="M3592" t="s">
        <v>24</v>
      </c>
      <c r="N3592" t="s">
        <v>24</v>
      </c>
      <c r="O3592" t="s">
        <v>24</v>
      </c>
      <c r="P3592" t="s">
        <v>24</v>
      </c>
      <c r="Q3592" t="s">
        <v>24</v>
      </c>
      <c r="R3592" t="s">
        <v>24</v>
      </c>
      <c r="S3592" t="s">
        <v>24</v>
      </c>
      <c r="T3592" t="s">
        <v>24</v>
      </c>
      <c r="U3592" t="s">
        <v>24</v>
      </c>
      <c r="V3592" t="s">
        <v>24</v>
      </c>
      <c r="W3592" t="s">
        <v>24</v>
      </c>
      <c r="X3592" t="s">
        <v>24</v>
      </c>
      <c r="Y3592">
        <v>2159</v>
      </c>
      <c r="Z3592">
        <v>2302</v>
      </c>
      <c r="AA3592">
        <v>742</v>
      </c>
      <c r="AB3592">
        <v>755</v>
      </c>
      <c r="AC3592" t="s">
        <v>14400</v>
      </c>
      <c r="AD3592" t="s">
        <v>14402</v>
      </c>
    </row>
    <row r="3593" spans="1:30" x14ac:dyDescent="0.25">
      <c r="A3593">
        <v>3592</v>
      </c>
      <c r="B3593" t="s">
        <v>17805</v>
      </c>
      <c r="C3593" s="2">
        <v>0.602819092443166</v>
      </c>
      <c r="D3593" t="s">
        <v>14405</v>
      </c>
      <c r="E3593" t="s">
        <v>18282</v>
      </c>
      <c r="F3593">
        <v>1209.1359142184599</v>
      </c>
      <c r="G3593" s="2">
        <v>0.17804359619704599</v>
      </c>
      <c r="H3593" s="12">
        <v>3.38579485765952</v>
      </c>
      <c r="I3593" s="14">
        <v>7.0972417581449199E-4</v>
      </c>
      <c r="J3593" s="14">
        <v>2.8601371584681002E-3</v>
      </c>
      <c r="K3593" t="s">
        <v>14404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0</v>
      </c>
      <c r="Y3593">
        <v>2312</v>
      </c>
      <c r="Z3593">
        <v>2122</v>
      </c>
      <c r="AA3593">
        <v>573</v>
      </c>
      <c r="AB3593">
        <v>696</v>
      </c>
      <c r="AC3593" t="s">
        <v>14403</v>
      </c>
      <c r="AD3593" t="s">
        <v>14406</v>
      </c>
    </row>
    <row r="3594" spans="1:30" x14ac:dyDescent="0.25">
      <c r="A3594">
        <v>3593</v>
      </c>
      <c r="B3594" t="s">
        <v>17806</v>
      </c>
      <c r="C3594" s="2">
        <v>-2.4952159369498701E-2</v>
      </c>
      <c r="D3594" t="s">
        <v>35</v>
      </c>
      <c r="F3594">
        <v>118.868406471311</v>
      </c>
      <c r="G3594" s="2">
        <v>0.34717254351777999</v>
      </c>
      <c r="H3594" s="12">
        <v>-7.1872502118592196E-2</v>
      </c>
      <c r="I3594" s="14">
        <v>0.94270337357021805</v>
      </c>
      <c r="J3594" s="14">
        <v>0.96041134197539801</v>
      </c>
      <c r="K3594" t="s">
        <v>24</v>
      </c>
      <c r="L3594" t="s">
        <v>24</v>
      </c>
      <c r="M3594" t="s">
        <v>24</v>
      </c>
      <c r="N3594" t="s">
        <v>24</v>
      </c>
      <c r="O3594" t="s">
        <v>24</v>
      </c>
      <c r="P3594" t="s">
        <v>24</v>
      </c>
      <c r="Q3594" t="s">
        <v>24</v>
      </c>
      <c r="R3594" t="s">
        <v>24</v>
      </c>
      <c r="S3594" t="s">
        <v>24</v>
      </c>
      <c r="T3594" t="s">
        <v>24</v>
      </c>
      <c r="U3594" t="s">
        <v>24</v>
      </c>
      <c r="V3594" t="s">
        <v>24</v>
      </c>
      <c r="W3594" t="s">
        <v>24</v>
      </c>
      <c r="X3594" t="s">
        <v>24</v>
      </c>
      <c r="Y3594">
        <v>201</v>
      </c>
      <c r="Z3594">
        <v>157</v>
      </c>
      <c r="AA3594">
        <v>62</v>
      </c>
      <c r="AB3594">
        <v>98</v>
      </c>
      <c r="AC3594" t="s">
        <v>14407</v>
      </c>
      <c r="AD3594" t="s">
        <v>14408</v>
      </c>
    </row>
    <row r="3595" spans="1:30" x14ac:dyDescent="0.25">
      <c r="A3595">
        <v>3594</v>
      </c>
      <c r="B3595" t="s">
        <v>17807</v>
      </c>
      <c r="C3595" s="2">
        <v>-6.5586181262235296E-2</v>
      </c>
      <c r="D3595" t="s">
        <v>14411</v>
      </c>
      <c r="E3595" t="s">
        <v>18285</v>
      </c>
      <c r="F3595">
        <v>1042.6935969456899</v>
      </c>
      <c r="G3595" s="2">
        <v>0.21287307171269601</v>
      </c>
      <c r="H3595" s="12">
        <v>-0.30809994300619498</v>
      </c>
      <c r="I3595" s="14">
        <v>0.75800628459572705</v>
      </c>
      <c r="J3595" s="14">
        <v>0.83179657320029199</v>
      </c>
      <c r="K3595" t="s">
        <v>14410</v>
      </c>
      <c r="L3595" t="s">
        <v>24</v>
      </c>
      <c r="M3595" t="s">
        <v>24</v>
      </c>
      <c r="N3595" t="s">
        <v>24</v>
      </c>
      <c r="O3595" t="s">
        <v>24</v>
      </c>
      <c r="P3595" t="s">
        <v>24</v>
      </c>
      <c r="Q3595" t="s">
        <v>24</v>
      </c>
      <c r="R3595" t="s">
        <v>24</v>
      </c>
      <c r="S3595" t="s">
        <v>24</v>
      </c>
      <c r="T3595" t="s">
        <v>24</v>
      </c>
      <c r="U3595" t="s">
        <v>24</v>
      </c>
      <c r="V3595" t="s">
        <v>24</v>
      </c>
      <c r="W3595" t="s">
        <v>24</v>
      </c>
      <c r="X3595" t="s">
        <v>24</v>
      </c>
      <c r="Y3595">
        <v>1577</v>
      </c>
      <c r="Z3595">
        <v>1525</v>
      </c>
      <c r="AA3595">
        <v>561</v>
      </c>
      <c r="AB3595">
        <v>862</v>
      </c>
      <c r="AC3595" t="s">
        <v>14409</v>
      </c>
      <c r="AD3595" t="s">
        <v>14412</v>
      </c>
    </row>
    <row r="3596" spans="1:30" x14ac:dyDescent="0.25">
      <c r="A3596">
        <v>3595</v>
      </c>
      <c r="B3596" t="s">
        <v>17808</v>
      </c>
      <c r="C3596" s="2">
        <v>-0.430573879037424</v>
      </c>
      <c r="D3596" t="s">
        <v>14415</v>
      </c>
      <c r="E3596" t="s">
        <v>18289</v>
      </c>
      <c r="F3596">
        <v>1857.70354292106</v>
      </c>
      <c r="G3596" s="2">
        <v>0.22906506974607099</v>
      </c>
      <c r="H3596" s="12">
        <v>-1.87970116750989</v>
      </c>
      <c r="I3596" s="14">
        <v>6.0148816387346399E-2</v>
      </c>
      <c r="J3596" s="14">
        <v>0.12063745659609</v>
      </c>
      <c r="K3596" t="s">
        <v>14414</v>
      </c>
      <c r="L3596" t="s">
        <v>24</v>
      </c>
      <c r="M3596" t="s">
        <v>24</v>
      </c>
      <c r="N3596" t="s">
        <v>24</v>
      </c>
      <c r="O3596" t="s">
        <v>24</v>
      </c>
      <c r="P3596" t="s">
        <v>24</v>
      </c>
      <c r="Q3596" t="s">
        <v>24</v>
      </c>
      <c r="R3596" t="s">
        <v>24</v>
      </c>
      <c r="S3596" t="s">
        <v>24</v>
      </c>
      <c r="T3596" t="s">
        <v>24</v>
      </c>
      <c r="U3596" t="s">
        <v>24</v>
      </c>
      <c r="V3596" t="s">
        <v>24</v>
      </c>
      <c r="W3596" t="s">
        <v>24</v>
      </c>
      <c r="X3596" t="s">
        <v>24</v>
      </c>
      <c r="Y3596">
        <v>2210</v>
      </c>
      <c r="Z3596">
        <v>2619</v>
      </c>
      <c r="AA3596">
        <v>1499</v>
      </c>
      <c r="AB3596">
        <v>1279</v>
      </c>
      <c r="AC3596" t="s">
        <v>14413</v>
      </c>
      <c r="AD3596" t="s">
        <v>14416</v>
      </c>
    </row>
    <row r="3597" spans="1:30" x14ac:dyDescent="0.25">
      <c r="A3597">
        <v>3596</v>
      </c>
      <c r="B3597" t="s">
        <v>17809</v>
      </c>
      <c r="C3597" s="2">
        <v>-2.45018163282027E-2</v>
      </c>
      <c r="D3597" t="s">
        <v>14419</v>
      </c>
      <c r="E3597" t="s">
        <v>18287</v>
      </c>
      <c r="F3597">
        <v>696.835434489043</v>
      </c>
      <c r="G3597" s="2">
        <v>0.234489545011274</v>
      </c>
      <c r="H3597" s="12">
        <v>-0.10449001607736801</v>
      </c>
      <c r="I3597" s="14">
        <v>0.91678049092525904</v>
      </c>
      <c r="J3597" s="14">
        <v>0.94211258343766802</v>
      </c>
      <c r="K3597" t="s">
        <v>14418</v>
      </c>
      <c r="L3597" t="s">
        <v>24</v>
      </c>
      <c r="M3597" t="s">
        <v>24</v>
      </c>
      <c r="N3597" t="s">
        <v>24</v>
      </c>
      <c r="O3597" t="s">
        <v>24</v>
      </c>
      <c r="P3597" t="s">
        <v>24</v>
      </c>
      <c r="Q3597" t="s">
        <v>24</v>
      </c>
      <c r="R3597" t="s">
        <v>24</v>
      </c>
      <c r="S3597" t="s">
        <v>24</v>
      </c>
      <c r="T3597" t="s">
        <v>24</v>
      </c>
      <c r="U3597" t="s">
        <v>24</v>
      </c>
      <c r="V3597" t="s">
        <v>24</v>
      </c>
      <c r="W3597" t="s">
        <v>24</v>
      </c>
      <c r="X3597" t="s">
        <v>24</v>
      </c>
      <c r="Y3597">
        <v>1058</v>
      </c>
      <c r="Z3597">
        <v>1044</v>
      </c>
      <c r="AA3597">
        <v>492</v>
      </c>
      <c r="AB3597">
        <v>424</v>
      </c>
      <c r="AC3597" t="s">
        <v>14417</v>
      </c>
      <c r="AD3597" t="s">
        <v>14420</v>
      </c>
    </row>
    <row r="3598" spans="1:30" x14ac:dyDescent="0.25">
      <c r="A3598">
        <v>3597</v>
      </c>
      <c r="B3598" t="s">
        <v>17810</v>
      </c>
      <c r="C3598" s="2">
        <v>0.45985378148329598</v>
      </c>
      <c r="D3598" t="s">
        <v>35</v>
      </c>
      <c r="F3598">
        <v>3089.0620022698799</v>
      </c>
      <c r="G3598" s="2">
        <v>0.181941219897717</v>
      </c>
      <c r="H3598" s="12">
        <v>2.52748542491809</v>
      </c>
      <c r="I3598" s="14">
        <v>1.1488259232985401E-2</v>
      </c>
      <c r="J3598" s="14">
        <v>3.01895372172327E-2</v>
      </c>
      <c r="K3598" t="s">
        <v>14422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0</v>
      </c>
      <c r="Y3598">
        <v>5523</v>
      </c>
      <c r="Z3598">
        <v>5362</v>
      </c>
      <c r="AA3598">
        <v>1717</v>
      </c>
      <c r="AB3598">
        <v>1691</v>
      </c>
      <c r="AC3598" t="s">
        <v>14421</v>
      </c>
      <c r="AD3598" t="s">
        <v>14423</v>
      </c>
    </row>
    <row r="3599" spans="1:30" x14ac:dyDescent="0.25">
      <c r="A3599">
        <v>3598</v>
      </c>
      <c r="B3599" t="s">
        <v>17811</v>
      </c>
      <c r="C3599" s="2">
        <v>0.28455753449565302</v>
      </c>
      <c r="D3599" t="s">
        <v>14426</v>
      </c>
      <c r="E3599" t="s">
        <v>18282</v>
      </c>
      <c r="F3599">
        <v>1475.4028061793399</v>
      </c>
      <c r="G3599" s="2">
        <v>0.16920541616139401</v>
      </c>
      <c r="H3599" s="12">
        <v>1.6817282859564799</v>
      </c>
      <c r="I3599" s="14">
        <v>9.2621540436019806E-2</v>
      </c>
      <c r="J3599" s="14">
        <v>0.17125336903534899</v>
      </c>
      <c r="K3599" t="s">
        <v>14425</v>
      </c>
      <c r="L3599" t="s">
        <v>24</v>
      </c>
      <c r="M3599" t="s">
        <v>24</v>
      </c>
      <c r="N3599" t="s">
        <v>24</v>
      </c>
      <c r="O3599" t="s">
        <v>24</v>
      </c>
      <c r="P3599" t="s">
        <v>24</v>
      </c>
      <c r="Q3599" t="s">
        <v>24</v>
      </c>
      <c r="R3599" t="s">
        <v>24</v>
      </c>
      <c r="S3599" t="s">
        <v>24</v>
      </c>
      <c r="T3599" t="s">
        <v>24</v>
      </c>
      <c r="U3599" t="s">
        <v>24</v>
      </c>
      <c r="V3599" t="s">
        <v>24</v>
      </c>
      <c r="W3599" t="s">
        <v>24</v>
      </c>
      <c r="X3599" t="s">
        <v>24</v>
      </c>
      <c r="Y3599">
        <v>2426</v>
      </c>
      <c r="Z3599">
        <v>2511</v>
      </c>
      <c r="AA3599">
        <v>751</v>
      </c>
      <c r="AB3599">
        <v>1015</v>
      </c>
      <c r="AC3599" t="s">
        <v>14424</v>
      </c>
      <c r="AD3599" t="s">
        <v>14427</v>
      </c>
    </row>
    <row r="3600" spans="1:30" x14ac:dyDescent="0.25">
      <c r="A3600">
        <v>3599</v>
      </c>
      <c r="B3600" t="s">
        <v>17812</v>
      </c>
      <c r="C3600" s="2">
        <v>-0.34847208290894</v>
      </c>
      <c r="D3600" t="s">
        <v>14430</v>
      </c>
      <c r="E3600" t="s">
        <v>18296</v>
      </c>
      <c r="F3600">
        <v>9075.3466802494604</v>
      </c>
      <c r="G3600" s="2">
        <v>0.32396032605896702</v>
      </c>
      <c r="H3600" s="12">
        <v>-1.0756628354717499</v>
      </c>
      <c r="I3600" s="14">
        <v>0.28207807428669102</v>
      </c>
      <c r="J3600" s="14">
        <v>0.40646305538358901</v>
      </c>
      <c r="K3600" t="s">
        <v>14429</v>
      </c>
      <c r="L3600" t="s">
        <v>24</v>
      </c>
      <c r="M3600" t="s">
        <v>24</v>
      </c>
      <c r="N3600" t="s">
        <v>24</v>
      </c>
      <c r="O3600" t="s">
        <v>24</v>
      </c>
      <c r="P3600" t="s">
        <v>24</v>
      </c>
      <c r="Q3600" t="s">
        <v>24</v>
      </c>
      <c r="R3600" t="s">
        <v>24</v>
      </c>
      <c r="S3600" t="s">
        <v>24</v>
      </c>
      <c r="T3600" t="s">
        <v>24</v>
      </c>
      <c r="U3600" t="s">
        <v>24</v>
      </c>
      <c r="V3600" t="s">
        <v>24</v>
      </c>
      <c r="W3600" t="s">
        <v>24</v>
      </c>
      <c r="X3600" t="s">
        <v>24</v>
      </c>
      <c r="Y3600">
        <v>10965</v>
      </c>
      <c r="Z3600">
        <v>13418</v>
      </c>
      <c r="AA3600">
        <v>4206</v>
      </c>
      <c r="AB3600">
        <v>9576</v>
      </c>
      <c r="AC3600" t="s">
        <v>14428</v>
      </c>
      <c r="AD3600" t="s">
        <v>14431</v>
      </c>
    </row>
    <row r="3601" spans="1:30" x14ac:dyDescent="0.25">
      <c r="A3601">
        <v>3600</v>
      </c>
      <c r="B3601" t="s">
        <v>17813</v>
      </c>
      <c r="C3601" s="2">
        <v>-0.35423968838636799</v>
      </c>
      <c r="D3601" t="s">
        <v>14434</v>
      </c>
      <c r="E3601" t="s">
        <v>18282</v>
      </c>
      <c r="F3601">
        <v>2653.6228869582801</v>
      </c>
      <c r="G3601" s="2">
        <v>0.17215395040387799</v>
      </c>
      <c r="H3601" s="12">
        <v>-2.0576913138229602</v>
      </c>
      <c r="I3601" s="14">
        <v>3.9619774723503497E-2</v>
      </c>
      <c r="J3601" s="14">
        <v>8.5905175066785702E-2</v>
      </c>
      <c r="K3601" t="s">
        <v>14433</v>
      </c>
      <c r="L3601" t="s">
        <v>24</v>
      </c>
      <c r="M3601" t="s">
        <v>24</v>
      </c>
      <c r="N3601" t="s">
        <v>24</v>
      </c>
      <c r="O3601" t="s">
        <v>24</v>
      </c>
      <c r="P3601" t="s">
        <v>24</v>
      </c>
      <c r="Q3601" t="s">
        <v>24</v>
      </c>
      <c r="R3601" t="s">
        <v>24</v>
      </c>
      <c r="S3601" t="s">
        <v>24</v>
      </c>
      <c r="T3601" t="s">
        <v>24</v>
      </c>
      <c r="U3601" t="s">
        <v>24</v>
      </c>
      <c r="V3601" t="s">
        <v>24</v>
      </c>
      <c r="W3601" t="s">
        <v>24</v>
      </c>
      <c r="X3601" t="s">
        <v>24</v>
      </c>
      <c r="Y3601">
        <v>3211</v>
      </c>
      <c r="Z3601">
        <v>3902</v>
      </c>
      <c r="AA3601">
        <v>1712</v>
      </c>
      <c r="AB3601">
        <v>2236</v>
      </c>
      <c r="AC3601" t="s">
        <v>14432</v>
      </c>
      <c r="AD3601" t="s">
        <v>14435</v>
      </c>
    </row>
    <row r="3602" spans="1:30" x14ac:dyDescent="0.25">
      <c r="A3602">
        <v>3601</v>
      </c>
      <c r="B3602" t="s">
        <v>17814</v>
      </c>
      <c r="C3602" s="2">
        <v>-0.52938553211583705</v>
      </c>
      <c r="D3602" t="s">
        <v>14438</v>
      </c>
      <c r="E3602" t="s">
        <v>18297</v>
      </c>
      <c r="F3602">
        <v>257.40382274406801</v>
      </c>
      <c r="G3602" s="2">
        <v>0.28797842323599998</v>
      </c>
      <c r="H3602" s="12">
        <v>-1.8382819315668</v>
      </c>
      <c r="I3602" s="14">
        <v>6.6020872159134103E-2</v>
      </c>
      <c r="J3602" s="14">
        <v>0.12987985177905201</v>
      </c>
      <c r="K3602" t="s">
        <v>14437</v>
      </c>
      <c r="L3602" t="s">
        <v>24</v>
      </c>
      <c r="M3602" t="s">
        <v>24</v>
      </c>
      <c r="N3602" t="s">
        <v>24</v>
      </c>
      <c r="O3602" t="s">
        <v>24</v>
      </c>
      <c r="P3602" t="s">
        <v>24</v>
      </c>
      <c r="Q3602" t="s">
        <v>24</v>
      </c>
      <c r="R3602" t="s">
        <v>24</v>
      </c>
      <c r="S3602" t="s">
        <v>24</v>
      </c>
      <c r="T3602" t="s">
        <v>24</v>
      </c>
      <c r="U3602" t="s">
        <v>24</v>
      </c>
      <c r="V3602" t="s">
        <v>24</v>
      </c>
      <c r="W3602" t="s">
        <v>24</v>
      </c>
      <c r="X3602" t="s">
        <v>24</v>
      </c>
      <c r="Y3602">
        <v>309</v>
      </c>
      <c r="Z3602">
        <v>334</v>
      </c>
      <c r="AA3602">
        <v>147</v>
      </c>
      <c r="AB3602">
        <v>261</v>
      </c>
      <c r="AC3602" t="s">
        <v>14436</v>
      </c>
      <c r="AD3602" t="s">
        <v>14439</v>
      </c>
    </row>
    <row r="3603" spans="1:30" x14ac:dyDescent="0.25">
      <c r="A3603">
        <v>3602</v>
      </c>
      <c r="B3603" t="s">
        <v>17815</v>
      </c>
      <c r="C3603" s="2">
        <v>0.60318936794715095</v>
      </c>
      <c r="D3603" t="s">
        <v>14442</v>
      </c>
      <c r="E3603" t="s">
        <v>18296</v>
      </c>
      <c r="F3603">
        <v>2105.1253479175298</v>
      </c>
      <c r="G3603" s="2">
        <v>0.23304826579923499</v>
      </c>
      <c r="H3603" s="12">
        <v>2.5882594143257198</v>
      </c>
      <c r="I3603" s="14">
        <v>9.64623045781479E-3</v>
      </c>
      <c r="J3603" s="14">
        <v>2.6195083405957401E-2</v>
      </c>
      <c r="K3603" t="s">
        <v>14441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0</v>
      </c>
      <c r="Y3603">
        <v>3702</v>
      </c>
      <c r="Z3603">
        <v>4036</v>
      </c>
      <c r="AA3603">
        <v>1192</v>
      </c>
      <c r="AB3603">
        <v>982</v>
      </c>
      <c r="AC3603" t="s">
        <v>14440</v>
      </c>
      <c r="AD3603" t="s">
        <v>14443</v>
      </c>
    </row>
    <row r="3604" spans="1:30" x14ac:dyDescent="0.25">
      <c r="A3604">
        <v>3603</v>
      </c>
      <c r="B3604" t="s">
        <v>17816</v>
      </c>
      <c r="C3604" s="2">
        <v>0.60626714288421801</v>
      </c>
      <c r="D3604" t="s">
        <v>14446</v>
      </c>
      <c r="F3604">
        <v>196.38019267551701</v>
      </c>
      <c r="G3604" s="2">
        <v>0.29342345182226998</v>
      </c>
      <c r="H3604" s="12">
        <v>2.0661850275398002</v>
      </c>
      <c r="I3604" s="14">
        <v>3.8811012048730303E-2</v>
      </c>
      <c r="J3604" s="14">
        <v>8.4527050780976901E-2</v>
      </c>
      <c r="K3604" t="s">
        <v>14445</v>
      </c>
      <c r="L3604" t="s">
        <v>24</v>
      </c>
      <c r="M3604" t="s">
        <v>24</v>
      </c>
      <c r="N3604" t="s">
        <v>24</v>
      </c>
      <c r="O3604" t="s">
        <v>24</v>
      </c>
      <c r="P3604" t="s">
        <v>24</v>
      </c>
      <c r="Q3604" t="s">
        <v>24</v>
      </c>
      <c r="R3604" t="s">
        <v>24</v>
      </c>
      <c r="S3604" t="s">
        <v>24</v>
      </c>
      <c r="T3604" t="s">
        <v>24</v>
      </c>
      <c r="U3604" t="s">
        <v>24</v>
      </c>
      <c r="V3604" t="s">
        <v>24</v>
      </c>
      <c r="W3604" t="s">
        <v>24</v>
      </c>
      <c r="X3604" t="s">
        <v>24</v>
      </c>
      <c r="Y3604">
        <v>397</v>
      </c>
      <c r="Z3604">
        <v>322</v>
      </c>
      <c r="AA3604">
        <v>104</v>
      </c>
      <c r="AB3604">
        <v>100</v>
      </c>
      <c r="AC3604" t="s">
        <v>14444</v>
      </c>
      <c r="AD3604" t="s">
        <v>14447</v>
      </c>
    </row>
    <row r="3605" spans="1:30" x14ac:dyDescent="0.25">
      <c r="A3605">
        <v>3604</v>
      </c>
      <c r="B3605" t="s">
        <v>17817</v>
      </c>
      <c r="C3605" s="2">
        <v>0.33428674671006697</v>
      </c>
      <c r="D3605" t="s">
        <v>7088</v>
      </c>
      <c r="E3605" t="s">
        <v>18294</v>
      </c>
      <c r="F3605">
        <v>214.55918795715499</v>
      </c>
      <c r="G3605" s="2">
        <v>0.248958309638869</v>
      </c>
      <c r="H3605" s="12">
        <v>1.3427418719020601</v>
      </c>
      <c r="I3605" s="14">
        <v>0.179355571331102</v>
      </c>
      <c r="J3605" s="14">
        <v>0.28881794063833199</v>
      </c>
      <c r="K3605" t="s">
        <v>14449</v>
      </c>
      <c r="L3605" t="s">
        <v>24</v>
      </c>
      <c r="M3605" t="s">
        <v>24</v>
      </c>
      <c r="N3605" t="s">
        <v>24</v>
      </c>
      <c r="O3605" t="s">
        <v>24</v>
      </c>
      <c r="P3605" t="s">
        <v>24</v>
      </c>
      <c r="Q3605" t="s">
        <v>24</v>
      </c>
      <c r="R3605" t="s">
        <v>24</v>
      </c>
      <c r="S3605" t="s">
        <v>24</v>
      </c>
      <c r="T3605" t="s">
        <v>24</v>
      </c>
      <c r="U3605" t="s">
        <v>24</v>
      </c>
      <c r="V3605" t="s">
        <v>24</v>
      </c>
      <c r="W3605" t="s">
        <v>24</v>
      </c>
      <c r="X3605" t="s">
        <v>24</v>
      </c>
      <c r="Y3605">
        <v>364</v>
      </c>
      <c r="Z3605">
        <v>364</v>
      </c>
      <c r="AA3605">
        <v>125</v>
      </c>
      <c r="AB3605">
        <v>124</v>
      </c>
      <c r="AC3605" t="s">
        <v>14448</v>
      </c>
      <c r="AD3605" t="s">
        <v>14450</v>
      </c>
    </row>
    <row r="3606" spans="1:30" x14ac:dyDescent="0.25">
      <c r="A3606">
        <v>3605</v>
      </c>
      <c r="B3606" t="s">
        <v>17818</v>
      </c>
      <c r="C3606" s="2">
        <v>0.84944733076710399</v>
      </c>
      <c r="D3606" t="s">
        <v>14453</v>
      </c>
      <c r="E3606" t="s">
        <v>18285</v>
      </c>
      <c r="F3606">
        <v>148.86672802221599</v>
      </c>
      <c r="G3606" s="2">
        <v>0.34289773368409798</v>
      </c>
      <c r="H3606" s="12">
        <v>2.4772614319745698</v>
      </c>
      <c r="I3606" s="14">
        <v>1.3239488562682601E-2</v>
      </c>
      <c r="J3606" s="14">
        <v>3.4013291340312897E-2</v>
      </c>
      <c r="K3606" t="s">
        <v>14452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0</v>
      </c>
      <c r="Y3606">
        <v>308</v>
      </c>
      <c r="Z3606">
        <v>273</v>
      </c>
      <c r="AA3606">
        <v>79</v>
      </c>
      <c r="AB3606">
        <v>59</v>
      </c>
      <c r="AC3606" t="s">
        <v>14451</v>
      </c>
      <c r="AD3606" t="s">
        <v>14454</v>
      </c>
    </row>
    <row r="3607" spans="1:30" x14ac:dyDescent="0.25">
      <c r="A3607">
        <v>3606</v>
      </c>
      <c r="B3607" t="s">
        <v>17819</v>
      </c>
      <c r="C3607" s="2">
        <v>-4.08498021791193E-2</v>
      </c>
      <c r="D3607" t="s">
        <v>14457</v>
      </c>
      <c r="E3607" t="s">
        <v>18285</v>
      </c>
      <c r="F3607">
        <v>173.68416602068299</v>
      </c>
      <c r="G3607" s="2">
        <v>0.25437441945593597</v>
      </c>
      <c r="H3607" s="12">
        <v>-0.160589269418246</v>
      </c>
      <c r="I3607" s="14">
        <v>0.87241690696533303</v>
      </c>
      <c r="J3607" s="14">
        <v>0.91236958267263601</v>
      </c>
      <c r="K3607" t="s">
        <v>14456</v>
      </c>
      <c r="L3607" t="s">
        <v>24</v>
      </c>
      <c r="M3607" t="s">
        <v>24</v>
      </c>
      <c r="N3607" t="s">
        <v>24</v>
      </c>
      <c r="O3607" t="s">
        <v>24</v>
      </c>
      <c r="P3607" t="s">
        <v>24</v>
      </c>
      <c r="Q3607" t="s">
        <v>24</v>
      </c>
      <c r="R3607" t="s">
        <v>24</v>
      </c>
      <c r="S3607" t="s">
        <v>24</v>
      </c>
      <c r="T3607" t="s">
        <v>24</v>
      </c>
      <c r="U3607" t="s">
        <v>24</v>
      </c>
      <c r="V3607" t="s">
        <v>24</v>
      </c>
      <c r="W3607" t="s">
        <v>24</v>
      </c>
      <c r="X3607" t="s">
        <v>24</v>
      </c>
      <c r="Y3607">
        <v>263</v>
      </c>
      <c r="Z3607">
        <v>258</v>
      </c>
      <c r="AA3607">
        <v>110</v>
      </c>
      <c r="AB3607">
        <v>122</v>
      </c>
      <c r="AC3607" t="s">
        <v>14455</v>
      </c>
      <c r="AD3607" t="s">
        <v>14458</v>
      </c>
    </row>
    <row r="3608" spans="1:30" x14ac:dyDescent="0.25">
      <c r="A3608">
        <v>3607</v>
      </c>
      <c r="B3608" t="s">
        <v>17820</v>
      </c>
      <c r="C3608" s="2">
        <v>-0.198350992684768</v>
      </c>
      <c r="D3608" t="s">
        <v>2806</v>
      </c>
      <c r="E3608" t="s">
        <v>18288</v>
      </c>
      <c r="F3608">
        <v>219.524842609899</v>
      </c>
      <c r="G3608" s="2">
        <v>0.315183493460305</v>
      </c>
      <c r="H3608" s="12">
        <v>-0.62931910077882403</v>
      </c>
      <c r="I3608" s="14">
        <v>0.52914016893909699</v>
      </c>
      <c r="J3608" s="14">
        <v>0.64916505174589201</v>
      </c>
      <c r="K3608" t="s">
        <v>14460</v>
      </c>
      <c r="L3608" t="s">
        <v>24</v>
      </c>
      <c r="M3608" t="s">
        <v>24</v>
      </c>
      <c r="N3608" t="s">
        <v>24</v>
      </c>
      <c r="O3608" t="s">
        <v>24</v>
      </c>
      <c r="P3608" t="s">
        <v>24</v>
      </c>
      <c r="Q3608" t="s">
        <v>24</v>
      </c>
      <c r="R3608" t="s">
        <v>24</v>
      </c>
      <c r="S3608" t="s">
        <v>24</v>
      </c>
      <c r="T3608" t="s">
        <v>24</v>
      </c>
      <c r="U3608" t="s">
        <v>24</v>
      </c>
      <c r="V3608" t="s">
        <v>24</v>
      </c>
      <c r="W3608" t="s">
        <v>24</v>
      </c>
      <c r="X3608" t="s">
        <v>24</v>
      </c>
      <c r="Y3608">
        <v>348</v>
      </c>
      <c r="Z3608">
        <v>273</v>
      </c>
      <c r="AA3608">
        <v>117</v>
      </c>
      <c r="AB3608">
        <v>197</v>
      </c>
      <c r="AC3608" t="s">
        <v>14459</v>
      </c>
      <c r="AD3608" t="s">
        <v>14461</v>
      </c>
    </row>
    <row r="3609" spans="1:30" x14ac:dyDescent="0.25">
      <c r="A3609">
        <v>3608</v>
      </c>
      <c r="B3609" t="s">
        <v>17821</v>
      </c>
      <c r="C3609" s="2">
        <v>-0.62622859876358195</v>
      </c>
      <c r="D3609" t="s">
        <v>14464</v>
      </c>
      <c r="F3609">
        <v>903.36156199186701</v>
      </c>
      <c r="G3609" s="2">
        <v>0.23078976683563099</v>
      </c>
      <c r="H3609" s="12">
        <v>-2.7134157954654201</v>
      </c>
      <c r="I3609" s="14">
        <v>6.6593490252713598E-3</v>
      </c>
      <c r="J3609" s="14">
        <v>1.91701092544702E-2</v>
      </c>
      <c r="K3609" t="s">
        <v>14463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</v>
      </c>
      <c r="W3609">
        <v>0</v>
      </c>
      <c r="X3609">
        <v>0</v>
      </c>
      <c r="Y3609">
        <v>1075</v>
      </c>
      <c r="Z3609">
        <v>1089</v>
      </c>
      <c r="AA3609">
        <v>556</v>
      </c>
      <c r="AB3609">
        <v>911</v>
      </c>
      <c r="AC3609" t="s">
        <v>14462</v>
      </c>
      <c r="AD3609" t="s">
        <v>14465</v>
      </c>
    </row>
    <row r="3610" spans="1:30" x14ac:dyDescent="0.25">
      <c r="A3610">
        <v>3609</v>
      </c>
      <c r="B3610" t="s">
        <v>17822</v>
      </c>
      <c r="C3610" s="2">
        <v>0.12714785007509999</v>
      </c>
      <c r="D3610" t="s">
        <v>6745</v>
      </c>
      <c r="E3610" t="s">
        <v>18291</v>
      </c>
      <c r="F3610">
        <v>293.77644040422501</v>
      </c>
      <c r="G3610" s="2">
        <v>0.23555832124471399</v>
      </c>
      <c r="H3610" s="12">
        <v>0.53977227127123995</v>
      </c>
      <c r="I3610" s="14">
        <v>0.58935409201716804</v>
      </c>
      <c r="J3610" s="14">
        <v>0.69895086198378598</v>
      </c>
      <c r="K3610" t="s">
        <v>14467</v>
      </c>
      <c r="L3610" t="s">
        <v>24</v>
      </c>
      <c r="M3610" t="s">
        <v>24</v>
      </c>
      <c r="N3610" t="s">
        <v>24</v>
      </c>
      <c r="O3610" t="s">
        <v>24</v>
      </c>
      <c r="P3610" t="s">
        <v>24</v>
      </c>
      <c r="Q3610" t="s">
        <v>24</v>
      </c>
      <c r="R3610" t="s">
        <v>24</v>
      </c>
      <c r="S3610" t="s">
        <v>24</v>
      </c>
      <c r="T3610" t="s">
        <v>24</v>
      </c>
      <c r="U3610" t="s">
        <v>24</v>
      </c>
      <c r="V3610" t="s">
        <v>24</v>
      </c>
      <c r="W3610" t="s">
        <v>24</v>
      </c>
      <c r="X3610" t="s">
        <v>24</v>
      </c>
      <c r="Y3610">
        <v>434</v>
      </c>
      <c r="Z3610">
        <v>501</v>
      </c>
      <c r="AA3610">
        <v>187</v>
      </c>
      <c r="AB3610">
        <v>181</v>
      </c>
      <c r="AC3610" t="s">
        <v>14466</v>
      </c>
      <c r="AD3610" t="s">
        <v>14468</v>
      </c>
    </row>
    <row r="3611" spans="1:30" x14ac:dyDescent="0.25">
      <c r="A3611">
        <v>3610</v>
      </c>
      <c r="B3611" t="s">
        <v>17823</v>
      </c>
      <c r="C3611" s="2">
        <v>-0.300846543260815</v>
      </c>
      <c r="D3611" t="s">
        <v>14471</v>
      </c>
      <c r="E3611" t="s">
        <v>18298</v>
      </c>
      <c r="F3611">
        <v>1067.6752739622</v>
      </c>
      <c r="G3611" s="2">
        <v>0.16582144499986701</v>
      </c>
      <c r="H3611" s="12">
        <v>-1.81428007252654</v>
      </c>
      <c r="I3611" s="14">
        <v>6.96346179111626E-2</v>
      </c>
      <c r="J3611" s="14">
        <v>0.135622535133711</v>
      </c>
      <c r="K3611" t="s">
        <v>14470</v>
      </c>
      <c r="L3611" t="s">
        <v>24</v>
      </c>
      <c r="M3611" t="s">
        <v>24</v>
      </c>
      <c r="N3611" t="s">
        <v>24</v>
      </c>
      <c r="O3611" t="s">
        <v>24</v>
      </c>
      <c r="P3611" t="s">
        <v>24</v>
      </c>
      <c r="Q3611" t="s">
        <v>24</v>
      </c>
      <c r="R3611" t="s">
        <v>24</v>
      </c>
      <c r="S3611" t="s">
        <v>24</v>
      </c>
      <c r="T3611" t="s">
        <v>24</v>
      </c>
      <c r="U3611" t="s">
        <v>24</v>
      </c>
      <c r="V3611" t="s">
        <v>24</v>
      </c>
      <c r="W3611" t="s">
        <v>24</v>
      </c>
      <c r="X3611" t="s">
        <v>24</v>
      </c>
      <c r="Y3611">
        <v>1365</v>
      </c>
      <c r="Z3611">
        <v>1553</v>
      </c>
      <c r="AA3611">
        <v>731</v>
      </c>
      <c r="AB3611">
        <v>822</v>
      </c>
      <c r="AC3611" t="s">
        <v>14469</v>
      </c>
      <c r="AD3611" t="s">
        <v>14472</v>
      </c>
    </row>
    <row r="3612" spans="1:30" x14ac:dyDescent="0.25">
      <c r="A3612">
        <v>3611</v>
      </c>
      <c r="B3612" t="s">
        <v>17824</v>
      </c>
      <c r="C3612" s="2">
        <v>-0.32337490081132497</v>
      </c>
      <c r="D3612" t="s">
        <v>14475</v>
      </c>
      <c r="E3612" t="s">
        <v>18298</v>
      </c>
      <c r="F3612">
        <v>2232.19208655085</v>
      </c>
      <c r="G3612" s="2">
        <v>0.16567889580336101</v>
      </c>
      <c r="H3612" s="12">
        <v>-1.95181709319893</v>
      </c>
      <c r="I3612" s="14">
        <v>5.0959924143497898E-2</v>
      </c>
      <c r="J3612" s="14">
        <v>0.104957016761793</v>
      </c>
      <c r="K3612" t="s">
        <v>14474</v>
      </c>
      <c r="L3612" t="s">
        <v>24</v>
      </c>
      <c r="M3612" t="s">
        <v>24</v>
      </c>
      <c r="N3612" t="s">
        <v>24</v>
      </c>
      <c r="O3612" t="s">
        <v>24</v>
      </c>
      <c r="P3612" t="s">
        <v>24</v>
      </c>
      <c r="Q3612" t="s">
        <v>24</v>
      </c>
      <c r="R3612" t="s">
        <v>24</v>
      </c>
      <c r="S3612" t="s">
        <v>24</v>
      </c>
      <c r="T3612" t="s">
        <v>24</v>
      </c>
      <c r="U3612" t="s">
        <v>24</v>
      </c>
      <c r="V3612" t="s">
        <v>24</v>
      </c>
      <c r="W3612" t="s">
        <v>24</v>
      </c>
      <c r="X3612" t="s">
        <v>24</v>
      </c>
      <c r="Y3612">
        <v>2741</v>
      </c>
      <c r="Z3612">
        <v>3313</v>
      </c>
      <c r="AA3612">
        <v>1530</v>
      </c>
      <c r="AB3612">
        <v>1741</v>
      </c>
      <c r="AC3612" t="s">
        <v>14473</v>
      </c>
      <c r="AD3612" t="s">
        <v>14476</v>
      </c>
    </row>
    <row r="3613" spans="1:30" x14ac:dyDescent="0.25">
      <c r="A3613">
        <v>3612</v>
      </c>
      <c r="B3613" t="s">
        <v>17825</v>
      </c>
      <c r="C3613" s="2">
        <v>-0.20177492899659599</v>
      </c>
      <c r="D3613" t="s">
        <v>14479</v>
      </c>
      <c r="E3613" t="s">
        <v>18298</v>
      </c>
      <c r="F3613">
        <v>574.45642618394504</v>
      </c>
      <c r="G3613" s="2">
        <v>0.22043544546980501</v>
      </c>
      <c r="H3613" s="12">
        <v>-0.91534702400769297</v>
      </c>
      <c r="I3613" s="14">
        <v>0.36000947997967903</v>
      </c>
      <c r="J3613" s="14">
        <v>0.48762990611191298</v>
      </c>
      <c r="K3613" t="s">
        <v>14478</v>
      </c>
      <c r="L3613" t="s">
        <v>24</v>
      </c>
      <c r="M3613" t="s">
        <v>24</v>
      </c>
      <c r="N3613" t="s">
        <v>24</v>
      </c>
      <c r="O3613" t="s">
        <v>24</v>
      </c>
      <c r="P3613" t="s">
        <v>24</v>
      </c>
      <c r="Q3613" t="s">
        <v>24</v>
      </c>
      <c r="R3613" t="s">
        <v>24</v>
      </c>
      <c r="S3613" t="s">
        <v>24</v>
      </c>
      <c r="T3613" t="s">
        <v>24</v>
      </c>
      <c r="U3613" t="s">
        <v>24</v>
      </c>
      <c r="V3613" t="s">
        <v>24</v>
      </c>
      <c r="W3613" t="s">
        <v>24</v>
      </c>
      <c r="X3613" t="s">
        <v>24</v>
      </c>
      <c r="Y3613">
        <v>778</v>
      </c>
      <c r="Z3613">
        <v>852</v>
      </c>
      <c r="AA3613">
        <v>323</v>
      </c>
      <c r="AB3613">
        <v>497</v>
      </c>
      <c r="AC3613" t="s">
        <v>14477</v>
      </c>
      <c r="AD3613" t="s">
        <v>14480</v>
      </c>
    </row>
    <row r="3614" spans="1:30" x14ac:dyDescent="0.25">
      <c r="A3614">
        <v>3613</v>
      </c>
      <c r="B3614" t="s">
        <v>17826</v>
      </c>
      <c r="C3614" s="2">
        <v>-0.42896289474222898</v>
      </c>
      <c r="D3614" t="s">
        <v>14483</v>
      </c>
      <c r="E3614" t="s">
        <v>18298</v>
      </c>
      <c r="F3614">
        <v>556.71117652693897</v>
      </c>
      <c r="G3614" s="2">
        <v>0.18585186491835001</v>
      </c>
      <c r="H3614" s="12">
        <v>-2.30809034351463</v>
      </c>
      <c r="I3614" s="14">
        <v>2.0994112162898999E-2</v>
      </c>
      <c r="J3614" s="14">
        <v>5.0857325059628103E-2</v>
      </c>
      <c r="K3614" t="s">
        <v>14482</v>
      </c>
      <c r="L3614" t="s">
        <v>24</v>
      </c>
      <c r="M3614" t="s">
        <v>24</v>
      </c>
      <c r="N3614" t="s">
        <v>24</v>
      </c>
      <c r="O3614" t="s">
        <v>24</v>
      </c>
      <c r="P3614" t="s">
        <v>24</v>
      </c>
      <c r="Q3614" t="s">
        <v>24</v>
      </c>
      <c r="R3614" t="s">
        <v>24</v>
      </c>
      <c r="S3614" t="s">
        <v>24</v>
      </c>
      <c r="T3614" t="s">
        <v>24</v>
      </c>
      <c r="U3614" t="s">
        <v>24</v>
      </c>
      <c r="V3614" t="s">
        <v>24</v>
      </c>
      <c r="W3614" t="s">
        <v>24</v>
      </c>
      <c r="X3614" t="s">
        <v>24</v>
      </c>
      <c r="Y3614">
        <v>726</v>
      </c>
      <c r="Z3614">
        <v>719</v>
      </c>
      <c r="AA3614">
        <v>372</v>
      </c>
      <c r="AB3614">
        <v>474</v>
      </c>
      <c r="AC3614" t="s">
        <v>14481</v>
      </c>
      <c r="AD3614" t="s">
        <v>14484</v>
      </c>
    </row>
    <row r="3615" spans="1:30" x14ac:dyDescent="0.25">
      <c r="A3615">
        <v>3614</v>
      </c>
      <c r="B3615" t="s">
        <v>17827</v>
      </c>
      <c r="C3615" s="2">
        <v>8.6715569550301699E-2</v>
      </c>
      <c r="D3615" t="s">
        <v>14487</v>
      </c>
      <c r="E3615" t="s">
        <v>18298</v>
      </c>
      <c r="F3615">
        <v>1622.22551910723</v>
      </c>
      <c r="G3615" s="2">
        <v>0.201018936954724</v>
      </c>
      <c r="H3615" s="12">
        <v>0.43138010211362798</v>
      </c>
      <c r="I3615" s="14">
        <v>0.66619201551952401</v>
      </c>
      <c r="J3615" s="14">
        <v>0.76121005213180803</v>
      </c>
      <c r="K3615" t="s">
        <v>14486</v>
      </c>
      <c r="L3615" t="s">
        <v>24</v>
      </c>
      <c r="M3615" t="s">
        <v>24</v>
      </c>
      <c r="N3615" t="s">
        <v>24</v>
      </c>
      <c r="O3615" t="s">
        <v>24</v>
      </c>
      <c r="P3615" t="s">
        <v>24</v>
      </c>
      <c r="Q3615" t="s">
        <v>24</v>
      </c>
      <c r="R3615" t="s">
        <v>24</v>
      </c>
      <c r="S3615" t="s">
        <v>24</v>
      </c>
      <c r="T3615" t="s">
        <v>24</v>
      </c>
      <c r="U3615" t="s">
        <v>24</v>
      </c>
      <c r="V3615" t="s">
        <v>24</v>
      </c>
      <c r="W3615" t="s">
        <v>24</v>
      </c>
      <c r="X3615" t="s">
        <v>24</v>
      </c>
      <c r="Y3615">
        <v>2379</v>
      </c>
      <c r="Z3615">
        <v>2717</v>
      </c>
      <c r="AA3615">
        <v>1066</v>
      </c>
      <c r="AB3615">
        <v>991</v>
      </c>
      <c r="AC3615" t="s">
        <v>14485</v>
      </c>
      <c r="AD3615" t="s">
        <v>14488</v>
      </c>
    </row>
    <row r="3616" spans="1:30" x14ac:dyDescent="0.25">
      <c r="A3616">
        <v>3615</v>
      </c>
      <c r="B3616" t="s">
        <v>17828</v>
      </c>
      <c r="C3616" s="2">
        <v>-0.331689974051109</v>
      </c>
      <c r="D3616" t="s">
        <v>14491</v>
      </c>
      <c r="E3616" t="s">
        <v>18296</v>
      </c>
      <c r="F3616">
        <v>5321.0396388356203</v>
      </c>
      <c r="G3616" s="2">
        <v>0.150720883599025</v>
      </c>
      <c r="H3616" s="12">
        <v>-2.2006902171137099</v>
      </c>
      <c r="I3616" s="14">
        <v>2.77579618500855E-2</v>
      </c>
      <c r="J3616" s="14">
        <v>6.4329282507171404E-2</v>
      </c>
      <c r="K3616" t="s">
        <v>14490</v>
      </c>
      <c r="L3616" t="s">
        <v>24</v>
      </c>
      <c r="M3616" t="s">
        <v>24</v>
      </c>
      <c r="N3616" t="s">
        <v>24</v>
      </c>
      <c r="O3616" t="s">
        <v>24</v>
      </c>
      <c r="P3616" t="s">
        <v>24</v>
      </c>
      <c r="Q3616" t="s">
        <v>24</v>
      </c>
      <c r="R3616" t="s">
        <v>24</v>
      </c>
      <c r="S3616" t="s">
        <v>24</v>
      </c>
      <c r="T3616" t="s">
        <v>24</v>
      </c>
      <c r="U3616" t="s">
        <v>24</v>
      </c>
      <c r="V3616" t="s">
        <v>24</v>
      </c>
      <c r="W3616" t="s">
        <v>24</v>
      </c>
      <c r="X3616" t="s">
        <v>24</v>
      </c>
      <c r="Y3616">
        <v>6839</v>
      </c>
      <c r="Z3616">
        <v>7528</v>
      </c>
      <c r="AA3616">
        <v>3416</v>
      </c>
      <c r="AB3616">
        <v>4445</v>
      </c>
      <c r="AC3616" t="s">
        <v>14489</v>
      </c>
      <c r="AD3616" t="s">
        <v>14492</v>
      </c>
    </row>
    <row r="3617" spans="1:30" x14ac:dyDescent="0.25">
      <c r="A3617">
        <v>3616</v>
      </c>
      <c r="B3617" t="s">
        <v>17829</v>
      </c>
      <c r="C3617" s="2">
        <v>-1.4360832343746099</v>
      </c>
      <c r="D3617" t="s">
        <v>14495</v>
      </c>
      <c r="E3617" t="s">
        <v>18298</v>
      </c>
      <c r="F3617">
        <v>501.74339886586898</v>
      </c>
      <c r="G3617" s="2">
        <v>0.23091529468337699</v>
      </c>
      <c r="H3617" s="12">
        <v>-6.2190910149270202</v>
      </c>
      <c r="I3617" s="14">
        <v>5.0004320451139596E-10</v>
      </c>
      <c r="J3617" s="14">
        <v>6.9243571404858201E-9</v>
      </c>
      <c r="K3617" t="s">
        <v>14494</v>
      </c>
      <c r="L3617">
        <v>0</v>
      </c>
      <c r="M3617">
        <v>1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429</v>
      </c>
      <c r="Z3617">
        <v>394</v>
      </c>
      <c r="AA3617">
        <v>495</v>
      </c>
      <c r="AB3617">
        <v>463</v>
      </c>
      <c r="AC3617" t="s">
        <v>14493</v>
      </c>
      <c r="AD3617" t="s">
        <v>14496</v>
      </c>
    </row>
    <row r="3618" spans="1:30" x14ac:dyDescent="0.25">
      <c r="A3618">
        <v>3617</v>
      </c>
      <c r="B3618" t="s">
        <v>17830</v>
      </c>
      <c r="C3618" s="2">
        <v>-0.43934366933595198</v>
      </c>
      <c r="D3618" t="s">
        <v>14499</v>
      </c>
      <c r="E3618" t="s">
        <v>18298</v>
      </c>
      <c r="F3618">
        <v>4136.8914664137501</v>
      </c>
      <c r="G3618" s="2">
        <v>0.171713802928465</v>
      </c>
      <c r="H3618" s="12">
        <v>-2.5585809751064699</v>
      </c>
      <c r="I3618" s="14">
        <v>1.0510033978499599E-2</v>
      </c>
      <c r="J3618" s="14">
        <v>2.8091500811800899E-2</v>
      </c>
      <c r="K3618" t="s">
        <v>14498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1</v>
      </c>
      <c r="W3618">
        <v>0</v>
      </c>
      <c r="X3618">
        <v>0</v>
      </c>
      <c r="Y3618">
        <v>4933</v>
      </c>
      <c r="Z3618">
        <v>5783</v>
      </c>
      <c r="AA3618">
        <v>3085</v>
      </c>
      <c r="AB3618">
        <v>3165</v>
      </c>
      <c r="AC3618" t="s">
        <v>14497</v>
      </c>
      <c r="AD3618" t="s">
        <v>14500</v>
      </c>
    </row>
    <row r="3619" spans="1:30" x14ac:dyDescent="0.25">
      <c r="A3619">
        <v>3618</v>
      </c>
      <c r="B3619" t="s">
        <v>17831</v>
      </c>
      <c r="C3619" s="2">
        <v>-0.75143980575262403</v>
      </c>
      <c r="D3619" t="s">
        <v>14503</v>
      </c>
      <c r="E3619" t="s">
        <v>18298</v>
      </c>
      <c r="F3619">
        <v>1558.31682833727</v>
      </c>
      <c r="G3619" s="2">
        <v>0.17930319687511201</v>
      </c>
      <c r="H3619" s="12">
        <v>-4.1908890574662596</v>
      </c>
      <c r="I3619" s="14">
        <v>2.7786351041767599E-5</v>
      </c>
      <c r="J3619" s="14">
        <v>1.6122689571783399E-4</v>
      </c>
      <c r="K3619" t="s">
        <v>14502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1</v>
      </c>
      <c r="W3619">
        <v>0</v>
      </c>
      <c r="X3619">
        <v>0</v>
      </c>
      <c r="Y3619">
        <v>1704</v>
      </c>
      <c r="Z3619">
        <v>1835</v>
      </c>
      <c r="AA3619">
        <v>1285</v>
      </c>
      <c r="AB3619">
        <v>1278</v>
      </c>
      <c r="AC3619" t="s">
        <v>14501</v>
      </c>
      <c r="AD3619" t="s">
        <v>14504</v>
      </c>
    </row>
    <row r="3620" spans="1:30" x14ac:dyDescent="0.25">
      <c r="A3620">
        <v>3619</v>
      </c>
      <c r="B3620" t="s">
        <v>17832</v>
      </c>
      <c r="C3620" s="2">
        <v>0.52284352361684805</v>
      </c>
      <c r="D3620" t="s">
        <v>14507</v>
      </c>
      <c r="E3620" t="s">
        <v>18282</v>
      </c>
      <c r="F3620">
        <v>1265.35053299591</v>
      </c>
      <c r="G3620" s="2">
        <v>0.22812559586498199</v>
      </c>
      <c r="H3620" s="12">
        <v>2.2919108293586601</v>
      </c>
      <c r="I3620" s="14">
        <v>2.1910789234493602E-2</v>
      </c>
      <c r="J3620" s="14">
        <v>5.2815822197961403E-2</v>
      </c>
      <c r="K3620" t="s">
        <v>14506</v>
      </c>
      <c r="L3620" t="s">
        <v>24</v>
      </c>
      <c r="M3620" t="s">
        <v>24</v>
      </c>
      <c r="N3620" t="s">
        <v>24</v>
      </c>
      <c r="O3620" t="s">
        <v>24</v>
      </c>
      <c r="P3620" t="s">
        <v>24</v>
      </c>
      <c r="Q3620" t="s">
        <v>24</v>
      </c>
      <c r="R3620" t="s">
        <v>24</v>
      </c>
      <c r="S3620" t="s">
        <v>24</v>
      </c>
      <c r="T3620" t="s">
        <v>24</v>
      </c>
      <c r="U3620" t="s">
        <v>24</v>
      </c>
      <c r="V3620" t="s">
        <v>24</v>
      </c>
      <c r="W3620" t="s">
        <v>24</v>
      </c>
      <c r="X3620" t="s">
        <v>24</v>
      </c>
      <c r="Y3620">
        <v>2380</v>
      </c>
      <c r="Z3620">
        <v>2155</v>
      </c>
      <c r="AA3620">
        <v>719</v>
      </c>
      <c r="AB3620">
        <v>636</v>
      </c>
      <c r="AC3620" t="s">
        <v>14505</v>
      </c>
      <c r="AD3620" t="s">
        <v>14508</v>
      </c>
    </row>
    <row r="3621" spans="1:30" x14ac:dyDescent="0.25">
      <c r="A3621">
        <v>3620</v>
      </c>
      <c r="B3621" t="s">
        <v>17833</v>
      </c>
      <c r="C3621" s="2">
        <v>-0.70659223755813105</v>
      </c>
      <c r="D3621" t="s">
        <v>453</v>
      </c>
      <c r="E3621" t="s">
        <v>18287</v>
      </c>
      <c r="F3621">
        <v>5411.0293856544204</v>
      </c>
      <c r="G3621" s="2">
        <v>0.18234136434510001</v>
      </c>
      <c r="H3621" s="12">
        <v>-3.87510667201565</v>
      </c>
      <c r="I3621" s="14">
        <v>1.06578001396194E-4</v>
      </c>
      <c r="J3621" s="14">
        <v>5.3009448147376304E-4</v>
      </c>
      <c r="K3621" t="s">
        <v>14510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0</v>
      </c>
      <c r="X3621">
        <v>0</v>
      </c>
      <c r="Y3621">
        <v>5630</v>
      </c>
      <c r="Z3621">
        <v>6926</v>
      </c>
      <c r="AA3621">
        <v>4368</v>
      </c>
      <c r="AB3621">
        <v>4435</v>
      </c>
      <c r="AC3621" t="s">
        <v>14509</v>
      </c>
      <c r="AD3621" t="s">
        <v>14511</v>
      </c>
    </row>
    <row r="3622" spans="1:30" x14ac:dyDescent="0.25">
      <c r="A3622">
        <v>3621</v>
      </c>
      <c r="B3622" t="s">
        <v>17834</v>
      </c>
      <c r="C3622" s="2">
        <v>-0.27668045014185999</v>
      </c>
      <c r="D3622" t="s">
        <v>14514</v>
      </c>
      <c r="E3622" t="s">
        <v>18283</v>
      </c>
      <c r="F3622">
        <v>1348.0232104653301</v>
      </c>
      <c r="G3622" s="2">
        <v>0.166417760847378</v>
      </c>
      <c r="H3622" s="12">
        <v>-1.6625656344192901</v>
      </c>
      <c r="I3622" s="14">
        <v>9.6399414940179395E-2</v>
      </c>
      <c r="J3622" s="14">
        <v>0.176318367841405</v>
      </c>
      <c r="K3622" t="s">
        <v>14513</v>
      </c>
      <c r="L3622" t="s">
        <v>24</v>
      </c>
      <c r="M3622" t="s">
        <v>24</v>
      </c>
      <c r="N3622" t="s">
        <v>24</v>
      </c>
      <c r="O3622" t="s">
        <v>24</v>
      </c>
      <c r="P3622" t="s">
        <v>24</v>
      </c>
      <c r="Q3622" t="s">
        <v>24</v>
      </c>
      <c r="R3622" t="s">
        <v>24</v>
      </c>
      <c r="S3622" t="s">
        <v>24</v>
      </c>
      <c r="T3622" t="s">
        <v>24</v>
      </c>
      <c r="U3622" t="s">
        <v>24</v>
      </c>
      <c r="V3622" t="s">
        <v>24</v>
      </c>
      <c r="W3622" t="s">
        <v>24</v>
      </c>
      <c r="X3622" t="s">
        <v>24</v>
      </c>
      <c r="Y3622">
        <v>1903</v>
      </c>
      <c r="Z3622">
        <v>1806</v>
      </c>
      <c r="AA3622">
        <v>893</v>
      </c>
      <c r="AB3622">
        <v>1057</v>
      </c>
      <c r="AC3622" t="s">
        <v>14512</v>
      </c>
      <c r="AD3622" t="s">
        <v>14515</v>
      </c>
    </row>
    <row r="3623" spans="1:30" x14ac:dyDescent="0.25">
      <c r="A3623">
        <v>3622</v>
      </c>
      <c r="B3623" t="s">
        <v>17835</v>
      </c>
      <c r="C3623" s="2">
        <v>-0.227920391966318</v>
      </c>
      <c r="D3623" t="s">
        <v>14518</v>
      </c>
      <c r="E3623" t="s">
        <v>18282</v>
      </c>
      <c r="F3623">
        <v>3398.37226850861</v>
      </c>
      <c r="G3623" s="2">
        <v>0.15643181759321301</v>
      </c>
      <c r="H3623" s="12">
        <v>-1.4569951015911999</v>
      </c>
      <c r="I3623" s="14">
        <v>0.14511773237212999</v>
      </c>
      <c r="J3623" s="14">
        <v>0.24489401249488699</v>
      </c>
      <c r="K3623" t="s">
        <v>14517</v>
      </c>
      <c r="L3623" t="s">
        <v>24</v>
      </c>
      <c r="M3623" t="s">
        <v>24</v>
      </c>
      <c r="N3623" t="s">
        <v>24</v>
      </c>
      <c r="O3623" t="s">
        <v>24</v>
      </c>
      <c r="P3623" t="s">
        <v>24</v>
      </c>
      <c r="Q3623" t="s">
        <v>24</v>
      </c>
      <c r="R3623" t="s">
        <v>24</v>
      </c>
      <c r="S3623" t="s">
        <v>24</v>
      </c>
      <c r="T3623" t="s">
        <v>24</v>
      </c>
      <c r="U3623" t="s">
        <v>24</v>
      </c>
      <c r="V3623" t="s">
        <v>24</v>
      </c>
      <c r="W3623" t="s">
        <v>24</v>
      </c>
      <c r="X3623" t="s">
        <v>24</v>
      </c>
      <c r="Y3623">
        <v>4712</v>
      </c>
      <c r="Z3623">
        <v>4823</v>
      </c>
      <c r="AA3623">
        <v>2095</v>
      </c>
      <c r="AB3623">
        <v>2768</v>
      </c>
      <c r="AC3623" t="s">
        <v>14516</v>
      </c>
      <c r="AD3623" t="s">
        <v>14519</v>
      </c>
    </row>
    <row r="3624" spans="1:30" x14ac:dyDescent="0.25">
      <c r="A3624">
        <v>3623</v>
      </c>
      <c r="B3624" t="s">
        <v>17836</v>
      </c>
      <c r="C3624" s="2">
        <v>0.54706383455115504</v>
      </c>
      <c r="D3624" t="s">
        <v>14522</v>
      </c>
      <c r="E3624" t="s">
        <v>18299</v>
      </c>
      <c r="F3624">
        <v>1394.7092026446501</v>
      </c>
      <c r="G3624" s="2">
        <v>0.175049636557498</v>
      </c>
      <c r="H3624" s="12">
        <v>3.1251926328419501</v>
      </c>
      <c r="I3624" s="14">
        <v>1.7768865763079301E-3</v>
      </c>
      <c r="J3624" s="14">
        <v>6.13505046903845E-3</v>
      </c>
      <c r="K3624" t="s">
        <v>14521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0</v>
      </c>
      <c r="Y3624">
        <v>2516</v>
      </c>
      <c r="Z3624">
        <v>2525</v>
      </c>
      <c r="AA3624">
        <v>734</v>
      </c>
      <c r="AB3624">
        <v>754</v>
      </c>
      <c r="AC3624" t="s">
        <v>14520</v>
      </c>
      <c r="AD3624" t="e">
        <f>-ALAGALLVVFVGGLYFITHNKPGELPLLPSHDPRTGNGLPPKPEERWRYIKELENRQIGVTTPTEPSAGGGIDAKTQLTNEQRQLLEQMQADMRQQPTQLSEVPYNDATQVPRSQVTIKPPVNVQPQIQQPVSQPRQTAPVTAPSAQQRMLPSNPAPVTPAVTPPKPEKEKEKEKTQRWMLQCGSFKAMDQAESVRAQLAFEGIESRITTGGGWNRVVLGPYSTRPAADKMQQRLKGAGVSSCIPLSIGG</f>
        <v>#NAME?</v>
      </c>
    </row>
    <row r="3625" spans="1:30" x14ac:dyDescent="0.25">
      <c r="A3625">
        <v>3624</v>
      </c>
      <c r="B3625" t="s">
        <v>17837</v>
      </c>
      <c r="C3625" s="2">
        <v>-1.23481588594474</v>
      </c>
      <c r="D3625" t="s">
        <v>14525</v>
      </c>
      <c r="E3625" t="s">
        <v>18297</v>
      </c>
      <c r="F3625">
        <v>4323.5155690748197</v>
      </c>
      <c r="G3625" s="2">
        <v>0.183854747726901</v>
      </c>
      <c r="H3625" s="12">
        <v>-6.7162578133633204</v>
      </c>
      <c r="I3625" s="14">
        <v>1.86450789643753E-11</v>
      </c>
      <c r="J3625" s="14">
        <v>3.1519062058824902E-10</v>
      </c>
      <c r="K3625" t="s">
        <v>14524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1</v>
      </c>
      <c r="W3625">
        <v>0</v>
      </c>
      <c r="X3625">
        <v>0</v>
      </c>
      <c r="Y3625">
        <v>3422</v>
      </c>
      <c r="Z3625">
        <v>4459</v>
      </c>
      <c r="AA3625">
        <v>3544</v>
      </c>
      <c r="AB3625">
        <v>4492</v>
      </c>
      <c r="AC3625" t="s">
        <v>14523</v>
      </c>
      <c r="AD3625" t="e">
        <f>-TTIVSVRRNGHVVIGGDGQVTLGNTVMKGNAKKVRRLYNNKVIAGFAGGTADAFTLFELFERKLEMHQGHLTKAAVELAKDWRTDRMLRKLEALLAVADETASLIITGNGDVVQPEDDLIAIGSGGPYAQSAARALLENTELGARDIVEKSLSIAGDICIYTNRFQTIEELTYKA</f>
        <v>#NAME?</v>
      </c>
    </row>
    <row r="3626" spans="1:30" x14ac:dyDescent="0.25">
      <c r="A3626">
        <v>3625</v>
      </c>
      <c r="B3626" t="s">
        <v>17838</v>
      </c>
      <c r="C3626" s="2">
        <v>-1.7753911463010501</v>
      </c>
      <c r="D3626" t="s">
        <v>14528</v>
      </c>
      <c r="E3626" t="s">
        <v>18297</v>
      </c>
      <c r="F3626">
        <v>22823.00619054</v>
      </c>
      <c r="G3626" s="2">
        <v>0.18234692126735899</v>
      </c>
      <c r="H3626" s="12">
        <v>-9.7363373834974496</v>
      </c>
      <c r="I3626" s="14">
        <v>2.11023358094717E-22</v>
      </c>
      <c r="J3626" s="14">
        <v>9.3641615154530694E-21</v>
      </c>
      <c r="K3626" t="s">
        <v>14527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1</v>
      </c>
      <c r="Y3626">
        <v>13971</v>
      </c>
      <c r="Z3626">
        <v>17553</v>
      </c>
      <c r="AA3626">
        <v>19813</v>
      </c>
      <c r="AB3626">
        <v>27118</v>
      </c>
      <c r="AC3626" t="s">
        <v>14526</v>
      </c>
      <c r="AD3626" t="s">
        <v>14529</v>
      </c>
    </row>
    <row r="3627" spans="1:30" x14ac:dyDescent="0.25">
      <c r="A3627">
        <v>3626</v>
      </c>
      <c r="B3627" t="s">
        <v>17839</v>
      </c>
      <c r="C3627" s="2">
        <v>-0.62331114581791003</v>
      </c>
      <c r="D3627" t="s">
        <v>14532</v>
      </c>
      <c r="E3627" t="s">
        <v>18289</v>
      </c>
      <c r="F3627">
        <v>2056.1587719364202</v>
      </c>
      <c r="G3627" s="2">
        <v>0.14821679290258899</v>
      </c>
      <c r="H3627" s="12">
        <v>-4.2054016526154498</v>
      </c>
      <c r="I3627" s="14">
        <v>2.6061890102206398E-5</v>
      </c>
      <c r="J3627" s="14">
        <v>1.5258123065834501E-4</v>
      </c>
      <c r="K3627" t="s">
        <v>14531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</v>
      </c>
      <c r="W3627">
        <v>0</v>
      </c>
      <c r="X3627">
        <v>0</v>
      </c>
      <c r="Y3627">
        <v>2393</v>
      </c>
      <c r="Z3627">
        <v>2540</v>
      </c>
      <c r="AA3627">
        <v>1477</v>
      </c>
      <c r="AB3627">
        <v>1821</v>
      </c>
      <c r="AC3627" t="s">
        <v>14530</v>
      </c>
      <c r="AD3627" t="s">
        <v>14533</v>
      </c>
    </row>
    <row r="3628" spans="1:30" x14ac:dyDescent="0.25">
      <c r="A3628">
        <v>3627</v>
      </c>
      <c r="B3628" t="s">
        <v>17840</v>
      </c>
      <c r="C3628" s="2">
        <v>0.32691947916729402</v>
      </c>
      <c r="D3628" t="s">
        <v>14536</v>
      </c>
      <c r="E3628" t="s">
        <v>18287</v>
      </c>
      <c r="F3628">
        <v>3461.01510527861</v>
      </c>
      <c r="G3628" s="2">
        <v>0.15062987939873099</v>
      </c>
      <c r="H3628" s="12">
        <v>2.17034947164704</v>
      </c>
      <c r="I3628" s="14">
        <v>2.9980381508438399E-2</v>
      </c>
      <c r="J3628" s="14">
        <v>6.83041947435543E-2</v>
      </c>
      <c r="K3628" t="s">
        <v>14535</v>
      </c>
      <c r="L3628" t="s">
        <v>24</v>
      </c>
      <c r="M3628" t="s">
        <v>24</v>
      </c>
      <c r="N3628" t="s">
        <v>24</v>
      </c>
      <c r="O3628" t="s">
        <v>24</v>
      </c>
      <c r="P3628" t="s">
        <v>24</v>
      </c>
      <c r="Q3628" t="s">
        <v>24</v>
      </c>
      <c r="R3628" t="s">
        <v>24</v>
      </c>
      <c r="S3628" t="s">
        <v>24</v>
      </c>
      <c r="T3628" t="s">
        <v>24</v>
      </c>
      <c r="U3628" t="s">
        <v>24</v>
      </c>
      <c r="V3628" t="s">
        <v>24</v>
      </c>
      <c r="W3628" t="s">
        <v>24</v>
      </c>
      <c r="X3628" t="s">
        <v>24</v>
      </c>
      <c r="Y3628">
        <v>5451</v>
      </c>
      <c r="Z3628">
        <v>6300</v>
      </c>
      <c r="AA3628">
        <v>1853</v>
      </c>
      <c r="AB3628">
        <v>2202</v>
      </c>
      <c r="AC3628" t="s">
        <v>14534</v>
      </c>
      <c r="AD3628" t="s">
        <v>14537</v>
      </c>
    </row>
    <row r="3629" spans="1:30" x14ac:dyDescent="0.25">
      <c r="A3629">
        <v>3628</v>
      </c>
      <c r="B3629" t="s">
        <v>17841</v>
      </c>
      <c r="C3629" s="2">
        <v>0.15100163687614801</v>
      </c>
      <c r="D3629" t="s">
        <v>14540</v>
      </c>
      <c r="E3629" t="s">
        <v>18299</v>
      </c>
      <c r="F3629">
        <v>3686.5661950057201</v>
      </c>
      <c r="G3629" s="2">
        <v>0.155355570546824</v>
      </c>
      <c r="H3629" s="12">
        <v>0.97197439618450299</v>
      </c>
      <c r="I3629" s="14">
        <v>0.33106328631474702</v>
      </c>
      <c r="J3629" s="14">
        <v>0.45617577031019202</v>
      </c>
      <c r="K3629" t="s">
        <v>14539</v>
      </c>
      <c r="L3629" t="s">
        <v>24</v>
      </c>
      <c r="M3629" t="s">
        <v>24</v>
      </c>
      <c r="N3629" t="s">
        <v>24</v>
      </c>
      <c r="O3629" t="s">
        <v>24</v>
      </c>
      <c r="P3629" t="s">
        <v>24</v>
      </c>
      <c r="Q3629" t="s">
        <v>24</v>
      </c>
      <c r="R3629" t="s">
        <v>24</v>
      </c>
      <c r="S3629" t="s">
        <v>24</v>
      </c>
      <c r="T3629" t="s">
        <v>24</v>
      </c>
      <c r="U3629" t="s">
        <v>24</v>
      </c>
      <c r="V3629" t="s">
        <v>24</v>
      </c>
      <c r="W3629" t="s">
        <v>24</v>
      </c>
      <c r="X3629" t="s">
        <v>24</v>
      </c>
      <c r="Y3629">
        <v>5479</v>
      </c>
      <c r="Z3629">
        <v>6357</v>
      </c>
      <c r="AA3629">
        <v>2180</v>
      </c>
      <c r="AB3629">
        <v>2421</v>
      </c>
      <c r="AC3629" t="s">
        <v>14538</v>
      </c>
      <c r="AD3629" t="s">
        <v>14541</v>
      </c>
    </row>
    <row r="3630" spans="1:30" x14ac:dyDescent="0.25">
      <c r="A3630">
        <v>3629</v>
      </c>
      <c r="B3630" t="s">
        <v>17842</v>
      </c>
      <c r="C3630" s="2">
        <v>1.0929494054770801</v>
      </c>
      <c r="D3630" t="s">
        <v>10163</v>
      </c>
      <c r="E3630" t="s">
        <v>18293</v>
      </c>
      <c r="F3630">
        <v>1842.61820665443</v>
      </c>
      <c r="G3630" s="2">
        <v>0.15289949985464399</v>
      </c>
      <c r="H3630" s="12">
        <v>7.1481555303719198</v>
      </c>
      <c r="I3630" s="14">
        <v>8.7951630997560003E-13</v>
      </c>
      <c r="J3630" s="14">
        <v>1.76128778997678E-11</v>
      </c>
      <c r="K3630" t="s">
        <v>14543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0</v>
      </c>
      <c r="Y3630">
        <v>3640</v>
      </c>
      <c r="Z3630">
        <v>4010</v>
      </c>
      <c r="AA3630">
        <v>700</v>
      </c>
      <c r="AB3630">
        <v>855</v>
      </c>
      <c r="AC3630" t="s">
        <v>14542</v>
      </c>
      <c r="AD3630" t="s">
        <v>14544</v>
      </c>
    </row>
    <row r="3631" spans="1:30" x14ac:dyDescent="0.25">
      <c r="A3631">
        <v>3630</v>
      </c>
      <c r="B3631" t="s">
        <v>17843</v>
      </c>
      <c r="C3631" s="2">
        <v>0.65816930839055798</v>
      </c>
      <c r="D3631" t="s">
        <v>14547</v>
      </c>
      <c r="E3631" t="s">
        <v>18296</v>
      </c>
      <c r="F3631">
        <v>6110.9130775046497</v>
      </c>
      <c r="G3631" s="2">
        <v>0.18786643273449899</v>
      </c>
      <c r="H3631" s="12">
        <v>3.5033896093652399</v>
      </c>
      <c r="I3631" s="14">
        <v>4.59377017319982E-4</v>
      </c>
      <c r="J3631" s="14">
        <v>1.9583703631381299E-3</v>
      </c>
      <c r="K3631" t="s">
        <v>14546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0</v>
      </c>
      <c r="Y3631">
        <v>10796</v>
      </c>
      <c r="Z3631">
        <v>12015</v>
      </c>
      <c r="AA3631">
        <v>3192</v>
      </c>
      <c r="AB3631">
        <v>3008</v>
      </c>
      <c r="AC3631" t="s">
        <v>14545</v>
      </c>
      <c r="AD3631" t="s">
        <v>14548</v>
      </c>
    </row>
    <row r="3632" spans="1:30" x14ac:dyDescent="0.25">
      <c r="A3632">
        <v>3631</v>
      </c>
      <c r="B3632" t="s">
        <v>17844</v>
      </c>
      <c r="C3632" s="2">
        <v>-7.9610523485304396E-2</v>
      </c>
      <c r="D3632" t="s">
        <v>14551</v>
      </c>
      <c r="E3632" t="s">
        <v>18293</v>
      </c>
      <c r="F3632">
        <v>1359.8102644027999</v>
      </c>
      <c r="G3632" s="2">
        <v>0.159931676037745</v>
      </c>
      <c r="H3632" s="12">
        <v>-0.49777833545942302</v>
      </c>
      <c r="I3632" s="14">
        <v>0.61864028745155697</v>
      </c>
      <c r="J3632" s="14">
        <v>0.72048622800427298</v>
      </c>
      <c r="K3632" t="s">
        <v>14550</v>
      </c>
      <c r="L3632" t="s">
        <v>24</v>
      </c>
      <c r="M3632" t="s">
        <v>24</v>
      </c>
      <c r="N3632" t="s">
        <v>24</v>
      </c>
      <c r="O3632" t="s">
        <v>24</v>
      </c>
      <c r="P3632" t="s">
        <v>24</v>
      </c>
      <c r="Q3632" t="s">
        <v>24</v>
      </c>
      <c r="R3632" t="s">
        <v>24</v>
      </c>
      <c r="S3632" t="s">
        <v>24</v>
      </c>
      <c r="T3632" t="s">
        <v>24</v>
      </c>
      <c r="U3632" t="s">
        <v>24</v>
      </c>
      <c r="V3632" t="s">
        <v>24</v>
      </c>
      <c r="W3632" t="s">
        <v>24</v>
      </c>
      <c r="X3632" t="s">
        <v>24</v>
      </c>
      <c r="Y3632">
        <v>1937</v>
      </c>
      <c r="Z3632">
        <v>2094</v>
      </c>
      <c r="AA3632">
        <v>811</v>
      </c>
      <c r="AB3632">
        <v>1040</v>
      </c>
      <c r="AC3632" t="s">
        <v>14549</v>
      </c>
      <c r="AD3632" t="s">
        <v>14552</v>
      </c>
    </row>
    <row r="3633" spans="1:30" x14ac:dyDescent="0.25">
      <c r="A3633">
        <v>3632</v>
      </c>
      <c r="B3633" t="s">
        <v>17845</v>
      </c>
      <c r="C3633" s="2">
        <v>2.31919425234728E-2</v>
      </c>
      <c r="D3633" t="s">
        <v>14555</v>
      </c>
      <c r="E3633" t="s">
        <v>18293</v>
      </c>
      <c r="F3633">
        <v>1342.6632545099101</v>
      </c>
      <c r="G3633" s="2">
        <v>0.229564443537007</v>
      </c>
      <c r="H3633" s="12">
        <v>0.10102584775823201</v>
      </c>
      <c r="I3633" s="14">
        <v>0.91952994159928303</v>
      </c>
      <c r="J3633" s="14">
        <v>0.94297085291577998</v>
      </c>
      <c r="K3633" t="s">
        <v>14554</v>
      </c>
      <c r="L3633" t="s">
        <v>24</v>
      </c>
      <c r="M3633" t="s">
        <v>24</v>
      </c>
      <c r="N3633" t="s">
        <v>24</v>
      </c>
      <c r="O3633" t="s">
        <v>24</v>
      </c>
      <c r="P3633" t="s">
        <v>24</v>
      </c>
      <c r="Q3633" t="s">
        <v>24</v>
      </c>
      <c r="R3633" t="s">
        <v>24</v>
      </c>
      <c r="S3633" t="s">
        <v>24</v>
      </c>
      <c r="T3633" t="s">
        <v>24</v>
      </c>
      <c r="U3633" t="s">
        <v>24</v>
      </c>
      <c r="V3633" t="s">
        <v>24</v>
      </c>
      <c r="W3633" t="s">
        <v>24</v>
      </c>
      <c r="X3633" t="s">
        <v>24</v>
      </c>
      <c r="Y3633">
        <v>2141</v>
      </c>
      <c r="Z3633">
        <v>1976</v>
      </c>
      <c r="AA3633">
        <v>681</v>
      </c>
      <c r="AB3633">
        <v>1100</v>
      </c>
      <c r="AC3633" t="s">
        <v>14553</v>
      </c>
      <c r="AD3633" t="s">
        <v>14556</v>
      </c>
    </row>
    <row r="3634" spans="1:30" x14ac:dyDescent="0.25">
      <c r="A3634">
        <v>3633</v>
      </c>
      <c r="B3634" t="s">
        <v>17846</v>
      </c>
      <c r="C3634" s="2">
        <v>0.46411170424260401</v>
      </c>
      <c r="D3634" t="s">
        <v>14559</v>
      </c>
      <c r="E3634" t="s">
        <v>18296</v>
      </c>
      <c r="F3634">
        <v>744.026129965103</v>
      </c>
      <c r="G3634" s="2">
        <v>0.19206486216448701</v>
      </c>
      <c r="H3634" s="12">
        <v>2.4164321313761898</v>
      </c>
      <c r="I3634" s="14">
        <v>1.5673447825001002E-2</v>
      </c>
      <c r="J3634" s="14">
        <v>3.9614766185520303E-2</v>
      </c>
      <c r="K3634" t="s">
        <v>14558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0</v>
      </c>
      <c r="Y3634">
        <v>1175</v>
      </c>
      <c r="Z3634">
        <v>1460</v>
      </c>
      <c r="AA3634">
        <v>371</v>
      </c>
      <c r="AB3634">
        <v>456</v>
      </c>
      <c r="AC3634" t="s">
        <v>14557</v>
      </c>
      <c r="AD3634" t="s">
        <v>14560</v>
      </c>
    </row>
    <row r="3635" spans="1:30" x14ac:dyDescent="0.25">
      <c r="A3635">
        <v>3634</v>
      </c>
      <c r="B3635" t="s">
        <v>17847</v>
      </c>
      <c r="C3635" s="2">
        <v>0.48905558833513602</v>
      </c>
      <c r="D3635" t="s">
        <v>306</v>
      </c>
      <c r="E3635" t="s">
        <v>18295</v>
      </c>
      <c r="F3635">
        <v>352.43400749383801</v>
      </c>
      <c r="G3635" s="2">
        <v>0.21931878881403499</v>
      </c>
      <c r="H3635" s="12">
        <v>2.22988459392695</v>
      </c>
      <c r="I3635" s="14">
        <v>2.5755105423203299E-2</v>
      </c>
      <c r="J3635" s="14">
        <v>6.0550082286338902E-2</v>
      </c>
      <c r="K3635" t="s">
        <v>14562</v>
      </c>
      <c r="L3635" t="s">
        <v>24</v>
      </c>
      <c r="M3635" t="s">
        <v>24</v>
      </c>
      <c r="N3635" t="s">
        <v>24</v>
      </c>
      <c r="O3635" t="s">
        <v>24</v>
      </c>
      <c r="P3635" t="s">
        <v>24</v>
      </c>
      <c r="Q3635" t="s">
        <v>24</v>
      </c>
      <c r="R3635" t="s">
        <v>24</v>
      </c>
      <c r="S3635" t="s">
        <v>24</v>
      </c>
      <c r="T3635" t="s">
        <v>24</v>
      </c>
      <c r="U3635" t="s">
        <v>24</v>
      </c>
      <c r="V3635" t="s">
        <v>24</v>
      </c>
      <c r="W3635" t="s">
        <v>24</v>
      </c>
      <c r="X3635" t="s">
        <v>24</v>
      </c>
      <c r="Y3635">
        <v>634</v>
      </c>
      <c r="Z3635">
        <v>618</v>
      </c>
      <c r="AA3635">
        <v>191</v>
      </c>
      <c r="AB3635">
        <v>194</v>
      </c>
      <c r="AC3635" t="s">
        <v>14561</v>
      </c>
      <c r="AD3635" t="s">
        <v>14563</v>
      </c>
    </row>
    <row r="3636" spans="1:30" x14ac:dyDescent="0.25">
      <c r="A3636">
        <v>3635</v>
      </c>
      <c r="B3636" t="s">
        <v>17848</v>
      </c>
      <c r="C3636" s="2">
        <v>9.4903943644373406E-2</v>
      </c>
      <c r="D3636" t="s">
        <v>35</v>
      </c>
      <c r="F3636">
        <v>1250.7009465639201</v>
      </c>
      <c r="G3636" s="2">
        <v>0.177779837931138</v>
      </c>
      <c r="H3636" s="12">
        <v>0.533828496801386</v>
      </c>
      <c r="I3636" s="14">
        <v>0.59346019597816002</v>
      </c>
      <c r="J3636" s="14">
        <v>0.70226123190748901</v>
      </c>
      <c r="K3636" t="s">
        <v>14565</v>
      </c>
      <c r="L3636" t="s">
        <v>24</v>
      </c>
      <c r="M3636" t="s">
        <v>24</v>
      </c>
      <c r="N3636" t="s">
        <v>24</v>
      </c>
      <c r="O3636" t="s">
        <v>24</v>
      </c>
      <c r="P3636" t="s">
        <v>24</v>
      </c>
      <c r="Q3636" t="s">
        <v>24</v>
      </c>
      <c r="R3636" t="s">
        <v>24</v>
      </c>
      <c r="S3636" t="s">
        <v>24</v>
      </c>
      <c r="T3636" t="s">
        <v>24</v>
      </c>
      <c r="U3636" t="s">
        <v>24</v>
      </c>
      <c r="V3636" t="s">
        <v>24</v>
      </c>
      <c r="W3636" t="s">
        <v>24</v>
      </c>
      <c r="X3636" t="s">
        <v>24</v>
      </c>
      <c r="Y3636">
        <v>1814</v>
      </c>
      <c r="Z3636">
        <v>2129</v>
      </c>
      <c r="AA3636">
        <v>687</v>
      </c>
      <c r="AB3636">
        <v>918</v>
      </c>
      <c r="AC3636" t="s">
        <v>14564</v>
      </c>
      <c r="AD3636" t="s">
        <v>14566</v>
      </c>
    </row>
    <row r="3637" spans="1:30" x14ac:dyDescent="0.25">
      <c r="A3637">
        <v>3636</v>
      </c>
      <c r="B3637" t="s">
        <v>17849</v>
      </c>
      <c r="C3637" s="2">
        <v>-0.11756480033103101</v>
      </c>
      <c r="D3637" t="s">
        <v>14569</v>
      </c>
      <c r="E3637" t="s">
        <v>18293</v>
      </c>
      <c r="F3637">
        <v>15810.136631801301</v>
      </c>
      <c r="G3637" s="2">
        <v>0.17016650018164201</v>
      </c>
      <c r="H3637" s="12">
        <v>-0.69088099129698199</v>
      </c>
      <c r="I3637" s="14">
        <v>0.48964033267035301</v>
      </c>
      <c r="J3637" s="14">
        <v>0.61362179046140197</v>
      </c>
      <c r="K3637" t="s">
        <v>14568</v>
      </c>
      <c r="L3637" t="s">
        <v>24</v>
      </c>
      <c r="M3637" t="s">
        <v>24</v>
      </c>
      <c r="N3637" t="s">
        <v>24</v>
      </c>
      <c r="O3637" t="s">
        <v>24</v>
      </c>
      <c r="P3637" t="s">
        <v>24</v>
      </c>
      <c r="Q3637" t="s">
        <v>24</v>
      </c>
      <c r="R3637" t="s">
        <v>24</v>
      </c>
      <c r="S3637" t="s">
        <v>24</v>
      </c>
      <c r="T3637" t="s">
        <v>24</v>
      </c>
      <c r="U3637" t="s">
        <v>24</v>
      </c>
      <c r="V3637" t="s">
        <v>24</v>
      </c>
      <c r="W3637" t="s">
        <v>24</v>
      </c>
      <c r="X3637" t="s">
        <v>24</v>
      </c>
      <c r="Y3637">
        <v>21318</v>
      </c>
      <c r="Z3637">
        <v>24963</v>
      </c>
      <c r="AA3637">
        <v>10700</v>
      </c>
      <c r="AB3637">
        <v>10887</v>
      </c>
      <c r="AC3637" t="s">
        <v>14567</v>
      </c>
      <c r="AD3637" t="s">
        <v>14570</v>
      </c>
    </row>
    <row r="3638" spans="1:30" x14ac:dyDescent="0.25">
      <c r="A3638">
        <v>3637</v>
      </c>
      <c r="B3638" t="s">
        <v>17850</v>
      </c>
      <c r="C3638" s="2">
        <v>-1.7893759290767901</v>
      </c>
      <c r="D3638" t="s">
        <v>14573</v>
      </c>
      <c r="E3638" t="s">
        <v>18291</v>
      </c>
      <c r="F3638">
        <v>319.36770464584703</v>
      </c>
      <c r="G3638" s="2">
        <v>0.55124077100000402</v>
      </c>
      <c r="H3638" s="12">
        <v>-3.2460877772714198</v>
      </c>
      <c r="I3638" s="14">
        <v>1.1700275794764301E-3</v>
      </c>
      <c r="J3638" s="14">
        <v>4.3431156823721196E-3</v>
      </c>
      <c r="K3638" t="s">
        <v>14572</v>
      </c>
      <c r="L3638">
        <v>0</v>
      </c>
      <c r="M3638">
        <v>1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218</v>
      </c>
      <c r="Z3638">
        <v>218</v>
      </c>
      <c r="AA3638">
        <v>474</v>
      </c>
      <c r="AB3638">
        <v>148</v>
      </c>
      <c r="AC3638" t="s">
        <v>14571</v>
      </c>
      <c r="AD3638" t="s">
        <v>14574</v>
      </c>
    </row>
    <row r="3639" spans="1:30" x14ac:dyDescent="0.25">
      <c r="A3639">
        <v>3638</v>
      </c>
      <c r="B3639" t="s">
        <v>17851</v>
      </c>
      <c r="C3639" s="2">
        <v>-0.510324579886554</v>
      </c>
      <c r="D3639" t="s">
        <v>14577</v>
      </c>
      <c r="E3639" t="s">
        <v>18293</v>
      </c>
      <c r="F3639">
        <v>8708.1774720031499</v>
      </c>
      <c r="G3639" s="2">
        <v>0.17077729627594199</v>
      </c>
      <c r="H3639" s="12">
        <v>-2.98824604332634</v>
      </c>
      <c r="I3639" s="14">
        <v>2.8058357431121699E-3</v>
      </c>
      <c r="J3639" s="14">
        <v>9.0402546013638903E-3</v>
      </c>
      <c r="K3639" t="s">
        <v>14576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1</v>
      </c>
      <c r="W3639">
        <v>0</v>
      </c>
      <c r="X3639">
        <v>0</v>
      </c>
      <c r="Y3639">
        <v>10187</v>
      </c>
      <c r="Z3639">
        <v>11731</v>
      </c>
      <c r="AA3639">
        <v>5687</v>
      </c>
      <c r="AB3639">
        <v>7916</v>
      </c>
      <c r="AC3639" t="s">
        <v>14575</v>
      </c>
      <c r="AD3639" t="s">
        <v>14578</v>
      </c>
    </row>
    <row r="3640" spans="1:30" x14ac:dyDescent="0.25">
      <c r="A3640">
        <v>3639</v>
      </c>
      <c r="B3640" t="s">
        <v>17852</v>
      </c>
      <c r="C3640" s="2">
        <v>-0.360546945028</v>
      </c>
      <c r="D3640" t="s">
        <v>14581</v>
      </c>
      <c r="E3640" t="s">
        <v>18291</v>
      </c>
      <c r="F3640">
        <v>1655.61821632645</v>
      </c>
      <c r="G3640" s="2">
        <v>0.15241877869466</v>
      </c>
      <c r="H3640" s="12">
        <v>-2.3655021258914699</v>
      </c>
      <c r="I3640" s="14">
        <v>1.8005639919947199E-2</v>
      </c>
      <c r="J3640" s="14">
        <v>4.4670917336336602E-2</v>
      </c>
      <c r="K3640" t="s">
        <v>14580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</v>
      </c>
      <c r="W3640">
        <v>0</v>
      </c>
      <c r="X3640">
        <v>0</v>
      </c>
      <c r="Y3640">
        <v>2092</v>
      </c>
      <c r="Z3640">
        <v>2329</v>
      </c>
      <c r="AA3640">
        <v>1119</v>
      </c>
      <c r="AB3640">
        <v>1340</v>
      </c>
      <c r="AC3640" t="s">
        <v>14579</v>
      </c>
      <c r="AD3640" t="s">
        <v>14582</v>
      </c>
    </row>
    <row r="3641" spans="1:30" x14ac:dyDescent="0.25">
      <c r="A3641">
        <v>3640</v>
      </c>
      <c r="B3641" t="s">
        <v>17853</v>
      </c>
      <c r="C3641" s="2">
        <v>-2.77303951194807</v>
      </c>
      <c r="D3641" t="s">
        <v>14585</v>
      </c>
      <c r="E3641" t="s">
        <v>18297</v>
      </c>
      <c r="F3641">
        <v>2911.0536176402702</v>
      </c>
      <c r="G3641" s="2">
        <v>0.17611126973789201</v>
      </c>
      <c r="H3641" s="12">
        <v>-15.745951500294201</v>
      </c>
      <c r="I3641" s="14">
        <v>7.3221413005915301E-56</v>
      </c>
      <c r="J3641" s="14">
        <v>1.19137340745041E-53</v>
      </c>
      <c r="K3641" t="s">
        <v>14584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1</v>
      </c>
      <c r="Y3641">
        <v>999</v>
      </c>
      <c r="Z3641">
        <v>1271</v>
      </c>
      <c r="AA3641">
        <v>3041</v>
      </c>
      <c r="AB3641">
        <v>3671</v>
      </c>
      <c r="AC3641" t="s">
        <v>14583</v>
      </c>
      <c r="AD3641" t="s">
        <v>14586</v>
      </c>
    </row>
    <row r="3642" spans="1:30" x14ac:dyDescent="0.25">
      <c r="A3642">
        <v>3641</v>
      </c>
      <c r="B3642" t="s">
        <v>17854</v>
      </c>
      <c r="C3642" s="2">
        <v>-0.52204602894965102</v>
      </c>
      <c r="D3642" t="s">
        <v>14589</v>
      </c>
      <c r="E3642" t="s">
        <v>18292</v>
      </c>
      <c r="F3642">
        <v>2865.5563457025601</v>
      </c>
      <c r="G3642" s="2">
        <v>0.15339602416275799</v>
      </c>
      <c r="H3642" s="12">
        <v>-3.40325658242448</v>
      </c>
      <c r="I3642" s="14">
        <v>6.6587716681862895E-4</v>
      </c>
      <c r="J3642" s="14">
        <v>2.7057755842109701E-3</v>
      </c>
      <c r="K3642" t="s">
        <v>14588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</v>
      </c>
      <c r="W3642">
        <v>0</v>
      </c>
      <c r="X3642">
        <v>0</v>
      </c>
      <c r="Y3642">
        <v>3407</v>
      </c>
      <c r="Z3642">
        <v>3767</v>
      </c>
      <c r="AA3642">
        <v>1954</v>
      </c>
      <c r="AB3642">
        <v>2523</v>
      </c>
      <c r="AC3642" t="s">
        <v>14587</v>
      </c>
      <c r="AD3642" t="s">
        <v>14590</v>
      </c>
    </row>
    <row r="3643" spans="1:30" x14ac:dyDescent="0.25">
      <c r="A3643">
        <v>3642</v>
      </c>
      <c r="B3643" t="s">
        <v>17855</v>
      </c>
      <c r="C3643" s="2">
        <v>-0.28282813310788102</v>
      </c>
      <c r="D3643" t="s">
        <v>14593</v>
      </c>
      <c r="E3643" t="s">
        <v>18292</v>
      </c>
      <c r="F3643">
        <v>2371.52243015764</v>
      </c>
      <c r="G3643" s="2">
        <v>0.164242968838715</v>
      </c>
      <c r="H3643" s="12">
        <v>-1.7220105987344601</v>
      </c>
      <c r="I3643" s="14">
        <v>8.5067598557827695E-2</v>
      </c>
      <c r="J3643" s="14">
        <v>0.16071067845588599</v>
      </c>
      <c r="K3643" t="s">
        <v>14592</v>
      </c>
      <c r="L3643" t="s">
        <v>24</v>
      </c>
      <c r="M3643" t="s">
        <v>24</v>
      </c>
      <c r="N3643" t="s">
        <v>24</v>
      </c>
      <c r="O3643" t="s">
        <v>24</v>
      </c>
      <c r="P3643" t="s">
        <v>24</v>
      </c>
      <c r="Q3643" t="s">
        <v>24</v>
      </c>
      <c r="R3643" t="s">
        <v>24</v>
      </c>
      <c r="S3643" t="s">
        <v>24</v>
      </c>
      <c r="T3643" t="s">
        <v>24</v>
      </c>
      <c r="U3643" t="s">
        <v>24</v>
      </c>
      <c r="V3643" t="s">
        <v>24</v>
      </c>
      <c r="W3643" t="s">
        <v>24</v>
      </c>
      <c r="X3643" t="s">
        <v>24</v>
      </c>
      <c r="Y3643">
        <v>3251</v>
      </c>
      <c r="Z3643">
        <v>3265</v>
      </c>
      <c r="AA3643">
        <v>1476</v>
      </c>
      <c r="AB3643">
        <v>1979</v>
      </c>
      <c r="AC3643" t="s">
        <v>14591</v>
      </c>
      <c r="AD3643" t="s">
        <v>14594</v>
      </c>
    </row>
    <row r="3644" spans="1:30" x14ac:dyDescent="0.25">
      <c r="A3644">
        <v>3643</v>
      </c>
      <c r="B3644" t="s">
        <v>17856</v>
      </c>
      <c r="C3644" s="2">
        <v>0.137921726901513</v>
      </c>
      <c r="D3644" t="s">
        <v>14597</v>
      </c>
      <c r="E3644" t="s">
        <v>18287</v>
      </c>
      <c r="F3644">
        <v>249.35725756521899</v>
      </c>
      <c r="G3644" s="2">
        <v>0.22850632662329301</v>
      </c>
      <c r="H3644" s="12">
        <v>0.60357946731552004</v>
      </c>
      <c r="I3644" s="14">
        <v>0.54612326728499905</v>
      </c>
      <c r="J3644" s="14">
        <v>0.66395123248689902</v>
      </c>
      <c r="K3644" t="s">
        <v>14596</v>
      </c>
      <c r="L3644" t="s">
        <v>24</v>
      </c>
      <c r="M3644" t="s">
        <v>24</v>
      </c>
      <c r="N3644" t="s">
        <v>24</v>
      </c>
      <c r="O3644" t="s">
        <v>24</v>
      </c>
      <c r="P3644" t="s">
        <v>24</v>
      </c>
      <c r="Q3644" t="s">
        <v>24</v>
      </c>
      <c r="R3644" t="s">
        <v>24</v>
      </c>
      <c r="S3644" t="s">
        <v>24</v>
      </c>
      <c r="T3644" t="s">
        <v>24</v>
      </c>
      <c r="U3644" t="s">
        <v>24</v>
      </c>
      <c r="V3644" t="s">
        <v>24</v>
      </c>
      <c r="W3644" t="s">
        <v>24</v>
      </c>
      <c r="X3644" t="s">
        <v>24</v>
      </c>
      <c r="Y3644">
        <v>368</v>
      </c>
      <c r="Z3644">
        <v>429</v>
      </c>
      <c r="AA3644">
        <v>147</v>
      </c>
      <c r="AB3644">
        <v>166</v>
      </c>
      <c r="AC3644" t="s">
        <v>14595</v>
      </c>
      <c r="AD3644" t="s">
        <v>14598</v>
      </c>
    </row>
    <row r="3645" spans="1:30" x14ac:dyDescent="0.25">
      <c r="A3645">
        <v>3644</v>
      </c>
      <c r="B3645" t="s">
        <v>17857</v>
      </c>
      <c r="C3645" s="2">
        <v>1.9720308872702898E-2</v>
      </c>
      <c r="D3645" t="s">
        <v>14601</v>
      </c>
      <c r="E3645" t="s">
        <v>18298</v>
      </c>
      <c r="F3645">
        <v>1397.0256832072901</v>
      </c>
      <c r="G3645" s="2">
        <v>0.15475800622376701</v>
      </c>
      <c r="H3645" s="12">
        <v>0.127426744204684</v>
      </c>
      <c r="I3645" s="14">
        <v>0.89860264996032801</v>
      </c>
      <c r="J3645" s="14">
        <v>0.93028720787250296</v>
      </c>
      <c r="K3645" t="s">
        <v>14600</v>
      </c>
      <c r="L3645" t="s">
        <v>24</v>
      </c>
      <c r="M3645" t="s">
        <v>24</v>
      </c>
      <c r="N3645" t="s">
        <v>24</v>
      </c>
      <c r="O3645" t="s">
        <v>24</v>
      </c>
      <c r="P3645" t="s">
        <v>24</v>
      </c>
      <c r="Q3645" t="s">
        <v>24</v>
      </c>
      <c r="R3645" t="s">
        <v>24</v>
      </c>
      <c r="S3645" t="s">
        <v>24</v>
      </c>
      <c r="T3645" t="s">
        <v>24</v>
      </c>
      <c r="U3645" t="s">
        <v>24</v>
      </c>
      <c r="V3645" t="s">
        <v>24</v>
      </c>
      <c r="W3645" t="s">
        <v>24</v>
      </c>
      <c r="X3645" t="s">
        <v>24</v>
      </c>
      <c r="Y3645">
        <v>2092</v>
      </c>
      <c r="Z3645">
        <v>2193</v>
      </c>
      <c r="AA3645">
        <v>856</v>
      </c>
      <c r="AB3645">
        <v>973</v>
      </c>
      <c r="AC3645" t="s">
        <v>14599</v>
      </c>
      <c r="AD3645" t="s">
        <v>14602</v>
      </c>
    </row>
    <row r="3646" spans="1:30" x14ac:dyDescent="0.25">
      <c r="A3646">
        <v>3645</v>
      </c>
      <c r="B3646" t="s">
        <v>17858</v>
      </c>
      <c r="C3646" s="2">
        <v>-1.0356236964238901</v>
      </c>
      <c r="D3646" t="s">
        <v>14605</v>
      </c>
      <c r="E3646" t="s">
        <v>18296</v>
      </c>
      <c r="F3646">
        <v>14.761699772905899</v>
      </c>
      <c r="G3646" s="2">
        <v>0.92125261550120896</v>
      </c>
      <c r="H3646" s="12">
        <v>-1.1241473608847801</v>
      </c>
      <c r="I3646" s="14">
        <v>0.26095051620386001</v>
      </c>
      <c r="J3646" s="14">
        <v>0.38380857468025298</v>
      </c>
      <c r="K3646" t="s">
        <v>14604</v>
      </c>
      <c r="L3646" t="s">
        <v>24</v>
      </c>
      <c r="M3646" t="s">
        <v>24</v>
      </c>
      <c r="N3646" t="s">
        <v>24</v>
      </c>
      <c r="O3646" t="s">
        <v>24</v>
      </c>
      <c r="P3646" t="s">
        <v>24</v>
      </c>
      <c r="Q3646" t="s">
        <v>24</v>
      </c>
      <c r="R3646" t="s">
        <v>24</v>
      </c>
      <c r="S3646" t="s">
        <v>24</v>
      </c>
      <c r="T3646" t="s">
        <v>24</v>
      </c>
      <c r="U3646" t="s">
        <v>24</v>
      </c>
      <c r="V3646" t="s">
        <v>24</v>
      </c>
      <c r="W3646" t="s">
        <v>24</v>
      </c>
      <c r="X3646" t="s">
        <v>24</v>
      </c>
      <c r="Y3646">
        <v>23</v>
      </c>
      <c r="Z3646">
        <v>6</v>
      </c>
      <c r="AA3646">
        <v>13</v>
      </c>
      <c r="AB3646">
        <v>13</v>
      </c>
      <c r="AC3646" t="s">
        <v>14603</v>
      </c>
      <c r="AD3646" t="s">
        <v>14606</v>
      </c>
    </row>
    <row r="3647" spans="1:30" x14ac:dyDescent="0.25">
      <c r="A3647">
        <v>3646</v>
      </c>
      <c r="B3647" t="s">
        <v>17859</v>
      </c>
      <c r="C3647" s="2">
        <v>0.10873461679507999</v>
      </c>
      <c r="D3647" t="s">
        <v>14609</v>
      </c>
      <c r="E3647" t="s">
        <v>18288</v>
      </c>
      <c r="F3647">
        <v>9093.0372372300699</v>
      </c>
      <c r="G3647" s="2">
        <v>0.18580491109214001</v>
      </c>
      <c r="H3647" s="12">
        <v>0.58520851874124302</v>
      </c>
      <c r="I3647" s="14">
        <v>0.558407517591472</v>
      </c>
      <c r="J3647" s="14">
        <v>0.67405915183762</v>
      </c>
      <c r="K3647" t="s">
        <v>14608</v>
      </c>
      <c r="L3647" t="s">
        <v>24</v>
      </c>
      <c r="M3647" t="s">
        <v>24</v>
      </c>
      <c r="N3647" t="s">
        <v>24</v>
      </c>
      <c r="O3647" t="s">
        <v>24</v>
      </c>
      <c r="P3647" t="s">
        <v>24</v>
      </c>
      <c r="Q3647" t="s">
        <v>24</v>
      </c>
      <c r="R3647" t="s">
        <v>24</v>
      </c>
      <c r="S3647" t="s">
        <v>24</v>
      </c>
      <c r="T3647" t="s">
        <v>24</v>
      </c>
      <c r="U3647" t="s">
        <v>24</v>
      </c>
      <c r="V3647" t="s">
        <v>24</v>
      </c>
      <c r="W3647" t="s">
        <v>24</v>
      </c>
      <c r="X3647" t="s">
        <v>24</v>
      </c>
      <c r="Y3647">
        <v>13206</v>
      </c>
      <c r="Z3647">
        <v>15590</v>
      </c>
      <c r="AA3647">
        <v>5824</v>
      </c>
      <c r="AB3647">
        <v>5632</v>
      </c>
      <c r="AC3647" t="s">
        <v>14607</v>
      </c>
      <c r="AD3647" t="s">
        <v>14610</v>
      </c>
    </row>
    <row r="3648" spans="1:30" x14ac:dyDescent="0.25">
      <c r="A3648">
        <v>3647</v>
      </c>
      <c r="B3648" t="s">
        <v>17860</v>
      </c>
      <c r="C3648" s="2">
        <v>0.114846549380918</v>
      </c>
      <c r="D3648" t="s">
        <v>14613</v>
      </c>
      <c r="E3648" t="s">
        <v>18297</v>
      </c>
      <c r="F3648">
        <v>1578.5709662408501</v>
      </c>
      <c r="G3648" s="2">
        <v>0.16188636237475901</v>
      </c>
      <c r="H3648" s="12">
        <v>0.70942695663921296</v>
      </c>
      <c r="I3648" s="14">
        <v>0.478059564435865</v>
      </c>
      <c r="J3648" s="14">
        <v>0.60297887568541697</v>
      </c>
      <c r="K3648" t="s">
        <v>14612</v>
      </c>
      <c r="L3648" t="s">
        <v>24</v>
      </c>
      <c r="M3648" t="s">
        <v>24</v>
      </c>
      <c r="N3648" t="s">
        <v>24</v>
      </c>
      <c r="O3648" t="s">
        <v>24</v>
      </c>
      <c r="P3648" t="s">
        <v>24</v>
      </c>
      <c r="Q3648" t="s">
        <v>24</v>
      </c>
      <c r="R3648" t="s">
        <v>24</v>
      </c>
      <c r="S3648" t="s">
        <v>24</v>
      </c>
      <c r="T3648" t="s">
        <v>24</v>
      </c>
      <c r="U3648" t="s">
        <v>24</v>
      </c>
      <c r="V3648" t="s">
        <v>24</v>
      </c>
      <c r="W3648" t="s">
        <v>24</v>
      </c>
      <c r="X3648" t="s">
        <v>24</v>
      </c>
      <c r="Y3648">
        <v>2422</v>
      </c>
      <c r="Z3648">
        <v>2579</v>
      </c>
      <c r="AA3648">
        <v>964</v>
      </c>
      <c r="AB3648">
        <v>1029</v>
      </c>
      <c r="AC3648" t="s">
        <v>14611</v>
      </c>
      <c r="AD3648" t="s">
        <v>14614</v>
      </c>
    </row>
    <row r="3649" spans="1:30" x14ac:dyDescent="0.25">
      <c r="A3649">
        <v>3648</v>
      </c>
      <c r="B3649" t="s">
        <v>17861</v>
      </c>
      <c r="C3649" s="2">
        <v>0.30382172595861401</v>
      </c>
      <c r="D3649" t="s">
        <v>14617</v>
      </c>
      <c r="E3649" t="s">
        <v>18291</v>
      </c>
      <c r="F3649">
        <v>1505.2371086580699</v>
      </c>
      <c r="G3649" s="2">
        <v>0.15922176032312599</v>
      </c>
      <c r="H3649" s="12">
        <v>1.90816710820202</v>
      </c>
      <c r="I3649" s="14">
        <v>5.6369621343055197E-2</v>
      </c>
      <c r="J3649" s="14">
        <v>0.114349803295912</v>
      </c>
      <c r="K3649" t="s">
        <v>14616</v>
      </c>
      <c r="L3649" t="s">
        <v>24</v>
      </c>
      <c r="M3649" t="s">
        <v>24</v>
      </c>
      <c r="N3649" t="s">
        <v>24</v>
      </c>
      <c r="O3649" t="s">
        <v>24</v>
      </c>
      <c r="P3649" t="s">
        <v>24</v>
      </c>
      <c r="Q3649" t="s">
        <v>24</v>
      </c>
      <c r="R3649" t="s">
        <v>24</v>
      </c>
      <c r="S3649" t="s">
        <v>24</v>
      </c>
      <c r="T3649" t="s">
        <v>24</v>
      </c>
      <c r="U3649" t="s">
        <v>24</v>
      </c>
      <c r="V3649" t="s">
        <v>24</v>
      </c>
      <c r="W3649" t="s">
        <v>24</v>
      </c>
      <c r="X3649" t="s">
        <v>24</v>
      </c>
      <c r="Y3649">
        <v>2514</v>
      </c>
      <c r="Z3649">
        <v>2550</v>
      </c>
      <c r="AA3649">
        <v>843</v>
      </c>
      <c r="AB3649">
        <v>931</v>
      </c>
      <c r="AC3649" t="s">
        <v>14615</v>
      </c>
      <c r="AD3649" t="s">
        <v>14618</v>
      </c>
    </row>
    <row r="3650" spans="1:30" x14ac:dyDescent="0.25">
      <c r="A3650">
        <v>3649</v>
      </c>
      <c r="B3650" t="s">
        <v>17862</v>
      </c>
      <c r="C3650" s="2">
        <v>-5.5703837989029698E-2</v>
      </c>
      <c r="D3650" t="s">
        <v>14621</v>
      </c>
      <c r="E3650" t="s">
        <v>18293</v>
      </c>
      <c r="F3650">
        <v>5386.4167598322902</v>
      </c>
      <c r="G3650" s="2">
        <v>0.208597900230785</v>
      </c>
      <c r="H3650" s="12">
        <v>-0.267039303499225</v>
      </c>
      <c r="I3650" s="14">
        <v>0.78943889970605696</v>
      </c>
      <c r="J3650" s="14">
        <v>0.85221071850102603</v>
      </c>
      <c r="K3650" t="s">
        <v>14620</v>
      </c>
      <c r="L3650" t="s">
        <v>24</v>
      </c>
      <c r="M3650" t="s">
        <v>24</v>
      </c>
      <c r="N3650" t="s">
        <v>24</v>
      </c>
      <c r="O3650" t="s">
        <v>24</v>
      </c>
      <c r="P3650" t="s">
        <v>24</v>
      </c>
      <c r="Q3650" t="s">
        <v>24</v>
      </c>
      <c r="R3650" t="s">
        <v>24</v>
      </c>
      <c r="S3650" t="s">
        <v>24</v>
      </c>
      <c r="T3650" t="s">
        <v>24</v>
      </c>
      <c r="U3650" t="s">
        <v>24</v>
      </c>
      <c r="V3650" t="s">
        <v>24</v>
      </c>
      <c r="W3650" t="s">
        <v>24</v>
      </c>
      <c r="X3650" t="s">
        <v>24</v>
      </c>
      <c r="Y3650">
        <v>7486</v>
      </c>
      <c r="Z3650">
        <v>8629</v>
      </c>
      <c r="AA3650">
        <v>3790</v>
      </c>
      <c r="AB3650">
        <v>3373</v>
      </c>
      <c r="AC3650" t="s">
        <v>14619</v>
      </c>
      <c r="AD3650" t="s">
        <v>14622</v>
      </c>
    </row>
    <row r="3651" spans="1:30" x14ac:dyDescent="0.25">
      <c r="A3651">
        <v>3650</v>
      </c>
      <c r="B3651" t="s">
        <v>17863</v>
      </c>
      <c r="C3651" s="2">
        <v>0.23784703715883199</v>
      </c>
      <c r="D3651" t="s">
        <v>14625</v>
      </c>
      <c r="E3651" t="s">
        <v>18299</v>
      </c>
      <c r="F3651">
        <v>3314.79794602423</v>
      </c>
      <c r="G3651" s="2">
        <v>0.15598500535296</v>
      </c>
      <c r="H3651" s="12">
        <v>1.5248070583492099</v>
      </c>
      <c r="I3651" s="14">
        <v>0.12730722888034901</v>
      </c>
      <c r="J3651" s="14">
        <v>0.220752543862239</v>
      </c>
      <c r="K3651" t="s">
        <v>14624</v>
      </c>
      <c r="L3651" t="s">
        <v>24</v>
      </c>
      <c r="M3651" t="s">
        <v>24</v>
      </c>
      <c r="N3651" t="s">
        <v>24</v>
      </c>
      <c r="O3651" t="s">
        <v>24</v>
      </c>
      <c r="P3651" t="s">
        <v>24</v>
      </c>
      <c r="Q3651" t="s">
        <v>24</v>
      </c>
      <c r="R3651" t="s">
        <v>24</v>
      </c>
      <c r="S3651" t="s">
        <v>24</v>
      </c>
      <c r="T3651" t="s">
        <v>24</v>
      </c>
      <c r="U3651" t="s">
        <v>24</v>
      </c>
      <c r="V3651" t="s">
        <v>24</v>
      </c>
      <c r="W3651" t="s">
        <v>24</v>
      </c>
      <c r="X3651" t="s">
        <v>24</v>
      </c>
      <c r="Y3651">
        <v>5571</v>
      </c>
      <c r="Z3651">
        <v>5344</v>
      </c>
      <c r="AA3651">
        <v>1877</v>
      </c>
      <c r="AB3651">
        <v>2133</v>
      </c>
      <c r="AC3651" t="s">
        <v>14623</v>
      </c>
      <c r="AD3651" t="s">
        <v>14626</v>
      </c>
    </row>
    <row r="3652" spans="1:30" x14ac:dyDescent="0.25">
      <c r="A3652">
        <v>3651</v>
      </c>
      <c r="B3652" t="s">
        <v>17864</v>
      </c>
      <c r="C3652" s="2">
        <v>0.34993369293437299</v>
      </c>
      <c r="D3652" t="s">
        <v>35</v>
      </c>
      <c r="E3652" t="s">
        <v>18293</v>
      </c>
      <c r="F3652">
        <v>1667.0473738682799</v>
      </c>
      <c r="G3652" s="2">
        <v>0.173375775833227</v>
      </c>
      <c r="H3652" s="12">
        <v>2.0183540131406801</v>
      </c>
      <c r="I3652" s="14">
        <v>4.3554405139638402E-2</v>
      </c>
      <c r="J3652" s="14">
        <v>9.2737160343668495E-2</v>
      </c>
      <c r="K3652" t="s">
        <v>14628</v>
      </c>
      <c r="L3652" t="s">
        <v>24</v>
      </c>
      <c r="M3652" t="s">
        <v>24</v>
      </c>
      <c r="N3652" t="s">
        <v>24</v>
      </c>
      <c r="O3652" t="s">
        <v>24</v>
      </c>
      <c r="P3652" t="s">
        <v>24</v>
      </c>
      <c r="Q3652" t="s">
        <v>24</v>
      </c>
      <c r="R3652" t="s">
        <v>24</v>
      </c>
      <c r="S3652" t="s">
        <v>24</v>
      </c>
      <c r="T3652" t="s">
        <v>24</v>
      </c>
      <c r="U3652" t="s">
        <v>24</v>
      </c>
      <c r="V3652" t="s">
        <v>24</v>
      </c>
      <c r="W3652" t="s">
        <v>24</v>
      </c>
      <c r="X3652" t="s">
        <v>24</v>
      </c>
      <c r="Y3652">
        <v>2912</v>
      </c>
      <c r="Z3652">
        <v>2771</v>
      </c>
      <c r="AA3652">
        <v>934</v>
      </c>
      <c r="AB3652">
        <v>993</v>
      </c>
      <c r="AC3652" t="s">
        <v>14627</v>
      </c>
      <c r="AD3652" t="s">
        <v>14629</v>
      </c>
    </row>
    <row r="3653" spans="1:30" x14ac:dyDescent="0.25">
      <c r="A3653">
        <v>3652</v>
      </c>
      <c r="B3653" t="s">
        <v>17865</v>
      </c>
      <c r="C3653" s="2">
        <v>0.58316621802728197</v>
      </c>
      <c r="D3653" t="s">
        <v>14632</v>
      </c>
      <c r="E3653" t="s">
        <v>18298</v>
      </c>
      <c r="F3653">
        <v>16721.826250960199</v>
      </c>
      <c r="G3653" s="2">
        <v>0.229231831484879</v>
      </c>
      <c r="H3653" s="12">
        <v>2.5440019139128598</v>
      </c>
      <c r="I3653" s="14">
        <v>1.09590484115094E-2</v>
      </c>
      <c r="J3653" s="14">
        <v>2.9092511248772501E-2</v>
      </c>
      <c r="K3653" t="s">
        <v>14631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0</v>
      </c>
      <c r="Y3653">
        <v>27433</v>
      </c>
      <c r="Z3653">
        <v>33816</v>
      </c>
      <c r="AA3653">
        <v>9436</v>
      </c>
      <c r="AB3653">
        <v>7993</v>
      </c>
      <c r="AC3653" t="s">
        <v>14630</v>
      </c>
      <c r="AD3653" t="s">
        <v>14633</v>
      </c>
    </row>
    <row r="3654" spans="1:30" x14ac:dyDescent="0.25">
      <c r="A3654">
        <v>3653</v>
      </c>
      <c r="B3654" t="s">
        <v>17866</v>
      </c>
      <c r="C3654" s="2">
        <v>0.50678581173122805</v>
      </c>
      <c r="D3654" t="s">
        <v>14636</v>
      </c>
      <c r="E3654" t="s">
        <v>18289</v>
      </c>
      <c r="F3654">
        <v>12756.488661518701</v>
      </c>
      <c r="G3654" s="2">
        <v>0.23205615981828001</v>
      </c>
      <c r="H3654" s="12">
        <v>2.18389295129285</v>
      </c>
      <c r="I3654" s="14">
        <v>2.8970115097273801E-2</v>
      </c>
      <c r="J3654" s="14">
        <v>6.6627440052071704E-2</v>
      </c>
      <c r="K3654" t="s">
        <v>14635</v>
      </c>
      <c r="L3654" t="s">
        <v>24</v>
      </c>
      <c r="M3654" t="s">
        <v>24</v>
      </c>
      <c r="N3654" t="s">
        <v>24</v>
      </c>
      <c r="O3654" t="s">
        <v>24</v>
      </c>
      <c r="P3654" t="s">
        <v>24</v>
      </c>
      <c r="Q3654" t="s">
        <v>24</v>
      </c>
      <c r="R3654" t="s">
        <v>24</v>
      </c>
      <c r="S3654" t="s">
        <v>24</v>
      </c>
      <c r="T3654" t="s">
        <v>24</v>
      </c>
      <c r="U3654" t="s">
        <v>24</v>
      </c>
      <c r="V3654" t="s">
        <v>24</v>
      </c>
      <c r="W3654" t="s">
        <v>24</v>
      </c>
      <c r="X3654" t="s">
        <v>24</v>
      </c>
      <c r="Y3654">
        <v>20973</v>
      </c>
      <c r="Z3654">
        <v>24726</v>
      </c>
      <c r="AA3654">
        <v>7506</v>
      </c>
      <c r="AB3654">
        <v>6200</v>
      </c>
      <c r="AC3654" t="s">
        <v>14634</v>
      </c>
      <c r="AD3654" t="s">
        <v>14637</v>
      </c>
    </row>
    <row r="3655" spans="1:30" x14ac:dyDescent="0.25">
      <c r="A3655">
        <v>3654</v>
      </c>
      <c r="B3655" t="s">
        <v>17867</v>
      </c>
      <c r="C3655" s="2">
        <v>-0.318641174512655</v>
      </c>
      <c r="D3655" t="s">
        <v>14640</v>
      </c>
      <c r="E3655" t="s">
        <v>18285</v>
      </c>
      <c r="F3655">
        <v>4742.7628926329999</v>
      </c>
      <c r="G3655" s="2">
        <v>0.159929932003855</v>
      </c>
      <c r="H3655" s="12">
        <v>-1.99237985360348</v>
      </c>
      <c r="I3655" s="14">
        <v>4.6329396101213102E-2</v>
      </c>
      <c r="J3655" s="14">
        <v>9.7371524098620599E-2</v>
      </c>
      <c r="K3655" t="s">
        <v>14639</v>
      </c>
      <c r="L3655" t="s">
        <v>24</v>
      </c>
      <c r="M3655" t="s">
        <v>24</v>
      </c>
      <c r="N3655" t="s">
        <v>24</v>
      </c>
      <c r="O3655" t="s">
        <v>24</v>
      </c>
      <c r="P3655" t="s">
        <v>24</v>
      </c>
      <c r="Q3655" t="s">
        <v>24</v>
      </c>
      <c r="R3655" t="s">
        <v>24</v>
      </c>
      <c r="S3655" t="s">
        <v>24</v>
      </c>
      <c r="T3655" t="s">
        <v>24</v>
      </c>
      <c r="U3655" t="s">
        <v>24</v>
      </c>
      <c r="V3655" t="s">
        <v>24</v>
      </c>
      <c r="W3655" t="s">
        <v>24</v>
      </c>
      <c r="X3655" t="s">
        <v>24</v>
      </c>
      <c r="Y3655">
        <v>5897</v>
      </c>
      <c r="Z3655">
        <v>6987</v>
      </c>
      <c r="AA3655">
        <v>3058</v>
      </c>
      <c r="AB3655">
        <v>3916</v>
      </c>
      <c r="AC3655" t="s">
        <v>14638</v>
      </c>
      <c r="AD3655" t="s">
        <v>14641</v>
      </c>
    </row>
    <row r="3656" spans="1:30" x14ac:dyDescent="0.25">
      <c r="A3656">
        <v>3655</v>
      </c>
      <c r="B3656" t="s">
        <v>17868</v>
      </c>
      <c r="C3656" s="2">
        <v>7.64392991150981E-2</v>
      </c>
      <c r="D3656" t="s">
        <v>14644</v>
      </c>
      <c r="E3656" t="s">
        <v>18285</v>
      </c>
      <c r="F3656">
        <v>2050.5758221420401</v>
      </c>
      <c r="G3656" s="2">
        <v>0.18293746104046499</v>
      </c>
      <c r="H3656" s="12">
        <v>0.41784388326123001</v>
      </c>
      <c r="I3656" s="14">
        <v>0.676061263795528</v>
      </c>
      <c r="J3656" s="14">
        <v>0.76769009174810499</v>
      </c>
      <c r="K3656" t="s">
        <v>14643</v>
      </c>
      <c r="L3656" t="s">
        <v>24</v>
      </c>
      <c r="M3656" t="s">
        <v>24</v>
      </c>
      <c r="N3656" t="s">
        <v>24</v>
      </c>
      <c r="O3656" t="s">
        <v>24</v>
      </c>
      <c r="P3656" t="s">
        <v>24</v>
      </c>
      <c r="Q3656" t="s">
        <v>24</v>
      </c>
      <c r="R3656" t="s">
        <v>24</v>
      </c>
      <c r="S3656" t="s">
        <v>24</v>
      </c>
      <c r="T3656" t="s">
        <v>24</v>
      </c>
      <c r="U3656" t="s">
        <v>24</v>
      </c>
      <c r="V3656" t="s">
        <v>24</v>
      </c>
      <c r="W3656" t="s">
        <v>24</v>
      </c>
      <c r="X3656" t="s">
        <v>24</v>
      </c>
      <c r="Y3656">
        <v>2965</v>
      </c>
      <c r="Z3656">
        <v>3459</v>
      </c>
      <c r="AA3656">
        <v>1101</v>
      </c>
      <c r="AB3656">
        <v>1554</v>
      </c>
      <c r="AC3656" t="s">
        <v>14642</v>
      </c>
      <c r="AD3656" t="s">
        <v>14645</v>
      </c>
    </row>
    <row r="3657" spans="1:30" x14ac:dyDescent="0.25">
      <c r="A3657">
        <v>3656</v>
      </c>
      <c r="B3657" t="s">
        <v>17869</v>
      </c>
      <c r="C3657" s="2">
        <v>0.22571713652977099</v>
      </c>
      <c r="D3657" t="s">
        <v>14648</v>
      </c>
      <c r="E3657" t="s">
        <v>18285</v>
      </c>
      <c r="F3657">
        <v>944.29539580916503</v>
      </c>
      <c r="G3657" s="2">
        <v>0.164742187845552</v>
      </c>
      <c r="H3657" s="12">
        <v>1.37012346067289</v>
      </c>
      <c r="I3657" s="14">
        <v>0.17064836549467199</v>
      </c>
      <c r="J3657" s="14">
        <v>0.27765911135695598</v>
      </c>
      <c r="K3657" t="s">
        <v>14647</v>
      </c>
      <c r="L3657" t="s">
        <v>24</v>
      </c>
      <c r="M3657" t="s">
        <v>24</v>
      </c>
      <c r="N3657" t="s">
        <v>24</v>
      </c>
      <c r="O3657" t="s">
        <v>24</v>
      </c>
      <c r="P3657" t="s">
        <v>24</v>
      </c>
      <c r="Q3657" t="s">
        <v>24</v>
      </c>
      <c r="R3657" t="s">
        <v>24</v>
      </c>
      <c r="S3657" t="s">
        <v>24</v>
      </c>
      <c r="T3657" t="s">
        <v>24</v>
      </c>
      <c r="U3657" t="s">
        <v>24</v>
      </c>
      <c r="V3657" t="s">
        <v>24</v>
      </c>
      <c r="W3657" t="s">
        <v>24</v>
      </c>
      <c r="X3657" t="s">
        <v>24</v>
      </c>
      <c r="Y3657">
        <v>1499</v>
      </c>
      <c r="Z3657">
        <v>1603</v>
      </c>
      <c r="AA3657">
        <v>541</v>
      </c>
      <c r="AB3657">
        <v>606</v>
      </c>
      <c r="AC3657" t="s">
        <v>14646</v>
      </c>
      <c r="AD3657" t="s">
        <v>14649</v>
      </c>
    </row>
    <row r="3658" spans="1:30" x14ac:dyDescent="0.25">
      <c r="A3658">
        <v>3657</v>
      </c>
      <c r="B3658" t="s">
        <v>17870</v>
      </c>
      <c r="C3658" s="2">
        <v>-0.68756072966116</v>
      </c>
      <c r="D3658" t="s">
        <v>14652</v>
      </c>
      <c r="E3658" t="s">
        <v>18285</v>
      </c>
      <c r="F3658">
        <v>9.8844931516667494</v>
      </c>
      <c r="G3658" s="2">
        <v>0.87139454914862502</v>
      </c>
      <c r="H3658" s="12">
        <v>-0.78903492147492105</v>
      </c>
      <c r="I3658" s="14">
        <v>0.43009159630080401</v>
      </c>
      <c r="J3658" s="14" t="s">
        <v>24</v>
      </c>
      <c r="K3658" t="s">
        <v>14651</v>
      </c>
      <c r="L3658" t="s">
        <v>24</v>
      </c>
      <c r="M3658" t="s">
        <v>24</v>
      </c>
      <c r="N3658" t="s">
        <v>24</v>
      </c>
      <c r="O3658" t="s">
        <v>24</v>
      </c>
      <c r="P3658" t="s">
        <v>24</v>
      </c>
      <c r="Q3658" t="s">
        <v>24</v>
      </c>
      <c r="R3658" t="s">
        <v>24</v>
      </c>
      <c r="S3658" t="s">
        <v>24</v>
      </c>
      <c r="T3658" t="s">
        <v>24</v>
      </c>
      <c r="U3658" t="s">
        <v>24</v>
      </c>
      <c r="V3658" t="s">
        <v>24</v>
      </c>
      <c r="W3658" t="s">
        <v>24</v>
      </c>
      <c r="X3658" t="s">
        <v>24</v>
      </c>
      <c r="Y3658">
        <v>12</v>
      </c>
      <c r="Z3658">
        <v>11</v>
      </c>
      <c r="AA3658">
        <v>8</v>
      </c>
      <c r="AB3658">
        <v>8</v>
      </c>
      <c r="AC3658" t="s">
        <v>14650</v>
      </c>
      <c r="AD3658" t="s">
        <v>14653</v>
      </c>
    </row>
    <row r="3659" spans="1:30" x14ac:dyDescent="0.25">
      <c r="A3659">
        <v>3658</v>
      </c>
      <c r="B3659" t="s">
        <v>17871</v>
      </c>
      <c r="C3659" s="2">
        <v>0.61707399547828301</v>
      </c>
      <c r="D3659" t="s">
        <v>14656</v>
      </c>
      <c r="E3659" t="s">
        <v>18285</v>
      </c>
      <c r="F3659">
        <v>1183.00472566231</v>
      </c>
      <c r="G3659" s="2">
        <v>0.189320974461164</v>
      </c>
      <c r="H3659" s="12">
        <v>3.2594063982322501</v>
      </c>
      <c r="I3659" s="14">
        <v>1.11645614143709E-3</v>
      </c>
      <c r="J3659" s="14">
        <v>4.1860728514147502E-3</v>
      </c>
      <c r="K3659" t="s">
        <v>14655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0</v>
      </c>
      <c r="Y3659">
        <v>2200</v>
      </c>
      <c r="Z3659">
        <v>2158</v>
      </c>
      <c r="AA3659">
        <v>616</v>
      </c>
      <c r="AB3659">
        <v>608</v>
      </c>
      <c r="AC3659" t="s">
        <v>14654</v>
      </c>
      <c r="AD3659" t="s">
        <v>14657</v>
      </c>
    </row>
    <row r="3660" spans="1:30" x14ac:dyDescent="0.25">
      <c r="A3660">
        <v>3659</v>
      </c>
      <c r="B3660" t="s">
        <v>17872</v>
      </c>
      <c r="C3660" s="2">
        <v>0.38723211732296697</v>
      </c>
      <c r="D3660" t="s">
        <v>14660</v>
      </c>
      <c r="E3660" t="s">
        <v>18289</v>
      </c>
      <c r="F3660">
        <v>541.06826594648999</v>
      </c>
      <c r="G3660" s="2">
        <v>0.19687326746485601</v>
      </c>
      <c r="H3660" s="12">
        <v>1.9669106035032999</v>
      </c>
      <c r="I3660" s="14">
        <v>4.9193517882617298E-2</v>
      </c>
      <c r="J3660" s="14">
        <v>0.10196427140744201</v>
      </c>
      <c r="K3660" t="s">
        <v>14659</v>
      </c>
      <c r="L3660" t="s">
        <v>24</v>
      </c>
      <c r="M3660" t="s">
        <v>24</v>
      </c>
      <c r="N3660" t="s">
        <v>24</v>
      </c>
      <c r="O3660" t="s">
        <v>24</v>
      </c>
      <c r="P3660" t="s">
        <v>24</v>
      </c>
      <c r="Q3660" t="s">
        <v>24</v>
      </c>
      <c r="R3660" t="s">
        <v>24</v>
      </c>
      <c r="S3660" t="s">
        <v>24</v>
      </c>
      <c r="T3660" t="s">
        <v>24</v>
      </c>
      <c r="U3660" t="s">
        <v>24</v>
      </c>
      <c r="V3660" t="s">
        <v>24</v>
      </c>
      <c r="W3660" t="s">
        <v>24</v>
      </c>
      <c r="X3660" t="s">
        <v>24</v>
      </c>
      <c r="Y3660">
        <v>947</v>
      </c>
      <c r="Z3660">
        <v>920</v>
      </c>
      <c r="AA3660">
        <v>266</v>
      </c>
      <c r="AB3660">
        <v>356</v>
      </c>
      <c r="AC3660" t="s">
        <v>14658</v>
      </c>
      <c r="AD3660" t="s">
        <v>14661</v>
      </c>
    </row>
    <row r="3661" spans="1:30" x14ac:dyDescent="0.25">
      <c r="A3661">
        <v>3660</v>
      </c>
      <c r="B3661" t="s">
        <v>17873</v>
      </c>
      <c r="C3661" s="2">
        <v>-0.231251509419129</v>
      </c>
      <c r="D3661" t="s">
        <v>14664</v>
      </c>
      <c r="E3661" t="s">
        <v>18283</v>
      </c>
      <c r="F3661">
        <v>623.97085457866001</v>
      </c>
      <c r="G3661" s="2">
        <v>0.18808716862291</v>
      </c>
      <c r="H3661" s="12">
        <v>-1.2294911508969399</v>
      </c>
      <c r="I3661" s="14">
        <v>0.21888771363566301</v>
      </c>
      <c r="J3661" s="14">
        <v>0.33665085535536099</v>
      </c>
      <c r="K3661" t="s">
        <v>14663</v>
      </c>
      <c r="L3661" t="s">
        <v>24</v>
      </c>
      <c r="M3661" t="s">
        <v>24</v>
      </c>
      <c r="N3661" t="s">
        <v>24</v>
      </c>
      <c r="O3661" t="s">
        <v>24</v>
      </c>
      <c r="P3661" t="s">
        <v>24</v>
      </c>
      <c r="Q3661" t="s">
        <v>24</v>
      </c>
      <c r="R3661" t="s">
        <v>24</v>
      </c>
      <c r="S3661" t="s">
        <v>24</v>
      </c>
      <c r="T3661" t="s">
        <v>24</v>
      </c>
      <c r="U3661" t="s">
        <v>24</v>
      </c>
      <c r="V3661" t="s">
        <v>24</v>
      </c>
      <c r="W3661" t="s">
        <v>24</v>
      </c>
      <c r="X3661" t="s">
        <v>24</v>
      </c>
      <c r="Y3661">
        <v>798</v>
      </c>
      <c r="Z3661">
        <v>954</v>
      </c>
      <c r="AA3661">
        <v>418</v>
      </c>
      <c r="AB3661">
        <v>470</v>
      </c>
      <c r="AC3661" t="s">
        <v>14662</v>
      </c>
      <c r="AD3661" t="s">
        <v>14665</v>
      </c>
    </row>
    <row r="3662" spans="1:30" x14ac:dyDescent="0.25">
      <c r="A3662">
        <v>3661</v>
      </c>
      <c r="B3662" t="s">
        <v>17874</v>
      </c>
      <c r="C3662" s="2">
        <v>-2.6545994364238399E-3</v>
      </c>
      <c r="D3662" t="s">
        <v>14668</v>
      </c>
      <c r="E3662" t="s">
        <v>18287</v>
      </c>
      <c r="F3662">
        <v>4056.4890601165598</v>
      </c>
      <c r="G3662" s="2">
        <v>0.18509242405565099</v>
      </c>
      <c r="H3662" s="12">
        <v>-1.4342021019864599E-2</v>
      </c>
      <c r="I3662" s="14">
        <v>0.98855711514685196</v>
      </c>
      <c r="J3662" s="14">
        <v>0.99058648566806695</v>
      </c>
      <c r="K3662" t="s">
        <v>14667</v>
      </c>
      <c r="L3662" t="s">
        <v>24</v>
      </c>
      <c r="M3662" t="s">
        <v>24</v>
      </c>
      <c r="N3662" t="s">
        <v>24</v>
      </c>
      <c r="O3662" t="s">
        <v>24</v>
      </c>
      <c r="P3662" t="s">
        <v>24</v>
      </c>
      <c r="Q3662" t="s">
        <v>24</v>
      </c>
      <c r="R3662" t="s">
        <v>24</v>
      </c>
      <c r="S3662" t="s">
        <v>24</v>
      </c>
      <c r="T3662" t="s">
        <v>24</v>
      </c>
      <c r="U3662" t="s">
        <v>24</v>
      </c>
      <c r="V3662" t="s">
        <v>24</v>
      </c>
      <c r="W3662" t="s">
        <v>24</v>
      </c>
      <c r="X3662" t="s">
        <v>24</v>
      </c>
      <c r="Y3662">
        <v>5766</v>
      </c>
      <c r="Z3662">
        <v>6596</v>
      </c>
      <c r="AA3662">
        <v>2707</v>
      </c>
      <c r="AB3662">
        <v>2608</v>
      </c>
      <c r="AC3662" t="s">
        <v>14666</v>
      </c>
      <c r="AD3662" t="s">
        <v>14669</v>
      </c>
    </row>
    <row r="3663" spans="1:30" x14ac:dyDescent="0.25">
      <c r="A3663">
        <v>3662</v>
      </c>
      <c r="B3663" t="s">
        <v>17875</v>
      </c>
      <c r="C3663" s="2">
        <v>0.118907264904917</v>
      </c>
      <c r="D3663" t="s">
        <v>14672</v>
      </c>
      <c r="E3663" t="s">
        <v>18287</v>
      </c>
      <c r="F3663">
        <v>4769.29010807551</v>
      </c>
      <c r="G3663" s="2">
        <v>0.170158090103324</v>
      </c>
      <c r="H3663" s="12">
        <v>0.69880465179595097</v>
      </c>
      <c r="I3663" s="14">
        <v>0.48467412102872698</v>
      </c>
      <c r="J3663" s="14">
        <v>0.60817880546824499</v>
      </c>
      <c r="K3663" t="s">
        <v>14671</v>
      </c>
      <c r="L3663" t="s">
        <v>24</v>
      </c>
      <c r="M3663" t="s">
        <v>24</v>
      </c>
      <c r="N3663" t="s">
        <v>24</v>
      </c>
      <c r="O3663" t="s">
        <v>24</v>
      </c>
      <c r="P3663" t="s">
        <v>24</v>
      </c>
      <c r="Q3663" t="s">
        <v>24</v>
      </c>
      <c r="R3663" t="s">
        <v>24</v>
      </c>
      <c r="S3663" t="s">
        <v>24</v>
      </c>
      <c r="T3663" t="s">
        <v>24</v>
      </c>
      <c r="U3663" t="s">
        <v>24</v>
      </c>
      <c r="V3663" t="s">
        <v>24</v>
      </c>
      <c r="W3663" t="s">
        <v>24</v>
      </c>
      <c r="X3663" t="s">
        <v>24</v>
      </c>
      <c r="Y3663">
        <v>6955</v>
      </c>
      <c r="Z3663">
        <v>8199</v>
      </c>
      <c r="AA3663">
        <v>2951</v>
      </c>
      <c r="AB3663">
        <v>3053</v>
      </c>
      <c r="AC3663" t="s">
        <v>14670</v>
      </c>
      <c r="AD3663" t="s">
        <v>14673</v>
      </c>
    </row>
    <row r="3664" spans="1:30" x14ac:dyDescent="0.25">
      <c r="A3664">
        <v>3663</v>
      </c>
      <c r="B3664" t="s">
        <v>17876</v>
      </c>
      <c r="C3664" s="2">
        <v>0.47636181282679801</v>
      </c>
      <c r="D3664" t="s">
        <v>14676</v>
      </c>
      <c r="E3664" t="s">
        <v>18283</v>
      </c>
      <c r="F3664">
        <v>3749.51577349749</v>
      </c>
      <c r="G3664" s="2">
        <v>0.15989891779838999</v>
      </c>
      <c r="H3664" s="12">
        <v>2.9791434450320899</v>
      </c>
      <c r="I3664" s="14">
        <v>2.8905542387886399E-3</v>
      </c>
      <c r="J3664" s="14">
        <v>9.2749501252831906E-3</v>
      </c>
      <c r="K3664" t="s">
        <v>14675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0</v>
      </c>
      <c r="Y3664">
        <v>6265</v>
      </c>
      <c r="Z3664">
        <v>7040</v>
      </c>
      <c r="AA3664">
        <v>2006</v>
      </c>
      <c r="AB3664">
        <v>2115</v>
      </c>
      <c r="AC3664" t="s">
        <v>14674</v>
      </c>
      <c r="AD3664" t="s">
        <v>14677</v>
      </c>
    </row>
    <row r="3665" spans="1:30" x14ac:dyDescent="0.25">
      <c r="A3665">
        <v>3664</v>
      </c>
      <c r="B3665" t="s">
        <v>17877</v>
      </c>
      <c r="C3665" s="2">
        <v>0.196510876565785</v>
      </c>
      <c r="D3665" t="s">
        <v>14680</v>
      </c>
      <c r="E3665" t="s">
        <v>18289</v>
      </c>
      <c r="F3665">
        <v>3121.69191627806</v>
      </c>
      <c r="G3665" s="2">
        <v>0.151890448461104</v>
      </c>
      <c r="H3665" s="12">
        <v>1.2937671759926801</v>
      </c>
      <c r="I3665" s="14">
        <v>0.19574585377363701</v>
      </c>
      <c r="J3665" s="14">
        <v>0.30909323048364501</v>
      </c>
      <c r="K3665" t="s">
        <v>14679</v>
      </c>
      <c r="L3665" t="s">
        <v>24</v>
      </c>
      <c r="M3665" t="s">
        <v>24</v>
      </c>
      <c r="N3665" t="s">
        <v>24</v>
      </c>
      <c r="O3665" t="s">
        <v>24</v>
      </c>
      <c r="P3665" t="s">
        <v>24</v>
      </c>
      <c r="Q3665" t="s">
        <v>24</v>
      </c>
      <c r="R3665" t="s">
        <v>24</v>
      </c>
      <c r="S3665" t="s">
        <v>24</v>
      </c>
      <c r="T3665" t="s">
        <v>24</v>
      </c>
      <c r="U3665" t="s">
        <v>24</v>
      </c>
      <c r="V3665" t="s">
        <v>24</v>
      </c>
      <c r="W3665" t="s">
        <v>24</v>
      </c>
      <c r="X3665" t="s">
        <v>24</v>
      </c>
      <c r="Y3665">
        <v>4898</v>
      </c>
      <c r="Z3665">
        <v>5264</v>
      </c>
      <c r="AA3665">
        <v>1679</v>
      </c>
      <c r="AB3665">
        <v>2177</v>
      </c>
      <c r="AC3665" t="s">
        <v>14678</v>
      </c>
      <c r="AD3665" t="s">
        <v>14681</v>
      </c>
    </row>
    <row r="3666" spans="1:30" x14ac:dyDescent="0.25">
      <c r="A3666">
        <v>3665</v>
      </c>
      <c r="B3666" t="s">
        <v>17878</v>
      </c>
      <c r="C3666" s="2">
        <v>0.67894694764896601</v>
      </c>
      <c r="D3666" t="s">
        <v>14684</v>
      </c>
      <c r="E3666" t="s">
        <v>18286</v>
      </c>
      <c r="F3666">
        <v>1847.4077319518699</v>
      </c>
      <c r="G3666" s="2">
        <v>0.16679134617550301</v>
      </c>
      <c r="H3666" s="12">
        <v>4.0706365361099497</v>
      </c>
      <c r="I3666" s="14">
        <v>4.6884852020762103E-5</v>
      </c>
      <c r="J3666" s="14">
        <v>2.56422054819434E-4</v>
      </c>
      <c r="K3666" t="s">
        <v>14683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0</v>
      </c>
      <c r="Y3666">
        <v>3154</v>
      </c>
      <c r="Z3666">
        <v>3789</v>
      </c>
      <c r="AA3666">
        <v>846</v>
      </c>
      <c r="AB3666">
        <v>1032</v>
      </c>
      <c r="AC3666" t="s">
        <v>14682</v>
      </c>
      <c r="AD3666" t="s">
        <v>14685</v>
      </c>
    </row>
    <row r="3667" spans="1:30" x14ac:dyDescent="0.25">
      <c r="A3667">
        <v>3666</v>
      </c>
      <c r="B3667" t="s">
        <v>17879</v>
      </c>
      <c r="C3667" s="2">
        <v>0.70479439583563896</v>
      </c>
      <c r="D3667" t="s">
        <v>14688</v>
      </c>
      <c r="E3667" t="s">
        <v>18282</v>
      </c>
      <c r="F3667">
        <v>1054.9833084970201</v>
      </c>
      <c r="G3667" s="2">
        <v>0.17339924200074799</v>
      </c>
      <c r="H3667" s="12">
        <v>4.0645759906643599</v>
      </c>
      <c r="I3667" s="14">
        <v>4.8119859670111903E-5</v>
      </c>
      <c r="J3667" s="14">
        <v>2.62075386348378E-4</v>
      </c>
      <c r="K3667" t="s">
        <v>14687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0</v>
      </c>
      <c r="Y3667">
        <v>1851</v>
      </c>
      <c r="Z3667">
        <v>2138</v>
      </c>
      <c r="AA3667">
        <v>505</v>
      </c>
      <c r="AB3667">
        <v>551</v>
      </c>
      <c r="AC3667" t="s">
        <v>14686</v>
      </c>
      <c r="AD3667" t="s">
        <v>14689</v>
      </c>
    </row>
    <row r="3668" spans="1:30" x14ac:dyDescent="0.25">
      <c r="A3668">
        <v>3667</v>
      </c>
      <c r="B3668" t="s">
        <v>17880</v>
      </c>
      <c r="C3668" s="2">
        <v>0.31956158044356803</v>
      </c>
      <c r="D3668" t="s">
        <v>14692</v>
      </c>
      <c r="E3668" t="s">
        <v>18286</v>
      </c>
      <c r="F3668">
        <v>659.82534146512</v>
      </c>
      <c r="G3668" s="2">
        <v>0.329172305215362</v>
      </c>
      <c r="H3668" s="12">
        <v>0.97080336158442604</v>
      </c>
      <c r="I3668" s="14">
        <v>0.331646208309548</v>
      </c>
      <c r="J3668" s="14">
        <v>0.45651093727949099</v>
      </c>
      <c r="K3668" t="s">
        <v>14691</v>
      </c>
      <c r="L3668" t="s">
        <v>24</v>
      </c>
      <c r="M3668" t="s">
        <v>24</v>
      </c>
      <c r="N3668" t="s">
        <v>24</v>
      </c>
      <c r="O3668" t="s">
        <v>24</v>
      </c>
      <c r="P3668" t="s">
        <v>24</v>
      </c>
      <c r="Q3668" t="s">
        <v>24</v>
      </c>
      <c r="R3668" t="s">
        <v>24</v>
      </c>
      <c r="S3668" t="s">
        <v>24</v>
      </c>
      <c r="T3668" t="s">
        <v>24</v>
      </c>
      <c r="U3668" t="s">
        <v>24</v>
      </c>
      <c r="V3668" t="s">
        <v>24</v>
      </c>
      <c r="W3668" t="s">
        <v>24</v>
      </c>
      <c r="X3668" t="s">
        <v>24</v>
      </c>
      <c r="Y3668">
        <v>954</v>
      </c>
      <c r="Z3668">
        <v>1285</v>
      </c>
      <c r="AA3668">
        <v>456</v>
      </c>
      <c r="AB3668">
        <v>301</v>
      </c>
      <c r="AC3668" t="s">
        <v>14690</v>
      </c>
      <c r="AD3668" t="s">
        <v>14693</v>
      </c>
    </row>
    <row r="3669" spans="1:30" x14ac:dyDescent="0.25">
      <c r="A3669">
        <v>3668</v>
      </c>
      <c r="B3669" t="s">
        <v>17881</v>
      </c>
      <c r="C3669" s="2">
        <v>0.368787652805037</v>
      </c>
      <c r="D3669" t="s">
        <v>14696</v>
      </c>
      <c r="E3669" t="s">
        <v>18287</v>
      </c>
      <c r="F3669">
        <v>374.39071893209302</v>
      </c>
      <c r="G3669" s="2">
        <v>0.203968736214511</v>
      </c>
      <c r="H3669" s="12">
        <v>1.8080597039008299</v>
      </c>
      <c r="I3669" s="14">
        <v>7.0597208894940394E-2</v>
      </c>
      <c r="J3669" s="14">
        <v>0.13701893674689</v>
      </c>
      <c r="K3669" t="s">
        <v>14695</v>
      </c>
      <c r="L3669" t="s">
        <v>24</v>
      </c>
      <c r="M3669" t="s">
        <v>24</v>
      </c>
      <c r="N3669" t="s">
        <v>24</v>
      </c>
      <c r="O3669" t="s">
        <v>24</v>
      </c>
      <c r="P3669" t="s">
        <v>24</v>
      </c>
      <c r="Q3669" t="s">
        <v>24</v>
      </c>
      <c r="R3669" t="s">
        <v>24</v>
      </c>
      <c r="S3669" t="s">
        <v>24</v>
      </c>
      <c r="T3669" t="s">
        <v>24</v>
      </c>
      <c r="U3669" t="s">
        <v>24</v>
      </c>
      <c r="V3669" t="s">
        <v>24</v>
      </c>
      <c r="W3669" t="s">
        <v>24</v>
      </c>
      <c r="X3669" t="s">
        <v>24</v>
      </c>
      <c r="Y3669">
        <v>613</v>
      </c>
      <c r="Z3669">
        <v>673</v>
      </c>
      <c r="AA3669">
        <v>207</v>
      </c>
      <c r="AB3669">
        <v>223</v>
      </c>
      <c r="AC3669" t="s">
        <v>14694</v>
      </c>
      <c r="AD3669" t="s">
        <v>14697</v>
      </c>
    </row>
    <row r="3670" spans="1:30" x14ac:dyDescent="0.25">
      <c r="A3670">
        <v>3669</v>
      </c>
      <c r="B3670" t="s">
        <v>17882</v>
      </c>
      <c r="C3670" s="2">
        <v>-0.14771804230852101</v>
      </c>
      <c r="D3670" t="s">
        <v>35</v>
      </c>
      <c r="E3670" t="s">
        <v>18295</v>
      </c>
      <c r="F3670">
        <v>2267.83139524436</v>
      </c>
      <c r="G3670" s="2">
        <v>0.16909461527697001</v>
      </c>
      <c r="H3670" s="12">
        <v>-0.87358217804017801</v>
      </c>
      <c r="I3670" s="14">
        <v>0.38234583527511201</v>
      </c>
      <c r="J3670" s="14">
        <v>0.51009924385012395</v>
      </c>
      <c r="K3670" t="s">
        <v>14699</v>
      </c>
      <c r="L3670" t="s">
        <v>24</v>
      </c>
      <c r="M3670" t="s">
        <v>24</v>
      </c>
      <c r="N3670" t="s">
        <v>24</v>
      </c>
      <c r="O3670" t="s">
        <v>24</v>
      </c>
      <c r="P3670" t="s">
        <v>24</v>
      </c>
      <c r="Q3670" t="s">
        <v>24</v>
      </c>
      <c r="R3670" t="s">
        <v>24</v>
      </c>
      <c r="S3670" t="s">
        <v>24</v>
      </c>
      <c r="T3670" t="s">
        <v>24</v>
      </c>
      <c r="U3670" t="s">
        <v>24</v>
      </c>
      <c r="V3670" t="s">
        <v>24</v>
      </c>
      <c r="W3670" t="s">
        <v>24</v>
      </c>
      <c r="X3670" t="s">
        <v>24</v>
      </c>
      <c r="Y3670">
        <v>2994</v>
      </c>
      <c r="Z3670">
        <v>3575</v>
      </c>
      <c r="AA3670">
        <v>1373</v>
      </c>
      <c r="AB3670">
        <v>1787</v>
      </c>
      <c r="AC3670" t="s">
        <v>14698</v>
      </c>
      <c r="AD3670" t="s">
        <v>14700</v>
      </c>
    </row>
    <row r="3671" spans="1:30" x14ac:dyDescent="0.25">
      <c r="A3671">
        <v>3670</v>
      </c>
      <c r="B3671" t="s">
        <v>17883</v>
      </c>
      <c r="C3671" s="2">
        <v>1.1344754890050199</v>
      </c>
      <c r="D3671" t="s">
        <v>14703</v>
      </c>
      <c r="E3671" t="s">
        <v>18284</v>
      </c>
      <c r="F3671">
        <v>416.09778258621498</v>
      </c>
      <c r="G3671" s="2">
        <v>0.268290631997877</v>
      </c>
      <c r="H3671" s="12">
        <v>4.2285318743965599</v>
      </c>
      <c r="I3671" s="14">
        <v>2.3522119577793999E-5</v>
      </c>
      <c r="J3671" s="14">
        <v>1.3959555767672599E-4</v>
      </c>
      <c r="K3671" t="s">
        <v>14702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0</v>
      </c>
      <c r="Y3671">
        <v>947</v>
      </c>
      <c r="Z3671">
        <v>788</v>
      </c>
      <c r="AA3671">
        <v>181</v>
      </c>
      <c r="AB3671">
        <v>159</v>
      </c>
      <c r="AC3671" t="s">
        <v>14701</v>
      </c>
      <c r="AD3671" t="s">
        <v>14704</v>
      </c>
    </row>
    <row r="3672" spans="1:30" x14ac:dyDescent="0.25">
      <c r="A3672">
        <v>3671</v>
      </c>
      <c r="B3672" t="s">
        <v>17884</v>
      </c>
      <c r="C3672" s="2">
        <v>-3.62143251947507E-2</v>
      </c>
      <c r="D3672" t="s">
        <v>1123</v>
      </c>
      <c r="E3672" t="s">
        <v>18282</v>
      </c>
      <c r="F3672">
        <v>302.22037962136602</v>
      </c>
      <c r="G3672" s="2">
        <v>0.26854221116525401</v>
      </c>
      <c r="H3672" s="12">
        <v>-0.13485524319476699</v>
      </c>
      <c r="I3672" s="14">
        <v>0.89272632696334397</v>
      </c>
      <c r="J3672" s="14">
        <v>0.92563029103500505</v>
      </c>
      <c r="K3672" t="s">
        <v>14706</v>
      </c>
      <c r="L3672" t="s">
        <v>24</v>
      </c>
      <c r="M3672" t="s">
        <v>24</v>
      </c>
      <c r="N3672" t="s">
        <v>24</v>
      </c>
      <c r="O3672" t="s">
        <v>24</v>
      </c>
      <c r="P3672" t="s">
        <v>24</v>
      </c>
      <c r="Q3672" t="s">
        <v>24</v>
      </c>
      <c r="R3672" t="s">
        <v>24</v>
      </c>
      <c r="S3672" t="s">
        <v>24</v>
      </c>
      <c r="T3672" t="s">
        <v>24</v>
      </c>
      <c r="U3672" t="s">
        <v>24</v>
      </c>
      <c r="V3672" t="s">
        <v>24</v>
      </c>
      <c r="W3672" t="s">
        <v>24</v>
      </c>
      <c r="X3672" t="s">
        <v>24</v>
      </c>
      <c r="Y3672">
        <v>479</v>
      </c>
      <c r="Z3672">
        <v>429</v>
      </c>
      <c r="AA3672">
        <v>156</v>
      </c>
      <c r="AB3672">
        <v>253</v>
      </c>
      <c r="AC3672" t="s">
        <v>14705</v>
      </c>
      <c r="AD3672" t="s">
        <v>14707</v>
      </c>
    </row>
    <row r="3673" spans="1:30" x14ac:dyDescent="0.25">
      <c r="A3673">
        <v>3672</v>
      </c>
      <c r="B3673" t="s">
        <v>17885</v>
      </c>
      <c r="C3673" s="2">
        <v>-0.29089731313157502</v>
      </c>
      <c r="D3673" t="s">
        <v>14710</v>
      </c>
      <c r="E3673" t="s">
        <v>18292</v>
      </c>
      <c r="F3673">
        <v>490.03452370899498</v>
      </c>
      <c r="G3673" s="2">
        <v>0.21100118953094399</v>
      </c>
      <c r="H3673" s="12">
        <v>-1.3786524795345501</v>
      </c>
      <c r="I3673" s="14">
        <v>0.16800192764424701</v>
      </c>
      <c r="J3673" s="14">
        <v>0.274611773734109</v>
      </c>
      <c r="K3673" t="s">
        <v>14709</v>
      </c>
      <c r="L3673" t="s">
        <v>24</v>
      </c>
      <c r="M3673" t="s">
        <v>24</v>
      </c>
      <c r="N3673" t="s">
        <v>24</v>
      </c>
      <c r="O3673" t="s">
        <v>24</v>
      </c>
      <c r="P3673" t="s">
        <v>24</v>
      </c>
      <c r="Q3673" t="s">
        <v>24</v>
      </c>
      <c r="R3673" t="s">
        <v>24</v>
      </c>
      <c r="S3673" t="s">
        <v>24</v>
      </c>
      <c r="T3673" t="s">
        <v>24</v>
      </c>
      <c r="U3673" t="s">
        <v>24</v>
      </c>
      <c r="V3673" t="s">
        <v>24</v>
      </c>
      <c r="W3673" t="s">
        <v>24</v>
      </c>
      <c r="X3673" t="s">
        <v>24</v>
      </c>
      <c r="Y3673">
        <v>699</v>
      </c>
      <c r="Z3673">
        <v>642</v>
      </c>
      <c r="AA3673">
        <v>303</v>
      </c>
      <c r="AB3673">
        <v>413</v>
      </c>
      <c r="AC3673" t="s">
        <v>14708</v>
      </c>
      <c r="AD3673" t="s">
        <v>14711</v>
      </c>
    </row>
    <row r="3674" spans="1:30" x14ac:dyDescent="0.25">
      <c r="A3674">
        <v>3673</v>
      </c>
      <c r="B3674" t="s">
        <v>17886</v>
      </c>
      <c r="C3674" s="2">
        <v>-0.40782411336025398</v>
      </c>
      <c r="D3674" t="s">
        <v>14714</v>
      </c>
      <c r="E3674" t="s">
        <v>18290</v>
      </c>
      <c r="F3674">
        <v>125.26854809883601</v>
      </c>
      <c r="G3674" s="2">
        <v>0.30809703120456799</v>
      </c>
      <c r="H3674" s="12">
        <v>-1.32368725451778</v>
      </c>
      <c r="I3674" s="14">
        <v>0.185606933127379</v>
      </c>
      <c r="J3674" s="14">
        <v>0.296803879550539</v>
      </c>
      <c r="K3674" t="s">
        <v>14713</v>
      </c>
      <c r="L3674" t="s">
        <v>24</v>
      </c>
      <c r="M3674" t="s">
        <v>24</v>
      </c>
      <c r="N3674" t="s">
        <v>24</v>
      </c>
      <c r="O3674" t="s">
        <v>24</v>
      </c>
      <c r="P3674" t="s">
        <v>24</v>
      </c>
      <c r="Q3674" t="s">
        <v>24</v>
      </c>
      <c r="R3674" t="s">
        <v>24</v>
      </c>
      <c r="S3674" t="s">
        <v>24</v>
      </c>
      <c r="T3674" t="s">
        <v>24</v>
      </c>
      <c r="U3674" t="s">
        <v>24</v>
      </c>
      <c r="V3674" t="s">
        <v>24</v>
      </c>
      <c r="W3674" t="s">
        <v>24</v>
      </c>
      <c r="X3674" t="s">
        <v>24</v>
      </c>
      <c r="Y3674">
        <v>172</v>
      </c>
      <c r="Z3674">
        <v>155</v>
      </c>
      <c r="AA3674">
        <v>96</v>
      </c>
      <c r="AB3674">
        <v>91</v>
      </c>
      <c r="AC3674" t="s">
        <v>14712</v>
      </c>
      <c r="AD3674" t="s">
        <v>14715</v>
      </c>
    </row>
    <row r="3675" spans="1:30" x14ac:dyDescent="0.25">
      <c r="A3675">
        <v>3674</v>
      </c>
      <c r="B3675" t="s">
        <v>17887</v>
      </c>
      <c r="C3675" s="2">
        <v>0.62022407898968501</v>
      </c>
      <c r="D3675" t="s">
        <v>14718</v>
      </c>
      <c r="E3675" t="s">
        <v>18286</v>
      </c>
      <c r="F3675">
        <v>273.89951854172</v>
      </c>
      <c r="G3675" s="2">
        <v>0.30027300840628701</v>
      </c>
      <c r="H3675" s="12">
        <v>2.06553390290241</v>
      </c>
      <c r="I3675" s="14">
        <v>3.8872511122818601E-2</v>
      </c>
      <c r="J3675" s="14">
        <v>8.46137992946525E-2</v>
      </c>
      <c r="K3675" t="s">
        <v>14717</v>
      </c>
      <c r="L3675" t="s">
        <v>24</v>
      </c>
      <c r="M3675" t="s">
        <v>24</v>
      </c>
      <c r="N3675" t="s">
        <v>24</v>
      </c>
      <c r="O3675" t="s">
        <v>24</v>
      </c>
      <c r="P3675" t="s">
        <v>24</v>
      </c>
      <c r="Q3675" t="s">
        <v>24</v>
      </c>
      <c r="R3675" t="s">
        <v>24</v>
      </c>
      <c r="S3675" t="s">
        <v>24</v>
      </c>
      <c r="T3675" t="s">
        <v>24</v>
      </c>
      <c r="U3675" t="s">
        <v>24</v>
      </c>
      <c r="V3675" t="s">
        <v>24</v>
      </c>
      <c r="W3675" t="s">
        <v>24</v>
      </c>
      <c r="X3675" t="s">
        <v>24</v>
      </c>
      <c r="Y3675">
        <v>516</v>
      </c>
      <c r="Z3675">
        <v>495</v>
      </c>
      <c r="AA3675">
        <v>101</v>
      </c>
      <c r="AB3675">
        <v>189</v>
      </c>
      <c r="AC3675" t="s">
        <v>14716</v>
      </c>
      <c r="AD3675" t="s">
        <v>14719</v>
      </c>
    </row>
    <row r="3676" spans="1:30" x14ac:dyDescent="0.25">
      <c r="A3676">
        <v>3675</v>
      </c>
      <c r="B3676" t="s">
        <v>17888</v>
      </c>
      <c r="C3676" s="2">
        <v>0.95511697542931695</v>
      </c>
      <c r="D3676" t="s">
        <v>14722</v>
      </c>
      <c r="E3676" t="s">
        <v>18285</v>
      </c>
      <c r="F3676">
        <v>289.117125920219</v>
      </c>
      <c r="G3676" s="2">
        <v>0.254539851137011</v>
      </c>
      <c r="H3676" s="12">
        <v>3.7523278620729901</v>
      </c>
      <c r="I3676" s="14">
        <v>1.7520012794666799E-4</v>
      </c>
      <c r="J3676" s="14">
        <v>8.2928060561422798E-4</v>
      </c>
      <c r="K3676" t="s">
        <v>14721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0</v>
      </c>
      <c r="Y3676">
        <v>568</v>
      </c>
      <c r="Z3676">
        <v>593</v>
      </c>
      <c r="AA3676">
        <v>137</v>
      </c>
      <c r="AB3676">
        <v>120</v>
      </c>
      <c r="AC3676" t="s">
        <v>14720</v>
      </c>
      <c r="AD3676" t="s">
        <v>14723</v>
      </c>
    </row>
    <row r="3677" spans="1:30" x14ac:dyDescent="0.25">
      <c r="A3677">
        <v>3676</v>
      </c>
      <c r="B3677" t="s">
        <v>17889</v>
      </c>
      <c r="C3677" s="2">
        <v>1.84135854810012</v>
      </c>
      <c r="D3677" t="s">
        <v>306</v>
      </c>
      <c r="E3677" t="s">
        <v>18295</v>
      </c>
      <c r="F3677">
        <v>669.56240776666402</v>
      </c>
      <c r="G3677" s="2">
        <v>0.24930386907333901</v>
      </c>
      <c r="H3677" s="12">
        <v>7.3860006864090799</v>
      </c>
      <c r="I3677" s="14">
        <v>1.5131101235349401E-13</v>
      </c>
      <c r="J3677" s="14">
        <v>3.2287950996742901E-12</v>
      </c>
      <c r="K3677" t="s">
        <v>14725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0</v>
      </c>
      <c r="Y3677">
        <v>1801</v>
      </c>
      <c r="Z3677">
        <v>1374</v>
      </c>
      <c r="AA3677">
        <v>175</v>
      </c>
      <c r="AB3677">
        <v>211</v>
      </c>
      <c r="AC3677" t="s">
        <v>14724</v>
      </c>
      <c r="AD3677" t="s">
        <v>14726</v>
      </c>
    </row>
    <row r="3678" spans="1:30" x14ac:dyDescent="0.25">
      <c r="A3678">
        <v>3677</v>
      </c>
      <c r="B3678" t="s">
        <v>17890</v>
      </c>
      <c r="C3678" s="2">
        <v>1.6011403152124</v>
      </c>
      <c r="D3678" t="s">
        <v>14729</v>
      </c>
      <c r="E3678" t="s">
        <v>18283</v>
      </c>
      <c r="F3678">
        <v>1655.5946215095901</v>
      </c>
      <c r="G3678" s="2">
        <v>0.24796534051468</v>
      </c>
      <c r="H3678" s="12">
        <v>6.4571133687033004</v>
      </c>
      <c r="I3678" s="14">
        <v>1.06718953450673E-10</v>
      </c>
      <c r="J3678" s="14">
        <v>1.6215467440656701E-9</v>
      </c>
      <c r="K3678" t="s">
        <v>14728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1</v>
      </c>
      <c r="U3678">
        <v>0</v>
      </c>
      <c r="V3678">
        <v>0</v>
      </c>
      <c r="W3678">
        <v>0</v>
      </c>
      <c r="X3678">
        <v>0</v>
      </c>
      <c r="Y3678">
        <v>3905</v>
      </c>
      <c r="Z3678">
        <v>3668</v>
      </c>
      <c r="AA3678">
        <v>592</v>
      </c>
      <c r="AB3678">
        <v>475</v>
      </c>
      <c r="AC3678" t="s">
        <v>14727</v>
      </c>
      <c r="AD3678" t="s">
        <v>14730</v>
      </c>
    </row>
    <row r="3679" spans="1:30" x14ac:dyDescent="0.25">
      <c r="A3679">
        <v>3678</v>
      </c>
      <c r="B3679" t="s">
        <v>17891</v>
      </c>
      <c r="C3679" s="2">
        <v>0.40862978947429401</v>
      </c>
      <c r="D3679" t="s">
        <v>14733</v>
      </c>
      <c r="E3679" t="s">
        <v>18286</v>
      </c>
      <c r="F3679">
        <v>2668.28398936127</v>
      </c>
      <c r="G3679" s="2">
        <v>0.14701825220374001</v>
      </c>
      <c r="H3679" s="12">
        <v>2.7794493768570301</v>
      </c>
      <c r="I3679" s="14">
        <v>5.44511399208131E-3</v>
      </c>
      <c r="J3679" s="14">
        <v>1.60604279408375E-2</v>
      </c>
      <c r="K3679" t="s">
        <v>14732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0</v>
      </c>
      <c r="Y3679">
        <v>4503</v>
      </c>
      <c r="Z3679">
        <v>4772</v>
      </c>
      <c r="AA3679">
        <v>1350</v>
      </c>
      <c r="AB3679">
        <v>1684</v>
      </c>
      <c r="AC3679" t="s">
        <v>14731</v>
      </c>
      <c r="AD3679" t="s">
        <v>14734</v>
      </c>
    </row>
    <row r="3680" spans="1:30" x14ac:dyDescent="0.25">
      <c r="A3680">
        <v>3679</v>
      </c>
      <c r="B3680" t="s">
        <v>17892</v>
      </c>
      <c r="C3680" s="2">
        <v>-0.118716289462782</v>
      </c>
      <c r="D3680" t="s">
        <v>14737</v>
      </c>
      <c r="E3680" t="s">
        <v>18282</v>
      </c>
      <c r="F3680">
        <v>2498.4102059853799</v>
      </c>
      <c r="G3680" s="2">
        <v>0.158929398884747</v>
      </c>
      <c r="H3680" s="12">
        <v>-0.74697501089067098</v>
      </c>
      <c r="I3680" s="14">
        <v>0.45507864512155299</v>
      </c>
      <c r="J3680" s="14">
        <v>0.58093563556706895</v>
      </c>
      <c r="K3680" t="s">
        <v>14736</v>
      </c>
      <c r="L3680" t="s">
        <v>24</v>
      </c>
      <c r="M3680" t="s">
        <v>24</v>
      </c>
      <c r="N3680" t="s">
        <v>24</v>
      </c>
      <c r="O3680" t="s">
        <v>24</v>
      </c>
      <c r="P3680" t="s">
        <v>24</v>
      </c>
      <c r="Q3680" t="s">
        <v>24</v>
      </c>
      <c r="R3680" t="s">
        <v>24</v>
      </c>
      <c r="S3680" t="s">
        <v>24</v>
      </c>
      <c r="T3680" t="s">
        <v>24</v>
      </c>
      <c r="U3680" t="s">
        <v>24</v>
      </c>
      <c r="V3680" t="s">
        <v>24</v>
      </c>
      <c r="W3680" t="s">
        <v>24</v>
      </c>
      <c r="X3680" t="s">
        <v>24</v>
      </c>
      <c r="Y3680">
        <v>3387</v>
      </c>
      <c r="Z3680">
        <v>3923</v>
      </c>
      <c r="AA3680">
        <v>1515</v>
      </c>
      <c r="AB3680">
        <v>1930</v>
      </c>
      <c r="AC3680" t="s">
        <v>14735</v>
      </c>
      <c r="AD3680" t="s">
        <v>14738</v>
      </c>
    </row>
    <row r="3681" spans="1:30" x14ac:dyDescent="0.25">
      <c r="A3681">
        <v>3680</v>
      </c>
      <c r="B3681" t="s">
        <v>17893</v>
      </c>
      <c r="C3681" s="2">
        <v>0.28524436816719001</v>
      </c>
      <c r="D3681" t="s">
        <v>14741</v>
      </c>
      <c r="E3681" t="s">
        <v>18292</v>
      </c>
      <c r="F3681">
        <v>4624.4756484449999</v>
      </c>
      <c r="G3681" s="2">
        <v>0.14498560897610299</v>
      </c>
      <c r="H3681" s="12">
        <v>1.96739780024792</v>
      </c>
      <c r="I3681" s="14">
        <v>4.91373677589673E-2</v>
      </c>
      <c r="J3681" s="14">
        <v>0.101901976154417</v>
      </c>
      <c r="K3681" t="s">
        <v>14740</v>
      </c>
      <c r="L3681" t="s">
        <v>24</v>
      </c>
      <c r="M3681" t="s">
        <v>24</v>
      </c>
      <c r="N3681" t="s">
        <v>24</v>
      </c>
      <c r="O3681" t="s">
        <v>24</v>
      </c>
      <c r="P3681" t="s">
        <v>24</v>
      </c>
      <c r="Q3681" t="s">
        <v>24</v>
      </c>
      <c r="R3681" t="s">
        <v>24</v>
      </c>
      <c r="S3681" t="s">
        <v>24</v>
      </c>
      <c r="T3681" t="s">
        <v>24</v>
      </c>
      <c r="U3681" t="s">
        <v>24</v>
      </c>
      <c r="V3681" t="s">
        <v>24</v>
      </c>
      <c r="W3681" t="s">
        <v>24</v>
      </c>
      <c r="X3681" t="s">
        <v>24</v>
      </c>
      <c r="Y3681">
        <v>7653</v>
      </c>
      <c r="Z3681">
        <v>7818</v>
      </c>
      <c r="AA3681">
        <v>2589</v>
      </c>
      <c r="AB3681">
        <v>2903</v>
      </c>
      <c r="AC3681" t="s">
        <v>14739</v>
      </c>
      <c r="AD3681" t="s">
        <v>14742</v>
      </c>
    </row>
    <row r="3682" spans="1:30" x14ac:dyDescent="0.25">
      <c r="A3682">
        <v>3681</v>
      </c>
      <c r="B3682" t="s">
        <v>17894</v>
      </c>
      <c r="C3682" s="2">
        <v>0.84921721353475799</v>
      </c>
      <c r="D3682" t="s">
        <v>14745</v>
      </c>
      <c r="E3682" t="s">
        <v>18287</v>
      </c>
      <c r="F3682">
        <v>377.15097815844501</v>
      </c>
      <c r="G3682" s="2">
        <v>0.24012700823104899</v>
      </c>
      <c r="H3682" s="12">
        <v>3.5365335194516998</v>
      </c>
      <c r="I3682" s="14">
        <v>4.0541505098756899E-4</v>
      </c>
      <c r="J3682" s="14">
        <v>1.7528913553396699E-3</v>
      </c>
      <c r="K3682" t="s">
        <v>14744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0</v>
      </c>
      <c r="Y3682">
        <v>754</v>
      </c>
      <c r="Z3682">
        <v>723</v>
      </c>
      <c r="AA3682">
        <v>141</v>
      </c>
      <c r="AB3682">
        <v>218</v>
      </c>
      <c r="AC3682" t="s">
        <v>14743</v>
      </c>
      <c r="AD3682" t="s">
        <v>14746</v>
      </c>
    </row>
    <row r="3683" spans="1:30" x14ac:dyDescent="0.25">
      <c r="A3683">
        <v>3682</v>
      </c>
      <c r="B3683" t="s">
        <v>17895</v>
      </c>
      <c r="C3683" s="2">
        <v>0.58560392226177904</v>
      </c>
      <c r="D3683" t="s">
        <v>14749</v>
      </c>
      <c r="E3683" t="s">
        <v>18283</v>
      </c>
      <c r="F3683">
        <v>975.87687540792501</v>
      </c>
      <c r="G3683" s="2">
        <v>0.16903087318193299</v>
      </c>
      <c r="H3683" s="12">
        <v>3.4644790696399999</v>
      </c>
      <c r="I3683" s="14">
        <v>5.3125947929674798E-4</v>
      </c>
      <c r="J3683" s="14">
        <v>2.2283225205733601E-3</v>
      </c>
      <c r="K3683" t="s">
        <v>14748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0</v>
      </c>
      <c r="Y3683">
        <v>1720</v>
      </c>
      <c r="Z3683">
        <v>1849</v>
      </c>
      <c r="AA3683">
        <v>493</v>
      </c>
      <c r="AB3683">
        <v>534</v>
      </c>
      <c r="AC3683" t="s">
        <v>14747</v>
      </c>
      <c r="AD3683" t="s">
        <v>14750</v>
      </c>
    </row>
    <row r="3684" spans="1:30" x14ac:dyDescent="0.25">
      <c r="A3684">
        <v>3683</v>
      </c>
      <c r="B3684" t="s">
        <v>17896</v>
      </c>
      <c r="C3684" s="2">
        <v>0.63953156671974698</v>
      </c>
      <c r="D3684" t="s">
        <v>14753</v>
      </c>
      <c r="E3684" t="s">
        <v>18298</v>
      </c>
      <c r="F3684">
        <v>7005.7137512470099</v>
      </c>
      <c r="G3684" s="2">
        <v>0.24963003873874201</v>
      </c>
      <c r="H3684" s="12">
        <v>2.5619175078087002</v>
      </c>
      <c r="I3684" s="14">
        <v>1.04096040185664E-2</v>
      </c>
      <c r="J3684" s="14">
        <v>2.7880318033265902E-2</v>
      </c>
      <c r="K3684" t="s">
        <v>14752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0</v>
      </c>
      <c r="Y3684">
        <v>11989</v>
      </c>
      <c r="Z3684">
        <v>14051</v>
      </c>
      <c r="AA3684">
        <v>3991</v>
      </c>
      <c r="AB3684">
        <v>3117</v>
      </c>
      <c r="AC3684" t="s">
        <v>14751</v>
      </c>
      <c r="AD3684" t="s">
        <v>14754</v>
      </c>
    </row>
    <row r="3685" spans="1:30" x14ac:dyDescent="0.25">
      <c r="A3685">
        <v>3684</v>
      </c>
      <c r="B3685" t="s">
        <v>17897</v>
      </c>
      <c r="C3685" s="2">
        <v>0.131015145260828</v>
      </c>
      <c r="D3685" t="s">
        <v>14757</v>
      </c>
      <c r="E3685" t="s">
        <v>18286</v>
      </c>
      <c r="F3685">
        <v>381.48214401303198</v>
      </c>
      <c r="G3685" s="2">
        <v>0.21316387464247599</v>
      </c>
      <c r="H3685" s="12">
        <v>0.61462171055282999</v>
      </c>
      <c r="I3685" s="14">
        <v>0.53880457326097797</v>
      </c>
      <c r="J3685" s="14">
        <v>0.657715491898755</v>
      </c>
      <c r="K3685" t="s">
        <v>14756</v>
      </c>
      <c r="L3685" t="s">
        <v>24</v>
      </c>
      <c r="M3685" t="s">
        <v>24</v>
      </c>
      <c r="N3685" t="s">
        <v>24</v>
      </c>
      <c r="O3685" t="s">
        <v>24</v>
      </c>
      <c r="P3685" t="s">
        <v>24</v>
      </c>
      <c r="Q3685" t="s">
        <v>24</v>
      </c>
      <c r="R3685" t="s">
        <v>24</v>
      </c>
      <c r="S3685" t="s">
        <v>24</v>
      </c>
      <c r="T3685" t="s">
        <v>24</v>
      </c>
      <c r="U3685" t="s">
        <v>24</v>
      </c>
      <c r="V3685" t="s">
        <v>24</v>
      </c>
      <c r="W3685" t="s">
        <v>24</v>
      </c>
      <c r="X3685" t="s">
        <v>24</v>
      </c>
      <c r="Y3685">
        <v>632</v>
      </c>
      <c r="Z3685">
        <v>581</v>
      </c>
      <c r="AA3685">
        <v>213</v>
      </c>
      <c r="AB3685">
        <v>269</v>
      </c>
      <c r="AC3685" t="s">
        <v>14755</v>
      </c>
      <c r="AD3685" t="s">
        <v>14758</v>
      </c>
    </row>
    <row r="3686" spans="1:30" x14ac:dyDescent="0.25">
      <c r="A3686">
        <v>3685</v>
      </c>
      <c r="B3686" t="s">
        <v>17898</v>
      </c>
      <c r="C3686" s="2">
        <v>0.18846667569481201</v>
      </c>
      <c r="D3686" t="s">
        <v>35</v>
      </c>
      <c r="E3686" t="s">
        <v>18285</v>
      </c>
      <c r="F3686">
        <v>1888.4045784832099</v>
      </c>
      <c r="G3686" s="2">
        <v>0.15834259936775499</v>
      </c>
      <c r="H3686" s="12">
        <v>1.1902461905219399</v>
      </c>
      <c r="I3686" s="14">
        <v>0.2339496432516</v>
      </c>
      <c r="J3686" s="14">
        <v>0.35382391824070503</v>
      </c>
      <c r="K3686" t="s">
        <v>14760</v>
      </c>
      <c r="L3686" t="s">
        <v>24</v>
      </c>
      <c r="M3686" t="s">
        <v>24</v>
      </c>
      <c r="N3686" t="s">
        <v>24</v>
      </c>
      <c r="O3686" t="s">
        <v>24</v>
      </c>
      <c r="P3686" t="s">
        <v>24</v>
      </c>
      <c r="Q3686" t="s">
        <v>24</v>
      </c>
      <c r="R3686" t="s">
        <v>24</v>
      </c>
      <c r="S3686" t="s">
        <v>24</v>
      </c>
      <c r="T3686" t="s">
        <v>24</v>
      </c>
      <c r="U3686" t="s">
        <v>24</v>
      </c>
      <c r="V3686" t="s">
        <v>24</v>
      </c>
      <c r="W3686" t="s">
        <v>24</v>
      </c>
      <c r="X3686" t="s">
        <v>24</v>
      </c>
      <c r="Y3686">
        <v>3106</v>
      </c>
      <c r="Z3686">
        <v>3016</v>
      </c>
      <c r="AA3686">
        <v>1049</v>
      </c>
      <c r="AB3686">
        <v>1285</v>
      </c>
      <c r="AC3686" t="s">
        <v>14759</v>
      </c>
      <c r="AD3686" t="s">
        <v>14761</v>
      </c>
    </row>
    <row r="3687" spans="1:30" x14ac:dyDescent="0.25">
      <c r="A3687">
        <v>3686</v>
      </c>
      <c r="B3687" t="s">
        <v>17899</v>
      </c>
      <c r="C3687" s="2">
        <v>-0.13486887807638101</v>
      </c>
      <c r="D3687" t="s">
        <v>9348</v>
      </c>
      <c r="E3687" t="s">
        <v>18300</v>
      </c>
      <c r="F3687">
        <v>1864.5306806060801</v>
      </c>
      <c r="G3687" s="2">
        <v>0.1506778295725</v>
      </c>
      <c r="H3687" s="12">
        <v>-0.89508110422766196</v>
      </c>
      <c r="I3687" s="14">
        <v>0.37074373415150902</v>
      </c>
      <c r="J3687" s="14">
        <v>0.49939782058007598</v>
      </c>
      <c r="K3687" t="s">
        <v>14763</v>
      </c>
      <c r="L3687" t="s">
        <v>24</v>
      </c>
      <c r="M3687" t="s">
        <v>24</v>
      </c>
      <c r="N3687" t="s">
        <v>24</v>
      </c>
      <c r="O3687" t="s">
        <v>24</v>
      </c>
      <c r="P3687" t="s">
        <v>24</v>
      </c>
      <c r="Q3687" t="s">
        <v>24</v>
      </c>
      <c r="R3687" t="s">
        <v>24</v>
      </c>
      <c r="S3687" t="s">
        <v>24</v>
      </c>
      <c r="T3687" t="s">
        <v>24</v>
      </c>
      <c r="U3687" t="s">
        <v>24</v>
      </c>
      <c r="V3687" t="s">
        <v>24</v>
      </c>
      <c r="W3687" t="s">
        <v>24</v>
      </c>
      <c r="X3687" t="s">
        <v>24</v>
      </c>
      <c r="Y3687">
        <v>2566</v>
      </c>
      <c r="Z3687">
        <v>2854</v>
      </c>
      <c r="AA3687">
        <v>1174</v>
      </c>
      <c r="AB3687">
        <v>1404</v>
      </c>
      <c r="AC3687" t="s">
        <v>14762</v>
      </c>
      <c r="AD3687" t="s">
        <v>14764</v>
      </c>
    </row>
    <row r="3688" spans="1:30" x14ac:dyDescent="0.25">
      <c r="A3688">
        <v>3687</v>
      </c>
      <c r="B3688" t="s">
        <v>17900</v>
      </c>
      <c r="C3688" s="2">
        <v>7.9039666434845904E-2</v>
      </c>
      <c r="D3688" t="s">
        <v>14767</v>
      </c>
      <c r="E3688" t="s">
        <v>18287</v>
      </c>
      <c r="F3688">
        <v>706.619868224122</v>
      </c>
      <c r="G3688" s="2">
        <v>0.18547189414732901</v>
      </c>
      <c r="H3688" s="12">
        <v>0.42615441438292001</v>
      </c>
      <c r="I3688" s="14">
        <v>0.669995332022848</v>
      </c>
      <c r="J3688" s="14">
        <v>0.763776629367101</v>
      </c>
      <c r="K3688" t="s">
        <v>14766</v>
      </c>
      <c r="L3688" t="s">
        <v>24</v>
      </c>
      <c r="M3688" t="s">
        <v>24</v>
      </c>
      <c r="N3688" t="s">
        <v>24</v>
      </c>
      <c r="O3688" t="s">
        <v>24</v>
      </c>
      <c r="P3688" t="s">
        <v>24</v>
      </c>
      <c r="Q3688" t="s">
        <v>24</v>
      </c>
      <c r="R3688" t="s">
        <v>24</v>
      </c>
      <c r="S3688" t="s">
        <v>24</v>
      </c>
      <c r="T3688" t="s">
        <v>24</v>
      </c>
      <c r="U3688" t="s">
        <v>24</v>
      </c>
      <c r="V3688" t="s">
        <v>24</v>
      </c>
      <c r="W3688" t="s">
        <v>24</v>
      </c>
      <c r="X3688" t="s">
        <v>24</v>
      </c>
      <c r="Y3688">
        <v>1106</v>
      </c>
      <c r="Z3688">
        <v>1105</v>
      </c>
      <c r="AA3688">
        <v>389</v>
      </c>
      <c r="AB3688">
        <v>523</v>
      </c>
      <c r="AC3688" t="s">
        <v>14765</v>
      </c>
      <c r="AD3688" t="s">
        <v>14768</v>
      </c>
    </row>
    <row r="3689" spans="1:30" x14ac:dyDescent="0.25">
      <c r="A3689">
        <v>3688</v>
      </c>
      <c r="B3689" t="s">
        <v>17901</v>
      </c>
      <c r="C3689" s="2">
        <v>-0.188832316000934</v>
      </c>
      <c r="D3689" t="s">
        <v>4351</v>
      </c>
      <c r="E3689" t="s">
        <v>18295</v>
      </c>
      <c r="F3689">
        <v>815.41051419820303</v>
      </c>
      <c r="G3689" s="2">
        <v>0.180835126404046</v>
      </c>
      <c r="H3689" s="12">
        <v>-1.0442236514327401</v>
      </c>
      <c r="I3689" s="14">
        <v>0.296381926779825</v>
      </c>
      <c r="J3689" s="14">
        <v>0.42147539114173999</v>
      </c>
      <c r="K3689" t="s">
        <v>14770</v>
      </c>
      <c r="L3689" t="s">
        <v>24</v>
      </c>
      <c r="M3689" t="s">
        <v>24</v>
      </c>
      <c r="N3689" t="s">
        <v>24</v>
      </c>
      <c r="O3689" t="s">
        <v>24</v>
      </c>
      <c r="P3689" t="s">
        <v>24</v>
      </c>
      <c r="Q3689" t="s">
        <v>24</v>
      </c>
      <c r="R3689" t="s">
        <v>24</v>
      </c>
      <c r="S3689" t="s">
        <v>24</v>
      </c>
      <c r="T3689" t="s">
        <v>24</v>
      </c>
      <c r="U3689" t="s">
        <v>24</v>
      </c>
      <c r="V3689" t="s">
        <v>24</v>
      </c>
      <c r="W3689" t="s">
        <v>24</v>
      </c>
      <c r="X3689" t="s">
        <v>24</v>
      </c>
      <c r="Y3689">
        <v>1200</v>
      </c>
      <c r="Z3689">
        <v>1118</v>
      </c>
      <c r="AA3689">
        <v>525</v>
      </c>
      <c r="AB3689">
        <v>622</v>
      </c>
      <c r="AC3689" t="s">
        <v>14769</v>
      </c>
      <c r="AD3689" t="s">
        <v>14771</v>
      </c>
    </row>
    <row r="3690" spans="1:30" x14ac:dyDescent="0.25">
      <c r="A3690">
        <v>3689</v>
      </c>
      <c r="B3690" t="s">
        <v>17902</v>
      </c>
      <c r="C3690" s="2">
        <v>0.38637806866897401</v>
      </c>
      <c r="D3690" t="s">
        <v>14774</v>
      </c>
      <c r="E3690" t="s">
        <v>18289</v>
      </c>
      <c r="F3690">
        <v>2112.0697521185498</v>
      </c>
      <c r="G3690" s="2">
        <v>0.227031922066354</v>
      </c>
      <c r="H3690" s="12">
        <v>1.70186670293901</v>
      </c>
      <c r="I3690" s="14">
        <v>8.8780358879944593E-2</v>
      </c>
      <c r="J3690" s="14">
        <v>0.16615069382846101</v>
      </c>
      <c r="K3690" t="s">
        <v>14773</v>
      </c>
      <c r="L3690" t="s">
        <v>24</v>
      </c>
      <c r="M3690" t="s">
        <v>24</v>
      </c>
      <c r="N3690" t="s">
        <v>24</v>
      </c>
      <c r="O3690" t="s">
        <v>24</v>
      </c>
      <c r="P3690" t="s">
        <v>24</v>
      </c>
      <c r="Q3690" t="s">
        <v>24</v>
      </c>
      <c r="R3690" t="s">
        <v>24</v>
      </c>
      <c r="S3690" t="s">
        <v>24</v>
      </c>
      <c r="T3690" t="s">
        <v>24</v>
      </c>
      <c r="U3690" t="s">
        <v>24</v>
      </c>
      <c r="V3690" t="s">
        <v>24</v>
      </c>
      <c r="W3690" t="s">
        <v>24</v>
      </c>
      <c r="X3690" t="s">
        <v>24</v>
      </c>
      <c r="Y3690">
        <v>3508</v>
      </c>
      <c r="Z3690">
        <v>3788</v>
      </c>
      <c r="AA3690">
        <v>917</v>
      </c>
      <c r="AB3690">
        <v>1535</v>
      </c>
      <c r="AC3690" t="s">
        <v>14772</v>
      </c>
      <c r="AD3690" t="s">
        <v>14775</v>
      </c>
    </row>
    <row r="3691" spans="1:30" x14ac:dyDescent="0.25">
      <c r="A3691">
        <v>3690</v>
      </c>
      <c r="B3691" t="s">
        <v>17903</v>
      </c>
      <c r="C3691" s="2">
        <v>-0.52077479254088099</v>
      </c>
      <c r="D3691" t="s">
        <v>14778</v>
      </c>
      <c r="E3691" t="s">
        <v>18292</v>
      </c>
      <c r="F3691">
        <v>13072.475914053401</v>
      </c>
      <c r="G3691" s="2">
        <v>0.17143264657351101</v>
      </c>
      <c r="H3691" s="12">
        <v>-3.0377807433403299</v>
      </c>
      <c r="I3691" s="14">
        <v>2.38327290791525E-3</v>
      </c>
      <c r="J3691" s="14">
        <v>7.8484484778228395E-3</v>
      </c>
      <c r="K3691" t="s">
        <v>14777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1</v>
      </c>
      <c r="W3691">
        <v>0</v>
      </c>
      <c r="X3691">
        <v>0</v>
      </c>
      <c r="Y3691">
        <v>14553</v>
      </c>
      <c r="Z3691">
        <v>18249</v>
      </c>
      <c r="AA3691">
        <v>9677</v>
      </c>
      <c r="AB3691">
        <v>10599</v>
      </c>
      <c r="AC3691" t="s">
        <v>14776</v>
      </c>
      <c r="AD3691" t="s">
        <v>14779</v>
      </c>
    </row>
    <row r="3692" spans="1:30" x14ac:dyDescent="0.25">
      <c r="A3692">
        <v>3691</v>
      </c>
      <c r="B3692" t="s">
        <v>17904</v>
      </c>
      <c r="C3692" s="2">
        <v>-0.85605482421050305</v>
      </c>
      <c r="D3692" t="s">
        <v>14782</v>
      </c>
      <c r="E3692" t="s">
        <v>18298</v>
      </c>
      <c r="F3692">
        <v>10797.0636034293</v>
      </c>
      <c r="G3692" s="2">
        <v>0.28093402110350602</v>
      </c>
      <c r="H3692" s="12">
        <v>-3.0471739266320501</v>
      </c>
      <c r="I3692" s="14">
        <v>2.3100400383644099E-3</v>
      </c>
      <c r="J3692" s="14">
        <v>7.6446663981466403E-3</v>
      </c>
      <c r="K3692" t="s">
        <v>14781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</v>
      </c>
      <c r="W3692">
        <v>0</v>
      </c>
      <c r="X3692">
        <v>0</v>
      </c>
      <c r="Y3692">
        <v>10347</v>
      </c>
      <c r="Z3692">
        <v>13132</v>
      </c>
      <c r="AA3692">
        <v>6356</v>
      </c>
      <c r="AB3692">
        <v>12390</v>
      </c>
      <c r="AC3692" t="s">
        <v>14780</v>
      </c>
      <c r="AD3692" t="s">
        <v>14783</v>
      </c>
    </row>
    <row r="3693" spans="1:30" x14ac:dyDescent="0.25">
      <c r="A3693">
        <v>3692</v>
      </c>
      <c r="B3693" t="s">
        <v>17905</v>
      </c>
      <c r="C3693" s="2">
        <v>-1.4673878692600201E-2</v>
      </c>
      <c r="D3693" t="s">
        <v>14786</v>
      </c>
      <c r="E3693" t="s">
        <v>18292</v>
      </c>
      <c r="F3693">
        <v>968.91399173088098</v>
      </c>
      <c r="G3693" s="2">
        <v>0.28943913389083598</v>
      </c>
      <c r="H3693" s="12">
        <v>-5.0697631986884401E-2</v>
      </c>
      <c r="I3693" s="14">
        <v>0.95956646362527298</v>
      </c>
      <c r="J3693" s="14">
        <v>0.97176012459976402</v>
      </c>
      <c r="K3693" t="s">
        <v>14785</v>
      </c>
      <c r="L3693" t="s">
        <v>24</v>
      </c>
      <c r="M3693" t="s">
        <v>24</v>
      </c>
      <c r="N3693" t="s">
        <v>24</v>
      </c>
      <c r="O3693" t="s">
        <v>24</v>
      </c>
      <c r="P3693" t="s">
        <v>24</v>
      </c>
      <c r="Q3693" t="s">
        <v>24</v>
      </c>
      <c r="R3693" t="s">
        <v>24</v>
      </c>
      <c r="S3693" t="s">
        <v>24</v>
      </c>
      <c r="T3693" t="s">
        <v>24</v>
      </c>
      <c r="U3693" t="s">
        <v>24</v>
      </c>
      <c r="V3693" t="s">
        <v>24</v>
      </c>
      <c r="W3693" t="s">
        <v>24</v>
      </c>
      <c r="X3693" t="s">
        <v>24</v>
      </c>
      <c r="Y3693">
        <v>1470</v>
      </c>
      <c r="Z3693">
        <v>1466</v>
      </c>
      <c r="AA3693">
        <v>439</v>
      </c>
      <c r="AB3693">
        <v>874</v>
      </c>
      <c r="AC3693" t="s">
        <v>14784</v>
      </c>
      <c r="AD3693" t="s">
        <v>14787</v>
      </c>
    </row>
    <row r="3694" spans="1:30" x14ac:dyDescent="0.25">
      <c r="A3694">
        <v>3693</v>
      </c>
      <c r="B3694" t="s">
        <v>17906</v>
      </c>
      <c r="C3694" s="2">
        <v>-0.52158288584499002</v>
      </c>
      <c r="D3694" t="s">
        <v>14790</v>
      </c>
      <c r="E3694" t="s">
        <v>18292</v>
      </c>
      <c r="F3694">
        <v>1329.1439680465901</v>
      </c>
      <c r="G3694" s="2">
        <v>0.26717087011005702</v>
      </c>
      <c r="H3694" s="12">
        <v>-1.95224459025092</v>
      </c>
      <c r="I3694" s="14">
        <v>5.09091725073052E-2</v>
      </c>
      <c r="J3694" s="14">
        <v>0.104907819863339</v>
      </c>
      <c r="K3694" t="s">
        <v>14789</v>
      </c>
      <c r="L3694" t="s">
        <v>24</v>
      </c>
      <c r="M3694" t="s">
        <v>24</v>
      </c>
      <c r="N3694" t="s">
        <v>24</v>
      </c>
      <c r="O3694" t="s">
        <v>24</v>
      </c>
      <c r="P3694" t="s">
        <v>24</v>
      </c>
      <c r="Q3694" t="s">
        <v>24</v>
      </c>
      <c r="R3694" t="s">
        <v>24</v>
      </c>
      <c r="S3694" t="s">
        <v>24</v>
      </c>
      <c r="T3694" t="s">
        <v>24</v>
      </c>
      <c r="U3694" t="s">
        <v>24</v>
      </c>
      <c r="V3694" t="s">
        <v>24</v>
      </c>
      <c r="W3694" t="s">
        <v>24</v>
      </c>
      <c r="X3694" t="s">
        <v>24</v>
      </c>
      <c r="Y3694">
        <v>1630</v>
      </c>
      <c r="Z3694">
        <v>1696</v>
      </c>
      <c r="AA3694">
        <v>733</v>
      </c>
      <c r="AB3694">
        <v>1375</v>
      </c>
      <c r="AC3694" t="s">
        <v>14788</v>
      </c>
      <c r="AD3694" t="s">
        <v>14791</v>
      </c>
    </row>
    <row r="3695" spans="1:30" x14ac:dyDescent="0.25">
      <c r="A3695">
        <v>3694</v>
      </c>
      <c r="B3695" t="s">
        <v>17907</v>
      </c>
      <c r="C3695" s="2">
        <v>0.46503910356300199</v>
      </c>
      <c r="D3695" t="s">
        <v>14794</v>
      </c>
      <c r="E3695" t="s">
        <v>18289</v>
      </c>
      <c r="F3695">
        <v>1947.9530253954199</v>
      </c>
      <c r="G3695" s="2">
        <v>0.150407709623923</v>
      </c>
      <c r="H3695" s="12">
        <v>3.0918568251971799</v>
      </c>
      <c r="I3695" s="14">
        <v>1.98908761477314E-3</v>
      </c>
      <c r="J3695" s="14">
        <v>6.7191930239525197E-3</v>
      </c>
      <c r="K3695" t="s">
        <v>14793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0</v>
      </c>
      <c r="Y3695">
        <v>3388</v>
      </c>
      <c r="Z3695">
        <v>3493</v>
      </c>
      <c r="AA3695">
        <v>1007</v>
      </c>
      <c r="AB3695">
        <v>1151</v>
      </c>
      <c r="AC3695" t="s">
        <v>14792</v>
      </c>
      <c r="AD3695" t="s">
        <v>14795</v>
      </c>
    </row>
    <row r="3696" spans="1:30" x14ac:dyDescent="0.25">
      <c r="A3696">
        <v>3695</v>
      </c>
      <c r="B3696" t="s">
        <v>17908</v>
      </c>
      <c r="C3696" s="2">
        <v>9.8616958935398191E-4</v>
      </c>
      <c r="D3696" t="s">
        <v>14798</v>
      </c>
      <c r="E3696" t="s">
        <v>18287</v>
      </c>
      <c r="F3696">
        <v>1260.56458955672</v>
      </c>
      <c r="G3696" s="2">
        <v>0.168441232747676</v>
      </c>
      <c r="H3696" s="12">
        <v>5.85468043226243E-3</v>
      </c>
      <c r="I3696" s="14">
        <v>0.995328667561442</v>
      </c>
      <c r="J3696" s="14">
        <v>0.99558361855210897</v>
      </c>
      <c r="K3696" t="s">
        <v>14797</v>
      </c>
      <c r="L3696" t="s">
        <v>24</v>
      </c>
      <c r="M3696" t="s">
        <v>24</v>
      </c>
      <c r="N3696" t="s">
        <v>24</v>
      </c>
      <c r="O3696" t="s">
        <v>24</v>
      </c>
      <c r="P3696" t="s">
        <v>24</v>
      </c>
      <c r="Q3696" t="s">
        <v>24</v>
      </c>
      <c r="R3696" t="s">
        <v>24</v>
      </c>
      <c r="S3696" t="s">
        <v>24</v>
      </c>
      <c r="T3696" t="s">
        <v>24</v>
      </c>
      <c r="U3696" t="s">
        <v>24</v>
      </c>
      <c r="V3696" t="s">
        <v>24</v>
      </c>
      <c r="W3696" t="s">
        <v>24</v>
      </c>
      <c r="X3696" t="s">
        <v>24</v>
      </c>
      <c r="Y3696">
        <v>1810</v>
      </c>
      <c r="Z3696">
        <v>2035</v>
      </c>
      <c r="AA3696">
        <v>801</v>
      </c>
      <c r="AB3696">
        <v>856</v>
      </c>
      <c r="AC3696" t="s">
        <v>14796</v>
      </c>
      <c r="AD3696" t="s">
        <v>14799</v>
      </c>
    </row>
    <row r="3697" spans="1:30" x14ac:dyDescent="0.25">
      <c r="A3697">
        <v>3696</v>
      </c>
      <c r="B3697" t="s">
        <v>17909</v>
      </c>
      <c r="C3697" s="2">
        <v>-0.55285357531549295</v>
      </c>
      <c r="D3697" t="s">
        <v>35</v>
      </c>
      <c r="F3697">
        <v>251722.63382933501</v>
      </c>
      <c r="G3697" s="2">
        <v>0.30628600584208399</v>
      </c>
      <c r="H3697" s="12">
        <v>-1.80502394745562</v>
      </c>
      <c r="I3697" s="14">
        <v>7.1070934729206905E-2</v>
      </c>
      <c r="J3697" s="14">
        <v>0.137733002539729</v>
      </c>
      <c r="K3697" t="s">
        <v>14801</v>
      </c>
      <c r="L3697" t="s">
        <v>24</v>
      </c>
      <c r="M3697" t="s">
        <v>24</v>
      </c>
      <c r="N3697" t="s">
        <v>24</v>
      </c>
      <c r="O3697" t="s">
        <v>24</v>
      </c>
      <c r="P3697" t="s">
        <v>24</v>
      </c>
      <c r="Q3697" t="s">
        <v>24</v>
      </c>
      <c r="R3697" t="s">
        <v>24</v>
      </c>
      <c r="S3697" t="s">
        <v>24</v>
      </c>
      <c r="T3697" t="s">
        <v>24</v>
      </c>
      <c r="U3697" t="s">
        <v>24</v>
      </c>
      <c r="V3697" t="s">
        <v>24</v>
      </c>
      <c r="W3697" t="s">
        <v>24</v>
      </c>
      <c r="X3697" t="s">
        <v>24</v>
      </c>
      <c r="Y3697">
        <v>304814</v>
      </c>
      <c r="Z3697">
        <v>316846</v>
      </c>
      <c r="AA3697">
        <v>234829</v>
      </c>
      <c r="AB3697">
        <v>150494</v>
      </c>
      <c r="AC3697" t="s">
        <v>14800</v>
      </c>
      <c r="AD3697" t="s">
        <v>14802</v>
      </c>
    </row>
    <row r="3698" spans="1:30" x14ac:dyDescent="0.25">
      <c r="A3698">
        <v>3697</v>
      </c>
      <c r="B3698" t="s">
        <v>17910</v>
      </c>
      <c r="C3698" s="2">
        <v>-0.50817600910990102</v>
      </c>
      <c r="D3698" t="s">
        <v>14805</v>
      </c>
      <c r="E3698" t="s">
        <v>18299</v>
      </c>
      <c r="F3698">
        <v>1692.03652825528</v>
      </c>
      <c r="G3698" s="2">
        <v>0.15921304250885099</v>
      </c>
      <c r="H3698" s="12">
        <v>-3.1917988696287298</v>
      </c>
      <c r="I3698" s="14">
        <v>1.41389750432965E-3</v>
      </c>
      <c r="J3698" s="14">
        <v>5.0376548854081096E-3</v>
      </c>
      <c r="K3698" t="s">
        <v>14804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1</v>
      </c>
      <c r="W3698">
        <v>0</v>
      </c>
      <c r="X3698">
        <v>0</v>
      </c>
      <c r="Y3698">
        <v>1969</v>
      </c>
      <c r="Z3698">
        <v>2294</v>
      </c>
      <c r="AA3698">
        <v>1194</v>
      </c>
      <c r="AB3698">
        <v>1431</v>
      </c>
      <c r="AC3698" t="s">
        <v>14803</v>
      </c>
      <c r="AD3698" t="s">
        <v>14806</v>
      </c>
    </row>
    <row r="3699" spans="1:30" x14ac:dyDescent="0.25">
      <c r="A3699">
        <v>3698</v>
      </c>
      <c r="B3699" t="s">
        <v>17911</v>
      </c>
      <c r="C3699" s="2">
        <v>0.39348346450893401</v>
      </c>
      <c r="D3699" t="s">
        <v>35</v>
      </c>
      <c r="F3699">
        <v>62.721231659744802</v>
      </c>
      <c r="G3699" s="2">
        <v>0.46448593589529702</v>
      </c>
      <c r="H3699" s="12">
        <v>0.84713752150642496</v>
      </c>
      <c r="I3699" s="14">
        <v>0.39691847324113899</v>
      </c>
      <c r="J3699" s="14">
        <v>0.52546825795560703</v>
      </c>
      <c r="K3699" t="s">
        <v>24</v>
      </c>
      <c r="L3699" t="s">
        <v>24</v>
      </c>
      <c r="M3699" t="s">
        <v>24</v>
      </c>
      <c r="N3699" t="s">
        <v>24</v>
      </c>
      <c r="O3699" t="s">
        <v>24</v>
      </c>
      <c r="P3699" t="s">
        <v>24</v>
      </c>
      <c r="Q3699" t="s">
        <v>24</v>
      </c>
      <c r="R3699" t="s">
        <v>24</v>
      </c>
      <c r="S3699" t="s">
        <v>24</v>
      </c>
      <c r="T3699" t="s">
        <v>24</v>
      </c>
      <c r="U3699" t="s">
        <v>24</v>
      </c>
      <c r="V3699" t="s">
        <v>24</v>
      </c>
      <c r="W3699" t="s">
        <v>24</v>
      </c>
      <c r="X3699" t="s">
        <v>24</v>
      </c>
      <c r="Y3699">
        <v>95</v>
      </c>
      <c r="Z3699">
        <v>122</v>
      </c>
      <c r="AA3699">
        <v>43</v>
      </c>
      <c r="AB3699">
        <v>27</v>
      </c>
      <c r="AC3699" t="s">
        <v>14807</v>
      </c>
      <c r="AD3699" t="s">
        <v>14808</v>
      </c>
    </row>
    <row r="3700" spans="1:30" x14ac:dyDescent="0.25">
      <c r="A3700">
        <v>3699</v>
      </c>
      <c r="B3700" t="s">
        <v>17912</v>
      </c>
      <c r="C3700" s="2">
        <v>0.212907048259045</v>
      </c>
      <c r="D3700" t="s">
        <v>14811</v>
      </c>
      <c r="E3700" t="s">
        <v>18283</v>
      </c>
      <c r="F3700">
        <v>6428.8891203600097</v>
      </c>
      <c r="G3700" s="2">
        <v>0.137158191556008</v>
      </c>
      <c r="H3700" s="12">
        <v>1.55227366184764</v>
      </c>
      <c r="I3700" s="14">
        <v>0.120596757178144</v>
      </c>
      <c r="J3700" s="14">
        <v>0.211369091912322</v>
      </c>
      <c r="K3700" t="s">
        <v>14810</v>
      </c>
      <c r="L3700" t="s">
        <v>24</v>
      </c>
      <c r="M3700" t="s">
        <v>24</v>
      </c>
      <c r="N3700" t="s">
        <v>24</v>
      </c>
      <c r="O3700" t="s">
        <v>24</v>
      </c>
      <c r="P3700" t="s">
        <v>24</v>
      </c>
      <c r="Q3700" t="s">
        <v>24</v>
      </c>
      <c r="R3700" t="s">
        <v>24</v>
      </c>
      <c r="S3700" t="s">
        <v>24</v>
      </c>
      <c r="T3700" t="s">
        <v>24</v>
      </c>
      <c r="U3700" t="s">
        <v>24</v>
      </c>
      <c r="V3700" t="s">
        <v>24</v>
      </c>
      <c r="W3700" t="s">
        <v>24</v>
      </c>
      <c r="X3700" t="s">
        <v>24</v>
      </c>
      <c r="Y3700">
        <v>10204</v>
      </c>
      <c r="Z3700">
        <v>10829</v>
      </c>
      <c r="AA3700">
        <v>3603</v>
      </c>
      <c r="AB3700">
        <v>4260</v>
      </c>
      <c r="AC3700" t="s">
        <v>14809</v>
      </c>
      <c r="AD3700" t="s">
        <v>14812</v>
      </c>
    </row>
    <row r="3701" spans="1:30" x14ac:dyDescent="0.25">
      <c r="A3701">
        <v>3700</v>
      </c>
      <c r="B3701" t="s">
        <v>17913</v>
      </c>
      <c r="C3701" s="2">
        <v>0.91040404037727596</v>
      </c>
      <c r="D3701" t="s">
        <v>14815</v>
      </c>
      <c r="E3701" t="s">
        <v>18297</v>
      </c>
      <c r="F3701">
        <v>4453.5128374246096</v>
      </c>
      <c r="G3701" s="2">
        <v>0.223841860419454</v>
      </c>
      <c r="H3701" s="12">
        <v>4.0671750970586196</v>
      </c>
      <c r="I3701" s="14">
        <v>4.7586487572831801E-5</v>
      </c>
      <c r="J3701" s="14">
        <v>2.59532449681436E-4</v>
      </c>
      <c r="K3701" t="s">
        <v>14814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0</v>
      </c>
      <c r="Y3701">
        <v>7814</v>
      </c>
      <c r="Z3701">
        <v>9948</v>
      </c>
      <c r="AA3701">
        <v>2140</v>
      </c>
      <c r="AB3701">
        <v>1895</v>
      </c>
      <c r="AC3701" t="s">
        <v>14813</v>
      </c>
      <c r="AD3701" t="s">
        <v>14816</v>
      </c>
    </row>
    <row r="3702" spans="1:30" x14ac:dyDescent="0.25">
      <c r="A3702">
        <v>3701</v>
      </c>
      <c r="B3702" t="s">
        <v>17914</v>
      </c>
      <c r="C3702" s="2">
        <v>1.21268956116988</v>
      </c>
      <c r="D3702" t="s">
        <v>14819</v>
      </c>
      <c r="E3702" t="s">
        <v>18292</v>
      </c>
      <c r="F3702">
        <v>2729.71936943944</v>
      </c>
      <c r="G3702" s="2">
        <v>0.16425260692719601</v>
      </c>
      <c r="H3702" s="12">
        <v>7.38307649331494</v>
      </c>
      <c r="I3702" s="14">
        <v>1.54673100726821E-13</v>
      </c>
      <c r="J3702" s="14">
        <v>3.28260031705562E-12</v>
      </c>
      <c r="K3702" t="s">
        <v>14818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0</v>
      </c>
      <c r="Y3702">
        <v>5708</v>
      </c>
      <c r="Z3702">
        <v>5908</v>
      </c>
      <c r="AA3702">
        <v>1062</v>
      </c>
      <c r="AB3702">
        <v>1099</v>
      </c>
      <c r="AC3702" t="s">
        <v>14817</v>
      </c>
      <c r="AD3702" t="s">
        <v>14820</v>
      </c>
    </row>
    <row r="3703" spans="1:30" x14ac:dyDescent="0.25">
      <c r="A3703">
        <v>3702</v>
      </c>
      <c r="B3703" t="s">
        <v>17915</v>
      </c>
      <c r="C3703" s="2">
        <v>1.1888213434054899</v>
      </c>
      <c r="D3703" t="s">
        <v>35</v>
      </c>
      <c r="E3703" t="s">
        <v>18295</v>
      </c>
      <c r="F3703">
        <v>1224.6286958985299</v>
      </c>
      <c r="G3703" s="2">
        <v>0.195792380382561</v>
      </c>
      <c r="H3703" s="12">
        <v>6.0718468261259098</v>
      </c>
      <c r="I3703" s="14">
        <v>1.2644751570865E-9</v>
      </c>
      <c r="J3703" s="14">
        <v>1.67939266278268E-8</v>
      </c>
      <c r="K3703" t="s">
        <v>14822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0</v>
      </c>
      <c r="Y3703">
        <v>2421</v>
      </c>
      <c r="Z3703">
        <v>2771</v>
      </c>
      <c r="AA3703">
        <v>499</v>
      </c>
      <c r="AB3703">
        <v>479</v>
      </c>
      <c r="AC3703" t="s">
        <v>14821</v>
      </c>
      <c r="AD3703" t="s">
        <v>14823</v>
      </c>
    </row>
    <row r="3704" spans="1:30" x14ac:dyDescent="0.25">
      <c r="A3704">
        <v>3703</v>
      </c>
      <c r="B3704" t="s">
        <v>17916</v>
      </c>
      <c r="C3704" s="2">
        <v>1.14341011064095</v>
      </c>
      <c r="D3704" t="s">
        <v>14826</v>
      </c>
      <c r="E3704" t="s">
        <v>18289</v>
      </c>
      <c r="F3704">
        <v>466.30355063012399</v>
      </c>
      <c r="G3704" s="2">
        <v>0.20673434000110799</v>
      </c>
      <c r="H3704" s="12">
        <v>5.5308184921519201</v>
      </c>
      <c r="I3704" s="14">
        <v>3.1874000632155503E-8</v>
      </c>
      <c r="J3704" s="14">
        <v>3.43834178089964E-7</v>
      </c>
      <c r="K3704" t="s">
        <v>14825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0</v>
      </c>
      <c r="Y3704">
        <v>937</v>
      </c>
      <c r="Z3704">
        <v>1021</v>
      </c>
      <c r="AA3704">
        <v>161</v>
      </c>
      <c r="AB3704">
        <v>225</v>
      </c>
      <c r="AC3704" t="s">
        <v>14824</v>
      </c>
      <c r="AD3704" t="s">
        <v>14827</v>
      </c>
    </row>
    <row r="3705" spans="1:30" x14ac:dyDescent="0.25">
      <c r="A3705">
        <v>3704</v>
      </c>
      <c r="B3705" t="s">
        <v>17917</v>
      </c>
      <c r="C3705" s="2">
        <v>0.435734121327565</v>
      </c>
      <c r="D3705" t="s">
        <v>14830</v>
      </c>
      <c r="E3705" t="s">
        <v>18289</v>
      </c>
      <c r="F3705">
        <v>346.18535939141401</v>
      </c>
      <c r="G3705" s="2">
        <v>0.22342240126513399</v>
      </c>
      <c r="H3705" s="12">
        <v>1.9502705138795899</v>
      </c>
      <c r="I3705" s="14">
        <v>5.1143885155855197E-2</v>
      </c>
      <c r="J3705" s="14">
        <v>0.105280375083613</v>
      </c>
      <c r="K3705" t="s">
        <v>14829</v>
      </c>
      <c r="L3705" t="s">
        <v>24</v>
      </c>
      <c r="M3705" t="s">
        <v>24</v>
      </c>
      <c r="N3705" t="s">
        <v>24</v>
      </c>
      <c r="O3705" t="s">
        <v>24</v>
      </c>
      <c r="P3705" t="s">
        <v>24</v>
      </c>
      <c r="Q3705" t="s">
        <v>24</v>
      </c>
      <c r="R3705" t="s">
        <v>24</v>
      </c>
      <c r="S3705" t="s">
        <v>24</v>
      </c>
      <c r="T3705" t="s">
        <v>24</v>
      </c>
      <c r="U3705" t="s">
        <v>24</v>
      </c>
      <c r="V3705" t="s">
        <v>24</v>
      </c>
      <c r="W3705" t="s">
        <v>24</v>
      </c>
      <c r="X3705" t="s">
        <v>24</v>
      </c>
      <c r="Y3705">
        <v>546</v>
      </c>
      <c r="Z3705">
        <v>669</v>
      </c>
      <c r="AA3705">
        <v>188</v>
      </c>
      <c r="AB3705">
        <v>199</v>
      </c>
      <c r="AC3705" t="s">
        <v>14828</v>
      </c>
      <c r="AD3705" t="s">
        <v>14831</v>
      </c>
    </row>
    <row r="3706" spans="1:30" x14ac:dyDescent="0.25">
      <c r="A3706">
        <v>3705</v>
      </c>
      <c r="B3706" t="s">
        <v>17918</v>
      </c>
      <c r="C3706" s="2">
        <v>-0.79957530113033404</v>
      </c>
      <c r="D3706" t="s">
        <v>14833</v>
      </c>
      <c r="E3706" t="s">
        <v>18282</v>
      </c>
      <c r="F3706">
        <v>870.04890747834997</v>
      </c>
      <c r="G3706" s="2">
        <v>0.17219492444450701</v>
      </c>
      <c r="H3706" s="12">
        <v>-4.6434312957232997</v>
      </c>
      <c r="I3706" s="14">
        <v>3.42669976705576E-6</v>
      </c>
      <c r="J3706" s="14">
        <v>2.4463002907409102E-5</v>
      </c>
      <c r="K3706" t="s">
        <v>24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</v>
      </c>
      <c r="W3706">
        <v>0</v>
      </c>
      <c r="X3706">
        <v>0</v>
      </c>
      <c r="Y3706">
        <v>926</v>
      </c>
      <c r="Z3706">
        <v>1010</v>
      </c>
      <c r="AA3706">
        <v>636</v>
      </c>
      <c r="AB3706">
        <v>829</v>
      </c>
      <c r="AC3706" t="s">
        <v>14832</v>
      </c>
      <c r="AD3706" t="s">
        <v>14834</v>
      </c>
    </row>
    <row r="3707" spans="1:30" x14ac:dyDescent="0.25">
      <c r="A3707">
        <v>3706</v>
      </c>
      <c r="B3707" t="s">
        <v>17919</v>
      </c>
      <c r="C3707" s="2">
        <v>0.31050634181307302</v>
      </c>
      <c r="D3707" t="s">
        <v>5281</v>
      </c>
      <c r="E3707" t="s">
        <v>18293</v>
      </c>
      <c r="F3707">
        <v>712.30765273863994</v>
      </c>
      <c r="G3707" s="2">
        <v>0.240054837887548</v>
      </c>
      <c r="H3707" s="12">
        <v>1.2934808752262099</v>
      </c>
      <c r="I3707" s="14">
        <v>0.19584479440421099</v>
      </c>
      <c r="J3707" s="14">
        <v>0.30912446327746401</v>
      </c>
      <c r="K3707" t="s">
        <v>14836</v>
      </c>
      <c r="L3707" t="s">
        <v>24</v>
      </c>
      <c r="M3707" t="s">
        <v>24</v>
      </c>
      <c r="N3707" t="s">
        <v>24</v>
      </c>
      <c r="O3707" t="s">
        <v>24</v>
      </c>
      <c r="P3707" t="s">
        <v>24</v>
      </c>
      <c r="Q3707" t="s">
        <v>24</v>
      </c>
      <c r="R3707" t="s">
        <v>24</v>
      </c>
      <c r="S3707" t="s">
        <v>24</v>
      </c>
      <c r="T3707" t="s">
        <v>24</v>
      </c>
      <c r="U3707" t="s">
        <v>24</v>
      </c>
      <c r="V3707" t="s">
        <v>24</v>
      </c>
      <c r="W3707" t="s">
        <v>24</v>
      </c>
      <c r="X3707" t="s">
        <v>24</v>
      </c>
      <c r="Y3707">
        <v>1302</v>
      </c>
      <c r="Z3707">
        <v>1094</v>
      </c>
      <c r="AA3707">
        <v>337</v>
      </c>
      <c r="AB3707">
        <v>511</v>
      </c>
      <c r="AC3707" t="s">
        <v>14835</v>
      </c>
      <c r="AD3707" t="s">
        <v>14837</v>
      </c>
    </row>
    <row r="3708" spans="1:30" x14ac:dyDescent="0.25">
      <c r="A3708">
        <v>3707</v>
      </c>
      <c r="B3708" t="s">
        <v>17920</v>
      </c>
      <c r="C3708" s="2">
        <v>-0.40638592859994599</v>
      </c>
      <c r="D3708" t="s">
        <v>14840</v>
      </c>
      <c r="E3708" t="s">
        <v>18287</v>
      </c>
      <c r="F3708">
        <v>1242.6681834696999</v>
      </c>
      <c r="G3708" s="2">
        <v>0.18050109331627301</v>
      </c>
      <c r="H3708" s="12">
        <v>-2.2514319505415901</v>
      </c>
      <c r="I3708" s="14">
        <v>2.4358192394260601E-2</v>
      </c>
      <c r="J3708" s="14">
        <v>5.7787813669251301E-2</v>
      </c>
      <c r="K3708" t="s">
        <v>14839</v>
      </c>
      <c r="L3708" t="s">
        <v>24</v>
      </c>
      <c r="M3708" t="s">
        <v>24</v>
      </c>
      <c r="N3708" t="s">
        <v>24</v>
      </c>
      <c r="O3708" t="s">
        <v>24</v>
      </c>
      <c r="P3708" t="s">
        <v>24</v>
      </c>
      <c r="Q3708" t="s">
        <v>24</v>
      </c>
      <c r="R3708" t="s">
        <v>24</v>
      </c>
      <c r="S3708" t="s">
        <v>24</v>
      </c>
      <c r="T3708" t="s">
        <v>24</v>
      </c>
      <c r="U3708" t="s">
        <v>24</v>
      </c>
      <c r="V3708" t="s">
        <v>24</v>
      </c>
      <c r="W3708" t="s">
        <v>24</v>
      </c>
      <c r="X3708" t="s">
        <v>24</v>
      </c>
      <c r="Y3708">
        <v>1657</v>
      </c>
      <c r="Z3708">
        <v>1596</v>
      </c>
      <c r="AA3708">
        <v>797</v>
      </c>
      <c r="AB3708">
        <v>1084</v>
      </c>
      <c r="AC3708" t="s">
        <v>14838</v>
      </c>
      <c r="AD3708" t="s">
        <v>14841</v>
      </c>
    </row>
    <row r="3709" spans="1:30" x14ac:dyDescent="0.25">
      <c r="A3709">
        <v>3708</v>
      </c>
      <c r="B3709" t="s">
        <v>17921</v>
      </c>
      <c r="C3709" s="2">
        <v>0.254448034429133</v>
      </c>
      <c r="D3709" t="s">
        <v>14844</v>
      </c>
      <c r="E3709" t="s">
        <v>18296</v>
      </c>
      <c r="F3709">
        <v>84326.044819118804</v>
      </c>
      <c r="G3709" s="2">
        <v>0.22631419319257901</v>
      </c>
      <c r="H3709" s="12">
        <v>1.1243131985655599</v>
      </c>
      <c r="I3709" s="14">
        <v>0.26088018108225902</v>
      </c>
      <c r="J3709" s="14">
        <v>0.38380857468025298</v>
      </c>
      <c r="K3709" t="s">
        <v>14843</v>
      </c>
      <c r="L3709" t="s">
        <v>24</v>
      </c>
      <c r="M3709" t="s">
        <v>24</v>
      </c>
      <c r="N3709" t="s">
        <v>24</v>
      </c>
      <c r="O3709" t="s">
        <v>24</v>
      </c>
      <c r="P3709" t="s">
        <v>24</v>
      </c>
      <c r="Q3709" t="s">
        <v>24</v>
      </c>
      <c r="R3709" t="s">
        <v>24</v>
      </c>
      <c r="S3709" t="s">
        <v>24</v>
      </c>
      <c r="T3709" t="s">
        <v>24</v>
      </c>
      <c r="U3709" t="s">
        <v>24</v>
      </c>
      <c r="V3709" t="s">
        <v>24</v>
      </c>
      <c r="W3709" t="s">
        <v>24</v>
      </c>
      <c r="X3709" t="s">
        <v>24</v>
      </c>
      <c r="Y3709">
        <v>128672</v>
      </c>
      <c r="Z3709">
        <v>151311</v>
      </c>
      <c r="AA3709">
        <v>54432</v>
      </c>
      <c r="AB3709">
        <v>45650</v>
      </c>
      <c r="AC3709" t="s">
        <v>14842</v>
      </c>
      <c r="AD3709" t="s">
        <v>14845</v>
      </c>
    </row>
    <row r="3710" spans="1:30" x14ac:dyDescent="0.25">
      <c r="A3710">
        <v>3709</v>
      </c>
      <c r="B3710" t="s">
        <v>17922</v>
      </c>
      <c r="C3710" s="2">
        <v>0.21402156709308401</v>
      </c>
      <c r="D3710" t="s">
        <v>14848</v>
      </c>
      <c r="E3710" t="s">
        <v>18296</v>
      </c>
      <c r="F3710">
        <v>30024.003273446</v>
      </c>
      <c r="G3710" s="2">
        <v>0.21741701896379501</v>
      </c>
      <c r="H3710" s="12">
        <v>0.98438276871381503</v>
      </c>
      <c r="I3710" s="14">
        <v>0.32492734714982502</v>
      </c>
      <c r="J3710" s="14">
        <v>0.45008666722190499</v>
      </c>
      <c r="K3710" t="s">
        <v>14847</v>
      </c>
      <c r="L3710" t="s">
        <v>24</v>
      </c>
      <c r="M3710" t="s">
        <v>24</v>
      </c>
      <c r="N3710" t="s">
        <v>24</v>
      </c>
      <c r="O3710" t="s">
        <v>24</v>
      </c>
      <c r="P3710" t="s">
        <v>24</v>
      </c>
      <c r="Q3710" t="s">
        <v>24</v>
      </c>
      <c r="R3710" t="s">
        <v>24</v>
      </c>
      <c r="S3710" t="s">
        <v>24</v>
      </c>
      <c r="T3710" t="s">
        <v>24</v>
      </c>
      <c r="U3710" t="s">
        <v>24</v>
      </c>
      <c r="V3710" t="s">
        <v>24</v>
      </c>
      <c r="W3710" t="s">
        <v>24</v>
      </c>
      <c r="X3710" t="s">
        <v>24</v>
      </c>
      <c r="Y3710">
        <v>44829</v>
      </c>
      <c r="Z3710">
        <v>53606</v>
      </c>
      <c r="AA3710">
        <v>19385</v>
      </c>
      <c r="AB3710">
        <v>16847</v>
      </c>
      <c r="AC3710" t="s">
        <v>14846</v>
      </c>
      <c r="AD3710" t="s">
        <v>14849</v>
      </c>
    </row>
    <row r="3711" spans="1:30" x14ac:dyDescent="0.25">
      <c r="A3711">
        <v>3710</v>
      </c>
      <c r="B3711" t="s">
        <v>17923</v>
      </c>
      <c r="C3711" s="2">
        <v>0.183854024299483</v>
      </c>
      <c r="D3711" t="s">
        <v>14852</v>
      </c>
      <c r="E3711" t="s">
        <v>18296</v>
      </c>
      <c r="F3711">
        <v>17841.946278958101</v>
      </c>
      <c r="G3711" s="2">
        <v>0.19109619273272599</v>
      </c>
      <c r="H3711" s="12">
        <v>0.96210197424826205</v>
      </c>
      <c r="I3711" s="14">
        <v>0.33599838251007103</v>
      </c>
      <c r="J3711" s="14">
        <v>0.46183515793799002</v>
      </c>
      <c r="K3711" t="s">
        <v>14851</v>
      </c>
      <c r="L3711" t="s">
        <v>24</v>
      </c>
      <c r="M3711" t="s">
        <v>24</v>
      </c>
      <c r="N3711" t="s">
        <v>24</v>
      </c>
      <c r="O3711" t="s">
        <v>24</v>
      </c>
      <c r="P3711" t="s">
        <v>24</v>
      </c>
      <c r="Q3711" t="s">
        <v>24</v>
      </c>
      <c r="R3711" t="s">
        <v>24</v>
      </c>
      <c r="S3711" t="s">
        <v>24</v>
      </c>
      <c r="T3711" t="s">
        <v>24</v>
      </c>
      <c r="U3711" t="s">
        <v>24</v>
      </c>
      <c r="V3711" t="s">
        <v>24</v>
      </c>
      <c r="W3711" t="s">
        <v>24</v>
      </c>
      <c r="X3711" t="s">
        <v>24</v>
      </c>
      <c r="Y3711">
        <v>26208</v>
      </c>
      <c r="Z3711">
        <v>31731</v>
      </c>
      <c r="AA3711">
        <v>11159</v>
      </c>
      <c r="AB3711">
        <v>10705</v>
      </c>
      <c r="AC3711" t="s">
        <v>14850</v>
      </c>
      <c r="AD3711" t="s">
        <v>14853</v>
      </c>
    </row>
    <row r="3712" spans="1:30" x14ac:dyDescent="0.25">
      <c r="A3712">
        <v>3711</v>
      </c>
      <c r="B3712" t="s">
        <v>17924</v>
      </c>
      <c r="C3712" s="2">
        <v>0.29293321932951899</v>
      </c>
      <c r="D3712" t="s">
        <v>14856</v>
      </c>
      <c r="E3712" t="s">
        <v>18296</v>
      </c>
      <c r="F3712">
        <v>12449.388225583099</v>
      </c>
      <c r="G3712" s="2">
        <v>0.19502590297172201</v>
      </c>
      <c r="H3712" s="12">
        <v>1.50202211534943</v>
      </c>
      <c r="I3712" s="14">
        <v>0.13309139744142601</v>
      </c>
      <c r="J3712" s="14">
        <v>0.22854965127914101</v>
      </c>
      <c r="K3712" t="s">
        <v>14855</v>
      </c>
      <c r="L3712" t="s">
        <v>24</v>
      </c>
      <c r="M3712" t="s">
        <v>24</v>
      </c>
      <c r="N3712" t="s">
        <v>24</v>
      </c>
      <c r="O3712" t="s">
        <v>24</v>
      </c>
      <c r="P3712" t="s">
        <v>24</v>
      </c>
      <c r="Q3712" t="s">
        <v>24</v>
      </c>
      <c r="R3712" t="s">
        <v>24</v>
      </c>
      <c r="S3712" t="s">
        <v>24</v>
      </c>
      <c r="T3712" t="s">
        <v>24</v>
      </c>
      <c r="U3712" t="s">
        <v>24</v>
      </c>
      <c r="V3712" t="s">
        <v>24</v>
      </c>
      <c r="W3712" t="s">
        <v>24</v>
      </c>
      <c r="X3712" t="s">
        <v>24</v>
      </c>
      <c r="Y3712">
        <v>18916</v>
      </c>
      <c r="Z3712">
        <v>22939</v>
      </c>
      <c r="AA3712">
        <v>7514</v>
      </c>
      <c r="AB3712">
        <v>7123</v>
      </c>
      <c r="AC3712" t="s">
        <v>14854</v>
      </c>
      <c r="AD3712" t="s">
        <v>14857</v>
      </c>
    </row>
    <row r="3713" spans="1:30" x14ac:dyDescent="0.25">
      <c r="A3713">
        <v>3712</v>
      </c>
      <c r="B3713" t="s">
        <v>17925</v>
      </c>
      <c r="C3713" s="2">
        <v>-0.63079434808661505</v>
      </c>
      <c r="D3713" t="s">
        <v>14860</v>
      </c>
      <c r="E3713" t="s">
        <v>18285</v>
      </c>
      <c r="F3713">
        <v>488.66819313326403</v>
      </c>
      <c r="G3713" s="2">
        <v>0.203461407590004</v>
      </c>
      <c r="H3713" s="12">
        <v>-3.1003144800695202</v>
      </c>
      <c r="I3713" s="14">
        <v>1.9331527287282501E-3</v>
      </c>
      <c r="J3713" s="14">
        <v>6.57002733305816E-3</v>
      </c>
      <c r="K3713" t="s">
        <v>14859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</v>
      </c>
      <c r="W3713">
        <v>0</v>
      </c>
      <c r="X3713">
        <v>0</v>
      </c>
      <c r="Y3713">
        <v>534</v>
      </c>
      <c r="Z3713">
        <v>637</v>
      </c>
      <c r="AA3713">
        <v>337</v>
      </c>
      <c r="AB3713">
        <v>451</v>
      </c>
      <c r="AC3713" t="s">
        <v>14858</v>
      </c>
      <c r="AD3713" t="s">
        <v>14861</v>
      </c>
    </row>
    <row r="3714" spans="1:30" x14ac:dyDescent="0.25">
      <c r="A3714">
        <v>3713</v>
      </c>
      <c r="B3714" t="s">
        <v>17926</v>
      </c>
      <c r="C3714" s="2">
        <v>-0.25299794561538702</v>
      </c>
      <c r="D3714" t="s">
        <v>461</v>
      </c>
      <c r="E3714" t="s">
        <v>18284</v>
      </c>
      <c r="F3714">
        <v>235.38202738126</v>
      </c>
      <c r="G3714" s="2">
        <v>0.31230558146708398</v>
      </c>
      <c r="H3714" s="12">
        <v>-0.81009741941500202</v>
      </c>
      <c r="I3714" s="14">
        <v>0.41788418733266602</v>
      </c>
      <c r="J3714" s="14">
        <v>0.54722929293563405</v>
      </c>
      <c r="K3714" t="s">
        <v>14863</v>
      </c>
      <c r="L3714" t="s">
        <v>24</v>
      </c>
      <c r="M3714" t="s">
        <v>24</v>
      </c>
      <c r="N3714" t="s">
        <v>24</v>
      </c>
      <c r="O3714" t="s">
        <v>24</v>
      </c>
      <c r="P3714" t="s">
        <v>24</v>
      </c>
      <c r="Q3714" t="s">
        <v>24</v>
      </c>
      <c r="R3714" t="s">
        <v>24</v>
      </c>
      <c r="S3714" t="s">
        <v>24</v>
      </c>
      <c r="T3714" t="s">
        <v>24</v>
      </c>
      <c r="U3714" t="s">
        <v>24</v>
      </c>
      <c r="V3714" t="s">
        <v>24</v>
      </c>
      <c r="W3714" t="s">
        <v>24</v>
      </c>
      <c r="X3714" t="s">
        <v>24</v>
      </c>
      <c r="Y3714">
        <v>341</v>
      </c>
      <c r="Z3714">
        <v>313</v>
      </c>
      <c r="AA3714">
        <v>120</v>
      </c>
      <c r="AB3714">
        <v>224</v>
      </c>
      <c r="AC3714" t="s">
        <v>14862</v>
      </c>
      <c r="AD3714" t="s">
        <v>14864</v>
      </c>
    </row>
    <row r="3715" spans="1:30" x14ac:dyDescent="0.25">
      <c r="A3715">
        <v>3714</v>
      </c>
      <c r="B3715" t="s">
        <v>17927</v>
      </c>
      <c r="C3715" s="2">
        <v>6.3133554033429198E-2</v>
      </c>
      <c r="D3715" t="s">
        <v>3026</v>
      </c>
      <c r="E3715" t="s">
        <v>18301</v>
      </c>
      <c r="F3715">
        <v>2307.6337394162001</v>
      </c>
      <c r="G3715" s="2">
        <v>0.269846907163594</v>
      </c>
      <c r="H3715" s="12">
        <v>0.23396063604002901</v>
      </c>
      <c r="I3715" s="14">
        <v>0.81501553847871799</v>
      </c>
      <c r="J3715" s="14">
        <v>0.87171615386452905</v>
      </c>
      <c r="K3715" t="s">
        <v>14866</v>
      </c>
      <c r="L3715" t="s">
        <v>24</v>
      </c>
      <c r="M3715" t="s">
        <v>24</v>
      </c>
      <c r="N3715" t="s">
        <v>24</v>
      </c>
      <c r="O3715" t="s">
        <v>24</v>
      </c>
      <c r="P3715" t="s">
        <v>24</v>
      </c>
      <c r="Q3715" t="s">
        <v>24</v>
      </c>
      <c r="R3715" t="s">
        <v>24</v>
      </c>
      <c r="S3715" t="s">
        <v>24</v>
      </c>
      <c r="T3715" t="s">
        <v>24</v>
      </c>
      <c r="U3715" t="s">
        <v>24</v>
      </c>
      <c r="V3715" t="s">
        <v>24</v>
      </c>
      <c r="W3715" t="s">
        <v>24</v>
      </c>
      <c r="X3715" t="s">
        <v>24</v>
      </c>
      <c r="Y3715">
        <v>3131</v>
      </c>
      <c r="Z3715">
        <v>4075</v>
      </c>
      <c r="AA3715">
        <v>1656</v>
      </c>
      <c r="AB3715">
        <v>1271</v>
      </c>
      <c r="AC3715" t="s">
        <v>14865</v>
      </c>
      <c r="AD3715" t="s">
        <v>14867</v>
      </c>
    </row>
    <row r="3716" spans="1:30" x14ac:dyDescent="0.25">
      <c r="A3716">
        <v>3715</v>
      </c>
      <c r="B3716" t="s">
        <v>17928</v>
      </c>
      <c r="C3716" s="2">
        <v>1.8415086909693399</v>
      </c>
      <c r="D3716" t="s">
        <v>14869</v>
      </c>
      <c r="E3716" t="s">
        <v>18301</v>
      </c>
      <c r="F3716">
        <v>26.4390470131566</v>
      </c>
      <c r="G3716" s="2">
        <v>0.66756347735105903</v>
      </c>
      <c r="H3716" s="12">
        <v>2.7585521878407402</v>
      </c>
      <c r="I3716" s="14">
        <v>5.80580340049672E-3</v>
      </c>
      <c r="J3716" s="14">
        <v>1.6982518561003499E-2</v>
      </c>
      <c r="K3716" t="s">
        <v>24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1</v>
      </c>
      <c r="U3716">
        <v>0</v>
      </c>
      <c r="V3716">
        <v>0</v>
      </c>
      <c r="W3716">
        <v>0</v>
      </c>
      <c r="X3716">
        <v>0</v>
      </c>
      <c r="Y3716">
        <v>72</v>
      </c>
      <c r="Z3716">
        <v>53</v>
      </c>
      <c r="AA3716">
        <v>9</v>
      </c>
      <c r="AB3716">
        <v>6</v>
      </c>
      <c r="AC3716" t="s">
        <v>14868</v>
      </c>
      <c r="AD3716" t="e">
        <f>-KTYSFYKWVLCVPFFAFEAVGVEFNTEFLKIGEQGQADLSQFSAPDRLAPGNYLVDIVVNNNYYKQQEINFVENAKHPQTQPCLPRSLISTFGLKREYISSLPEHSCLLIYPVLPHVIIKITDS</f>
        <v>#NAME?</v>
      </c>
    </row>
    <row r="3717" spans="1:30" x14ac:dyDescent="0.25">
      <c r="A3717">
        <v>3716</v>
      </c>
      <c r="B3717" t="s">
        <v>17929</v>
      </c>
      <c r="C3717" s="2">
        <v>0.71863500934497804</v>
      </c>
      <c r="D3717" t="s">
        <v>14869</v>
      </c>
      <c r="E3717" t="s">
        <v>18301</v>
      </c>
      <c r="F3717">
        <v>111.84338981449601</v>
      </c>
      <c r="G3717" s="2">
        <v>0.43625787273859201</v>
      </c>
      <c r="H3717" s="12">
        <v>1.6472711537187299</v>
      </c>
      <c r="I3717" s="14">
        <v>9.9502324296669803E-2</v>
      </c>
      <c r="J3717" s="14">
        <v>0.181017683536702</v>
      </c>
      <c r="K3717" t="s">
        <v>14871</v>
      </c>
      <c r="L3717" t="s">
        <v>24</v>
      </c>
      <c r="M3717" t="s">
        <v>24</v>
      </c>
      <c r="N3717" t="s">
        <v>24</v>
      </c>
      <c r="O3717" t="s">
        <v>24</v>
      </c>
      <c r="P3717" t="s">
        <v>24</v>
      </c>
      <c r="Q3717" t="s">
        <v>24</v>
      </c>
      <c r="R3717" t="s">
        <v>24</v>
      </c>
      <c r="S3717" t="s">
        <v>24</v>
      </c>
      <c r="T3717" t="s">
        <v>24</v>
      </c>
      <c r="U3717" t="s">
        <v>24</v>
      </c>
      <c r="V3717" t="s">
        <v>24</v>
      </c>
      <c r="W3717" t="s">
        <v>24</v>
      </c>
      <c r="X3717" t="s">
        <v>24</v>
      </c>
      <c r="Y3717">
        <v>264</v>
      </c>
      <c r="Z3717">
        <v>156</v>
      </c>
      <c r="AA3717">
        <v>61</v>
      </c>
      <c r="AB3717">
        <v>49</v>
      </c>
      <c r="AC3717" t="s">
        <v>14870</v>
      </c>
      <c r="AD3717" t="s">
        <v>14872</v>
      </c>
    </row>
    <row r="3718" spans="1:30" x14ac:dyDescent="0.25">
      <c r="A3718">
        <v>3717</v>
      </c>
      <c r="B3718" t="s">
        <v>17930</v>
      </c>
      <c r="C3718" s="2">
        <v>-1.01180201580198</v>
      </c>
      <c r="D3718" t="s">
        <v>3026</v>
      </c>
      <c r="E3718" t="s">
        <v>18302</v>
      </c>
      <c r="F3718">
        <v>7.8928629680946196</v>
      </c>
      <c r="G3718" s="2">
        <v>0.97143835523186595</v>
      </c>
      <c r="H3718" s="12">
        <v>-1.0415504085799401</v>
      </c>
      <c r="I3718" s="14">
        <v>0.297620170823026</v>
      </c>
      <c r="J3718" s="14" t="s">
        <v>24</v>
      </c>
      <c r="K3718" t="s">
        <v>14874</v>
      </c>
      <c r="L3718" t="s">
        <v>24</v>
      </c>
      <c r="M3718" t="s">
        <v>24</v>
      </c>
      <c r="N3718" t="s">
        <v>24</v>
      </c>
      <c r="O3718" t="s">
        <v>24</v>
      </c>
      <c r="P3718" t="s">
        <v>24</v>
      </c>
      <c r="Q3718" t="s">
        <v>24</v>
      </c>
      <c r="R3718" t="s">
        <v>24</v>
      </c>
      <c r="S3718" t="s">
        <v>24</v>
      </c>
      <c r="T3718" t="s">
        <v>24</v>
      </c>
      <c r="U3718" t="s">
        <v>24</v>
      </c>
      <c r="V3718" t="s">
        <v>24</v>
      </c>
      <c r="W3718" t="s">
        <v>24</v>
      </c>
      <c r="X3718" t="s">
        <v>24</v>
      </c>
      <c r="Y3718">
        <v>7</v>
      </c>
      <c r="Z3718">
        <v>9</v>
      </c>
      <c r="AA3718">
        <v>6</v>
      </c>
      <c r="AB3718">
        <v>8</v>
      </c>
      <c r="AC3718" t="s">
        <v>14873</v>
      </c>
      <c r="AD3718" t="s">
        <v>14875</v>
      </c>
    </row>
    <row r="3719" spans="1:30" x14ac:dyDescent="0.25">
      <c r="A3719">
        <v>3718</v>
      </c>
      <c r="B3719" t="s">
        <v>17931</v>
      </c>
      <c r="C3719" s="2">
        <v>0.48779455888973</v>
      </c>
      <c r="D3719" t="s">
        <v>3301</v>
      </c>
      <c r="E3719" t="s">
        <v>18301</v>
      </c>
      <c r="F3719">
        <v>132.10223021133001</v>
      </c>
      <c r="G3719" s="2">
        <v>0.280395073131262</v>
      </c>
      <c r="H3719" s="12">
        <v>1.7396687946131499</v>
      </c>
      <c r="I3719" s="14">
        <v>8.1917191780712495E-2</v>
      </c>
      <c r="J3719" s="14">
        <v>0.155738380673652</v>
      </c>
      <c r="K3719" t="s">
        <v>14877</v>
      </c>
      <c r="L3719" t="s">
        <v>24</v>
      </c>
      <c r="M3719" t="s">
        <v>24</v>
      </c>
      <c r="N3719" t="s">
        <v>24</v>
      </c>
      <c r="O3719" t="s">
        <v>24</v>
      </c>
      <c r="P3719" t="s">
        <v>24</v>
      </c>
      <c r="Q3719" t="s">
        <v>24</v>
      </c>
      <c r="R3719" t="s">
        <v>24</v>
      </c>
      <c r="S3719" t="s">
        <v>24</v>
      </c>
      <c r="T3719" t="s">
        <v>24</v>
      </c>
      <c r="U3719" t="s">
        <v>24</v>
      </c>
      <c r="V3719" t="s">
        <v>24</v>
      </c>
      <c r="W3719" t="s">
        <v>24</v>
      </c>
      <c r="X3719" t="s">
        <v>24</v>
      </c>
      <c r="Y3719">
        <v>225</v>
      </c>
      <c r="Z3719">
        <v>245</v>
      </c>
      <c r="AA3719">
        <v>68</v>
      </c>
      <c r="AB3719">
        <v>77</v>
      </c>
      <c r="AC3719" t="s">
        <v>14876</v>
      </c>
      <c r="AD3719" t="s">
        <v>14878</v>
      </c>
    </row>
    <row r="3720" spans="1:30" x14ac:dyDescent="0.25">
      <c r="A3720">
        <v>3719</v>
      </c>
      <c r="B3720" t="s">
        <v>17932</v>
      </c>
      <c r="C3720" s="2">
        <v>1.17425218331409</v>
      </c>
      <c r="D3720" t="s">
        <v>14881</v>
      </c>
      <c r="E3720" t="s">
        <v>18292</v>
      </c>
      <c r="F3720">
        <v>35.108329553146298</v>
      </c>
      <c r="G3720" s="2">
        <v>0.57790474583307205</v>
      </c>
      <c r="H3720" s="12">
        <v>2.0319130302717299</v>
      </c>
      <c r="I3720" s="14">
        <v>4.2162461170047301E-2</v>
      </c>
      <c r="J3720" s="14">
        <v>9.0364660191566706E-2</v>
      </c>
      <c r="K3720" t="s">
        <v>14880</v>
      </c>
      <c r="L3720" t="s">
        <v>24</v>
      </c>
      <c r="M3720" t="s">
        <v>24</v>
      </c>
      <c r="N3720" t="s">
        <v>24</v>
      </c>
      <c r="O3720" t="s">
        <v>24</v>
      </c>
      <c r="P3720" t="s">
        <v>24</v>
      </c>
      <c r="Q3720" t="s">
        <v>24</v>
      </c>
      <c r="R3720" t="s">
        <v>24</v>
      </c>
      <c r="S3720" t="s">
        <v>24</v>
      </c>
      <c r="T3720" t="s">
        <v>24</v>
      </c>
      <c r="U3720" t="s">
        <v>24</v>
      </c>
      <c r="V3720" t="s">
        <v>24</v>
      </c>
      <c r="W3720" t="s">
        <v>24</v>
      </c>
      <c r="X3720" t="s">
        <v>24</v>
      </c>
      <c r="Y3720">
        <v>84</v>
      </c>
      <c r="Z3720">
        <v>64</v>
      </c>
      <c r="AA3720">
        <v>9</v>
      </c>
      <c r="AB3720">
        <v>20</v>
      </c>
      <c r="AC3720" t="s">
        <v>14879</v>
      </c>
      <c r="AD3720" t="s">
        <v>14882</v>
      </c>
    </row>
    <row r="3721" spans="1:30" x14ac:dyDescent="0.25">
      <c r="A3721">
        <v>3720</v>
      </c>
      <c r="B3721" t="s">
        <v>17933</v>
      </c>
      <c r="C3721" s="2">
        <v>1.3671290636911499</v>
      </c>
      <c r="D3721" t="s">
        <v>12776</v>
      </c>
      <c r="E3721" t="s">
        <v>18294</v>
      </c>
      <c r="F3721">
        <v>21.755311969984302</v>
      </c>
      <c r="G3721" s="2">
        <v>0.96747525537327295</v>
      </c>
      <c r="H3721" s="12">
        <v>1.41308943675637</v>
      </c>
      <c r="I3721" s="14">
        <v>0.15762942873529301</v>
      </c>
      <c r="J3721" s="14">
        <v>0.26126609474164603</v>
      </c>
      <c r="K3721" t="s">
        <v>14884</v>
      </c>
      <c r="L3721" t="s">
        <v>24</v>
      </c>
      <c r="M3721" t="s">
        <v>24</v>
      </c>
      <c r="N3721" t="s">
        <v>24</v>
      </c>
      <c r="O3721" t="s">
        <v>24</v>
      </c>
      <c r="P3721" t="s">
        <v>24</v>
      </c>
      <c r="Q3721" t="s">
        <v>24</v>
      </c>
      <c r="R3721" t="s">
        <v>24</v>
      </c>
      <c r="S3721" t="s">
        <v>24</v>
      </c>
      <c r="T3721" t="s">
        <v>24</v>
      </c>
      <c r="U3721" t="s">
        <v>24</v>
      </c>
      <c r="V3721" t="s">
        <v>24</v>
      </c>
      <c r="W3721" t="s">
        <v>24</v>
      </c>
      <c r="X3721" t="s">
        <v>24</v>
      </c>
      <c r="Y3721">
        <v>47</v>
      </c>
      <c r="Z3721">
        <v>49</v>
      </c>
      <c r="AA3721">
        <v>1</v>
      </c>
      <c r="AB3721">
        <v>16</v>
      </c>
      <c r="AC3721" t="s">
        <v>14883</v>
      </c>
      <c r="AD3721" t="s">
        <v>14885</v>
      </c>
    </row>
    <row r="3722" spans="1:30" x14ac:dyDescent="0.25">
      <c r="A3722">
        <v>3721</v>
      </c>
      <c r="B3722" t="s">
        <v>17934</v>
      </c>
      <c r="C3722" s="2">
        <v>0.65378802956196602</v>
      </c>
      <c r="D3722" t="s">
        <v>14888</v>
      </c>
      <c r="E3722" t="s">
        <v>18287</v>
      </c>
      <c r="F3722">
        <v>4852.8621980464904</v>
      </c>
      <c r="G3722" s="2">
        <v>0.18487971035675099</v>
      </c>
      <c r="H3722" s="12">
        <v>3.53628869441861</v>
      </c>
      <c r="I3722" s="14">
        <v>4.0579098213241099E-4</v>
      </c>
      <c r="J3722" s="14">
        <v>1.7528913553396699E-3</v>
      </c>
      <c r="K3722" t="s">
        <v>14887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0</v>
      </c>
      <c r="Y3722">
        <v>8243</v>
      </c>
      <c r="Z3722">
        <v>9870</v>
      </c>
      <c r="AA3722">
        <v>2490</v>
      </c>
      <c r="AB3722">
        <v>2452</v>
      </c>
      <c r="AC3722" t="s">
        <v>14886</v>
      </c>
      <c r="AD3722" t="s">
        <v>14889</v>
      </c>
    </row>
    <row r="3723" spans="1:30" x14ac:dyDescent="0.25">
      <c r="A3723">
        <v>3722</v>
      </c>
      <c r="B3723" t="s">
        <v>17935</v>
      </c>
      <c r="C3723" s="2">
        <v>1.0548572796925599</v>
      </c>
      <c r="D3723" t="s">
        <v>14892</v>
      </c>
      <c r="E3723" t="s">
        <v>18298</v>
      </c>
      <c r="F3723">
        <v>819.53208129456596</v>
      </c>
      <c r="G3723" s="2">
        <v>0.180757788820994</v>
      </c>
      <c r="H3723" s="12">
        <v>5.8357500751306199</v>
      </c>
      <c r="I3723" s="14">
        <v>5.3549113452388597E-9</v>
      </c>
      <c r="J3723" s="14">
        <v>6.5346652509868006E-8</v>
      </c>
      <c r="K3723" t="s">
        <v>14891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0</v>
      </c>
      <c r="Y3723">
        <v>1613</v>
      </c>
      <c r="Z3723">
        <v>1759</v>
      </c>
      <c r="AA3723">
        <v>342</v>
      </c>
      <c r="AB3723">
        <v>358</v>
      </c>
      <c r="AC3723" t="s">
        <v>14890</v>
      </c>
      <c r="AD3723" t="s">
        <v>14893</v>
      </c>
    </row>
    <row r="3724" spans="1:30" x14ac:dyDescent="0.25">
      <c r="A3724">
        <v>3723</v>
      </c>
      <c r="B3724" t="s">
        <v>17936</v>
      </c>
      <c r="C3724" s="2">
        <v>0.89875347271810901</v>
      </c>
      <c r="D3724" t="s">
        <v>35</v>
      </c>
      <c r="F3724">
        <v>3552.4675179381902</v>
      </c>
      <c r="G3724" s="2">
        <v>0.179349912114381</v>
      </c>
      <c r="H3724" s="12">
        <v>5.0111731983728296</v>
      </c>
      <c r="I3724" s="14">
        <v>5.4099195279734696E-7</v>
      </c>
      <c r="J3724" s="14">
        <v>4.6738353444107097E-6</v>
      </c>
      <c r="K3724" t="s">
        <v>14895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0</v>
      </c>
      <c r="Y3724">
        <v>6500</v>
      </c>
      <c r="Z3724">
        <v>7611</v>
      </c>
      <c r="AA3724">
        <v>1628</v>
      </c>
      <c r="AB3724">
        <v>1624</v>
      </c>
      <c r="AC3724" t="s">
        <v>14894</v>
      </c>
      <c r="AD3724" t="s">
        <v>14896</v>
      </c>
    </row>
    <row r="3725" spans="1:30" x14ac:dyDescent="0.25">
      <c r="A3725">
        <v>3724</v>
      </c>
      <c r="B3725" t="s">
        <v>17937</v>
      </c>
      <c r="C3725" s="2">
        <v>-1.7277716958259399</v>
      </c>
      <c r="D3725" t="s">
        <v>14899</v>
      </c>
      <c r="E3725" t="s">
        <v>18297</v>
      </c>
      <c r="F3725">
        <v>201357.09632139499</v>
      </c>
      <c r="G3725" s="2">
        <v>0.16505443305852999</v>
      </c>
      <c r="H3725" s="12">
        <v>-10.4678902820699</v>
      </c>
      <c r="I3725" s="14">
        <v>1.2131658730363299E-25</v>
      </c>
      <c r="J3725" s="14">
        <v>5.9967249800086998E-24</v>
      </c>
      <c r="K3725" t="s">
        <v>14898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1</v>
      </c>
      <c r="Y3725">
        <v>127409</v>
      </c>
      <c r="Z3725">
        <v>157821</v>
      </c>
      <c r="AA3725">
        <v>180734</v>
      </c>
      <c r="AB3725">
        <v>228858</v>
      </c>
      <c r="AC3725" t="s">
        <v>14897</v>
      </c>
      <c r="AD3725" t="s">
        <v>14900</v>
      </c>
    </row>
    <row r="3726" spans="1:30" x14ac:dyDescent="0.25">
      <c r="A3726">
        <v>3725</v>
      </c>
      <c r="B3726" t="s">
        <v>17938</v>
      </c>
      <c r="C3726" s="2">
        <v>-1.5825055838942199</v>
      </c>
      <c r="D3726" t="s">
        <v>14903</v>
      </c>
      <c r="E3726" t="s">
        <v>18297</v>
      </c>
      <c r="F3726">
        <v>32729.865412121399</v>
      </c>
      <c r="G3726" s="2">
        <v>0.178593782663478</v>
      </c>
      <c r="H3726" s="12">
        <v>-8.8609220337536208</v>
      </c>
      <c r="I3726" s="14">
        <v>7.9355352782081102E-19</v>
      </c>
      <c r="J3726" s="14">
        <v>2.8960995571404401E-17</v>
      </c>
      <c r="K3726" t="s">
        <v>14902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1</v>
      </c>
      <c r="Y3726">
        <v>21715</v>
      </c>
      <c r="Z3726">
        <v>28369</v>
      </c>
      <c r="AA3726">
        <v>29140</v>
      </c>
      <c r="AB3726">
        <v>35755</v>
      </c>
      <c r="AC3726" t="s">
        <v>14901</v>
      </c>
      <c r="AD3726" t="s">
        <v>14904</v>
      </c>
    </row>
    <row r="3727" spans="1:30" x14ac:dyDescent="0.25">
      <c r="A3727">
        <v>3726</v>
      </c>
      <c r="B3727" t="s">
        <v>17939</v>
      </c>
      <c r="C3727" s="2">
        <v>-1.21635618165773</v>
      </c>
      <c r="D3727" t="s">
        <v>14907</v>
      </c>
      <c r="E3727" t="s">
        <v>18294</v>
      </c>
      <c r="F3727">
        <v>4199.5436489613503</v>
      </c>
      <c r="G3727" s="2">
        <v>0.156870218771054</v>
      </c>
      <c r="H3727" s="12">
        <v>-7.75390122603807</v>
      </c>
      <c r="I3727" s="14">
        <v>8.9111650294151307E-15</v>
      </c>
      <c r="J3727" s="14">
        <v>2.14803082962136E-13</v>
      </c>
      <c r="K3727" t="s">
        <v>14906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1</v>
      </c>
      <c r="W3727">
        <v>0</v>
      </c>
      <c r="X3727">
        <v>0</v>
      </c>
      <c r="Y3727">
        <v>3806</v>
      </c>
      <c r="Z3727">
        <v>3891</v>
      </c>
      <c r="AA3727">
        <v>3345</v>
      </c>
      <c r="AB3727">
        <v>4446</v>
      </c>
      <c r="AC3727" t="s">
        <v>14905</v>
      </c>
      <c r="AD3727" t="e">
        <f>-RWLPFMLIFLLAYIEISIFIKVAAALGVLVTLLLVIFTSCVGVSLVRNQGVKTFMQMQQKLAAGESPAAEMVKSVSLVLAGFLLLIPGFFTDFLGLLLLLPPIQKSLTLKLMPHLNIYRSRSTGPTADGNTFDGEFQRKDDGRFHVEHRDEESDRSRDDRFKDDK</f>
        <v>#NAME?</v>
      </c>
    </row>
    <row r="3728" spans="1:30" x14ac:dyDescent="0.25">
      <c r="A3728">
        <v>3727</v>
      </c>
      <c r="B3728" t="s">
        <v>17940</v>
      </c>
      <c r="C3728" s="2">
        <v>1.6724734206287399</v>
      </c>
      <c r="D3728" t="s">
        <v>14910</v>
      </c>
      <c r="E3728" t="s">
        <v>18298</v>
      </c>
      <c r="F3728">
        <v>131144.559847497</v>
      </c>
      <c r="G3728" s="2">
        <v>0.28992484527888701</v>
      </c>
      <c r="H3728" s="12">
        <v>5.7686446948689003</v>
      </c>
      <c r="I3728" s="14">
        <v>7.9911583935985297E-9</v>
      </c>
      <c r="J3728" s="14">
        <v>9.5429582651383101E-8</v>
      </c>
      <c r="K3728" t="s">
        <v>14909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1</v>
      </c>
      <c r="U3728">
        <v>0</v>
      </c>
      <c r="V3728">
        <v>0</v>
      </c>
      <c r="W3728">
        <v>0</v>
      </c>
      <c r="X3728">
        <v>0</v>
      </c>
      <c r="Y3728">
        <v>277482</v>
      </c>
      <c r="Z3728">
        <v>331983</v>
      </c>
      <c r="AA3728">
        <v>47981</v>
      </c>
      <c r="AB3728">
        <v>32850</v>
      </c>
      <c r="AC3728" t="s">
        <v>14908</v>
      </c>
      <c r="AD3728" t="s">
        <v>14911</v>
      </c>
    </row>
    <row r="3729" spans="1:30" x14ac:dyDescent="0.25">
      <c r="A3729">
        <v>3728</v>
      </c>
      <c r="B3729" t="s">
        <v>17941</v>
      </c>
      <c r="C3729" s="2">
        <v>2.0624036795139</v>
      </c>
      <c r="D3729" t="s">
        <v>2811</v>
      </c>
      <c r="E3729" t="s">
        <v>18293</v>
      </c>
      <c r="F3729">
        <v>9352.7983910439998</v>
      </c>
      <c r="G3729" s="2">
        <v>0.89057553493927299</v>
      </c>
      <c r="H3729" s="12">
        <v>2.3158099437961002</v>
      </c>
      <c r="I3729" s="14">
        <v>2.0568648065272799E-2</v>
      </c>
      <c r="J3729" s="14">
        <v>4.9950603665976499E-2</v>
      </c>
      <c r="K3729" t="s">
        <v>14913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1</v>
      </c>
      <c r="U3729">
        <v>0</v>
      </c>
      <c r="V3729">
        <v>0</v>
      </c>
      <c r="W3729">
        <v>0</v>
      </c>
      <c r="X3729">
        <v>0</v>
      </c>
      <c r="Y3729">
        <v>21863</v>
      </c>
      <c r="Z3729">
        <v>24153</v>
      </c>
      <c r="AA3729">
        <v>3531</v>
      </c>
      <c r="AB3729">
        <v>991</v>
      </c>
      <c r="AC3729" t="s">
        <v>14912</v>
      </c>
      <c r="AD3729" t="s">
        <v>14914</v>
      </c>
    </row>
    <row r="3730" spans="1:30" x14ac:dyDescent="0.25">
      <c r="A3730">
        <v>3729</v>
      </c>
      <c r="B3730" t="s">
        <v>17942</v>
      </c>
      <c r="C3730" s="2">
        <v>1.6349463301015601</v>
      </c>
      <c r="D3730" t="s">
        <v>35</v>
      </c>
      <c r="F3730">
        <v>14.540355855308</v>
      </c>
      <c r="G3730" s="2">
        <v>0.97961932511453897</v>
      </c>
      <c r="H3730" s="12">
        <v>1.6689608791766199</v>
      </c>
      <c r="I3730" s="14">
        <v>9.5125133089614594E-2</v>
      </c>
      <c r="J3730" s="14">
        <v>0.17455998341867701</v>
      </c>
      <c r="K3730" t="s">
        <v>24</v>
      </c>
      <c r="L3730" t="s">
        <v>24</v>
      </c>
      <c r="M3730" t="s">
        <v>24</v>
      </c>
      <c r="N3730" t="s">
        <v>24</v>
      </c>
      <c r="O3730" t="s">
        <v>24</v>
      </c>
      <c r="P3730" t="s">
        <v>24</v>
      </c>
      <c r="Q3730" t="s">
        <v>24</v>
      </c>
      <c r="R3730" t="s">
        <v>24</v>
      </c>
      <c r="S3730" t="s">
        <v>24</v>
      </c>
      <c r="T3730" t="s">
        <v>24</v>
      </c>
      <c r="U3730" t="s">
        <v>24</v>
      </c>
      <c r="V3730" t="s">
        <v>24</v>
      </c>
      <c r="W3730" t="s">
        <v>24</v>
      </c>
      <c r="X3730" t="s">
        <v>24</v>
      </c>
      <c r="Y3730">
        <v>44</v>
      </c>
      <c r="Z3730">
        <v>22</v>
      </c>
      <c r="AA3730">
        <v>7</v>
      </c>
      <c r="AB3730">
        <v>2</v>
      </c>
      <c r="AC3730" t="s">
        <v>14915</v>
      </c>
      <c r="AD3730" t="s">
        <v>14916</v>
      </c>
    </row>
    <row r="3731" spans="1:30" x14ac:dyDescent="0.25">
      <c r="A3731">
        <v>3730</v>
      </c>
      <c r="B3731" t="s">
        <v>17943</v>
      </c>
      <c r="C3731" s="2">
        <v>0.25276497904975198</v>
      </c>
      <c r="D3731" t="s">
        <v>14919</v>
      </c>
      <c r="E3731" t="s">
        <v>18291</v>
      </c>
      <c r="F3731">
        <v>276.62395716177298</v>
      </c>
      <c r="G3731" s="2">
        <v>0.27064014472186099</v>
      </c>
      <c r="H3731" s="12">
        <v>0.93395227566671701</v>
      </c>
      <c r="I3731" s="14">
        <v>0.35032851139936899</v>
      </c>
      <c r="J3731" s="14">
        <v>0.47783193748324698</v>
      </c>
      <c r="K3731" t="s">
        <v>14918</v>
      </c>
      <c r="L3731" t="s">
        <v>24</v>
      </c>
      <c r="M3731" t="s">
        <v>24</v>
      </c>
      <c r="N3731" t="s">
        <v>24</v>
      </c>
      <c r="O3731" t="s">
        <v>24</v>
      </c>
      <c r="P3731" t="s">
        <v>24</v>
      </c>
      <c r="Q3731" t="s">
        <v>24</v>
      </c>
      <c r="R3731" t="s">
        <v>24</v>
      </c>
      <c r="S3731" t="s">
        <v>24</v>
      </c>
      <c r="T3731" t="s">
        <v>24</v>
      </c>
      <c r="U3731" t="s">
        <v>24</v>
      </c>
      <c r="V3731" t="s">
        <v>24</v>
      </c>
      <c r="W3731" t="s">
        <v>24</v>
      </c>
      <c r="X3731" t="s">
        <v>24</v>
      </c>
      <c r="Y3731">
        <v>401</v>
      </c>
      <c r="Z3731">
        <v>519</v>
      </c>
      <c r="AA3731">
        <v>131</v>
      </c>
      <c r="AB3731">
        <v>206</v>
      </c>
      <c r="AC3731" t="s">
        <v>14917</v>
      </c>
      <c r="AD3731" t="s">
        <v>14920</v>
      </c>
    </row>
    <row r="3732" spans="1:30" x14ac:dyDescent="0.25">
      <c r="A3732">
        <v>3731</v>
      </c>
      <c r="B3732" t="s">
        <v>17944</v>
      </c>
      <c r="C3732" s="2">
        <v>-4.1726879441315701E-2</v>
      </c>
      <c r="D3732" t="s">
        <v>14923</v>
      </c>
      <c r="E3732" t="s">
        <v>18297</v>
      </c>
      <c r="F3732">
        <v>1046.4817471634699</v>
      </c>
      <c r="G3732" s="2">
        <v>0.17717882775633201</v>
      </c>
      <c r="H3732" s="12">
        <v>-0.23550714252778099</v>
      </c>
      <c r="I3732" s="14">
        <v>0.81381513580485698</v>
      </c>
      <c r="J3732" s="14">
        <v>0.87120852701655604</v>
      </c>
      <c r="K3732" t="s">
        <v>14922</v>
      </c>
      <c r="L3732" t="s">
        <v>24</v>
      </c>
      <c r="M3732" t="s">
        <v>24</v>
      </c>
      <c r="N3732" t="s">
        <v>24</v>
      </c>
      <c r="O3732" t="s">
        <v>24</v>
      </c>
      <c r="P3732" t="s">
        <v>24</v>
      </c>
      <c r="Q3732" t="s">
        <v>24</v>
      </c>
      <c r="R3732" t="s">
        <v>24</v>
      </c>
      <c r="S3732" t="s">
        <v>24</v>
      </c>
      <c r="T3732" t="s">
        <v>24</v>
      </c>
      <c r="U3732" t="s">
        <v>24</v>
      </c>
      <c r="V3732" t="s">
        <v>24</v>
      </c>
      <c r="W3732" t="s">
        <v>24</v>
      </c>
      <c r="X3732" t="s">
        <v>24</v>
      </c>
      <c r="Y3732">
        <v>1519</v>
      </c>
      <c r="Z3732">
        <v>1625</v>
      </c>
      <c r="AA3732">
        <v>595</v>
      </c>
      <c r="AB3732">
        <v>815</v>
      </c>
      <c r="AC3732" t="s">
        <v>14921</v>
      </c>
      <c r="AD3732" t="s">
        <v>14924</v>
      </c>
    </row>
    <row r="3733" spans="1:30" x14ac:dyDescent="0.25">
      <c r="A3733">
        <v>3732</v>
      </c>
      <c r="B3733" t="s">
        <v>17945</v>
      </c>
      <c r="C3733" s="2">
        <v>-0.48849827106553301</v>
      </c>
      <c r="D3733" t="s">
        <v>14927</v>
      </c>
      <c r="E3733" t="s">
        <v>18282</v>
      </c>
      <c r="F3733">
        <v>2354.1985305232602</v>
      </c>
      <c r="G3733" s="2">
        <v>0.18659076543511299</v>
      </c>
      <c r="H3733" s="12">
        <v>-2.6180195462856899</v>
      </c>
      <c r="I3733" s="14">
        <v>8.8441738917380899E-3</v>
      </c>
      <c r="J3733" s="14">
        <v>2.43700239321911E-2</v>
      </c>
      <c r="K3733" t="s">
        <v>14926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</v>
      </c>
      <c r="W3733">
        <v>0</v>
      </c>
      <c r="X3733">
        <v>0</v>
      </c>
      <c r="Y3733">
        <v>2758</v>
      </c>
      <c r="Z3733">
        <v>3222</v>
      </c>
      <c r="AA3733">
        <v>1502</v>
      </c>
      <c r="AB3733">
        <v>2157</v>
      </c>
      <c r="AC3733" t="s">
        <v>14925</v>
      </c>
      <c r="AD3733" t="e">
        <f>-QREDVLSNALSLLEQRGLATTSLEMLAEKLSLPVSDLQRFWPDREALLYDCLRYHGQQIDTWRRQLQLDESLTPQQKLLARYQTLNEQVQQQRYPGCLFIAACSFFPETDHPIHQLAEQQKQASLQYTEELLHEMDADDVEMVAQQMELILEGCLSKLLIKRRPQDVEVAKRLAEDVLAVAQCRKNGALS</f>
        <v>#NAME?</v>
      </c>
    </row>
    <row r="3734" spans="1:30" x14ac:dyDescent="0.25">
      <c r="A3734">
        <v>3733</v>
      </c>
      <c r="B3734" t="s">
        <v>17946</v>
      </c>
      <c r="C3734" s="2">
        <v>-0.27094573879230799</v>
      </c>
      <c r="D3734" t="s">
        <v>14930</v>
      </c>
      <c r="E3734" t="s">
        <v>18294</v>
      </c>
      <c r="F3734">
        <v>2628.5361805495099</v>
      </c>
      <c r="G3734" s="2">
        <v>0.181565886071377</v>
      </c>
      <c r="H3734" s="12">
        <v>-1.49227228007906</v>
      </c>
      <c r="I3734" s="14">
        <v>0.13562778053719199</v>
      </c>
      <c r="J3734" s="14">
        <v>0.23208873049856901</v>
      </c>
      <c r="K3734" t="s">
        <v>14929</v>
      </c>
      <c r="L3734" t="s">
        <v>24</v>
      </c>
      <c r="M3734" t="s">
        <v>24</v>
      </c>
      <c r="N3734" t="s">
        <v>24</v>
      </c>
      <c r="O3734" t="s">
        <v>24</v>
      </c>
      <c r="P3734" t="s">
        <v>24</v>
      </c>
      <c r="Q3734" t="s">
        <v>24</v>
      </c>
      <c r="R3734" t="s">
        <v>24</v>
      </c>
      <c r="S3734" t="s">
        <v>24</v>
      </c>
      <c r="T3734" t="s">
        <v>24</v>
      </c>
      <c r="U3734" t="s">
        <v>24</v>
      </c>
      <c r="V3734" t="s">
        <v>24</v>
      </c>
      <c r="W3734" t="s">
        <v>24</v>
      </c>
      <c r="X3734" t="s">
        <v>24</v>
      </c>
      <c r="Y3734">
        <v>3454</v>
      </c>
      <c r="Z3734">
        <v>3811</v>
      </c>
      <c r="AA3734">
        <v>1566</v>
      </c>
      <c r="AB3734">
        <v>2261</v>
      </c>
      <c r="AC3734" t="s">
        <v>14928</v>
      </c>
      <c r="AD3734" t="s">
        <v>14931</v>
      </c>
    </row>
    <row r="3735" spans="1:30" x14ac:dyDescent="0.25">
      <c r="A3735">
        <v>3734</v>
      </c>
      <c r="B3735" t="s">
        <v>17947</v>
      </c>
      <c r="C3735" s="2">
        <v>2.0496919957866198E-2</v>
      </c>
      <c r="D3735" t="s">
        <v>14934</v>
      </c>
      <c r="E3735" t="s">
        <v>18298</v>
      </c>
      <c r="F3735">
        <v>120.401722625251</v>
      </c>
      <c r="G3735" s="2">
        <v>0.29843605385952399</v>
      </c>
      <c r="H3735" s="12">
        <v>6.8681111724906596E-2</v>
      </c>
      <c r="I3735" s="14">
        <v>0.94524345335586402</v>
      </c>
      <c r="J3735" s="14">
        <v>0.96249691925805703</v>
      </c>
      <c r="K3735" t="s">
        <v>14933</v>
      </c>
      <c r="L3735" t="s">
        <v>24</v>
      </c>
      <c r="M3735" t="s">
        <v>24</v>
      </c>
      <c r="N3735" t="s">
        <v>24</v>
      </c>
      <c r="O3735" t="s">
        <v>24</v>
      </c>
      <c r="P3735" t="s">
        <v>24</v>
      </c>
      <c r="Q3735" t="s">
        <v>24</v>
      </c>
      <c r="R3735" t="s">
        <v>24</v>
      </c>
      <c r="S3735" t="s">
        <v>24</v>
      </c>
      <c r="T3735" t="s">
        <v>24</v>
      </c>
      <c r="U3735" t="s">
        <v>24</v>
      </c>
      <c r="V3735" t="s">
        <v>24</v>
      </c>
      <c r="W3735" t="s">
        <v>24</v>
      </c>
      <c r="X3735" t="s">
        <v>24</v>
      </c>
      <c r="Y3735">
        <v>178</v>
      </c>
      <c r="Z3735">
        <v>192</v>
      </c>
      <c r="AA3735">
        <v>65</v>
      </c>
      <c r="AB3735">
        <v>94</v>
      </c>
      <c r="AC3735" t="s">
        <v>14932</v>
      </c>
      <c r="AD3735" t="s">
        <v>14935</v>
      </c>
    </row>
    <row r="3736" spans="1:30" x14ac:dyDescent="0.25">
      <c r="A3736">
        <v>3735</v>
      </c>
      <c r="B3736" t="s">
        <v>17948</v>
      </c>
      <c r="C3736" s="2">
        <v>0.55507632283665698</v>
      </c>
      <c r="D3736" t="s">
        <v>14938</v>
      </c>
      <c r="E3736" t="s">
        <v>18287</v>
      </c>
      <c r="F3736">
        <v>87.250321415463404</v>
      </c>
      <c r="G3736" s="2">
        <v>0.44128700385332098</v>
      </c>
      <c r="H3736" s="12">
        <v>1.2578578521228301</v>
      </c>
      <c r="I3736" s="14">
        <v>0.208443168883436</v>
      </c>
      <c r="J3736" s="14">
        <v>0.32351771641089699</v>
      </c>
      <c r="K3736" t="s">
        <v>14937</v>
      </c>
      <c r="L3736" t="s">
        <v>24</v>
      </c>
      <c r="M3736" t="s">
        <v>24</v>
      </c>
      <c r="N3736" t="s">
        <v>24</v>
      </c>
      <c r="O3736" t="s">
        <v>24</v>
      </c>
      <c r="P3736" t="s">
        <v>24</v>
      </c>
      <c r="Q3736" t="s">
        <v>24</v>
      </c>
      <c r="R3736" t="s">
        <v>24</v>
      </c>
      <c r="S3736" t="s">
        <v>24</v>
      </c>
      <c r="T3736" t="s">
        <v>24</v>
      </c>
      <c r="U3736" t="s">
        <v>24</v>
      </c>
      <c r="V3736" t="s">
        <v>24</v>
      </c>
      <c r="W3736" t="s">
        <v>24</v>
      </c>
      <c r="X3736" t="s">
        <v>24</v>
      </c>
      <c r="Y3736">
        <v>187</v>
      </c>
      <c r="Z3736">
        <v>128</v>
      </c>
      <c r="AA3736">
        <v>32</v>
      </c>
      <c r="AB3736">
        <v>63</v>
      </c>
      <c r="AC3736" t="s">
        <v>14936</v>
      </c>
      <c r="AD3736" t="s">
        <v>14939</v>
      </c>
    </row>
    <row r="3737" spans="1:30" x14ac:dyDescent="0.25">
      <c r="A3737">
        <v>3736</v>
      </c>
      <c r="B3737" t="s">
        <v>17949</v>
      </c>
      <c r="C3737" s="2">
        <v>1.1255374010652699</v>
      </c>
      <c r="D3737" t="s">
        <v>4962</v>
      </c>
      <c r="E3737" t="s">
        <v>18282</v>
      </c>
      <c r="F3737">
        <v>2.42455405586148</v>
      </c>
      <c r="G3737" s="2">
        <v>1.8322258303141301</v>
      </c>
      <c r="H3737" s="12">
        <v>0.61430058590119097</v>
      </c>
      <c r="I3737" s="14">
        <v>0.53901671545236995</v>
      </c>
      <c r="J3737" s="14" t="s">
        <v>24</v>
      </c>
      <c r="K3737" t="s">
        <v>24</v>
      </c>
      <c r="L3737" t="s">
        <v>24</v>
      </c>
      <c r="M3737" t="s">
        <v>24</v>
      </c>
      <c r="N3737" t="s">
        <v>24</v>
      </c>
      <c r="O3737" t="s">
        <v>24</v>
      </c>
      <c r="P3737" t="s">
        <v>24</v>
      </c>
      <c r="Q3737" t="s">
        <v>24</v>
      </c>
      <c r="R3737" t="s">
        <v>24</v>
      </c>
      <c r="S3737" t="s">
        <v>24</v>
      </c>
      <c r="T3737" t="s">
        <v>24</v>
      </c>
      <c r="U3737" t="s">
        <v>24</v>
      </c>
      <c r="V3737" t="s">
        <v>24</v>
      </c>
      <c r="W3737" t="s">
        <v>24</v>
      </c>
      <c r="X3737" t="s">
        <v>24</v>
      </c>
      <c r="Y3737">
        <v>7</v>
      </c>
      <c r="Z3737">
        <v>3</v>
      </c>
      <c r="AA3737">
        <v>1</v>
      </c>
      <c r="AB3737">
        <v>1</v>
      </c>
      <c r="AC3737" t="s">
        <v>14940</v>
      </c>
      <c r="AD3737" t="s">
        <v>14941</v>
      </c>
    </row>
    <row r="3738" spans="1:30" x14ac:dyDescent="0.25">
      <c r="A3738">
        <v>3737</v>
      </c>
      <c r="B3738" t="s">
        <v>17950</v>
      </c>
      <c r="C3738" s="2">
        <v>3.4123372327937398</v>
      </c>
      <c r="D3738" t="s">
        <v>14944</v>
      </c>
      <c r="E3738" t="s">
        <v>18296</v>
      </c>
      <c r="F3738">
        <v>7066.8823162409199</v>
      </c>
      <c r="G3738" s="2">
        <v>0.400487692568744</v>
      </c>
      <c r="H3738" s="12">
        <v>8.5204546759149409</v>
      </c>
      <c r="I3738" s="14">
        <v>1.58928154606819E-17</v>
      </c>
      <c r="J3738" s="14">
        <v>5.2594444384714301E-16</v>
      </c>
      <c r="K3738" t="s">
        <v>14943</v>
      </c>
      <c r="L3738">
        <v>0</v>
      </c>
      <c r="M3738">
        <v>0</v>
      </c>
      <c r="N3738">
        <v>1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19026</v>
      </c>
      <c r="Z3738">
        <v>20347</v>
      </c>
      <c r="AA3738">
        <v>1054</v>
      </c>
      <c r="AB3738">
        <v>490</v>
      </c>
      <c r="AC3738" t="s">
        <v>14942</v>
      </c>
      <c r="AD3738" t="s">
        <v>14945</v>
      </c>
    </row>
    <row r="3739" spans="1:30" x14ac:dyDescent="0.25">
      <c r="A3739">
        <v>3738</v>
      </c>
      <c r="B3739" t="s">
        <v>17951</v>
      </c>
      <c r="C3739" s="2">
        <v>3.17770620385263</v>
      </c>
      <c r="D3739" t="s">
        <v>14948</v>
      </c>
      <c r="E3739" t="s">
        <v>18298</v>
      </c>
      <c r="F3739">
        <v>10988.627707281201</v>
      </c>
      <c r="G3739" s="2">
        <v>0.72080062796280597</v>
      </c>
      <c r="H3739" s="12">
        <v>4.4085785730150597</v>
      </c>
      <c r="I3739" s="14">
        <v>1.04051271123016E-5</v>
      </c>
      <c r="J3739" s="14">
        <v>6.6500853311845897E-5</v>
      </c>
      <c r="K3739" t="s">
        <v>14947</v>
      </c>
      <c r="L3739">
        <v>0</v>
      </c>
      <c r="M3739">
        <v>0</v>
      </c>
      <c r="N3739">
        <v>1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28797</v>
      </c>
      <c r="Z3739">
        <v>31535</v>
      </c>
      <c r="AA3739">
        <v>1982</v>
      </c>
      <c r="AB3739">
        <v>784</v>
      </c>
      <c r="AC3739" t="s">
        <v>14946</v>
      </c>
      <c r="AD3739" t="s">
        <v>14949</v>
      </c>
    </row>
    <row r="3740" spans="1:30" x14ac:dyDescent="0.25">
      <c r="A3740">
        <v>3739</v>
      </c>
      <c r="B3740" t="s">
        <v>17952</v>
      </c>
      <c r="C3740" s="2">
        <v>2.67485870179787</v>
      </c>
      <c r="D3740" t="s">
        <v>14376</v>
      </c>
      <c r="E3740" t="s">
        <v>18298</v>
      </c>
      <c r="F3740">
        <v>5062.0494645078497</v>
      </c>
      <c r="G3740" s="2">
        <v>0.34347953979524498</v>
      </c>
      <c r="H3740" s="12">
        <v>7.7875343125020198</v>
      </c>
      <c r="I3740" s="14">
        <v>6.8329488022290899E-15</v>
      </c>
      <c r="J3740" s="14">
        <v>1.6896374503763601E-13</v>
      </c>
      <c r="K3740" t="s">
        <v>14951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1</v>
      </c>
      <c r="U3740">
        <v>0</v>
      </c>
      <c r="V3740">
        <v>0</v>
      </c>
      <c r="W3740">
        <v>0</v>
      </c>
      <c r="X3740">
        <v>0</v>
      </c>
      <c r="Y3740">
        <v>13285</v>
      </c>
      <c r="Z3740">
        <v>13365</v>
      </c>
      <c r="AA3740">
        <v>1120</v>
      </c>
      <c r="AB3740">
        <v>637</v>
      </c>
      <c r="AC3740" t="s">
        <v>14950</v>
      </c>
      <c r="AD3740" t="s">
        <v>14952</v>
      </c>
    </row>
    <row r="3741" spans="1:30" x14ac:dyDescent="0.25">
      <c r="A3741">
        <v>3740</v>
      </c>
      <c r="B3741" t="s">
        <v>17953</v>
      </c>
      <c r="C3741" s="2">
        <v>4.9370861764982399E-2</v>
      </c>
      <c r="D3741" t="s">
        <v>35</v>
      </c>
      <c r="F3741">
        <v>14.427625908724799</v>
      </c>
      <c r="G3741" s="2">
        <v>0.92619388703841099</v>
      </c>
      <c r="H3741" s="12">
        <v>5.3305104315523197E-2</v>
      </c>
      <c r="I3741" s="14">
        <v>0.95748881333024904</v>
      </c>
      <c r="J3741" s="14">
        <v>0.97041106048653603</v>
      </c>
      <c r="K3741" t="s">
        <v>14954</v>
      </c>
      <c r="L3741" t="s">
        <v>24</v>
      </c>
      <c r="M3741" t="s">
        <v>24</v>
      </c>
      <c r="N3741" t="s">
        <v>24</v>
      </c>
      <c r="O3741" t="s">
        <v>24</v>
      </c>
      <c r="P3741" t="s">
        <v>24</v>
      </c>
      <c r="Q3741" t="s">
        <v>24</v>
      </c>
      <c r="R3741" t="s">
        <v>24</v>
      </c>
      <c r="S3741" t="s">
        <v>24</v>
      </c>
      <c r="T3741" t="s">
        <v>24</v>
      </c>
      <c r="U3741" t="s">
        <v>24</v>
      </c>
      <c r="V3741" t="s">
        <v>24</v>
      </c>
      <c r="W3741" t="s">
        <v>24</v>
      </c>
      <c r="X3741" t="s">
        <v>24</v>
      </c>
      <c r="Y3741">
        <v>30</v>
      </c>
      <c r="Z3741">
        <v>14</v>
      </c>
      <c r="AA3741">
        <v>13</v>
      </c>
      <c r="AB3741">
        <v>5</v>
      </c>
      <c r="AC3741" t="s">
        <v>14953</v>
      </c>
      <c r="AD3741" t="s">
        <v>14955</v>
      </c>
    </row>
    <row r="3742" spans="1:30" x14ac:dyDescent="0.25">
      <c r="A3742">
        <v>3741</v>
      </c>
      <c r="B3742" t="s">
        <v>17954</v>
      </c>
      <c r="C3742" s="2">
        <v>0.48081780108366001</v>
      </c>
      <c r="D3742" t="s">
        <v>14958</v>
      </c>
      <c r="E3742" t="s">
        <v>18285</v>
      </c>
      <c r="F3742">
        <v>334.88157714638498</v>
      </c>
      <c r="G3742" s="2">
        <v>0.248505779546801</v>
      </c>
      <c r="H3742" s="12">
        <v>1.9348354873698499</v>
      </c>
      <c r="I3742" s="14">
        <v>5.3010486797989302E-2</v>
      </c>
      <c r="J3742" s="14">
        <v>0.108493684982258</v>
      </c>
      <c r="K3742" t="s">
        <v>14957</v>
      </c>
      <c r="L3742" t="s">
        <v>24</v>
      </c>
      <c r="M3742" t="s">
        <v>24</v>
      </c>
      <c r="N3742" t="s">
        <v>24</v>
      </c>
      <c r="O3742" t="s">
        <v>24</v>
      </c>
      <c r="P3742" t="s">
        <v>24</v>
      </c>
      <c r="Q3742" t="s">
        <v>24</v>
      </c>
      <c r="R3742" t="s">
        <v>24</v>
      </c>
      <c r="S3742" t="s">
        <v>24</v>
      </c>
      <c r="T3742" t="s">
        <v>24</v>
      </c>
      <c r="U3742" t="s">
        <v>24</v>
      </c>
      <c r="V3742" t="s">
        <v>24</v>
      </c>
      <c r="W3742" t="s">
        <v>24</v>
      </c>
      <c r="X3742" t="s">
        <v>24</v>
      </c>
      <c r="Y3742">
        <v>629</v>
      </c>
      <c r="Z3742">
        <v>556</v>
      </c>
      <c r="AA3742">
        <v>188</v>
      </c>
      <c r="AB3742">
        <v>178</v>
      </c>
      <c r="AC3742" t="s">
        <v>14956</v>
      </c>
      <c r="AD3742" t="s">
        <v>14959</v>
      </c>
    </row>
    <row r="3743" spans="1:30" x14ac:dyDescent="0.25">
      <c r="A3743">
        <v>3742</v>
      </c>
      <c r="B3743" t="s">
        <v>17955</v>
      </c>
      <c r="C3743" s="2">
        <v>4.94312246092719E-2</v>
      </c>
      <c r="D3743" t="s">
        <v>14962</v>
      </c>
      <c r="E3743" t="s">
        <v>18294</v>
      </c>
      <c r="F3743">
        <v>250.37175047651999</v>
      </c>
      <c r="G3743" s="2">
        <v>0.236441337846795</v>
      </c>
      <c r="H3743" s="12">
        <v>0.20906337723948001</v>
      </c>
      <c r="I3743" s="14">
        <v>0.83439876367454502</v>
      </c>
      <c r="J3743" s="14">
        <v>0.88517445589489197</v>
      </c>
      <c r="K3743" t="s">
        <v>14961</v>
      </c>
      <c r="L3743" t="s">
        <v>24</v>
      </c>
      <c r="M3743" t="s">
        <v>24</v>
      </c>
      <c r="N3743" t="s">
        <v>24</v>
      </c>
      <c r="O3743" t="s">
        <v>24</v>
      </c>
      <c r="P3743" t="s">
        <v>24</v>
      </c>
      <c r="Q3743" t="s">
        <v>24</v>
      </c>
      <c r="R3743" t="s">
        <v>24</v>
      </c>
      <c r="S3743" t="s">
        <v>24</v>
      </c>
      <c r="T3743" t="s">
        <v>24</v>
      </c>
      <c r="U3743" t="s">
        <v>24</v>
      </c>
      <c r="V3743" t="s">
        <v>24</v>
      </c>
      <c r="W3743" t="s">
        <v>24</v>
      </c>
      <c r="X3743" t="s">
        <v>24</v>
      </c>
      <c r="Y3743">
        <v>387</v>
      </c>
      <c r="Z3743">
        <v>389</v>
      </c>
      <c r="AA3743">
        <v>136</v>
      </c>
      <c r="AB3743">
        <v>191</v>
      </c>
      <c r="AC3743" t="s">
        <v>14960</v>
      </c>
      <c r="AD3743" t="s">
        <v>14963</v>
      </c>
    </row>
    <row r="3744" spans="1:30" x14ac:dyDescent="0.25">
      <c r="A3744">
        <v>3743</v>
      </c>
      <c r="B3744" t="s">
        <v>17956</v>
      </c>
      <c r="C3744" s="2">
        <v>0.190323512147065</v>
      </c>
      <c r="D3744" t="s">
        <v>14966</v>
      </c>
      <c r="E3744" t="s">
        <v>18294</v>
      </c>
      <c r="F3744">
        <v>87.058149697195304</v>
      </c>
      <c r="G3744" s="2">
        <v>0.35804553361859898</v>
      </c>
      <c r="H3744" s="12">
        <v>0.53156231338387006</v>
      </c>
      <c r="I3744" s="14">
        <v>0.59502917232671104</v>
      </c>
      <c r="J3744" s="14">
        <v>0.70369137429915496</v>
      </c>
      <c r="K3744" t="s">
        <v>14965</v>
      </c>
      <c r="L3744" t="s">
        <v>24</v>
      </c>
      <c r="M3744" t="s">
        <v>24</v>
      </c>
      <c r="N3744" t="s">
        <v>24</v>
      </c>
      <c r="O3744" t="s">
        <v>24</v>
      </c>
      <c r="P3744" t="s">
        <v>24</v>
      </c>
      <c r="Q3744" t="s">
        <v>24</v>
      </c>
      <c r="R3744" t="s">
        <v>24</v>
      </c>
      <c r="S3744" t="s">
        <v>24</v>
      </c>
      <c r="T3744" t="s">
        <v>24</v>
      </c>
      <c r="U3744" t="s">
        <v>24</v>
      </c>
      <c r="V3744" t="s">
        <v>24</v>
      </c>
      <c r="W3744" t="s">
        <v>24</v>
      </c>
      <c r="X3744" t="s">
        <v>24</v>
      </c>
      <c r="Y3744">
        <v>155</v>
      </c>
      <c r="Z3744">
        <v>127</v>
      </c>
      <c r="AA3744">
        <v>45</v>
      </c>
      <c r="AB3744">
        <v>63</v>
      </c>
      <c r="AC3744" t="s">
        <v>14964</v>
      </c>
      <c r="AD3744" t="s">
        <v>14967</v>
      </c>
    </row>
    <row r="3745" spans="1:30" x14ac:dyDescent="0.25">
      <c r="A3745">
        <v>3744</v>
      </c>
      <c r="B3745" t="s">
        <v>17957</v>
      </c>
      <c r="C3745" s="2">
        <v>0.24750787603442601</v>
      </c>
      <c r="D3745" t="s">
        <v>6745</v>
      </c>
      <c r="E3745" t="s">
        <v>18291</v>
      </c>
      <c r="F3745">
        <v>210.27322744393899</v>
      </c>
      <c r="G3745" s="2">
        <v>0.263994360025955</v>
      </c>
      <c r="H3745" s="12">
        <v>0.93754986284590303</v>
      </c>
      <c r="I3745" s="14">
        <v>0.348475787487047</v>
      </c>
      <c r="J3745" s="14">
        <v>0.47563717236522801</v>
      </c>
      <c r="K3745" t="s">
        <v>14969</v>
      </c>
      <c r="L3745" t="s">
        <v>24</v>
      </c>
      <c r="M3745" t="s">
        <v>24</v>
      </c>
      <c r="N3745" t="s">
        <v>24</v>
      </c>
      <c r="O3745" t="s">
        <v>24</v>
      </c>
      <c r="P3745" t="s">
        <v>24</v>
      </c>
      <c r="Q3745" t="s">
        <v>24</v>
      </c>
      <c r="R3745" t="s">
        <v>24</v>
      </c>
      <c r="S3745" t="s">
        <v>24</v>
      </c>
      <c r="T3745" t="s">
        <v>24</v>
      </c>
      <c r="U3745" t="s">
        <v>24</v>
      </c>
      <c r="V3745" t="s">
        <v>24</v>
      </c>
      <c r="W3745" t="s">
        <v>24</v>
      </c>
      <c r="X3745" t="s">
        <v>24</v>
      </c>
      <c r="Y3745">
        <v>359</v>
      </c>
      <c r="Z3745">
        <v>336</v>
      </c>
      <c r="AA3745">
        <v>103</v>
      </c>
      <c r="AB3745">
        <v>153</v>
      </c>
      <c r="AC3745" t="s">
        <v>14968</v>
      </c>
      <c r="AD3745" t="s">
        <v>14970</v>
      </c>
    </row>
    <row r="3746" spans="1:30" x14ac:dyDescent="0.25">
      <c r="A3746">
        <v>3745</v>
      </c>
      <c r="B3746" t="s">
        <v>17958</v>
      </c>
      <c r="C3746" s="2">
        <v>9.2111155163314307E-2</v>
      </c>
      <c r="D3746" t="s">
        <v>14973</v>
      </c>
      <c r="E3746" t="s">
        <v>18291</v>
      </c>
      <c r="F3746">
        <v>116.70516898752901</v>
      </c>
      <c r="G3746" s="2">
        <v>0.32499096091150598</v>
      </c>
      <c r="H3746" s="12">
        <v>0.28342682179519402</v>
      </c>
      <c r="I3746" s="14">
        <v>0.77684967014595097</v>
      </c>
      <c r="J3746" s="14">
        <v>0.84298230475205804</v>
      </c>
      <c r="K3746" t="s">
        <v>14972</v>
      </c>
      <c r="L3746" t="s">
        <v>24</v>
      </c>
      <c r="M3746" t="s">
        <v>24</v>
      </c>
      <c r="N3746" t="s">
        <v>24</v>
      </c>
      <c r="O3746" t="s">
        <v>24</v>
      </c>
      <c r="P3746" t="s">
        <v>24</v>
      </c>
      <c r="Q3746" t="s">
        <v>24</v>
      </c>
      <c r="R3746" t="s">
        <v>24</v>
      </c>
      <c r="S3746" t="s">
        <v>24</v>
      </c>
      <c r="T3746" t="s">
        <v>24</v>
      </c>
      <c r="U3746" t="s">
        <v>24</v>
      </c>
      <c r="V3746" t="s">
        <v>24</v>
      </c>
      <c r="W3746" t="s">
        <v>24</v>
      </c>
      <c r="X3746" t="s">
        <v>24</v>
      </c>
      <c r="Y3746">
        <v>171</v>
      </c>
      <c r="Z3746">
        <v>197</v>
      </c>
      <c r="AA3746">
        <v>57</v>
      </c>
      <c r="AB3746">
        <v>94</v>
      </c>
      <c r="AC3746" t="s">
        <v>14971</v>
      </c>
      <c r="AD3746" t="s">
        <v>14974</v>
      </c>
    </row>
    <row r="3747" spans="1:30" x14ac:dyDescent="0.25">
      <c r="A3747">
        <v>3746</v>
      </c>
      <c r="B3747" t="s">
        <v>17959</v>
      </c>
      <c r="C3747" s="2">
        <v>-1.6396470963476399</v>
      </c>
      <c r="D3747" t="s">
        <v>10269</v>
      </c>
      <c r="E3747" t="s">
        <v>18282</v>
      </c>
      <c r="F3747">
        <v>33.159667337532497</v>
      </c>
      <c r="G3747" s="2">
        <v>0.507756236776991</v>
      </c>
      <c r="H3747" s="12">
        <v>-3.2292012930365699</v>
      </c>
      <c r="I3747" s="14">
        <v>1.24136486076895E-3</v>
      </c>
      <c r="J3747" s="14">
        <v>4.5474012957812003E-3</v>
      </c>
      <c r="K3747" t="s">
        <v>14976</v>
      </c>
      <c r="L3747">
        <v>0</v>
      </c>
      <c r="M3747">
        <v>1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25</v>
      </c>
      <c r="Z3747">
        <v>24</v>
      </c>
      <c r="AA3747">
        <v>32</v>
      </c>
      <c r="AB3747">
        <v>34</v>
      </c>
      <c r="AC3747" t="s">
        <v>14975</v>
      </c>
      <c r="AD3747" t="s">
        <v>14977</v>
      </c>
    </row>
    <row r="3748" spans="1:30" x14ac:dyDescent="0.25">
      <c r="A3748">
        <v>3747</v>
      </c>
      <c r="B3748" t="s">
        <v>17960</v>
      </c>
      <c r="C3748" s="2">
        <v>-0.29569507889604701</v>
      </c>
      <c r="D3748" t="s">
        <v>14453</v>
      </c>
      <c r="E3748" t="s">
        <v>18285</v>
      </c>
      <c r="F3748">
        <v>54.990978301783201</v>
      </c>
      <c r="G3748" s="2">
        <v>0.42037966029053803</v>
      </c>
      <c r="H3748" s="12">
        <v>-0.70340006148652101</v>
      </c>
      <c r="I3748" s="14">
        <v>0.48180646823103801</v>
      </c>
      <c r="J3748" s="14">
        <v>0.60633395373580501</v>
      </c>
      <c r="K3748" t="s">
        <v>14979</v>
      </c>
      <c r="L3748" t="s">
        <v>24</v>
      </c>
      <c r="M3748" t="s">
        <v>24</v>
      </c>
      <c r="N3748" t="s">
        <v>24</v>
      </c>
      <c r="O3748" t="s">
        <v>24</v>
      </c>
      <c r="P3748" t="s">
        <v>24</v>
      </c>
      <c r="Q3748" t="s">
        <v>24</v>
      </c>
      <c r="R3748" t="s">
        <v>24</v>
      </c>
      <c r="S3748" t="s">
        <v>24</v>
      </c>
      <c r="T3748" t="s">
        <v>24</v>
      </c>
      <c r="U3748" t="s">
        <v>24</v>
      </c>
      <c r="V3748" t="s">
        <v>24</v>
      </c>
      <c r="W3748" t="s">
        <v>24</v>
      </c>
      <c r="X3748" t="s">
        <v>24</v>
      </c>
      <c r="Y3748">
        <v>75</v>
      </c>
      <c r="Z3748">
        <v>75</v>
      </c>
      <c r="AA3748">
        <v>43</v>
      </c>
      <c r="AB3748">
        <v>36</v>
      </c>
      <c r="AC3748" t="s">
        <v>14978</v>
      </c>
      <c r="AD3748" t="s">
        <v>14980</v>
      </c>
    </row>
    <row r="3749" spans="1:30" x14ac:dyDescent="0.25">
      <c r="A3749">
        <v>3748</v>
      </c>
      <c r="B3749" t="s">
        <v>17961</v>
      </c>
      <c r="C3749" s="2">
        <v>-0.95053184340233599</v>
      </c>
      <c r="D3749" t="s">
        <v>14983</v>
      </c>
      <c r="E3749" t="s">
        <v>18297</v>
      </c>
      <c r="F3749">
        <v>112.55335254894101</v>
      </c>
      <c r="G3749" s="2">
        <v>0.30072930577460599</v>
      </c>
      <c r="H3749" s="12">
        <v>-3.1607556202545499</v>
      </c>
      <c r="I3749" s="14">
        <v>1.5736046231485501E-3</v>
      </c>
      <c r="J3749" s="14">
        <v>5.5251362787573002E-3</v>
      </c>
      <c r="K3749" t="s">
        <v>14982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1</v>
      </c>
      <c r="W3749">
        <v>0</v>
      </c>
      <c r="X3749">
        <v>0</v>
      </c>
      <c r="Y3749">
        <v>116</v>
      </c>
      <c r="Z3749">
        <v>118</v>
      </c>
      <c r="AA3749">
        <v>83</v>
      </c>
      <c r="AB3749">
        <v>114</v>
      </c>
      <c r="AC3749" t="s">
        <v>14981</v>
      </c>
      <c r="AD3749" t="s">
        <v>14984</v>
      </c>
    </row>
    <row r="3750" spans="1:30" x14ac:dyDescent="0.25">
      <c r="A3750">
        <v>3749</v>
      </c>
      <c r="B3750" t="s">
        <v>17962</v>
      </c>
      <c r="C3750" s="2">
        <v>-0.98118235696451805</v>
      </c>
      <c r="D3750" t="s">
        <v>14987</v>
      </c>
      <c r="E3750" t="s">
        <v>18294</v>
      </c>
      <c r="F3750">
        <v>376.11425374617801</v>
      </c>
      <c r="G3750" s="2">
        <v>0.198651884672394</v>
      </c>
      <c r="H3750" s="12">
        <v>-4.9392048738054104</v>
      </c>
      <c r="I3750" s="14">
        <v>7.8441764985083996E-7</v>
      </c>
      <c r="J3750" s="14">
        <v>6.48087354378624E-6</v>
      </c>
      <c r="K3750" t="s">
        <v>14986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</v>
      </c>
      <c r="W3750">
        <v>0</v>
      </c>
      <c r="X3750">
        <v>0</v>
      </c>
      <c r="Y3750">
        <v>373</v>
      </c>
      <c r="Z3750">
        <v>398</v>
      </c>
      <c r="AA3750">
        <v>292</v>
      </c>
      <c r="AB3750">
        <v>369</v>
      </c>
      <c r="AC3750" t="s">
        <v>14985</v>
      </c>
      <c r="AD3750" t="s">
        <v>14988</v>
      </c>
    </row>
    <row r="3751" spans="1:30" x14ac:dyDescent="0.25">
      <c r="A3751">
        <v>3750</v>
      </c>
      <c r="B3751" t="s">
        <v>17963</v>
      </c>
      <c r="C3751" s="2">
        <v>1.7629661879196401</v>
      </c>
      <c r="D3751" t="s">
        <v>14991</v>
      </c>
      <c r="E3751" t="s">
        <v>18296</v>
      </c>
      <c r="F3751">
        <v>906.44103273119697</v>
      </c>
      <c r="G3751" s="2">
        <v>0.20338612299529199</v>
      </c>
      <c r="H3751" s="12">
        <v>8.6680750975347998</v>
      </c>
      <c r="I3751" s="14">
        <v>4.3948683667676397E-18</v>
      </c>
      <c r="J3751" s="14">
        <v>1.4923444323676199E-16</v>
      </c>
      <c r="K3751" t="s">
        <v>14990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1</v>
      </c>
      <c r="U3751">
        <v>0</v>
      </c>
      <c r="V3751">
        <v>0</v>
      </c>
      <c r="W3751">
        <v>0</v>
      </c>
      <c r="X3751">
        <v>0</v>
      </c>
      <c r="Y3751">
        <v>2221</v>
      </c>
      <c r="Z3751">
        <v>2038</v>
      </c>
      <c r="AA3751">
        <v>229</v>
      </c>
      <c r="AB3751">
        <v>319</v>
      </c>
      <c r="AC3751" t="s">
        <v>14989</v>
      </c>
      <c r="AD3751" t="s">
        <v>14992</v>
      </c>
    </row>
    <row r="3752" spans="1:30" x14ac:dyDescent="0.25">
      <c r="A3752">
        <v>3751</v>
      </c>
      <c r="B3752" t="s">
        <v>17964</v>
      </c>
      <c r="C3752" s="2">
        <v>-3.0883359232230698</v>
      </c>
      <c r="D3752" t="s">
        <v>14995</v>
      </c>
      <c r="E3752" t="s">
        <v>18290</v>
      </c>
      <c r="F3752">
        <v>17190.186390624101</v>
      </c>
      <c r="G3752" s="2">
        <v>0.88314478799652496</v>
      </c>
      <c r="H3752" s="12">
        <v>-3.4969757679589302</v>
      </c>
      <c r="I3752" s="14">
        <v>4.7056457410491202E-4</v>
      </c>
      <c r="J3752" s="14">
        <v>1.9951733570897699E-3</v>
      </c>
      <c r="K3752" t="s">
        <v>14994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1</v>
      </c>
      <c r="X3752">
        <v>0</v>
      </c>
      <c r="Y3752">
        <v>4771</v>
      </c>
      <c r="Z3752">
        <v>6286</v>
      </c>
      <c r="AA3752">
        <v>7385</v>
      </c>
      <c r="AB3752">
        <v>35311</v>
      </c>
      <c r="AC3752" t="s">
        <v>14993</v>
      </c>
      <c r="AD3752" t="s">
        <v>14996</v>
      </c>
    </row>
    <row r="3753" spans="1:30" x14ac:dyDescent="0.25">
      <c r="A3753">
        <v>3752</v>
      </c>
      <c r="B3753" t="s">
        <v>17965</v>
      </c>
      <c r="C3753" s="2">
        <v>-2.78949817731641</v>
      </c>
      <c r="D3753" t="s">
        <v>306</v>
      </c>
      <c r="E3753" t="s">
        <v>18295</v>
      </c>
      <c r="F3753">
        <v>1278.77600120635</v>
      </c>
      <c r="G3753" s="2">
        <v>0.87050704059907702</v>
      </c>
      <c r="H3753" s="12">
        <v>-3.2044521723761101</v>
      </c>
      <c r="I3753" s="14">
        <v>1.3531977087895999E-3</v>
      </c>
      <c r="J3753" s="14">
        <v>4.8657799749754803E-3</v>
      </c>
      <c r="K3753" t="s">
        <v>14998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1</v>
      </c>
      <c r="X3753">
        <v>0</v>
      </c>
      <c r="Y3753">
        <v>393</v>
      </c>
      <c r="Z3753">
        <v>597</v>
      </c>
      <c r="AA3753">
        <v>569</v>
      </c>
      <c r="AB3753">
        <v>2526</v>
      </c>
      <c r="AC3753" t="s">
        <v>14997</v>
      </c>
      <c r="AD3753" t="s">
        <v>14999</v>
      </c>
    </row>
    <row r="3754" spans="1:30" x14ac:dyDescent="0.25">
      <c r="A3754">
        <v>3753</v>
      </c>
      <c r="B3754" t="s">
        <v>17966</v>
      </c>
      <c r="C3754" s="2">
        <v>-2.1610566302141998</v>
      </c>
      <c r="D3754" t="s">
        <v>15002</v>
      </c>
      <c r="E3754" t="s">
        <v>18296</v>
      </c>
      <c r="F3754">
        <v>4504.34186844133</v>
      </c>
      <c r="G3754" s="2">
        <v>0.75236390909004203</v>
      </c>
      <c r="H3754" s="12">
        <v>-2.8723555238420801</v>
      </c>
      <c r="I3754" s="14">
        <v>4.0742432581705101E-3</v>
      </c>
      <c r="J3754" s="14">
        <v>1.2497973231072899E-2</v>
      </c>
      <c r="K3754" t="s">
        <v>15001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1</v>
      </c>
      <c r="X3754">
        <v>0</v>
      </c>
      <c r="Y3754">
        <v>2211</v>
      </c>
      <c r="Z3754">
        <v>2819</v>
      </c>
      <c r="AA3754">
        <v>2163</v>
      </c>
      <c r="AB3754">
        <v>7982</v>
      </c>
      <c r="AC3754" t="s">
        <v>15000</v>
      </c>
      <c r="AD3754" t="s">
        <v>15003</v>
      </c>
    </row>
    <row r="3755" spans="1:30" x14ac:dyDescent="0.25">
      <c r="A3755">
        <v>3754</v>
      </c>
      <c r="B3755" t="s">
        <v>17967</v>
      </c>
      <c r="C3755" s="2">
        <v>-0.27863792472937698</v>
      </c>
      <c r="D3755" t="s">
        <v>35</v>
      </c>
      <c r="F3755">
        <v>1.4940752987678501</v>
      </c>
      <c r="G3755" s="2">
        <v>2.4680004041763302</v>
      </c>
      <c r="H3755" s="12">
        <v>-0.11290027516116601</v>
      </c>
      <c r="I3755" s="14">
        <v>0.91010961817957503</v>
      </c>
      <c r="J3755" s="14" t="s">
        <v>24</v>
      </c>
      <c r="K3755" t="s">
        <v>24</v>
      </c>
      <c r="L3755" t="s">
        <v>24</v>
      </c>
      <c r="M3755" t="s">
        <v>24</v>
      </c>
      <c r="N3755" t="s">
        <v>24</v>
      </c>
      <c r="O3755" t="s">
        <v>24</v>
      </c>
      <c r="P3755" t="s">
        <v>24</v>
      </c>
      <c r="Q3755" t="s">
        <v>24</v>
      </c>
      <c r="R3755" t="s">
        <v>24</v>
      </c>
      <c r="S3755" t="s">
        <v>24</v>
      </c>
      <c r="T3755" t="s">
        <v>24</v>
      </c>
      <c r="U3755" t="s">
        <v>24</v>
      </c>
      <c r="V3755" t="s">
        <v>24</v>
      </c>
      <c r="W3755" t="s">
        <v>24</v>
      </c>
      <c r="X3755" t="s">
        <v>24</v>
      </c>
      <c r="Y3755">
        <v>3</v>
      </c>
      <c r="Z3755">
        <v>1</v>
      </c>
      <c r="AA3755">
        <v>2</v>
      </c>
      <c r="AB3755">
        <v>0</v>
      </c>
      <c r="AC3755" t="s">
        <v>15004</v>
      </c>
      <c r="AD3755" t="e">
        <f>-AFFVCLVWVVCDSSMHATNCACAGPSGVSLIQKMRRIQWTLPGIKSSQDPMPKAWGFCYGKKTDARRIKVIAALEPSLLRLRGAFCV</f>
        <v>#NAME?</v>
      </c>
    </row>
    <row r="3756" spans="1:30" x14ac:dyDescent="0.25">
      <c r="A3756">
        <v>3755</v>
      </c>
      <c r="B3756" t="s">
        <v>17968</v>
      </c>
      <c r="C3756" s="2">
        <v>-8.4836240359525295E-3</v>
      </c>
      <c r="D3756" t="s">
        <v>15007</v>
      </c>
      <c r="E3756" t="s">
        <v>18298</v>
      </c>
      <c r="F3756">
        <v>944.34043461131205</v>
      </c>
      <c r="G3756" s="2">
        <v>0.20305168436743001</v>
      </c>
      <c r="H3756" s="12">
        <v>-4.1780613947536099E-2</v>
      </c>
      <c r="I3756" s="14">
        <v>0.96667358934552705</v>
      </c>
      <c r="J3756" s="14">
        <v>0.97516413495073195</v>
      </c>
      <c r="K3756" t="s">
        <v>15006</v>
      </c>
      <c r="L3756" t="s">
        <v>24</v>
      </c>
      <c r="M3756" t="s">
        <v>24</v>
      </c>
      <c r="N3756" t="s">
        <v>24</v>
      </c>
      <c r="O3756" t="s">
        <v>24</v>
      </c>
      <c r="P3756" t="s">
        <v>24</v>
      </c>
      <c r="Q3756" t="s">
        <v>24</v>
      </c>
      <c r="R3756" t="s">
        <v>24</v>
      </c>
      <c r="S3756" t="s">
        <v>24</v>
      </c>
      <c r="T3756" t="s">
        <v>24</v>
      </c>
      <c r="U3756" t="s">
        <v>24</v>
      </c>
      <c r="V3756" t="s">
        <v>24</v>
      </c>
      <c r="W3756" t="s">
        <v>24</v>
      </c>
      <c r="X3756" t="s">
        <v>24</v>
      </c>
      <c r="Y3756">
        <v>1311</v>
      </c>
      <c r="Z3756">
        <v>1564</v>
      </c>
      <c r="AA3756">
        <v>514</v>
      </c>
      <c r="AB3756">
        <v>747</v>
      </c>
      <c r="AC3756" t="s">
        <v>15005</v>
      </c>
      <c r="AD3756" t="e">
        <f>-TQPVPAIFLDRDGTLNIDHGYVHEIDNFQFIDGVIDACRELKEMGFALVLVTNQSGIARGMFTEAQFVSLTEWMDWSLADRGVDLDGIYFCPHHPEGSVDEFRQTCECRKPLPGMLIEAQQELNIDMAASYMVGDKIEDMQAALAANVGTKVLVRSGKPVTEAGEALADWVLNSLAELPKAIKMRVK</f>
        <v>#NAME?</v>
      </c>
    </row>
    <row r="3757" spans="1:30" x14ac:dyDescent="0.25">
      <c r="A3757">
        <v>3756</v>
      </c>
      <c r="B3757" t="s">
        <v>17969</v>
      </c>
      <c r="C3757" s="2">
        <v>-0.80837912271874901</v>
      </c>
      <c r="D3757" t="s">
        <v>15010</v>
      </c>
      <c r="E3757" t="s">
        <v>18298</v>
      </c>
      <c r="F3757">
        <v>1102.06790247764</v>
      </c>
      <c r="G3757" s="2">
        <v>0.26839437823225099</v>
      </c>
      <c r="H3757" s="12">
        <v>-3.0119078053834301</v>
      </c>
      <c r="I3757" s="14">
        <v>2.5961143176278199E-3</v>
      </c>
      <c r="J3757" s="14">
        <v>8.46936208048173E-3</v>
      </c>
      <c r="K3757" t="s">
        <v>15009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1</v>
      </c>
      <c r="W3757">
        <v>0</v>
      </c>
      <c r="X3757">
        <v>0</v>
      </c>
      <c r="Y3757">
        <v>1156</v>
      </c>
      <c r="Z3757">
        <v>1286</v>
      </c>
      <c r="AA3757">
        <v>1037</v>
      </c>
      <c r="AB3757">
        <v>781</v>
      </c>
      <c r="AC3757" t="s">
        <v>15008</v>
      </c>
      <c r="AD3757" t="s">
        <v>15011</v>
      </c>
    </row>
    <row r="3758" spans="1:30" x14ac:dyDescent="0.25">
      <c r="A3758">
        <v>3757</v>
      </c>
      <c r="B3758" t="s">
        <v>17970</v>
      </c>
      <c r="C3758" s="2">
        <v>-0.23933081153843599</v>
      </c>
      <c r="D3758" t="s">
        <v>15014</v>
      </c>
      <c r="E3758" t="s">
        <v>18298</v>
      </c>
      <c r="F3758">
        <v>584.20645668392501</v>
      </c>
      <c r="G3758" s="2">
        <v>0.27365261198130902</v>
      </c>
      <c r="H3758" s="12">
        <v>-0.874578940817064</v>
      </c>
      <c r="I3758" s="14">
        <v>0.38180305041784601</v>
      </c>
      <c r="J3758" s="14">
        <v>0.50954918382832803</v>
      </c>
      <c r="K3758" t="s">
        <v>15013</v>
      </c>
      <c r="L3758" t="s">
        <v>24</v>
      </c>
      <c r="M3758" t="s">
        <v>24</v>
      </c>
      <c r="N3758" t="s">
        <v>24</v>
      </c>
      <c r="O3758" t="s">
        <v>24</v>
      </c>
      <c r="P3758" t="s">
        <v>24</v>
      </c>
      <c r="Q3758" t="s">
        <v>24</v>
      </c>
      <c r="R3758" t="s">
        <v>24</v>
      </c>
      <c r="S3758" t="s">
        <v>24</v>
      </c>
      <c r="T3758" t="s">
        <v>24</v>
      </c>
      <c r="U3758" t="s">
        <v>24</v>
      </c>
      <c r="V3758" t="s">
        <v>24</v>
      </c>
      <c r="W3758" t="s">
        <v>24</v>
      </c>
      <c r="X3758" t="s">
        <v>24</v>
      </c>
      <c r="Y3758">
        <v>739</v>
      </c>
      <c r="Z3758">
        <v>896</v>
      </c>
      <c r="AA3758">
        <v>462</v>
      </c>
      <c r="AB3758">
        <v>359</v>
      </c>
      <c r="AC3758" t="s">
        <v>15012</v>
      </c>
      <c r="AD3758" t="s">
        <v>15015</v>
      </c>
    </row>
    <row r="3759" spans="1:30" x14ac:dyDescent="0.25">
      <c r="A3759">
        <v>3758</v>
      </c>
      <c r="B3759" t="s">
        <v>17971</v>
      </c>
      <c r="C3759" s="2">
        <v>-0.46148580117188198</v>
      </c>
      <c r="D3759" t="s">
        <v>15018</v>
      </c>
      <c r="E3759" t="s">
        <v>18291</v>
      </c>
      <c r="F3759">
        <v>2834.6191309619599</v>
      </c>
      <c r="G3759" s="2">
        <v>0.189794101263139</v>
      </c>
      <c r="H3759" s="12">
        <v>-2.4315076079843898</v>
      </c>
      <c r="I3759" s="14">
        <v>1.50361325381886E-2</v>
      </c>
      <c r="J3759" s="14">
        <v>3.8201755082385498E-2</v>
      </c>
      <c r="K3759" t="s">
        <v>15017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1</v>
      </c>
      <c r="W3759">
        <v>0</v>
      </c>
      <c r="X3759">
        <v>0</v>
      </c>
      <c r="Y3759">
        <v>3277</v>
      </c>
      <c r="Z3759">
        <v>4005</v>
      </c>
      <c r="AA3759">
        <v>2163</v>
      </c>
      <c r="AB3759">
        <v>2141</v>
      </c>
      <c r="AC3759" t="s">
        <v>15016</v>
      </c>
      <c r="AD3759" t="s">
        <v>15019</v>
      </c>
    </row>
    <row r="3760" spans="1:30" x14ac:dyDescent="0.25">
      <c r="A3760">
        <v>3759</v>
      </c>
      <c r="B3760" t="s">
        <v>17972</v>
      </c>
      <c r="C3760" s="2">
        <v>-2.24517642988569E-2</v>
      </c>
      <c r="D3760" t="s">
        <v>15022</v>
      </c>
      <c r="F3760">
        <v>1065.09786733179</v>
      </c>
      <c r="G3760" s="2">
        <v>0.18665433352018401</v>
      </c>
      <c r="H3760" s="12">
        <v>-0.12028525604217501</v>
      </c>
      <c r="I3760" s="14">
        <v>0.90425718328218596</v>
      </c>
      <c r="J3760" s="14">
        <v>0.93317503400867996</v>
      </c>
      <c r="K3760" t="s">
        <v>15021</v>
      </c>
      <c r="L3760" t="s">
        <v>24</v>
      </c>
      <c r="M3760" t="s">
        <v>24</v>
      </c>
      <c r="N3760" t="s">
        <v>24</v>
      </c>
      <c r="O3760" t="s">
        <v>24</v>
      </c>
      <c r="P3760" t="s">
        <v>24</v>
      </c>
      <c r="Q3760" t="s">
        <v>24</v>
      </c>
      <c r="R3760" t="s">
        <v>24</v>
      </c>
      <c r="S3760" t="s">
        <v>24</v>
      </c>
      <c r="T3760" t="s">
        <v>24</v>
      </c>
      <c r="U3760" t="s">
        <v>24</v>
      </c>
      <c r="V3760" t="s">
        <v>24</v>
      </c>
      <c r="W3760" t="s">
        <v>24</v>
      </c>
      <c r="X3760" t="s">
        <v>24</v>
      </c>
      <c r="Y3760">
        <v>1482</v>
      </c>
      <c r="Z3760">
        <v>1744</v>
      </c>
      <c r="AA3760">
        <v>600</v>
      </c>
      <c r="AB3760">
        <v>826</v>
      </c>
      <c r="AC3760" t="s">
        <v>15020</v>
      </c>
      <c r="AD3760" t="s">
        <v>15023</v>
      </c>
    </row>
    <row r="3761" spans="1:30" x14ac:dyDescent="0.25">
      <c r="A3761">
        <v>3760</v>
      </c>
      <c r="B3761" t="s">
        <v>17973</v>
      </c>
      <c r="C3761" s="2">
        <v>0.27059110055753399</v>
      </c>
      <c r="D3761" t="s">
        <v>15026</v>
      </c>
      <c r="E3761" t="s">
        <v>18287</v>
      </c>
      <c r="F3761">
        <v>884.72464002172205</v>
      </c>
      <c r="G3761" s="2">
        <v>0.16842294283501999</v>
      </c>
      <c r="H3761" s="12">
        <v>1.6066166283687</v>
      </c>
      <c r="I3761" s="14">
        <v>0.108138492537835</v>
      </c>
      <c r="J3761" s="14">
        <v>0.19317512047586599</v>
      </c>
      <c r="K3761" t="s">
        <v>15025</v>
      </c>
      <c r="L3761" t="s">
        <v>24</v>
      </c>
      <c r="M3761" t="s">
        <v>24</v>
      </c>
      <c r="N3761" t="s">
        <v>24</v>
      </c>
      <c r="O3761" t="s">
        <v>24</v>
      </c>
      <c r="P3761" t="s">
        <v>24</v>
      </c>
      <c r="Q3761" t="s">
        <v>24</v>
      </c>
      <c r="R3761" t="s">
        <v>24</v>
      </c>
      <c r="S3761" t="s">
        <v>24</v>
      </c>
      <c r="T3761" t="s">
        <v>24</v>
      </c>
      <c r="U3761" t="s">
        <v>24</v>
      </c>
      <c r="V3761" t="s">
        <v>24</v>
      </c>
      <c r="W3761" t="s">
        <v>24</v>
      </c>
      <c r="X3761" t="s">
        <v>24</v>
      </c>
      <c r="Y3761">
        <v>1440</v>
      </c>
      <c r="Z3761">
        <v>1508</v>
      </c>
      <c r="AA3761">
        <v>467</v>
      </c>
      <c r="AB3761">
        <v>595</v>
      </c>
      <c r="AC3761" t="s">
        <v>15024</v>
      </c>
      <c r="AD3761" t="s">
        <v>15027</v>
      </c>
    </row>
    <row r="3762" spans="1:30" x14ac:dyDescent="0.25">
      <c r="A3762">
        <v>3761</v>
      </c>
      <c r="B3762" t="s">
        <v>17974</v>
      </c>
      <c r="C3762" s="2">
        <v>6.0980513851023703E-2</v>
      </c>
      <c r="D3762" t="s">
        <v>15030</v>
      </c>
      <c r="E3762" t="s">
        <v>18287</v>
      </c>
      <c r="F3762">
        <v>5058.80929023311</v>
      </c>
      <c r="G3762" s="2">
        <v>0.161459574374274</v>
      </c>
      <c r="H3762" s="12">
        <v>0.37768286016701003</v>
      </c>
      <c r="I3762" s="14">
        <v>0.70566620196474195</v>
      </c>
      <c r="J3762" s="14">
        <v>0.79344270621143598</v>
      </c>
      <c r="K3762" t="s">
        <v>15029</v>
      </c>
      <c r="L3762" t="s">
        <v>24</v>
      </c>
      <c r="M3762" t="s">
        <v>24</v>
      </c>
      <c r="N3762" t="s">
        <v>24</v>
      </c>
      <c r="O3762" t="s">
        <v>24</v>
      </c>
      <c r="P3762" t="s">
        <v>24</v>
      </c>
      <c r="Q3762" t="s">
        <v>24</v>
      </c>
      <c r="R3762" t="s">
        <v>24</v>
      </c>
      <c r="S3762" t="s">
        <v>24</v>
      </c>
      <c r="T3762" t="s">
        <v>24</v>
      </c>
      <c r="U3762" t="s">
        <v>24</v>
      </c>
      <c r="V3762" t="s">
        <v>24</v>
      </c>
      <c r="W3762" t="s">
        <v>24</v>
      </c>
      <c r="X3762" t="s">
        <v>24</v>
      </c>
      <c r="Y3762">
        <v>7308</v>
      </c>
      <c r="Z3762">
        <v>8452</v>
      </c>
      <c r="AA3762">
        <v>3161</v>
      </c>
      <c r="AB3762">
        <v>3347</v>
      </c>
      <c r="AC3762" t="s">
        <v>15028</v>
      </c>
      <c r="AD3762" t="s">
        <v>15031</v>
      </c>
    </row>
    <row r="3763" spans="1:30" x14ac:dyDescent="0.25">
      <c r="A3763">
        <v>3762</v>
      </c>
      <c r="B3763" t="s">
        <v>17975</v>
      </c>
      <c r="C3763" s="2">
        <v>-0.30458947865775998</v>
      </c>
      <c r="D3763" t="s">
        <v>15034</v>
      </c>
      <c r="E3763" t="s">
        <v>18285</v>
      </c>
      <c r="F3763">
        <v>6351.3343055648402</v>
      </c>
      <c r="G3763" s="2">
        <v>0.15748974478534</v>
      </c>
      <c r="H3763" s="12">
        <v>-1.93402738110293</v>
      </c>
      <c r="I3763" s="14">
        <v>5.3109761403512E-2</v>
      </c>
      <c r="J3763" s="14">
        <v>0.10863992576255301</v>
      </c>
      <c r="K3763" t="s">
        <v>15033</v>
      </c>
      <c r="L3763" t="s">
        <v>24</v>
      </c>
      <c r="M3763" t="s">
        <v>24</v>
      </c>
      <c r="N3763" t="s">
        <v>24</v>
      </c>
      <c r="O3763" t="s">
        <v>24</v>
      </c>
      <c r="P3763" t="s">
        <v>24</v>
      </c>
      <c r="Q3763" t="s">
        <v>24</v>
      </c>
      <c r="R3763" t="s">
        <v>24</v>
      </c>
      <c r="S3763" t="s">
        <v>24</v>
      </c>
      <c r="T3763" t="s">
        <v>24</v>
      </c>
      <c r="U3763" t="s">
        <v>24</v>
      </c>
      <c r="V3763" t="s">
        <v>24</v>
      </c>
      <c r="W3763" t="s">
        <v>24</v>
      </c>
      <c r="X3763" t="s">
        <v>24</v>
      </c>
      <c r="Y3763">
        <v>7985</v>
      </c>
      <c r="Z3763">
        <v>9358</v>
      </c>
      <c r="AA3763">
        <v>4420</v>
      </c>
      <c r="AB3763">
        <v>4816</v>
      </c>
      <c r="AC3763" t="s">
        <v>15032</v>
      </c>
      <c r="AD3763" t="e">
        <f>-RKLSITLLLAAGALSLLGCKNLYQPKQQPLQPMLQSYQGVLPCADCSGLDTSLFLDADGTFVLQETYRDTRDGDRTFSEQGTWARTADKLVLTSAKGEKRYFHPVGKNLEMLDQNGQRITSSLNYQLTASEALPTTSIPLRGMYIYMADAAQFTDCATGHSFAVDNNVELETGYMNARKNAGEPIFLTLNGHFGMRPSMEDGQWDKSMIPDGNIKFTAGKTCNSK</f>
        <v>#NAME?</v>
      </c>
    </row>
    <row r="3764" spans="1:30" x14ac:dyDescent="0.25">
      <c r="A3764">
        <v>3763</v>
      </c>
      <c r="B3764" t="s">
        <v>17976</v>
      </c>
      <c r="C3764" s="2">
        <v>0.59502816808255599</v>
      </c>
      <c r="D3764" t="s">
        <v>15037</v>
      </c>
      <c r="E3764" t="s">
        <v>18287</v>
      </c>
      <c r="F3764">
        <v>1209.1002550409601</v>
      </c>
      <c r="G3764" s="2">
        <v>0.174254154469489</v>
      </c>
      <c r="H3764" s="12">
        <v>3.4147143859731801</v>
      </c>
      <c r="I3764" s="14">
        <v>6.3848924686843998E-4</v>
      </c>
      <c r="J3764" s="14">
        <v>2.6067553040907201E-3</v>
      </c>
      <c r="K3764" t="s">
        <v>15036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0</v>
      </c>
      <c r="Y3764">
        <v>2291</v>
      </c>
      <c r="Z3764">
        <v>2134</v>
      </c>
      <c r="AA3764">
        <v>587</v>
      </c>
      <c r="AB3764">
        <v>684</v>
      </c>
      <c r="AC3764" t="s">
        <v>15035</v>
      </c>
      <c r="AD3764" t="s">
        <v>15038</v>
      </c>
    </row>
    <row r="3765" spans="1:30" x14ac:dyDescent="0.25">
      <c r="A3765">
        <v>3764</v>
      </c>
      <c r="B3765" t="s">
        <v>17977</v>
      </c>
      <c r="C3765" s="2">
        <v>0.12085322535380701</v>
      </c>
      <c r="D3765" t="s">
        <v>35</v>
      </c>
      <c r="E3765" t="s">
        <v>18295</v>
      </c>
      <c r="F3765">
        <v>334.79026579242901</v>
      </c>
      <c r="G3765" s="2">
        <v>0.216493604514085</v>
      </c>
      <c r="H3765" s="12">
        <v>0.55823000233683195</v>
      </c>
      <c r="I3765" s="14">
        <v>0.57668733610009004</v>
      </c>
      <c r="J3765" s="14">
        <v>0.68993996552415704</v>
      </c>
      <c r="K3765" t="s">
        <v>15040</v>
      </c>
      <c r="L3765" t="s">
        <v>24</v>
      </c>
      <c r="M3765" t="s">
        <v>24</v>
      </c>
      <c r="N3765" t="s">
        <v>24</v>
      </c>
      <c r="O3765" t="s">
        <v>24</v>
      </c>
      <c r="P3765" t="s">
        <v>24</v>
      </c>
      <c r="Q3765" t="s">
        <v>24</v>
      </c>
      <c r="R3765" t="s">
        <v>24</v>
      </c>
      <c r="S3765" t="s">
        <v>24</v>
      </c>
      <c r="T3765" t="s">
        <v>24</v>
      </c>
      <c r="U3765" t="s">
        <v>24</v>
      </c>
      <c r="V3765" t="s">
        <v>24</v>
      </c>
      <c r="W3765" t="s">
        <v>24</v>
      </c>
      <c r="X3765" t="s">
        <v>24</v>
      </c>
      <c r="Y3765">
        <v>525</v>
      </c>
      <c r="Z3765">
        <v>538</v>
      </c>
      <c r="AA3765">
        <v>179</v>
      </c>
      <c r="AB3765">
        <v>247</v>
      </c>
      <c r="AC3765" t="s">
        <v>15039</v>
      </c>
      <c r="AD3765" t="s">
        <v>15041</v>
      </c>
    </row>
    <row r="3766" spans="1:30" x14ac:dyDescent="0.25">
      <c r="A3766">
        <v>3765</v>
      </c>
      <c r="B3766" t="s">
        <v>17978</v>
      </c>
      <c r="C3766" s="2">
        <v>-2.49584781891866E-2</v>
      </c>
      <c r="D3766" t="s">
        <v>35</v>
      </c>
      <c r="F3766">
        <v>3063.4038732951799</v>
      </c>
      <c r="G3766" s="2">
        <v>0.149298137825704</v>
      </c>
      <c r="H3766" s="12">
        <v>-0.167172066260626</v>
      </c>
      <c r="I3766" s="14">
        <v>0.867234662998423</v>
      </c>
      <c r="J3766" s="14">
        <v>0.90889730515535205</v>
      </c>
      <c r="K3766" t="s">
        <v>15043</v>
      </c>
      <c r="L3766" t="s">
        <v>24</v>
      </c>
      <c r="M3766" t="s">
        <v>24</v>
      </c>
      <c r="N3766" t="s">
        <v>24</v>
      </c>
      <c r="O3766" t="s">
        <v>24</v>
      </c>
      <c r="P3766" t="s">
        <v>24</v>
      </c>
      <c r="Q3766" t="s">
        <v>24</v>
      </c>
      <c r="R3766" t="s">
        <v>24</v>
      </c>
      <c r="S3766" t="s">
        <v>24</v>
      </c>
      <c r="T3766" t="s">
        <v>24</v>
      </c>
      <c r="U3766" t="s">
        <v>24</v>
      </c>
      <c r="V3766" t="s">
        <v>24</v>
      </c>
      <c r="W3766" t="s">
        <v>24</v>
      </c>
      <c r="X3766" t="s">
        <v>24</v>
      </c>
      <c r="Y3766">
        <v>4348</v>
      </c>
      <c r="Z3766">
        <v>4915</v>
      </c>
      <c r="AA3766">
        <v>1829</v>
      </c>
      <c r="AB3766">
        <v>2258</v>
      </c>
      <c r="AC3766" t="s">
        <v>15042</v>
      </c>
      <c r="AD3766" t="e">
        <f>-VLQCGLPLKIHRVKLFREDTVQQYCELVRRFYSEIGSGDLGYVPDALGCVLKALDEVAANDALPSSVREQAAYAAANLLVSDYVDE</f>
        <v>#NAME?</v>
      </c>
    </row>
    <row r="3767" spans="1:30" x14ac:dyDescent="0.25">
      <c r="A3767">
        <v>3766</v>
      </c>
      <c r="B3767" t="s">
        <v>17979</v>
      </c>
      <c r="C3767" s="2">
        <v>-0.45789745720345298</v>
      </c>
      <c r="D3767" t="s">
        <v>15046</v>
      </c>
      <c r="E3767" t="s">
        <v>18282</v>
      </c>
      <c r="F3767">
        <v>2512.1372106829299</v>
      </c>
      <c r="G3767" s="2">
        <v>0.23630143543042101</v>
      </c>
      <c r="H3767" s="12">
        <v>-1.93776841164505</v>
      </c>
      <c r="I3767" s="14">
        <v>5.2651483252897799E-2</v>
      </c>
      <c r="J3767" s="14">
        <v>0.10784629562929</v>
      </c>
      <c r="K3767" t="s">
        <v>15045</v>
      </c>
      <c r="L3767" t="s">
        <v>24</v>
      </c>
      <c r="M3767" t="s">
        <v>24</v>
      </c>
      <c r="N3767" t="s">
        <v>24</v>
      </c>
      <c r="O3767" t="s">
        <v>24</v>
      </c>
      <c r="P3767" t="s">
        <v>24</v>
      </c>
      <c r="Q3767" t="s">
        <v>24</v>
      </c>
      <c r="R3767" t="s">
        <v>24</v>
      </c>
      <c r="S3767" t="s">
        <v>24</v>
      </c>
      <c r="T3767" t="s">
        <v>24</v>
      </c>
      <c r="U3767" t="s">
        <v>24</v>
      </c>
      <c r="V3767" t="s">
        <v>24</v>
      </c>
      <c r="W3767" t="s">
        <v>24</v>
      </c>
      <c r="X3767" t="s">
        <v>24</v>
      </c>
      <c r="Y3767">
        <v>2871</v>
      </c>
      <c r="Z3767">
        <v>3596</v>
      </c>
      <c r="AA3767">
        <v>1464</v>
      </c>
      <c r="AB3767">
        <v>2429</v>
      </c>
      <c r="AC3767" t="s">
        <v>15044</v>
      </c>
      <c r="AD3767" t="s">
        <v>15047</v>
      </c>
    </row>
    <row r="3768" spans="1:30" x14ac:dyDescent="0.25">
      <c r="A3768">
        <v>3767</v>
      </c>
      <c r="B3768" t="s">
        <v>17980</v>
      </c>
      <c r="C3768" s="2">
        <v>0.50490099387060705</v>
      </c>
      <c r="D3768" t="s">
        <v>15050</v>
      </c>
      <c r="E3768" t="s">
        <v>18296</v>
      </c>
      <c r="F3768">
        <v>355.77146575411598</v>
      </c>
      <c r="G3768" s="2">
        <v>0.21830356428063399</v>
      </c>
      <c r="H3768" s="12">
        <v>2.3128389842574699</v>
      </c>
      <c r="I3768" s="14">
        <v>2.07314935237588E-2</v>
      </c>
      <c r="J3768" s="14">
        <v>5.0314780739762602E-2</v>
      </c>
      <c r="K3768" t="s">
        <v>15049</v>
      </c>
      <c r="L3768" t="s">
        <v>24</v>
      </c>
      <c r="M3768" t="s">
        <v>24</v>
      </c>
      <c r="N3768" t="s">
        <v>24</v>
      </c>
      <c r="O3768" t="s">
        <v>24</v>
      </c>
      <c r="P3768" t="s">
        <v>24</v>
      </c>
      <c r="Q3768" t="s">
        <v>24</v>
      </c>
      <c r="R3768" t="s">
        <v>24</v>
      </c>
      <c r="S3768" t="s">
        <v>24</v>
      </c>
      <c r="T3768" t="s">
        <v>24</v>
      </c>
      <c r="U3768" t="s">
        <v>24</v>
      </c>
      <c r="V3768" t="s">
        <v>24</v>
      </c>
      <c r="W3768" t="s">
        <v>24</v>
      </c>
      <c r="X3768" t="s">
        <v>24</v>
      </c>
      <c r="Y3768">
        <v>664</v>
      </c>
      <c r="Z3768">
        <v>605</v>
      </c>
      <c r="AA3768">
        <v>180</v>
      </c>
      <c r="AB3768">
        <v>208</v>
      </c>
      <c r="AC3768" t="s">
        <v>15048</v>
      </c>
      <c r="AD3768" t="s">
        <v>15051</v>
      </c>
    </row>
    <row r="3769" spans="1:30" x14ac:dyDescent="0.25">
      <c r="A3769">
        <v>3768</v>
      </c>
      <c r="B3769" t="s">
        <v>17981</v>
      </c>
      <c r="C3769" s="2">
        <v>0.57631950172712898</v>
      </c>
      <c r="D3769" t="s">
        <v>15054</v>
      </c>
      <c r="E3769" t="s">
        <v>18287</v>
      </c>
      <c r="F3769">
        <v>867.036365011199</v>
      </c>
      <c r="G3769" s="2">
        <v>0.180027870818146</v>
      </c>
      <c r="H3769" s="12">
        <v>3.2012793302948999</v>
      </c>
      <c r="I3769" s="14">
        <v>1.36818827435726E-3</v>
      </c>
      <c r="J3769" s="14">
        <v>4.9061296706750402E-3</v>
      </c>
      <c r="K3769" t="s">
        <v>15053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0</v>
      </c>
      <c r="Y3769">
        <v>1595</v>
      </c>
      <c r="Z3769">
        <v>1565</v>
      </c>
      <c r="AA3769">
        <v>398</v>
      </c>
      <c r="AB3769">
        <v>525</v>
      </c>
      <c r="AC3769" t="s">
        <v>15052</v>
      </c>
      <c r="AD3769" t="s">
        <v>15055</v>
      </c>
    </row>
    <row r="3770" spans="1:30" x14ac:dyDescent="0.25">
      <c r="A3770">
        <v>3769</v>
      </c>
      <c r="B3770" t="s">
        <v>17982</v>
      </c>
      <c r="C3770" s="2">
        <v>8.0986846767704998E-2</v>
      </c>
      <c r="D3770" t="s">
        <v>15058</v>
      </c>
      <c r="E3770" t="s">
        <v>18300</v>
      </c>
      <c r="F3770">
        <v>498.69945328359501</v>
      </c>
      <c r="G3770" s="2">
        <v>0.207543773191945</v>
      </c>
      <c r="H3770" s="12">
        <v>0.39021573869530302</v>
      </c>
      <c r="I3770" s="14">
        <v>0.69637702450394801</v>
      </c>
      <c r="J3770" s="14">
        <v>0.78480585301238603</v>
      </c>
      <c r="K3770" t="s">
        <v>15057</v>
      </c>
      <c r="L3770" t="s">
        <v>24</v>
      </c>
      <c r="M3770" t="s">
        <v>24</v>
      </c>
      <c r="N3770" t="s">
        <v>24</v>
      </c>
      <c r="O3770" t="s">
        <v>24</v>
      </c>
      <c r="P3770" t="s">
        <v>24</v>
      </c>
      <c r="Q3770" t="s">
        <v>24</v>
      </c>
      <c r="R3770" t="s">
        <v>24</v>
      </c>
      <c r="S3770" t="s">
        <v>24</v>
      </c>
      <c r="T3770" t="s">
        <v>24</v>
      </c>
      <c r="U3770" t="s">
        <v>24</v>
      </c>
      <c r="V3770" t="s">
        <v>24</v>
      </c>
      <c r="W3770" t="s">
        <v>24</v>
      </c>
      <c r="X3770" t="s">
        <v>24</v>
      </c>
      <c r="Y3770">
        <v>820</v>
      </c>
      <c r="Z3770">
        <v>739</v>
      </c>
      <c r="AA3770">
        <v>281</v>
      </c>
      <c r="AB3770">
        <v>361</v>
      </c>
      <c r="AC3770" t="s">
        <v>15056</v>
      </c>
      <c r="AD3770" t="s">
        <v>15059</v>
      </c>
    </row>
    <row r="3771" spans="1:30" x14ac:dyDescent="0.25">
      <c r="A3771">
        <v>3770</v>
      </c>
      <c r="B3771" t="s">
        <v>17983</v>
      </c>
      <c r="C3771" s="2">
        <v>-0.14549931364456001</v>
      </c>
      <c r="D3771" t="s">
        <v>15062</v>
      </c>
      <c r="E3771" t="s">
        <v>18298</v>
      </c>
      <c r="F3771">
        <v>2005.4334471024099</v>
      </c>
      <c r="G3771" s="2">
        <v>0.20258148890352401</v>
      </c>
      <c r="H3771" s="12">
        <v>-0.71822610462623004</v>
      </c>
      <c r="I3771" s="14">
        <v>0.47261788461196902</v>
      </c>
      <c r="J3771" s="14">
        <v>0.59794445161394605</v>
      </c>
      <c r="K3771" t="s">
        <v>15061</v>
      </c>
      <c r="L3771" t="s">
        <v>24</v>
      </c>
      <c r="M3771" t="s">
        <v>24</v>
      </c>
      <c r="N3771" t="s">
        <v>24</v>
      </c>
      <c r="O3771" t="s">
        <v>24</v>
      </c>
      <c r="P3771" t="s">
        <v>24</v>
      </c>
      <c r="Q3771" t="s">
        <v>24</v>
      </c>
      <c r="R3771" t="s">
        <v>24</v>
      </c>
      <c r="S3771" t="s">
        <v>24</v>
      </c>
      <c r="T3771" t="s">
        <v>24</v>
      </c>
      <c r="U3771" t="s">
        <v>24</v>
      </c>
      <c r="V3771" t="s">
        <v>24</v>
      </c>
      <c r="W3771" t="s">
        <v>24</v>
      </c>
      <c r="X3771" t="s">
        <v>24</v>
      </c>
      <c r="Y3771">
        <v>2821</v>
      </c>
      <c r="Z3771">
        <v>2983</v>
      </c>
      <c r="AA3771">
        <v>1105</v>
      </c>
      <c r="AB3771">
        <v>1707</v>
      </c>
      <c r="AC3771" t="s">
        <v>15060</v>
      </c>
      <c r="AD3771" t="s">
        <v>15063</v>
      </c>
    </row>
    <row r="3772" spans="1:30" x14ac:dyDescent="0.25">
      <c r="A3772">
        <v>3771</v>
      </c>
      <c r="B3772" t="s">
        <v>17984</v>
      </c>
      <c r="C3772" s="2">
        <v>-1.4493027084272201</v>
      </c>
      <c r="D3772" t="s">
        <v>35</v>
      </c>
      <c r="F3772">
        <v>44.334554324786303</v>
      </c>
      <c r="G3772" s="2">
        <v>0.51045211100237098</v>
      </c>
      <c r="H3772" s="12">
        <v>-2.8392530409585901</v>
      </c>
      <c r="I3772" s="14">
        <v>4.5219282461559504E-3</v>
      </c>
      <c r="J3772" s="14">
        <v>1.36567129166582E-2</v>
      </c>
      <c r="K3772" t="s">
        <v>15065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</v>
      </c>
      <c r="Y3772">
        <v>27</v>
      </c>
      <c r="Z3772">
        <v>46</v>
      </c>
      <c r="AA3772">
        <v>32</v>
      </c>
      <c r="AB3772">
        <v>55</v>
      </c>
      <c r="AC3772" t="s">
        <v>15064</v>
      </c>
      <c r="AD3772" t="s">
        <v>15066</v>
      </c>
    </row>
    <row r="3773" spans="1:30" x14ac:dyDescent="0.25">
      <c r="A3773">
        <v>3772</v>
      </c>
      <c r="B3773" t="s">
        <v>17985</v>
      </c>
      <c r="C3773" s="2">
        <v>-0.79088777981853198</v>
      </c>
      <c r="D3773" t="s">
        <v>35</v>
      </c>
      <c r="F3773">
        <v>168.84011361005699</v>
      </c>
      <c r="G3773" s="2">
        <v>0.27332095816704199</v>
      </c>
      <c r="H3773" s="12">
        <v>-2.8936228861570701</v>
      </c>
      <c r="I3773" s="14">
        <v>3.8082523982645201E-3</v>
      </c>
      <c r="J3773" s="14">
        <v>1.18025600120817E-2</v>
      </c>
      <c r="K3773" t="s">
        <v>15068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1</v>
      </c>
      <c r="W3773">
        <v>0</v>
      </c>
      <c r="X3773">
        <v>0</v>
      </c>
      <c r="Y3773">
        <v>189</v>
      </c>
      <c r="Z3773">
        <v>188</v>
      </c>
      <c r="AA3773">
        <v>115</v>
      </c>
      <c r="AB3773">
        <v>170</v>
      </c>
      <c r="AC3773" t="s">
        <v>15067</v>
      </c>
      <c r="AD3773" t="s">
        <v>15069</v>
      </c>
    </row>
    <row r="3774" spans="1:30" x14ac:dyDescent="0.25">
      <c r="A3774">
        <v>3773</v>
      </c>
      <c r="B3774" t="s">
        <v>17986</v>
      </c>
      <c r="C3774" s="2">
        <v>0.14494466894140201</v>
      </c>
      <c r="D3774" t="s">
        <v>15072</v>
      </c>
      <c r="E3774" t="s">
        <v>18290</v>
      </c>
      <c r="F3774">
        <v>6891.8569292922602</v>
      </c>
      <c r="G3774" s="2">
        <v>0.15456779394983</v>
      </c>
      <c r="H3774" s="12">
        <v>0.93774171991125199</v>
      </c>
      <c r="I3774" s="14">
        <v>0.34837715807876202</v>
      </c>
      <c r="J3774" s="14">
        <v>0.47563717236522801</v>
      </c>
      <c r="K3774" t="s">
        <v>15071</v>
      </c>
      <c r="L3774" t="s">
        <v>24</v>
      </c>
      <c r="M3774" t="s">
        <v>24</v>
      </c>
      <c r="N3774" t="s">
        <v>24</v>
      </c>
      <c r="O3774" t="s">
        <v>24</v>
      </c>
      <c r="P3774" t="s">
        <v>24</v>
      </c>
      <c r="Q3774" t="s">
        <v>24</v>
      </c>
      <c r="R3774" t="s">
        <v>24</v>
      </c>
      <c r="S3774" t="s">
        <v>24</v>
      </c>
      <c r="T3774" t="s">
        <v>24</v>
      </c>
      <c r="U3774" t="s">
        <v>24</v>
      </c>
      <c r="V3774" t="s">
        <v>24</v>
      </c>
      <c r="W3774" t="s">
        <v>24</v>
      </c>
      <c r="X3774" t="s">
        <v>24</v>
      </c>
      <c r="Y3774">
        <v>10132</v>
      </c>
      <c r="Z3774">
        <v>11957</v>
      </c>
      <c r="AA3774">
        <v>4063</v>
      </c>
      <c r="AB3774">
        <v>4561</v>
      </c>
      <c r="AC3774" t="s">
        <v>15070</v>
      </c>
      <c r="AD3774" t="s">
        <v>15073</v>
      </c>
    </row>
    <row r="3775" spans="1:30" x14ac:dyDescent="0.25">
      <c r="A3775">
        <v>3774</v>
      </c>
      <c r="B3775" t="s">
        <v>17987</v>
      </c>
      <c r="C3775" s="2">
        <v>0.50268130095095998</v>
      </c>
      <c r="D3775" t="s">
        <v>15076</v>
      </c>
      <c r="E3775" t="s">
        <v>18283</v>
      </c>
      <c r="F3775">
        <v>6591.0326015393302</v>
      </c>
      <c r="G3775" s="2">
        <v>0.18538538550893699</v>
      </c>
      <c r="H3775" s="12">
        <v>2.7115476204931399</v>
      </c>
      <c r="I3775" s="14">
        <v>6.6969920754296804E-3</v>
      </c>
      <c r="J3775" s="14">
        <v>1.9243380466926301E-2</v>
      </c>
      <c r="K3775" t="s">
        <v>15075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0</v>
      </c>
      <c r="Y3775">
        <v>11813</v>
      </c>
      <c r="Z3775">
        <v>11710</v>
      </c>
      <c r="AA3775">
        <v>3651</v>
      </c>
      <c r="AB3775">
        <v>3486</v>
      </c>
      <c r="AC3775" t="s">
        <v>15074</v>
      </c>
      <c r="AD3775" t="s">
        <v>15077</v>
      </c>
    </row>
    <row r="3776" spans="1:30" x14ac:dyDescent="0.25">
      <c r="A3776">
        <v>3775</v>
      </c>
      <c r="B3776" t="s">
        <v>17988</v>
      </c>
      <c r="C3776" s="2">
        <v>0.54866644783599905</v>
      </c>
      <c r="D3776" t="s">
        <v>15080</v>
      </c>
      <c r="E3776" t="s">
        <v>18283</v>
      </c>
      <c r="F3776">
        <v>711.09624012186998</v>
      </c>
      <c r="G3776" s="2">
        <v>0.17812515130412299</v>
      </c>
      <c r="H3776" s="12">
        <v>3.0802300731760899</v>
      </c>
      <c r="I3776" s="14">
        <v>2.0684074718686899E-3</v>
      </c>
      <c r="J3776" s="14">
        <v>6.9630441186614199E-3</v>
      </c>
      <c r="K3776" t="s">
        <v>15079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0</v>
      </c>
      <c r="Y3776">
        <v>1301</v>
      </c>
      <c r="Z3776">
        <v>1270</v>
      </c>
      <c r="AA3776">
        <v>346</v>
      </c>
      <c r="AB3776">
        <v>417</v>
      </c>
      <c r="AC3776" t="s">
        <v>15078</v>
      </c>
      <c r="AD3776" t="s">
        <v>15081</v>
      </c>
    </row>
    <row r="3777" spans="1:30" x14ac:dyDescent="0.25">
      <c r="A3777">
        <v>3776</v>
      </c>
      <c r="B3777" t="s">
        <v>17989</v>
      </c>
      <c r="C3777" s="2">
        <v>0.23384811153639801</v>
      </c>
      <c r="D3777" t="s">
        <v>15084</v>
      </c>
      <c r="E3777" t="s">
        <v>18285</v>
      </c>
      <c r="F3777">
        <v>2538.2276166862498</v>
      </c>
      <c r="G3777" s="2">
        <v>0.162558754963364</v>
      </c>
      <c r="H3777" s="12">
        <v>1.4385451684168</v>
      </c>
      <c r="I3777" s="14">
        <v>0.15027943121793999</v>
      </c>
      <c r="J3777" s="14">
        <v>0.25197130910521898</v>
      </c>
      <c r="K3777" t="s">
        <v>15083</v>
      </c>
      <c r="L3777" t="s">
        <v>24</v>
      </c>
      <c r="M3777" t="s">
        <v>24</v>
      </c>
      <c r="N3777" t="s">
        <v>24</v>
      </c>
      <c r="O3777" t="s">
        <v>24</v>
      </c>
      <c r="P3777" t="s">
        <v>24</v>
      </c>
      <c r="Q3777" t="s">
        <v>24</v>
      </c>
      <c r="R3777" t="s">
        <v>24</v>
      </c>
      <c r="S3777" t="s">
        <v>24</v>
      </c>
      <c r="T3777" t="s">
        <v>24</v>
      </c>
      <c r="U3777" t="s">
        <v>24</v>
      </c>
      <c r="V3777" t="s">
        <v>24</v>
      </c>
      <c r="W3777" t="s">
        <v>24</v>
      </c>
      <c r="X3777" t="s">
        <v>24</v>
      </c>
      <c r="Y3777">
        <v>4037</v>
      </c>
      <c r="Z3777">
        <v>4323</v>
      </c>
      <c r="AA3777">
        <v>1502</v>
      </c>
      <c r="AB3777">
        <v>1562</v>
      </c>
      <c r="AC3777" t="s">
        <v>15082</v>
      </c>
      <c r="AD3777" t="s">
        <v>15085</v>
      </c>
    </row>
    <row r="3778" spans="1:30" x14ac:dyDescent="0.25">
      <c r="A3778">
        <v>3777</v>
      </c>
      <c r="B3778" t="s">
        <v>17990</v>
      </c>
      <c r="C3778" s="2">
        <v>-4.59077462654311E-2</v>
      </c>
      <c r="D3778" t="s">
        <v>15088</v>
      </c>
      <c r="E3778" t="s">
        <v>18285</v>
      </c>
      <c r="F3778">
        <v>5241.2784627533301</v>
      </c>
      <c r="G3778" s="2">
        <v>0.145467184451818</v>
      </c>
      <c r="H3778" s="12">
        <v>-0.31558833312427897</v>
      </c>
      <c r="I3778" s="14">
        <v>0.75231499427816595</v>
      </c>
      <c r="J3778" s="14">
        <v>0.82754649370598199</v>
      </c>
      <c r="K3778" t="s">
        <v>15087</v>
      </c>
      <c r="L3778" t="s">
        <v>24</v>
      </c>
      <c r="M3778" t="s">
        <v>24</v>
      </c>
      <c r="N3778" t="s">
        <v>24</v>
      </c>
      <c r="O3778" t="s">
        <v>24</v>
      </c>
      <c r="P3778" t="s">
        <v>24</v>
      </c>
      <c r="Q3778" t="s">
        <v>24</v>
      </c>
      <c r="R3778" t="s">
        <v>24</v>
      </c>
      <c r="S3778" t="s">
        <v>24</v>
      </c>
      <c r="T3778" t="s">
        <v>24</v>
      </c>
      <c r="U3778" t="s">
        <v>24</v>
      </c>
      <c r="V3778" t="s">
        <v>24</v>
      </c>
      <c r="W3778" t="s">
        <v>24</v>
      </c>
      <c r="X3778" t="s">
        <v>24</v>
      </c>
      <c r="Y3778">
        <v>7360</v>
      </c>
      <c r="Z3778">
        <v>8373</v>
      </c>
      <c r="AA3778">
        <v>3256</v>
      </c>
      <c r="AB3778">
        <v>3768</v>
      </c>
      <c r="AC3778" t="s">
        <v>15086</v>
      </c>
      <c r="AD3778" t="s">
        <v>15089</v>
      </c>
    </row>
    <row r="3779" spans="1:30" x14ac:dyDescent="0.25">
      <c r="A3779">
        <v>3778</v>
      </c>
      <c r="B3779" t="s">
        <v>17991</v>
      </c>
      <c r="C3779" s="2">
        <v>0.33656030121418201</v>
      </c>
      <c r="D3779" t="s">
        <v>9175</v>
      </c>
      <c r="E3779" t="s">
        <v>18290</v>
      </c>
      <c r="F3779">
        <v>3637.5785239854699</v>
      </c>
      <c r="G3779" s="2">
        <v>0.153790837597828</v>
      </c>
      <c r="H3779" s="12">
        <v>2.18842881976042</v>
      </c>
      <c r="I3779" s="14">
        <v>2.8638380903858299E-2</v>
      </c>
      <c r="J3779" s="14">
        <v>6.6095081223148E-2</v>
      </c>
      <c r="K3779" t="s">
        <v>15091</v>
      </c>
      <c r="L3779" t="s">
        <v>24</v>
      </c>
      <c r="M3779" t="s">
        <v>24</v>
      </c>
      <c r="N3779" t="s">
        <v>24</v>
      </c>
      <c r="O3779" t="s">
        <v>24</v>
      </c>
      <c r="P3779" t="s">
        <v>24</v>
      </c>
      <c r="Q3779" t="s">
        <v>24</v>
      </c>
      <c r="R3779" t="s">
        <v>24</v>
      </c>
      <c r="S3779" t="s">
        <v>24</v>
      </c>
      <c r="T3779" t="s">
        <v>24</v>
      </c>
      <c r="U3779" t="s">
        <v>24</v>
      </c>
      <c r="V3779" t="s">
        <v>24</v>
      </c>
      <c r="W3779" t="s">
        <v>24</v>
      </c>
      <c r="X3779" t="s">
        <v>24</v>
      </c>
      <c r="Y3779">
        <v>5697</v>
      </c>
      <c r="Z3779">
        <v>6693</v>
      </c>
      <c r="AA3779">
        <v>1946</v>
      </c>
      <c r="AB3779">
        <v>2299</v>
      </c>
      <c r="AC3779" t="s">
        <v>15090</v>
      </c>
      <c r="AD3779" t="s">
        <v>15092</v>
      </c>
    </row>
    <row r="3780" spans="1:30" x14ac:dyDescent="0.25">
      <c r="A3780">
        <v>3779</v>
      </c>
      <c r="B3780" t="s">
        <v>17992</v>
      </c>
      <c r="C3780" s="2">
        <v>0.29440420105976101</v>
      </c>
      <c r="D3780" t="s">
        <v>15095</v>
      </c>
      <c r="E3780" t="s">
        <v>18285</v>
      </c>
      <c r="F3780">
        <v>7929.5004923409897</v>
      </c>
      <c r="G3780" s="2">
        <v>0.15126803091327601</v>
      </c>
      <c r="H3780" s="12">
        <v>1.94624203992281</v>
      </c>
      <c r="I3780" s="14">
        <v>5.1625672195520202E-2</v>
      </c>
      <c r="J3780" s="14">
        <v>0.10604852705076601</v>
      </c>
      <c r="K3780" t="s">
        <v>15094</v>
      </c>
      <c r="L3780" t="s">
        <v>24</v>
      </c>
      <c r="M3780" t="s">
        <v>24</v>
      </c>
      <c r="N3780" t="s">
        <v>24</v>
      </c>
      <c r="O3780" t="s">
        <v>24</v>
      </c>
      <c r="P3780" t="s">
        <v>24</v>
      </c>
      <c r="Q3780" t="s">
        <v>24</v>
      </c>
      <c r="R3780" t="s">
        <v>24</v>
      </c>
      <c r="S3780" t="s">
        <v>24</v>
      </c>
      <c r="T3780" t="s">
        <v>24</v>
      </c>
      <c r="U3780" t="s">
        <v>24</v>
      </c>
      <c r="V3780" t="s">
        <v>24</v>
      </c>
      <c r="W3780" t="s">
        <v>24</v>
      </c>
      <c r="X3780" t="s">
        <v>24</v>
      </c>
      <c r="Y3780">
        <v>12388</v>
      </c>
      <c r="Z3780">
        <v>14263</v>
      </c>
      <c r="AA3780">
        <v>4457</v>
      </c>
      <c r="AB3780">
        <v>4921</v>
      </c>
      <c r="AC3780" t="s">
        <v>15093</v>
      </c>
      <c r="AD3780" t="s">
        <v>15096</v>
      </c>
    </row>
    <row r="3781" spans="1:30" x14ac:dyDescent="0.25">
      <c r="A3781">
        <v>3780</v>
      </c>
      <c r="B3781" t="s">
        <v>17993</v>
      </c>
      <c r="C3781" s="2">
        <v>0.37395537849413701</v>
      </c>
      <c r="D3781" t="s">
        <v>15099</v>
      </c>
      <c r="E3781" t="s">
        <v>18285</v>
      </c>
      <c r="F3781">
        <v>16207.477315502199</v>
      </c>
      <c r="G3781" s="2">
        <v>0.192411453619976</v>
      </c>
      <c r="H3781" s="12">
        <v>1.9435193251682501</v>
      </c>
      <c r="I3781" s="14">
        <v>5.1953442740387303E-2</v>
      </c>
      <c r="J3781" s="14">
        <v>0.10660966573894499</v>
      </c>
      <c r="K3781" t="s">
        <v>15098</v>
      </c>
      <c r="L3781" t="s">
        <v>24</v>
      </c>
      <c r="M3781" t="s">
        <v>24</v>
      </c>
      <c r="N3781" t="s">
        <v>24</v>
      </c>
      <c r="O3781" t="s">
        <v>24</v>
      </c>
      <c r="P3781" t="s">
        <v>24</v>
      </c>
      <c r="Q3781" t="s">
        <v>24</v>
      </c>
      <c r="R3781" t="s">
        <v>24</v>
      </c>
      <c r="S3781" t="s">
        <v>24</v>
      </c>
      <c r="T3781" t="s">
        <v>24</v>
      </c>
      <c r="U3781" t="s">
        <v>24</v>
      </c>
      <c r="V3781" t="s">
        <v>24</v>
      </c>
      <c r="W3781" t="s">
        <v>24</v>
      </c>
      <c r="X3781" t="s">
        <v>24</v>
      </c>
      <c r="Y3781">
        <v>24777</v>
      </c>
      <c r="Z3781">
        <v>31113</v>
      </c>
      <c r="AA3781">
        <v>9334</v>
      </c>
      <c r="AB3781">
        <v>9161</v>
      </c>
      <c r="AC3781" t="s">
        <v>15097</v>
      </c>
      <c r="AD3781" t="e">
        <f>-KKWLCAAGLGLALAASASVQAADKIAIVNVSSIFQQLPARETVAKQLENEFKGRATELQGMERDLQTKMQKLQRDGSTMKASDRTKLEKDVMAQRETFSQKAQAFEQDNRRRQMEERNKILSRIQDAVKSVASKGGYDVVIDANAVAYADSSKDITADVLKQVK</f>
        <v>#NAME?</v>
      </c>
    </row>
    <row r="3782" spans="1:30" x14ac:dyDescent="0.25">
      <c r="A3782">
        <v>3781</v>
      </c>
      <c r="B3782" t="s">
        <v>17994</v>
      </c>
      <c r="C3782" s="2">
        <v>-0.40991441301534998</v>
      </c>
      <c r="D3782" t="s">
        <v>15102</v>
      </c>
      <c r="E3782" t="s">
        <v>18285</v>
      </c>
      <c r="F3782">
        <v>12527.813442222099</v>
      </c>
      <c r="G3782" s="2">
        <v>0.13605376483829201</v>
      </c>
      <c r="H3782" s="12">
        <v>-3.0128854831952401</v>
      </c>
      <c r="I3782" s="14">
        <v>2.58776547954303E-3</v>
      </c>
      <c r="J3782" s="14">
        <v>8.4491841117186901E-3</v>
      </c>
      <c r="K3782" t="s">
        <v>15101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</v>
      </c>
      <c r="W3782">
        <v>0</v>
      </c>
      <c r="X3782">
        <v>0</v>
      </c>
      <c r="Y3782">
        <v>16069</v>
      </c>
      <c r="Z3782">
        <v>16709</v>
      </c>
      <c r="AA3782">
        <v>8545</v>
      </c>
      <c r="AB3782">
        <v>10349</v>
      </c>
      <c r="AC3782" t="s">
        <v>15100</v>
      </c>
      <c r="AD3782" t="s">
        <v>15103</v>
      </c>
    </row>
    <row r="3783" spans="1:30" x14ac:dyDescent="0.25">
      <c r="A3783">
        <v>3782</v>
      </c>
      <c r="B3783" t="s">
        <v>17995</v>
      </c>
      <c r="C3783" s="2">
        <v>0.35938855113291301</v>
      </c>
      <c r="D3783" t="s">
        <v>35</v>
      </c>
      <c r="F3783">
        <v>1980.1944616191799</v>
      </c>
      <c r="G3783" s="2">
        <v>0.164385383172409</v>
      </c>
      <c r="H3783" s="12">
        <v>2.1862561268965299</v>
      </c>
      <c r="I3783" s="14">
        <v>2.8796872008912299E-2</v>
      </c>
      <c r="J3783" s="14">
        <v>6.6382399760804303E-2</v>
      </c>
      <c r="K3783" t="s">
        <v>24</v>
      </c>
      <c r="L3783" t="s">
        <v>24</v>
      </c>
      <c r="M3783" t="s">
        <v>24</v>
      </c>
      <c r="N3783" t="s">
        <v>24</v>
      </c>
      <c r="O3783" t="s">
        <v>24</v>
      </c>
      <c r="P3783" t="s">
        <v>24</v>
      </c>
      <c r="Q3783" t="s">
        <v>24</v>
      </c>
      <c r="R3783" t="s">
        <v>24</v>
      </c>
      <c r="S3783" t="s">
        <v>24</v>
      </c>
      <c r="T3783" t="s">
        <v>24</v>
      </c>
      <c r="U3783" t="s">
        <v>24</v>
      </c>
      <c r="V3783" t="s">
        <v>24</v>
      </c>
      <c r="W3783" t="s">
        <v>24</v>
      </c>
      <c r="X3783" t="s">
        <v>24</v>
      </c>
      <c r="Y3783">
        <v>3458</v>
      </c>
      <c r="Z3783">
        <v>3313</v>
      </c>
      <c r="AA3783">
        <v>1086</v>
      </c>
      <c r="AB3783">
        <v>1198</v>
      </c>
      <c r="AC3783" t="s">
        <v>15104</v>
      </c>
      <c r="AD3783" t="s">
        <v>15105</v>
      </c>
    </row>
    <row r="3784" spans="1:30" x14ac:dyDescent="0.25">
      <c r="A3784">
        <v>3783</v>
      </c>
      <c r="B3784" t="s">
        <v>17996</v>
      </c>
      <c r="C3784" s="2">
        <v>-0.20159443104917901</v>
      </c>
      <c r="D3784" t="s">
        <v>15108</v>
      </c>
      <c r="E3784" t="s">
        <v>18297</v>
      </c>
      <c r="F3784">
        <v>6717.2500872236196</v>
      </c>
      <c r="G3784" s="2">
        <v>0.170810622221689</v>
      </c>
      <c r="H3784" s="12">
        <v>-1.1802218645836799</v>
      </c>
      <c r="I3784" s="14">
        <v>0.23791198509453901</v>
      </c>
      <c r="J3784" s="14">
        <v>0.35856669308922201</v>
      </c>
      <c r="K3784" t="s">
        <v>15107</v>
      </c>
      <c r="L3784" t="s">
        <v>24</v>
      </c>
      <c r="M3784" t="s">
        <v>24</v>
      </c>
      <c r="N3784" t="s">
        <v>24</v>
      </c>
      <c r="O3784" t="s">
        <v>24</v>
      </c>
      <c r="P3784" t="s">
        <v>24</v>
      </c>
      <c r="Q3784" t="s">
        <v>24</v>
      </c>
      <c r="R3784" t="s">
        <v>24</v>
      </c>
      <c r="S3784" t="s">
        <v>24</v>
      </c>
      <c r="T3784" t="s">
        <v>24</v>
      </c>
      <c r="U3784" t="s">
        <v>24</v>
      </c>
      <c r="V3784" t="s">
        <v>24</v>
      </c>
      <c r="W3784" t="s">
        <v>24</v>
      </c>
      <c r="X3784" t="s">
        <v>24</v>
      </c>
      <c r="Y3784">
        <v>9585</v>
      </c>
      <c r="Z3784">
        <v>9436</v>
      </c>
      <c r="AA3784">
        <v>3991</v>
      </c>
      <c r="AB3784">
        <v>5562</v>
      </c>
      <c r="AC3784" t="s">
        <v>15106</v>
      </c>
      <c r="AD3784" t="s">
        <v>15109</v>
      </c>
    </row>
    <row r="3785" spans="1:30" x14ac:dyDescent="0.25">
      <c r="A3785">
        <v>3784</v>
      </c>
      <c r="B3785" t="s">
        <v>17997</v>
      </c>
      <c r="C3785" s="2">
        <v>-0.173022665275198</v>
      </c>
      <c r="D3785" t="s">
        <v>15112</v>
      </c>
      <c r="E3785" t="s">
        <v>18294</v>
      </c>
      <c r="F3785">
        <v>2101.9118128304099</v>
      </c>
      <c r="G3785" s="2">
        <v>0.147977393370885</v>
      </c>
      <c r="H3785" s="12">
        <v>-1.1692506627788799</v>
      </c>
      <c r="I3785" s="14">
        <v>0.24230265463608799</v>
      </c>
      <c r="J3785" s="14">
        <v>0.36364022534739499</v>
      </c>
      <c r="K3785" t="s">
        <v>15111</v>
      </c>
      <c r="L3785" t="s">
        <v>24</v>
      </c>
      <c r="M3785" t="s">
        <v>24</v>
      </c>
      <c r="N3785" t="s">
        <v>24</v>
      </c>
      <c r="O3785" t="s">
        <v>24</v>
      </c>
      <c r="P3785" t="s">
        <v>24</v>
      </c>
      <c r="Q3785" t="s">
        <v>24</v>
      </c>
      <c r="R3785" t="s">
        <v>24</v>
      </c>
      <c r="S3785" t="s">
        <v>24</v>
      </c>
      <c r="T3785" t="s">
        <v>24</v>
      </c>
      <c r="U3785" t="s">
        <v>24</v>
      </c>
      <c r="V3785" t="s">
        <v>24</v>
      </c>
      <c r="W3785" t="s">
        <v>24</v>
      </c>
      <c r="X3785" t="s">
        <v>24</v>
      </c>
      <c r="Y3785">
        <v>2976</v>
      </c>
      <c r="Z3785">
        <v>3042</v>
      </c>
      <c r="AA3785">
        <v>1350</v>
      </c>
      <c r="AB3785">
        <v>1591</v>
      </c>
      <c r="AC3785" t="s">
        <v>15110</v>
      </c>
      <c r="AD3785" t="s">
        <v>15113</v>
      </c>
    </row>
    <row r="3786" spans="1:30" x14ac:dyDescent="0.25">
      <c r="A3786">
        <v>3785</v>
      </c>
      <c r="B3786" t="s">
        <v>17998</v>
      </c>
      <c r="C3786" s="2">
        <v>-0.16364392784926199</v>
      </c>
      <c r="D3786" t="s">
        <v>15116</v>
      </c>
      <c r="E3786" t="s">
        <v>18290</v>
      </c>
      <c r="F3786">
        <v>2352.8639156863201</v>
      </c>
      <c r="G3786" s="2">
        <v>0.154515921068441</v>
      </c>
      <c r="H3786" s="12">
        <v>-1.05907486243296</v>
      </c>
      <c r="I3786" s="14">
        <v>0.28956568710770098</v>
      </c>
      <c r="J3786" s="14">
        <v>0.414651268117188</v>
      </c>
      <c r="K3786" t="s">
        <v>15115</v>
      </c>
      <c r="L3786" t="s">
        <v>24</v>
      </c>
      <c r="M3786" t="s">
        <v>24</v>
      </c>
      <c r="N3786" t="s">
        <v>24</v>
      </c>
      <c r="O3786" t="s">
        <v>24</v>
      </c>
      <c r="P3786" t="s">
        <v>24</v>
      </c>
      <c r="Q3786" t="s">
        <v>24</v>
      </c>
      <c r="R3786" t="s">
        <v>24</v>
      </c>
      <c r="S3786" t="s">
        <v>24</v>
      </c>
      <c r="T3786" t="s">
        <v>24</v>
      </c>
      <c r="U3786" t="s">
        <v>24</v>
      </c>
      <c r="V3786" t="s">
        <v>24</v>
      </c>
      <c r="W3786" t="s">
        <v>24</v>
      </c>
      <c r="X3786" t="s">
        <v>24</v>
      </c>
      <c r="Y3786">
        <v>3417</v>
      </c>
      <c r="Z3786">
        <v>3338</v>
      </c>
      <c r="AA3786">
        <v>1529</v>
      </c>
      <c r="AB3786">
        <v>1749</v>
      </c>
      <c r="AC3786" t="s">
        <v>15114</v>
      </c>
      <c r="AD3786" t="s">
        <v>15117</v>
      </c>
    </row>
    <row r="3787" spans="1:30" x14ac:dyDescent="0.25">
      <c r="A3787">
        <v>3786</v>
      </c>
      <c r="B3787" t="s">
        <v>17999</v>
      </c>
      <c r="C3787" s="2">
        <v>0.53199679963378899</v>
      </c>
      <c r="D3787" t="s">
        <v>15120</v>
      </c>
      <c r="E3787" t="s">
        <v>18290</v>
      </c>
      <c r="F3787">
        <v>1569.66590495581</v>
      </c>
      <c r="G3787" s="2">
        <v>0.15442703761940599</v>
      </c>
      <c r="H3787" s="12">
        <v>3.4449718639615798</v>
      </c>
      <c r="I3787" s="14">
        <v>5.7111883665488298E-4</v>
      </c>
      <c r="J3787" s="14">
        <v>2.3751001673453899E-3</v>
      </c>
      <c r="K3787" t="s">
        <v>15119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0</v>
      </c>
      <c r="Y3787">
        <v>2810</v>
      </c>
      <c r="Z3787">
        <v>2841</v>
      </c>
      <c r="AA3787">
        <v>780</v>
      </c>
      <c r="AB3787">
        <v>914</v>
      </c>
      <c r="AC3787" t="s">
        <v>15118</v>
      </c>
      <c r="AD3787" t="s">
        <v>15121</v>
      </c>
    </row>
    <row r="3788" spans="1:30" x14ac:dyDescent="0.25">
      <c r="A3788">
        <v>3787</v>
      </c>
      <c r="B3788" t="s">
        <v>18000</v>
      </c>
      <c r="C3788" s="2">
        <v>3.3442752059927902E-2</v>
      </c>
      <c r="D3788" t="s">
        <v>15124</v>
      </c>
      <c r="E3788" t="s">
        <v>18287</v>
      </c>
      <c r="F3788">
        <v>2926.1640322603398</v>
      </c>
      <c r="G3788" s="2">
        <v>0.27835575123468498</v>
      </c>
      <c r="H3788" s="12">
        <v>0.120143923420256</v>
      </c>
      <c r="I3788" s="14">
        <v>0.90436913850619205</v>
      </c>
      <c r="J3788" s="14">
        <v>0.93317503400867996</v>
      </c>
      <c r="K3788" t="s">
        <v>15123</v>
      </c>
      <c r="L3788" t="s">
        <v>24</v>
      </c>
      <c r="M3788" t="s">
        <v>24</v>
      </c>
      <c r="N3788" t="s">
        <v>24</v>
      </c>
      <c r="O3788" t="s">
        <v>24</v>
      </c>
      <c r="P3788" t="s">
        <v>24</v>
      </c>
      <c r="Q3788" t="s">
        <v>24</v>
      </c>
      <c r="R3788" t="s">
        <v>24</v>
      </c>
      <c r="S3788" t="s">
        <v>24</v>
      </c>
      <c r="T3788" t="s">
        <v>24</v>
      </c>
      <c r="U3788" t="s">
        <v>24</v>
      </c>
      <c r="V3788" t="s">
        <v>24</v>
      </c>
      <c r="W3788" t="s">
        <v>24</v>
      </c>
      <c r="X3788" t="s">
        <v>24</v>
      </c>
      <c r="Y3788">
        <v>4009</v>
      </c>
      <c r="Z3788">
        <v>5032</v>
      </c>
      <c r="AA3788">
        <v>2162</v>
      </c>
      <c r="AB3788">
        <v>1581</v>
      </c>
      <c r="AC3788" t="s">
        <v>15122</v>
      </c>
      <c r="AD3788" t="e">
        <f>-INEIKKDAEVRMGKCVEAFQGHIDKIRTGRASPSILDGIQVEYYGSATPLRQLANVVVEDSRTLAITVFDRSLNAAVEKAIMSSDLGLNPSSAGTVIRVPLPPLTEERRKDLIKVVRGEAEQGRVSVRNVRRDTNDKVKALLKDKAISEDEDRRCQDEVQKMTDTFIKKIDSILSDKEAELMNF</f>
        <v>#NAME?</v>
      </c>
    </row>
    <row r="3789" spans="1:30" x14ac:dyDescent="0.25">
      <c r="A3789">
        <v>3788</v>
      </c>
      <c r="B3789" t="s">
        <v>18001</v>
      </c>
      <c r="C3789" s="2">
        <v>6.1027716071520903E-2</v>
      </c>
      <c r="D3789" t="s">
        <v>15127</v>
      </c>
      <c r="E3789" t="s">
        <v>18286</v>
      </c>
      <c r="F3789">
        <v>1890.67218159042</v>
      </c>
      <c r="G3789" s="2">
        <v>0.27220696050988102</v>
      </c>
      <c r="H3789" s="12">
        <v>0.22419601599168401</v>
      </c>
      <c r="I3789" s="14">
        <v>0.82260478335619003</v>
      </c>
      <c r="J3789" s="14">
        <v>0.87766985765189098</v>
      </c>
      <c r="K3789" t="s">
        <v>15126</v>
      </c>
      <c r="L3789" t="s">
        <v>24</v>
      </c>
      <c r="M3789" t="s">
        <v>24</v>
      </c>
      <c r="N3789" t="s">
        <v>24</v>
      </c>
      <c r="O3789" t="s">
        <v>24</v>
      </c>
      <c r="P3789" t="s">
        <v>24</v>
      </c>
      <c r="Q3789" t="s">
        <v>24</v>
      </c>
      <c r="R3789" t="s">
        <v>24</v>
      </c>
      <c r="S3789" t="s">
        <v>24</v>
      </c>
      <c r="T3789" t="s">
        <v>24</v>
      </c>
      <c r="U3789" t="s">
        <v>24</v>
      </c>
      <c r="V3789" t="s">
        <v>24</v>
      </c>
      <c r="W3789" t="s">
        <v>24</v>
      </c>
      <c r="X3789" t="s">
        <v>24</v>
      </c>
      <c r="Y3789">
        <v>2866</v>
      </c>
      <c r="Z3789">
        <v>3015</v>
      </c>
      <c r="AA3789">
        <v>1385</v>
      </c>
      <c r="AB3789">
        <v>1010</v>
      </c>
      <c r="AC3789" t="s">
        <v>15125</v>
      </c>
      <c r="AD3789" t="s">
        <v>15128</v>
      </c>
    </row>
    <row r="3790" spans="1:30" x14ac:dyDescent="0.25">
      <c r="A3790">
        <v>3789</v>
      </c>
      <c r="B3790" t="s">
        <v>18002</v>
      </c>
      <c r="C3790" s="2">
        <v>-0.919890731546949</v>
      </c>
      <c r="D3790" t="s">
        <v>15131</v>
      </c>
      <c r="E3790" t="s">
        <v>18287</v>
      </c>
      <c r="F3790">
        <v>12462.094403711701</v>
      </c>
      <c r="G3790" s="2">
        <v>0.28220007207866099</v>
      </c>
      <c r="H3790" s="12">
        <v>-3.25971118565319</v>
      </c>
      <c r="I3790" s="14">
        <v>1.11525717308716E-3</v>
      </c>
      <c r="J3790" s="14">
        <v>4.1860728514147502E-3</v>
      </c>
      <c r="K3790" t="s">
        <v>15130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</v>
      </c>
      <c r="W3790">
        <v>0</v>
      </c>
      <c r="X3790">
        <v>0</v>
      </c>
      <c r="Y3790">
        <v>11677</v>
      </c>
      <c r="Z3790">
        <v>14649</v>
      </c>
      <c r="AA3790">
        <v>12297</v>
      </c>
      <c r="AB3790">
        <v>8782</v>
      </c>
      <c r="AC3790" t="s">
        <v>15129</v>
      </c>
      <c r="AD3790" t="s">
        <v>15132</v>
      </c>
    </row>
    <row r="3791" spans="1:30" x14ac:dyDescent="0.25">
      <c r="A3791">
        <v>3790</v>
      </c>
      <c r="B3791" t="s">
        <v>18003</v>
      </c>
      <c r="C3791" s="2">
        <v>-0.81499344510970895</v>
      </c>
      <c r="D3791" t="s">
        <v>15135</v>
      </c>
      <c r="E3791" t="s">
        <v>18287</v>
      </c>
      <c r="F3791">
        <v>24511.953616292401</v>
      </c>
      <c r="G3791" s="2">
        <v>0.26250050826618898</v>
      </c>
      <c r="H3791" s="12">
        <v>-3.10473092220936</v>
      </c>
      <c r="I3791" s="14">
        <v>1.9045219646407099E-3</v>
      </c>
      <c r="J3791" s="14">
        <v>6.5123977862714096E-3</v>
      </c>
      <c r="K3791" t="s">
        <v>15134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</v>
      </c>
      <c r="W3791">
        <v>0</v>
      </c>
      <c r="X3791">
        <v>0</v>
      </c>
      <c r="Y3791">
        <v>24499</v>
      </c>
      <c r="Z3791">
        <v>29747</v>
      </c>
      <c r="AA3791">
        <v>23095</v>
      </c>
      <c r="AB3791">
        <v>17400</v>
      </c>
      <c r="AC3791" t="s">
        <v>15133</v>
      </c>
      <c r="AD3791" t="s">
        <v>15136</v>
      </c>
    </row>
    <row r="3792" spans="1:30" x14ac:dyDescent="0.25">
      <c r="A3792">
        <v>3791</v>
      </c>
      <c r="B3792" t="s">
        <v>18004</v>
      </c>
      <c r="C3792" s="2">
        <v>-4.6058881607493902E-3</v>
      </c>
      <c r="D3792" t="s">
        <v>15139</v>
      </c>
      <c r="E3792" t="s">
        <v>18287</v>
      </c>
      <c r="F3792">
        <v>3877.83619850695</v>
      </c>
      <c r="G3792" s="2">
        <v>0.14447627534194199</v>
      </c>
      <c r="H3792" s="12">
        <v>-3.1879892735664099E-2</v>
      </c>
      <c r="I3792" s="14">
        <v>0.97456783376102696</v>
      </c>
      <c r="J3792" s="14">
        <v>0.97959256304025699</v>
      </c>
      <c r="K3792" t="s">
        <v>15138</v>
      </c>
      <c r="L3792" t="s">
        <v>24</v>
      </c>
      <c r="M3792" t="s">
        <v>24</v>
      </c>
      <c r="N3792" t="s">
        <v>24</v>
      </c>
      <c r="O3792" t="s">
        <v>24</v>
      </c>
      <c r="P3792" t="s">
        <v>24</v>
      </c>
      <c r="Q3792" t="s">
        <v>24</v>
      </c>
      <c r="R3792" t="s">
        <v>24</v>
      </c>
      <c r="S3792" t="s">
        <v>24</v>
      </c>
      <c r="T3792" t="s">
        <v>24</v>
      </c>
      <c r="U3792" t="s">
        <v>24</v>
      </c>
      <c r="V3792" t="s">
        <v>24</v>
      </c>
      <c r="W3792" t="s">
        <v>24</v>
      </c>
      <c r="X3792" t="s">
        <v>24</v>
      </c>
      <c r="Y3792">
        <v>5728</v>
      </c>
      <c r="Z3792">
        <v>6070</v>
      </c>
      <c r="AA3792">
        <v>2279</v>
      </c>
      <c r="AB3792">
        <v>2862</v>
      </c>
      <c r="AC3792" t="s">
        <v>15137</v>
      </c>
      <c r="AD3792" t="s">
        <v>15140</v>
      </c>
    </row>
    <row r="3793" spans="1:30" x14ac:dyDescent="0.25">
      <c r="A3793">
        <v>3792</v>
      </c>
      <c r="B3793" t="s">
        <v>18005</v>
      </c>
      <c r="C3793" s="2">
        <v>0.15796421150708201</v>
      </c>
      <c r="D3793" t="s">
        <v>15143</v>
      </c>
      <c r="E3793" t="s">
        <v>18297</v>
      </c>
      <c r="F3793">
        <v>3121.0349131836301</v>
      </c>
      <c r="G3793" s="2">
        <v>0.14318176069684599</v>
      </c>
      <c r="H3793" s="12">
        <v>1.10324255504536</v>
      </c>
      <c r="I3793" s="14">
        <v>0.26992184560403598</v>
      </c>
      <c r="J3793" s="14">
        <v>0.39359402803725202</v>
      </c>
      <c r="K3793" t="s">
        <v>15142</v>
      </c>
      <c r="L3793" t="s">
        <v>24</v>
      </c>
      <c r="M3793" t="s">
        <v>24</v>
      </c>
      <c r="N3793" t="s">
        <v>24</v>
      </c>
      <c r="O3793" t="s">
        <v>24</v>
      </c>
      <c r="P3793" t="s">
        <v>24</v>
      </c>
      <c r="Q3793" t="s">
        <v>24</v>
      </c>
      <c r="R3793" t="s">
        <v>24</v>
      </c>
      <c r="S3793" t="s">
        <v>24</v>
      </c>
      <c r="T3793" t="s">
        <v>24</v>
      </c>
      <c r="U3793" t="s">
        <v>24</v>
      </c>
      <c r="V3793" t="s">
        <v>24</v>
      </c>
      <c r="W3793" t="s">
        <v>24</v>
      </c>
      <c r="X3793" t="s">
        <v>24</v>
      </c>
      <c r="Y3793">
        <v>4813</v>
      </c>
      <c r="Z3793">
        <v>5221</v>
      </c>
      <c r="AA3793">
        <v>1765</v>
      </c>
      <c r="AB3793">
        <v>2134</v>
      </c>
      <c r="AC3793" t="s">
        <v>15141</v>
      </c>
      <c r="AD3793" t="s">
        <v>15144</v>
      </c>
    </row>
    <row r="3794" spans="1:30" x14ac:dyDescent="0.25">
      <c r="A3794">
        <v>3793</v>
      </c>
      <c r="B3794" t="s">
        <v>18006</v>
      </c>
      <c r="C3794" s="2">
        <v>0.23688545959839799</v>
      </c>
      <c r="D3794" t="s">
        <v>15147</v>
      </c>
      <c r="E3794" t="s">
        <v>18298</v>
      </c>
      <c r="F3794">
        <v>5350.5792093989703</v>
      </c>
      <c r="G3794" s="2">
        <v>0.14177194260870701</v>
      </c>
      <c r="H3794" s="12">
        <v>1.6708909763069699</v>
      </c>
      <c r="I3794" s="14">
        <v>9.47432142095678E-2</v>
      </c>
      <c r="J3794" s="14">
        <v>0.17402269590233399</v>
      </c>
      <c r="K3794" t="s">
        <v>15146</v>
      </c>
      <c r="L3794" t="s">
        <v>24</v>
      </c>
      <c r="M3794" t="s">
        <v>24</v>
      </c>
      <c r="N3794" t="s">
        <v>24</v>
      </c>
      <c r="O3794" t="s">
        <v>24</v>
      </c>
      <c r="P3794" t="s">
        <v>24</v>
      </c>
      <c r="Q3794" t="s">
        <v>24</v>
      </c>
      <c r="R3794" t="s">
        <v>24</v>
      </c>
      <c r="S3794" t="s">
        <v>24</v>
      </c>
      <c r="T3794" t="s">
        <v>24</v>
      </c>
      <c r="U3794" t="s">
        <v>24</v>
      </c>
      <c r="V3794" t="s">
        <v>24</v>
      </c>
      <c r="W3794" t="s">
        <v>24</v>
      </c>
      <c r="X3794" t="s">
        <v>24</v>
      </c>
      <c r="Y3794">
        <v>8385</v>
      </c>
      <c r="Z3794">
        <v>9265</v>
      </c>
      <c r="AA3794">
        <v>3015</v>
      </c>
      <c r="AB3794">
        <v>3463</v>
      </c>
      <c r="AC3794" t="s">
        <v>15145</v>
      </c>
      <c r="AD3794" t="s">
        <v>15148</v>
      </c>
    </row>
    <row r="3795" spans="1:30" x14ac:dyDescent="0.25">
      <c r="A3795">
        <v>3794</v>
      </c>
      <c r="B3795" t="s">
        <v>18007</v>
      </c>
      <c r="C3795" s="2">
        <v>7.8171265269088103E-2</v>
      </c>
      <c r="D3795" t="s">
        <v>35</v>
      </c>
      <c r="F3795">
        <v>8195.7080831536805</v>
      </c>
      <c r="G3795" s="2">
        <v>0.186933249962592</v>
      </c>
      <c r="H3795" s="12">
        <v>0.41817742581767198</v>
      </c>
      <c r="I3795" s="14">
        <v>0.67581739931761298</v>
      </c>
      <c r="J3795" s="14">
        <v>0.76769009174810499</v>
      </c>
      <c r="K3795" t="s">
        <v>15150</v>
      </c>
      <c r="L3795" t="s">
        <v>24</v>
      </c>
      <c r="M3795" t="s">
        <v>24</v>
      </c>
      <c r="N3795" t="s">
        <v>24</v>
      </c>
      <c r="O3795" t="s">
        <v>24</v>
      </c>
      <c r="P3795" t="s">
        <v>24</v>
      </c>
      <c r="Q3795" t="s">
        <v>24</v>
      </c>
      <c r="R3795" t="s">
        <v>24</v>
      </c>
      <c r="S3795" t="s">
        <v>24</v>
      </c>
      <c r="T3795" t="s">
        <v>24</v>
      </c>
      <c r="U3795" t="s">
        <v>24</v>
      </c>
      <c r="V3795" t="s">
        <v>24</v>
      </c>
      <c r="W3795" t="s">
        <v>24</v>
      </c>
      <c r="X3795" t="s">
        <v>24</v>
      </c>
      <c r="Y3795">
        <v>11182</v>
      </c>
      <c r="Z3795">
        <v>14546</v>
      </c>
      <c r="AA3795">
        <v>4552</v>
      </c>
      <c r="AB3795">
        <v>6026</v>
      </c>
      <c r="AC3795" t="s">
        <v>15149</v>
      </c>
      <c r="AD3795" t="s">
        <v>15151</v>
      </c>
    </row>
    <row r="3796" spans="1:30" x14ac:dyDescent="0.25">
      <c r="A3796">
        <v>3795</v>
      </c>
      <c r="B3796" t="s">
        <v>18008</v>
      </c>
      <c r="C3796" s="2">
        <v>7.9729866143840505E-2</v>
      </c>
      <c r="D3796" t="s">
        <v>15154</v>
      </c>
      <c r="E3796" t="s">
        <v>18296</v>
      </c>
      <c r="F3796">
        <v>1783.0119426308299</v>
      </c>
      <c r="G3796" s="2">
        <v>0.17707228697237201</v>
      </c>
      <c r="H3796" s="12">
        <v>0.45026733153494702</v>
      </c>
      <c r="I3796" s="14">
        <v>0.65251769171960505</v>
      </c>
      <c r="J3796" s="14">
        <v>0.75053949518852903</v>
      </c>
      <c r="K3796" t="s">
        <v>15153</v>
      </c>
      <c r="L3796" t="s">
        <v>24</v>
      </c>
      <c r="M3796" t="s">
        <v>24</v>
      </c>
      <c r="N3796" t="s">
        <v>24</v>
      </c>
      <c r="O3796" t="s">
        <v>24</v>
      </c>
      <c r="P3796" t="s">
        <v>24</v>
      </c>
      <c r="Q3796" t="s">
        <v>24</v>
      </c>
      <c r="R3796" t="s">
        <v>24</v>
      </c>
      <c r="S3796" t="s">
        <v>24</v>
      </c>
      <c r="T3796" t="s">
        <v>24</v>
      </c>
      <c r="U3796" t="s">
        <v>24</v>
      </c>
      <c r="V3796" t="s">
        <v>24</v>
      </c>
      <c r="W3796" t="s">
        <v>24</v>
      </c>
      <c r="X3796" t="s">
        <v>24</v>
      </c>
      <c r="Y3796">
        <v>2481</v>
      </c>
      <c r="Z3796">
        <v>3116</v>
      </c>
      <c r="AA3796">
        <v>1050</v>
      </c>
      <c r="AB3796">
        <v>1239</v>
      </c>
      <c r="AC3796" t="s">
        <v>15152</v>
      </c>
      <c r="AD3796" t="s">
        <v>15155</v>
      </c>
    </row>
    <row r="3797" spans="1:30" x14ac:dyDescent="0.25">
      <c r="A3797">
        <v>3796</v>
      </c>
      <c r="B3797" t="s">
        <v>18009</v>
      </c>
      <c r="C3797" s="2">
        <v>4.4623121812998101E-2</v>
      </c>
      <c r="D3797" t="s">
        <v>15158</v>
      </c>
      <c r="E3797" t="s">
        <v>18287</v>
      </c>
      <c r="F3797">
        <v>403.19460618446902</v>
      </c>
      <c r="G3797" s="2">
        <v>0.206032895746353</v>
      </c>
      <c r="H3797" s="12">
        <v>0.21658251053236499</v>
      </c>
      <c r="I3797" s="14">
        <v>0.82853371680585697</v>
      </c>
      <c r="J3797" s="14">
        <v>0.88224511407281103</v>
      </c>
      <c r="K3797" t="s">
        <v>15157</v>
      </c>
      <c r="L3797" t="s">
        <v>24</v>
      </c>
      <c r="M3797" t="s">
        <v>24</v>
      </c>
      <c r="N3797" t="s">
        <v>24</v>
      </c>
      <c r="O3797" t="s">
        <v>24</v>
      </c>
      <c r="P3797" t="s">
        <v>24</v>
      </c>
      <c r="Q3797" t="s">
        <v>24</v>
      </c>
      <c r="R3797" t="s">
        <v>24</v>
      </c>
      <c r="S3797" t="s">
        <v>24</v>
      </c>
      <c r="T3797" t="s">
        <v>24</v>
      </c>
      <c r="U3797" t="s">
        <v>24</v>
      </c>
      <c r="V3797" t="s">
        <v>24</v>
      </c>
      <c r="W3797" t="s">
        <v>24</v>
      </c>
      <c r="X3797" t="s">
        <v>24</v>
      </c>
      <c r="Y3797">
        <v>593</v>
      </c>
      <c r="Z3797">
        <v>656</v>
      </c>
      <c r="AA3797">
        <v>223</v>
      </c>
      <c r="AB3797">
        <v>304</v>
      </c>
      <c r="AC3797" t="s">
        <v>15156</v>
      </c>
      <c r="AD3797" t="s">
        <v>15159</v>
      </c>
    </row>
    <row r="3798" spans="1:30" x14ac:dyDescent="0.25">
      <c r="A3798">
        <v>3797</v>
      </c>
      <c r="B3798" t="s">
        <v>18010</v>
      </c>
      <c r="C3798" s="2">
        <v>-7.4332886783748303E-2</v>
      </c>
      <c r="D3798" t="s">
        <v>35</v>
      </c>
      <c r="E3798" t="s">
        <v>18295</v>
      </c>
      <c r="F3798">
        <v>7.3137219529381996</v>
      </c>
      <c r="G3798" s="2">
        <v>1.0900761367193501</v>
      </c>
      <c r="H3798" s="12">
        <v>-6.8190545852565801E-2</v>
      </c>
      <c r="I3798" s="14">
        <v>0.94563395277131101</v>
      </c>
      <c r="J3798" s="14" t="s">
        <v>24</v>
      </c>
      <c r="K3798" t="s">
        <v>15161</v>
      </c>
      <c r="L3798" t="s">
        <v>24</v>
      </c>
      <c r="M3798" t="s">
        <v>24</v>
      </c>
      <c r="N3798" t="s">
        <v>24</v>
      </c>
      <c r="O3798" t="s">
        <v>24</v>
      </c>
      <c r="P3798" t="s">
        <v>24</v>
      </c>
      <c r="Q3798" t="s">
        <v>24</v>
      </c>
      <c r="R3798" t="s">
        <v>24</v>
      </c>
      <c r="S3798" t="s">
        <v>24</v>
      </c>
      <c r="T3798" t="s">
        <v>24</v>
      </c>
      <c r="U3798" t="s">
        <v>24</v>
      </c>
      <c r="V3798" t="s">
        <v>24</v>
      </c>
      <c r="W3798" t="s">
        <v>24</v>
      </c>
      <c r="X3798" t="s">
        <v>24</v>
      </c>
      <c r="Y3798">
        <v>6</v>
      </c>
      <c r="Z3798">
        <v>16</v>
      </c>
      <c r="AA3798">
        <v>4</v>
      </c>
      <c r="AB3798">
        <v>6</v>
      </c>
      <c r="AC3798" t="s">
        <v>15160</v>
      </c>
      <c r="AD3798" t="s">
        <v>15162</v>
      </c>
    </row>
    <row r="3799" spans="1:30" x14ac:dyDescent="0.25">
      <c r="A3799">
        <v>3798</v>
      </c>
      <c r="B3799" t="s">
        <v>18011</v>
      </c>
      <c r="C3799" s="2">
        <v>7.7349622732431594E-2</v>
      </c>
      <c r="D3799" t="s">
        <v>15165</v>
      </c>
      <c r="F3799">
        <v>630.32162408953695</v>
      </c>
      <c r="G3799" s="2">
        <v>0.21912144618599799</v>
      </c>
      <c r="H3799" s="12">
        <v>0.35299886925159502</v>
      </c>
      <c r="I3799" s="14">
        <v>0.72408928824589402</v>
      </c>
      <c r="J3799" s="14">
        <v>0.80649420154027895</v>
      </c>
      <c r="K3799" t="s">
        <v>15164</v>
      </c>
      <c r="L3799" t="s">
        <v>24</v>
      </c>
      <c r="M3799" t="s">
        <v>24</v>
      </c>
      <c r="N3799" t="s">
        <v>24</v>
      </c>
      <c r="O3799" t="s">
        <v>24</v>
      </c>
      <c r="P3799" t="s">
        <v>24</v>
      </c>
      <c r="Q3799" t="s">
        <v>24</v>
      </c>
      <c r="R3799" t="s">
        <v>24</v>
      </c>
      <c r="S3799" t="s">
        <v>24</v>
      </c>
      <c r="T3799" t="s">
        <v>24</v>
      </c>
      <c r="U3799" t="s">
        <v>24</v>
      </c>
      <c r="V3799" t="s">
        <v>24</v>
      </c>
      <c r="W3799" t="s">
        <v>24</v>
      </c>
      <c r="X3799" t="s">
        <v>24</v>
      </c>
      <c r="Y3799">
        <v>911</v>
      </c>
      <c r="Z3799">
        <v>1065</v>
      </c>
      <c r="AA3799">
        <v>325</v>
      </c>
      <c r="AB3799">
        <v>493</v>
      </c>
      <c r="AC3799" t="s">
        <v>15163</v>
      </c>
      <c r="AD3799" t="s">
        <v>15166</v>
      </c>
    </row>
    <row r="3800" spans="1:30" x14ac:dyDescent="0.25">
      <c r="A3800">
        <v>3799</v>
      </c>
      <c r="B3800" t="s">
        <v>18012</v>
      </c>
      <c r="C3800" s="2">
        <v>5.91385146851107E-2</v>
      </c>
      <c r="D3800" t="s">
        <v>15169</v>
      </c>
      <c r="E3800" t="s">
        <v>18287</v>
      </c>
      <c r="F3800">
        <v>1582.26033399727</v>
      </c>
      <c r="G3800" s="2">
        <v>0.15153708928569201</v>
      </c>
      <c r="H3800" s="12">
        <v>0.39025769178934899</v>
      </c>
      <c r="I3800" s="14">
        <v>0.69634600492804</v>
      </c>
      <c r="J3800" s="14">
        <v>0.78480585301238603</v>
      </c>
      <c r="K3800" t="s">
        <v>15168</v>
      </c>
      <c r="L3800" t="s">
        <v>24</v>
      </c>
      <c r="M3800" t="s">
        <v>24</v>
      </c>
      <c r="N3800" t="s">
        <v>24</v>
      </c>
      <c r="O3800" t="s">
        <v>24</v>
      </c>
      <c r="P3800" t="s">
        <v>24</v>
      </c>
      <c r="Q3800" t="s">
        <v>24</v>
      </c>
      <c r="R3800" t="s">
        <v>24</v>
      </c>
      <c r="S3800" t="s">
        <v>24</v>
      </c>
      <c r="T3800" t="s">
        <v>24</v>
      </c>
      <c r="U3800" t="s">
        <v>24</v>
      </c>
      <c r="V3800" t="s">
        <v>24</v>
      </c>
      <c r="W3800" t="s">
        <v>24</v>
      </c>
      <c r="X3800" t="s">
        <v>24</v>
      </c>
      <c r="Y3800">
        <v>2361</v>
      </c>
      <c r="Z3800">
        <v>2561</v>
      </c>
      <c r="AA3800">
        <v>928</v>
      </c>
      <c r="AB3800">
        <v>1120</v>
      </c>
      <c r="AC3800" t="s">
        <v>15167</v>
      </c>
      <c r="AD3800" t="s">
        <v>15170</v>
      </c>
    </row>
    <row r="3801" spans="1:30" x14ac:dyDescent="0.25">
      <c r="A3801">
        <v>3800</v>
      </c>
      <c r="B3801" t="s">
        <v>18013</v>
      </c>
      <c r="C3801" s="2">
        <v>-7.4504881990142505E-2</v>
      </c>
      <c r="D3801" t="s">
        <v>15173</v>
      </c>
      <c r="E3801" t="s">
        <v>18294</v>
      </c>
      <c r="F3801">
        <v>14742.845627638801</v>
      </c>
      <c r="G3801" s="2">
        <v>0.14858328370891999</v>
      </c>
      <c r="H3801" s="12">
        <v>-0.50143515562693097</v>
      </c>
      <c r="I3801" s="14">
        <v>0.61606490321195895</v>
      </c>
      <c r="J3801" s="14">
        <v>0.717915084166726</v>
      </c>
      <c r="K3801" t="s">
        <v>15172</v>
      </c>
      <c r="L3801" t="s">
        <v>24</v>
      </c>
      <c r="M3801" t="s">
        <v>24</v>
      </c>
      <c r="N3801" t="s">
        <v>24</v>
      </c>
      <c r="O3801" t="s">
        <v>24</v>
      </c>
      <c r="P3801" t="s">
        <v>24</v>
      </c>
      <c r="Q3801" t="s">
        <v>24</v>
      </c>
      <c r="R3801" t="s">
        <v>24</v>
      </c>
      <c r="S3801" t="s">
        <v>24</v>
      </c>
      <c r="T3801" t="s">
        <v>24</v>
      </c>
      <c r="U3801" t="s">
        <v>24</v>
      </c>
      <c r="V3801" t="s">
        <v>24</v>
      </c>
      <c r="W3801" t="s">
        <v>24</v>
      </c>
      <c r="X3801" t="s">
        <v>24</v>
      </c>
      <c r="Y3801">
        <v>20350</v>
      </c>
      <c r="Z3801">
        <v>23469</v>
      </c>
      <c r="AA3801">
        <v>8861</v>
      </c>
      <c r="AB3801">
        <v>11160</v>
      </c>
      <c r="AC3801" t="s">
        <v>15171</v>
      </c>
      <c r="AD3801" t="s">
        <v>15174</v>
      </c>
    </row>
    <row r="3802" spans="1:30" x14ac:dyDescent="0.25">
      <c r="A3802">
        <v>3801</v>
      </c>
      <c r="B3802" t="s">
        <v>18014</v>
      </c>
      <c r="C3802" s="2">
        <v>0.63571179151806201</v>
      </c>
      <c r="D3802" t="s">
        <v>14811</v>
      </c>
      <c r="E3802" t="s">
        <v>18283</v>
      </c>
      <c r="F3802">
        <v>1166.60612728055</v>
      </c>
      <c r="G3802" s="2">
        <v>0.203783005568826</v>
      </c>
      <c r="H3802" s="12">
        <v>3.1195525345382999</v>
      </c>
      <c r="I3802" s="14">
        <v>1.81125958901966E-3</v>
      </c>
      <c r="J3802" s="14">
        <v>6.2316904802834899E-3</v>
      </c>
      <c r="K3802" t="s">
        <v>15176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0</v>
      </c>
      <c r="Y3802">
        <v>2276</v>
      </c>
      <c r="Z3802">
        <v>2040</v>
      </c>
      <c r="AA3802">
        <v>503</v>
      </c>
      <c r="AB3802">
        <v>712</v>
      </c>
      <c r="AC3802" t="s">
        <v>15175</v>
      </c>
      <c r="AD3802" t="s">
        <v>15177</v>
      </c>
    </row>
    <row r="3803" spans="1:30" x14ac:dyDescent="0.25">
      <c r="A3803">
        <v>3802</v>
      </c>
      <c r="B3803" t="s">
        <v>18015</v>
      </c>
      <c r="C3803" s="2">
        <v>0.88466561616212802</v>
      </c>
      <c r="D3803" t="s">
        <v>35</v>
      </c>
      <c r="F3803">
        <v>548.98574470331005</v>
      </c>
      <c r="G3803" s="2">
        <v>0.22878108251669199</v>
      </c>
      <c r="H3803" s="12">
        <v>3.8668652426608801</v>
      </c>
      <c r="I3803" s="14">
        <v>1.10243304946829E-4</v>
      </c>
      <c r="J3803" s="14">
        <v>5.4356073966839501E-4</v>
      </c>
      <c r="K3803" t="s">
        <v>24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0</v>
      </c>
      <c r="Y3803">
        <v>1185</v>
      </c>
      <c r="Z3803">
        <v>977</v>
      </c>
      <c r="AA3803">
        <v>241</v>
      </c>
      <c r="AB3803">
        <v>267</v>
      </c>
      <c r="AC3803" t="s">
        <v>15178</v>
      </c>
      <c r="AD3803" t="s">
        <v>15179</v>
      </c>
    </row>
    <row r="3804" spans="1:30" x14ac:dyDescent="0.25">
      <c r="A3804">
        <v>3803</v>
      </c>
      <c r="B3804" t="s">
        <v>18016</v>
      </c>
      <c r="C3804" s="2">
        <v>-0.188361286601999</v>
      </c>
      <c r="D3804" t="s">
        <v>15182</v>
      </c>
      <c r="E3804" t="s">
        <v>18287</v>
      </c>
      <c r="F3804">
        <v>1188.8120241137201</v>
      </c>
      <c r="G3804" s="2">
        <v>0.179538590668092</v>
      </c>
      <c r="H3804" s="12">
        <v>-1.0491409445795199</v>
      </c>
      <c r="I3804" s="14">
        <v>0.29411325388473097</v>
      </c>
      <c r="J3804" s="14">
        <v>0.41885932035735801</v>
      </c>
      <c r="K3804" t="s">
        <v>15181</v>
      </c>
      <c r="L3804" t="s">
        <v>24</v>
      </c>
      <c r="M3804" t="s">
        <v>24</v>
      </c>
      <c r="N3804" t="s">
        <v>24</v>
      </c>
      <c r="O3804" t="s">
        <v>24</v>
      </c>
      <c r="P3804" t="s">
        <v>24</v>
      </c>
      <c r="Q3804" t="s">
        <v>24</v>
      </c>
      <c r="R3804" t="s">
        <v>24</v>
      </c>
      <c r="S3804" t="s">
        <v>24</v>
      </c>
      <c r="T3804" t="s">
        <v>24</v>
      </c>
      <c r="U3804" t="s">
        <v>24</v>
      </c>
      <c r="V3804" t="s">
        <v>24</v>
      </c>
      <c r="W3804" t="s">
        <v>24</v>
      </c>
      <c r="X3804" t="s">
        <v>24</v>
      </c>
      <c r="Y3804">
        <v>1554</v>
      </c>
      <c r="Z3804">
        <v>1837</v>
      </c>
      <c r="AA3804">
        <v>811</v>
      </c>
      <c r="AB3804">
        <v>853</v>
      </c>
      <c r="AC3804" t="s">
        <v>15180</v>
      </c>
      <c r="AD3804" t="s">
        <v>15183</v>
      </c>
    </row>
    <row r="3805" spans="1:30" x14ac:dyDescent="0.25">
      <c r="A3805">
        <v>3804</v>
      </c>
      <c r="B3805" t="s">
        <v>18017</v>
      </c>
      <c r="C3805" s="2">
        <v>0.63723902358912698</v>
      </c>
      <c r="D3805" t="s">
        <v>35</v>
      </c>
      <c r="E3805" t="s">
        <v>18295</v>
      </c>
      <c r="F3805">
        <v>190.53769554139399</v>
      </c>
      <c r="G3805" s="2">
        <v>0.26224503335722299</v>
      </c>
      <c r="H3805" s="12">
        <v>2.4299374345865901</v>
      </c>
      <c r="I3805" s="14">
        <v>1.51014294341783E-2</v>
      </c>
      <c r="J3805" s="14">
        <v>3.8342706073125003E-2</v>
      </c>
      <c r="K3805" t="s">
        <v>15185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0</v>
      </c>
      <c r="Y3805">
        <v>366</v>
      </c>
      <c r="Z3805">
        <v>339</v>
      </c>
      <c r="AA3805">
        <v>96</v>
      </c>
      <c r="AB3805">
        <v>100</v>
      </c>
      <c r="AC3805" t="s">
        <v>15184</v>
      </c>
      <c r="AD3805" t="s">
        <v>15186</v>
      </c>
    </row>
    <row r="3806" spans="1:30" x14ac:dyDescent="0.25">
      <c r="A3806">
        <v>3805</v>
      </c>
      <c r="B3806" t="s">
        <v>18018</v>
      </c>
      <c r="C3806" s="2">
        <v>0.38362772286847602</v>
      </c>
      <c r="D3806" t="s">
        <v>15189</v>
      </c>
      <c r="E3806" t="s">
        <v>18282</v>
      </c>
      <c r="F3806">
        <v>753.68372396784503</v>
      </c>
      <c r="G3806" s="2">
        <v>0.17302025157432299</v>
      </c>
      <c r="H3806" s="12">
        <v>2.2172417354489999</v>
      </c>
      <c r="I3806" s="14">
        <v>2.6606577008816499E-2</v>
      </c>
      <c r="J3806" s="14">
        <v>6.22520570517845E-2</v>
      </c>
      <c r="K3806" t="s">
        <v>15188</v>
      </c>
      <c r="L3806" t="s">
        <v>24</v>
      </c>
      <c r="M3806" t="s">
        <v>24</v>
      </c>
      <c r="N3806" t="s">
        <v>24</v>
      </c>
      <c r="O3806" t="s">
        <v>24</v>
      </c>
      <c r="P3806" t="s">
        <v>24</v>
      </c>
      <c r="Q3806" t="s">
        <v>24</v>
      </c>
      <c r="R3806" t="s">
        <v>24</v>
      </c>
      <c r="S3806" t="s">
        <v>24</v>
      </c>
      <c r="T3806" t="s">
        <v>24</v>
      </c>
      <c r="U3806" t="s">
        <v>24</v>
      </c>
      <c r="V3806" t="s">
        <v>24</v>
      </c>
      <c r="W3806" t="s">
        <v>24</v>
      </c>
      <c r="X3806" t="s">
        <v>24</v>
      </c>
      <c r="Y3806">
        <v>1292</v>
      </c>
      <c r="Z3806">
        <v>1306</v>
      </c>
      <c r="AA3806">
        <v>405</v>
      </c>
      <c r="AB3806">
        <v>457</v>
      </c>
      <c r="AC3806" t="s">
        <v>15187</v>
      </c>
      <c r="AD3806" t="s">
        <v>15190</v>
      </c>
    </row>
    <row r="3807" spans="1:30" x14ac:dyDescent="0.25">
      <c r="A3807">
        <v>3806</v>
      </c>
      <c r="B3807" t="s">
        <v>18019</v>
      </c>
      <c r="C3807" s="2">
        <v>-1.40723743129168</v>
      </c>
      <c r="D3807" t="s">
        <v>35</v>
      </c>
      <c r="F3807">
        <v>11167.1806174597</v>
      </c>
      <c r="G3807" s="2">
        <v>0.27005732844867297</v>
      </c>
      <c r="H3807" s="12">
        <v>-5.2108840718208196</v>
      </c>
      <c r="I3807" s="14">
        <v>1.87942869218195E-7</v>
      </c>
      <c r="J3807" s="14">
        <v>1.74742120070727E-6</v>
      </c>
      <c r="K3807" t="s">
        <v>15192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</v>
      </c>
      <c r="Y3807">
        <v>8382</v>
      </c>
      <c r="Z3807">
        <v>10293</v>
      </c>
      <c r="AA3807">
        <v>7529</v>
      </c>
      <c r="AB3807">
        <v>14308</v>
      </c>
      <c r="AC3807" t="s">
        <v>15191</v>
      </c>
      <c r="AD3807" t="s">
        <v>15193</v>
      </c>
    </row>
    <row r="3808" spans="1:30" x14ac:dyDescent="0.25">
      <c r="A3808">
        <v>3807</v>
      </c>
      <c r="B3808" t="s">
        <v>18020</v>
      </c>
      <c r="C3808" s="2">
        <v>0.94646828045549003</v>
      </c>
      <c r="D3808" t="s">
        <v>35</v>
      </c>
      <c r="F3808">
        <v>9760.0788508131809</v>
      </c>
      <c r="G3808" s="2">
        <v>0.37684791778292598</v>
      </c>
      <c r="H3808" s="12">
        <v>2.5115391005044101</v>
      </c>
      <c r="I3808" s="14">
        <v>1.20205968598142E-2</v>
      </c>
      <c r="J3808" s="14">
        <v>3.1377293273779701E-2</v>
      </c>
      <c r="K3808" t="s">
        <v>24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0</v>
      </c>
      <c r="Y3808">
        <v>17747</v>
      </c>
      <c r="Z3808">
        <v>21489</v>
      </c>
      <c r="AA3808">
        <v>5625</v>
      </c>
      <c r="AB3808">
        <v>2886</v>
      </c>
      <c r="AC3808" t="s">
        <v>15194</v>
      </c>
      <c r="AD3808" t="s">
        <v>15195</v>
      </c>
    </row>
    <row r="3809" spans="1:30" x14ac:dyDescent="0.25">
      <c r="A3809">
        <v>3808</v>
      </c>
      <c r="B3809" t="s">
        <v>18021</v>
      </c>
      <c r="C3809" s="2">
        <v>0.28236788226488202</v>
      </c>
      <c r="D3809" t="s">
        <v>15198</v>
      </c>
      <c r="E3809" t="s">
        <v>18298</v>
      </c>
      <c r="F3809">
        <v>560.36243214363401</v>
      </c>
      <c r="G3809" s="2">
        <v>0.22252797622609199</v>
      </c>
      <c r="H3809" s="12">
        <v>1.26890958635238</v>
      </c>
      <c r="I3809" s="14">
        <v>0.20447331285299</v>
      </c>
      <c r="J3809" s="14">
        <v>0.31944056582254998</v>
      </c>
      <c r="K3809" t="s">
        <v>15197</v>
      </c>
      <c r="L3809" t="s">
        <v>24</v>
      </c>
      <c r="M3809" t="s">
        <v>24</v>
      </c>
      <c r="N3809" t="s">
        <v>24</v>
      </c>
      <c r="O3809" t="s">
        <v>24</v>
      </c>
      <c r="P3809" t="s">
        <v>24</v>
      </c>
      <c r="Q3809" t="s">
        <v>24</v>
      </c>
      <c r="R3809" t="s">
        <v>24</v>
      </c>
      <c r="S3809" t="s">
        <v>24</v>
      </c>
      <c r="T3809" t="s">
        <v>24</v>
      </c>
      <c r="U3809" t="s">
        <v>24</v>
      </c>
      <c r="V3809" t="s">
        <v>24</v>
      </c>
      <c r="W3809" t="s">
        <v>24</v>
      </c>
      <c r="X3809" t="s">
        <v>24</v>
      </c>
      <c r="Y3809">
        <v>875</v>
      </c>
      <c r="Z3809">
        <v>1000</v>
      </c>
      <c r="AA3809">
        <v>345</v>
      </c>
      <c r="AB3809">
        <v>316</v>
      </c>
      <c r="AC3809" t="s">
        <v>15196</v>
      </c>
      <c r="AD3809" t="s">
        <v>15199</v>
      </c>
    </row>
    <row r="3810" spans="1:30" x14ac:dyDescent="0.25">
      <c r="A3810">
        <v>3809</v>
      </c>
      <c r="B3810" t="s">
        <v>18022</v>
      </c>
      <c r="C3810" s="2">
        <v>-7.4212412997038305E-2</v>
      </c>
      <c r="D3810" t="s">
        <v>15202</v>
      </c>
      <c r="E3810" t="s">
        <v>18297</v>
      </c>
      <c r="F3810">
        <v>293.60763192392898</v>
      </c>
      <c r="G3810" s="2">
        <v>0.24157739190090999</v>
      </c>
      <c r="H3810" s="12">
        <v>-0.30719933025636198</v>
      </c>
      <c r="I3810" s="14">
        <v>0.75869165527677096</v>
      </c>
      <c r="J3810" s="14">
        <v>0.83181152375313105</v>
      </c>
      <c r="K3810" t="s">
        <v>15201</v>
      </c>
      <c r="L3810" t="s">
        <v>24</v>
      </c>
      <c r="M3810" t="s">
        <v>24</v>
      </c>
      <c r="N3810" t="s">
        <v>24</v>
      </c>
      <c r="O3810" t="s">
        <v>24</v>
      </c>
      <c r="P3810" t="s">
        <v>24</v>
      </c>
      <c r="Q3810" t="s">
        <v>24</v>
      </c>
      <c r="R3810" t="s">
        <v>24</v>
      </c>
      <c r="S3810" t="s">
        <v>24</v>
      </c>
      <c r="T3810" t="s">
        <v>24</v>
      </c>
      <c r="U3810" t="s">
        <v>24</v>
      </c>
      <c r="V3810" t="s">
        <v>24</v>
      </c>
      <c r="W3810" t="s">
        <v>24</v>
      </c>
      <c r="X3810" t="s">
        <v>24</v>
      </c>
      <c r="Y3810">
        <v>447</v>
      </c>
      <c r="Z3810">
        <v>424</v>
      </c>
      <c r="AA3810">
        <v>162</v>
      </c>
      <c r="AB3810">
        <v>239</v>
      </c>
      <c r="AC3810" t="s">
        <v>15200</v>
      </c>
      <c r="AD3810" t="s">
        <v>15203</v>
      </c>
    </row>
    <row r="3811" spans="1:30" x14ac:dyDescent="0.25">
      <c r="A3811">
        <v>3810</v>
      </c>
      <c r="B3811" t="s">
        <v>18023</v>
      </c>
      <c r="C3811" s="2">
        <v>0.79669517821656999</v>
      </c>
      <c r="D3811" t="s">
        <v>15206</v>
      </c>
      <c r="E3811" t="s">
        <v>18287</v>
      </c>
      <c r="F3811">
        <v>465.20513574856102</v>
      </c>
      <c r="G3811" s="2">
        <v>0.211963495064552</v>
      </c>
      <c r="H3811" s="12">
        <v>3.7586433360798299</v>
      </c>
      <c r="I3811" s="14">
        <v>1.7083716032065E-4</v>
      </c>
      <c r="J3811" s="14">
        <v>8.0961057166521397E-4</v>
      </c>
      <c r="K3811" t="s">
        <v>15205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0</v>
      </c>
      <c r="Y3811">
        <v>913</v>
      </c>
      <c r="Z3811">
        <v>883</v>
      </c>
      <c r="AA3811">
        <v>223</v>
      </c>
      <c r="AB3811">
        <v>223</v>
      </c>
      <c r="AC3811" t="s">
        <v>15204</v>
      </c>
      <c r="AD3811" t="s">
        <v>15207</v>
      </c>
    </row>
    <row r="3812" spans="1:30" x14ac:dyDescent="0.25">
      <c r="A3812">
        <v>3811</v>
      </c>
      <c r="B3812" t="s">
        <v>18024</v>
      </c>
      <c r="C3812" s="2">
        <v>0.806655389689103</v>
      </c>
      <c r="D3812" t="s">
        <v>15210</v>
      </c>
      <c r="E3812" t="s">
        <v>18285</v>
      </c>
      <c r="F3812">
        <v>1364.6715944930099</v>
      </c>
      <c r="G3812" s="2">
        <v>0.16103687526331001</v>
      </c>
      <c r="H3812" s="12">
        <v>5.0091346368348901</v>
      </c>
      <c r="I3812" s="14">
        <v>5.4675315788992703E-7</v>
      </c>
      <c r="J3812" s="14">
        <v>4.7131811954970496E-6</v>
      </c>
      <c r="K3812" t="s">
        <v>15209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0</v>
      </c>
      <c r="Y3812">
        <v>2598</v>
      </c>
      <c r="Z3812">
        <v>2691</v>
      </c>
      <c r="AA3812">
        <v>623</v>
      </c>
      <c r="AB3812">
        <v>684</v>
      </c>
      <c r="AC3812" t="s">
        <v>15208</v>
      </c>
      <c r="AD3812" t="s">
        <v>15211</v>
      </c>
    </row>
    <row r="3813" spans="1:30" x14ac:dyDescent="0.25">
      <c r="A3813">
        <v>3812</v>
      </c>
      <c r="B3813" t="s">
        <v>18025</v>
      </c>
      <c r="C3813" s="2">
        <v>0.75181524657421595</v>
      </c>
      <c r="D3813" t="s">
        <v>15214</v>
      </c>
      <c r="E3813" t="s">
        <v>18285</v>
      </c>
      <c r="F3813">
        <v>1412.34010897643</v>
      </c>
      <c r="G3813" s="2">
        <v>0.171968585657404</v>
      </c>
      <c r="H3813" s="12">
        <v>4.3718173508270004</v>
      </c>
      <c r="I3813" s="14">
        <v>1.23216586764429E-5</v>
      </c>
      <c r="J3813" s="14">
        <v>7.6985723410415496E-5</v>
      </c>
      <c r="K3813" t="s">
        <v>15213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0</v>
      </c>
      <c r="Y3813">
        <v>2792</v>
      </c>
      <c r="Z3813">
        <v>2598</v>
      </c>
      <c r="AA3813">
        <v>634</v>
      </c>
      <c r="AB3813">
        <v>756</v>
      </c>
      <c r="AC3813" t="s">
        <v>15212</v>
      </c>
      <c r="AD3813" t="s">
        <v>15215</v>
      </c>
    </row>
    <row r="3814" spans="1:30" x14ac:dyDescent="0.25">
      <c r="A3814">
        <v>3813</v>
      </c>
      <c r="B3814" t="s">
        <v>18026</v>
      </c>
      <c r="C3814" s="2">
        <v>-0.29311432922258701</v>
      </c>
      <c r="D3814" t="s">
        <v>15218</v>
      </c>
      <c r="E3814" t="s">
        <v>18298</v>
      </c>
      <c r="F3814">
        <v>199.305639078897</v>
      </c>
      <c r="G3814" s="2">
        <v>0.27746183421841603</v>
      </c>
      <c r="H3814" s="12">
        <v>-1.05641314614769</v>
      </c>
      <c r="I3814" s="14">
        <v>0.29077950251512003</v>
      </c>
      <c r="J3814" s="14">
        <v>0.41562736358768099</v>
      </c>
      <c r="K3814" t="s">
        <v>15217</v>
      </c>
      <c r="L3814" t="s">
        <v>24</v>
      </c>
      <c r="M3814" t="s">
        <v>24</v>
      </c>
      <c r="N3814" t="s">
        <v>24</v>
      </c>
      <c r="O3814" t="s">
        <v>24</v>
      </c>
      <c r="P3814" t="s">
        <v>24</v>
      </c>
      <c r="Q3814" t="s">
        <v>24</v>
      </c>
      <c r="R3814" t="s">
        <v>24</v>
      </c>
      <c r="S3814" t="s">
        <v>24</v>
      </c>
      <c r="T3814" t="s">
        <v>24</v>
      </c>
      <c r="U3814" t="s">
        <v>24</v>
      </c>
      <c r="V3814" t="s">
        <v>24</v>
      </c>
      <c r="W3814" t="s">
        <v>24</v>
      </c>
      <c r="X3814" t="s">
        <v>24</v>
      </c>
      <c r="Y3814">
        <v>235</v>
      </c>
      <c r="Z3814">
        <v>313</v>
      </c>
      <c r="AA3814">
        <v>120</v>
      </c>
      <c r="AB3814">
        <v>172</v>
      </c>
      <c r="AC3814" t="s">
        <v>15216</v>
      </c>
      <c r="AD3814" t="s">
        <v>15219</v>
      </c>
    </row>
    <row r="3815" spans="1:30" x14ac:dyDescent="0.25">
      <c r="A3815">
        <v>3814</v>
      </c>
      <c r="B3815" t="s">
        <v>18027</v>
      </c>
      <c r="C3815" s="2">
        <v>0.654030992751928</v>
      </c>
      <c r="D3815" t="s">
        <v>35</v>
      </c>
      <c r="F3815">
        <v>136.16718883631799</v>
      </c>
      <c r="G3815" s="2">
        <v>0.28228183766824899</v>
      </c>
      <c r="H3815" s="12">
        <v>2.3169432300514399</v>
      </c>
      <c r="I3815" s="14">
        <v>2.05068244437689E-2</v>
      </c>
      <c r="J3815" s="14">
        <v>4.9831455788996601E-2</v>
      </c>
      <c r="K3815" t="s">
        <v>24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0</v>
      </c>
      <c r="Y3815">
        <v>256</v>
      </c>
      <c r="Z3815">
        <v>251</v>
      </c>
      <c r="AA3815">
        <v>62</v>
      </c>
      <c r="AB3815">
        <v>78</v>
      </c>
      <c r="AC3815" t="s">
        <v>15220</v>
      </c>
      <c r="AD3815" t="s">
        <v>15221</v>
      </c>
    </row>
    <row r="3816" spans="1:30" x14ac:dyDescent="0.25">
      <c r="A3816">
        <v>3815</v>
      </c>
      <c r="B3816" t="s">
        <v>18028</v>
      </c>
      <c r="C3816" s="2">
        <v>0.52430136519505799</v>
      </c>
      <c r="D3816" t="s">
        <v>15224</v>
      </c>
      <c r="E3816" t="s">
        <v>18283</v>
      </c>
      <c r="F3816">
        <v>3052.5727454325602</v>
      </c>
      <c r="G3816" s="2">
        <v>0.165886428687576</v>
      </c>
      <c r="H3816" s="12">
        <v>3.1606043323924098</v>
      </c>
      <c r="I3816" s="14">
        <v>1.5744220810235E-3</v>
      </c>
      <c r="J3816" s="14">
        <v>5.5251362787573002E-3</v>
      </c>
      <c r="K3816" t="s">
        <v>15223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0</v>
      </c>
      <c r="Y3816">
        <v>5313</v>
      </c>
      <c r="Z3816">
        <v>5660</v>
      </c>
      <c r="AA3816">
        <v>1626</v>
      </c>
      <c r="AB3816">
        <v>1660</v>
      </c>
      <c r="AC3816" t="s">
        <v>15222</v>
      </c>
      <c r="AD3816" t="s">
        <v>15225</v>
      </c>
    </row>
    <row r="3817" spans="1:30" x14ac:dyDescent="0.25">
      <c r="A3817">
        <v>3816</v>
      </c>
      <c r="B3817" t="s">
        <v>18029</v>
      </c>
      <c r="C3817" s="2">
        <v>0.78721193107743204</v>
      </c>
      <c r="D3817" t="s">
        <v>15228</v>
      </c>
      <c r="E3817" t="s">
        <v>18283</v>
      </c>
      <c r="F3817">
        <v>5788.5070884238103</v>
      </c>
      <c r="G3817" s="2">
        <v>0.166476634204829</v>
      </c>
      <c r="H3817" s="12">
        <v>4.7286631835003696</v>
      </c>
      <c r="I3817" s="14">
        <v>2.2600294242646901E-6</v>
      </c>
      <c r="J3817" s="14">
        <v>1.6874598282511699E-5</v>
      </c>
      <c r="K3817" t="s">
        <v>15227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0</v>
      </c>
      <c r="Y3817">
        <v>10977</v>
      </c>
      <c r="Z3817">
        <v>11348</v>
      </c>
      <c r="AA3817">
        <v>2772</v>
      </c>
      <c r="AB3817">
        <v>2799</v>
      </c>
      <c r="AC3817" t="s">
        <v>15226</v>
      </c>
      <c r="AD3817" t="s">
        <v>15229</v>
      </c>
    </row>
    <row r="3818" spans="1:30" x14ac:dyDescent="0.25">
      <c r="A3818">
        <v>3817</v>
      </c>
      <c r="B3818" t="s">
        <v>18030</v>
      </c>
      <c r="C3818" s="2">
        <v>0.358437746341221</v>
      </c>
      <c r="D3818" t="s">
        <v>15232</v>
      </c>
      <c r="E3818" t="s">
        <v>18297</v>
      </c>
      <c r="F3818">
        <v>4943.5024041777297</v>
      </c>
      <c r="G3818" s="2">
        <v>0.20892229400641599</v>
      </c>
      <c r="H3818" s="12">
        <v>1.7156510177425699</v>
      </c>
      <c r="I3818" s="14">
        <v>8.6225934868314605E-2</v>
      </c>
      <c r="J3818" s="14">
        <v>0.162349216808471</v>
      </c>
      <c r="K3818" t="s">
        <v>15231</v>
      </c>
      <c r="L3818" t="s">
        <v>24</v>
      </c>
      <c r="M3818" t="s">
        <v>24</v>
      </c>
      <c r="N3818" t="s">
        <v>24</v>
      </c>
      <c r="O3818" t="s">
        <v>24</v>
      </c>
      <c r="P3818" t="s">
        <v>24</v>
      </c>
      <c r="Q3818" t="s">
        <v>24</v>
      </c>
      <c r="R3818" t="s">
        <v>24</v>
      </c>
      <c r="S3818" t="s">
        <v>24</v>
      </c>
      <c r="T3818" t="s">
        <v>24</v>
      </c>
      <c r="U3818" t="s">
        <v>24</v>
      </c>
      <c r="V3818" t="s">
        <v>24</v>
      </c>
      <c r="W3818" t="s">
        <v>24</v>
      </c>
      <c r="X3818" t="s">
        <v>24</v>
      </c>
      <c r="Y3818">
        <v>8080</v>
      </c>
      <c r="Z3818">
        <v>8852</v>
      </c>
      <c r="AA3818">
        <v>3005</v>
      </c>
      <c r="AB3818">
        <v>2645</v>
      </c>
      <c r="AC3818" t="s">
        <v>15230</v>
      </c>
      <c r="AD3818" t="s">
        <v>15233</v>
      </c>
    </row>
    <row r="3819" spans="1:30" x14ac:dyDescent="0.25">
      <c r="A3819">
        <v>3818</v>
      </c>
      <c r="B3819" t="s">
        <v>18031</v>
      </c>
      <c r="C3819" s="2">
        <v>0.93519293493231703</v>
      </c>
      <c r="D3819" t="s">
        <v>15236</v>
      </c>
      <c r="E3819" t="s">
        <v>18283</v>
      </c>
      <c r="F3819">
        <v>3916.8125372425902</v>
      </c>
      <c r="G3819" s="2">
        <v>0.17402418760718599</v>
      </c>
      <c r="H3819" s="12">
        <v>5.3739250146265301</v>
      </c>
      <c r="I3819" s="14">
        <v>7.70409066327609E-8</v>
      </c>
      <c r="J3819" s="14">
        <v>7.7337979537514396E-7</v>
      </c>
      <c r="K3819" t="s">
        <v>15235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0</v>
      </c>
      <c r="Y3819">
        <v>7954</v>
      </c>
      <c r="Z3819">
        <v>7697</v>
      </c>
      <c r="AA3819">
        <v>1753</v>
      </c>
      <c r="AB3819">
        <v>1776</v>
      </c>
      <c r="AC3819" t="s">
        <v>15234</v>
      </c>
      <c r="AD3819" t="s">
        <v>15237</v>
      </c>
    </row>
    <row r="3820" spans="1:30" x14ac:dyDescent="0.25">
      <c r="A3820">
        <v>3819</v>
      </c>
      <c r="B3820" t="s">
        <v>18032</v>
      </c>
      <c r="C3820" s="2">
        <v>0.86683608388650901</v>
      </c>
      <c r="D3820" t="s">
        <v>15240</v>
      </c>
      <c r="E3820" t="s">
        <v>18301</v>
      </c>
      <c r="F3820">
        <v>137.92286279243999</v>
      </c>
      <c r="G3820" s="2">
        <v>0.29667785863130303</v>
      </c>
      <c r="H3820" s="12">
        <v>2.92180915652277</v>
      </c>
      <c r="I3820" s="14">
        <v>3.4800470609243602E-3</v>
      </c>
      <c r="J3820" s="14">
        <v>1.0950510695334099E-2</v>
      </c>
      <c r="K3820" t="s">
        <v>15239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0</v>
      </c>
      <c r="Y3820">
        <v>272</v>
      </c>
      <c r="Z3820">
        <v>271</v>
      </c>
      <c r="AA3820">
        <v>52</v>
      </c>
      <c r="AB3820">
        <v>78</v>
      </c>
      <c r="AC3820" t="s">
        <v>15238</v>
      </c>
      <c r="AD3820" t="s">
        <v>15241</v>
      </c>
    </row>
    <row r="3821" spans="1:30" x14ac:dyDescent="0.25">
      <c r="A3821">
        <v>3820</v>
      </c>
      <c r="B3821" t="s">
        <v>18033</v>
      </c>
      <c r="C3821" s="2">
        <v>-0.43019774479885098</v>
      </c>
      <c r="D3821" t="s">
        <v>35</v>
      </c>
      <c r="F3821">
        <v>191.34007793199399</v>
      </c>
      <c r="G3821" s="2">
        <v>0.254220082697932</v>
      </c>
      <c r="H3821" s="12">
        <v>-1.6922256504416999</v>
      </c>
      <c r="I3821" s="14">
        <v>9.0602957595260797E-2</v>
      </c>
      <c r="J3821" s="14">
        <v>0.16873198415923901</v>
      </c>
      <c r="K3821" t="s">
        <v>15243</v>
      </c>
      <c r="L3821" t="s">
        <v>24</v>
      </c>
      <c r="M3821" t="s">
        <v>24</v>
      </c>
      <c r="N3821" t="s">
        <v>24</v>
      </c>
      <c r="O3821" t="s">
        <v>24</v>
      </c>
      <c r="P3821" t="s">
        <v>24</v>
      </c>
      <c r="Q3821" t="s">
        <v>24</v>
      </c>
      <c r="R3821" t="s">
        <v>24</v>
      </c>
      <c r="S3821" t="s">
        <v>24</v>
      </c>
      <c r="T3821" t="s">
        <v>24</v>
      </c>
      <c r="U3821" t="s">
        <v>24</v>
      </c>
      <c r="V3821" t="s">
        <v>24</v>
      </c>
      <c r="W3821" t="s">
        <v>24</v>
      </c>
      <c r="X3821" t="s">
        <v>24</v>
      </c>
      <c r="Y3821">
        <v>245</v>
      </c>
      <c r="Z3821">
        <v>252</v>
      </c>
      <c r="AA3821">
        <v>121</v>
      </c>
      <c r="AB3821">
        <v>171</v>
      </c>
      <c r="AC3821" t="s">
        <v>15242</v>
      </c>
      <c r="AD3821" t="s">
        <v>15244</v>
      </c>
    </row>
    <row r="3822" spans="1:30" x14ac:dyDescent="0.25">
      <c r="A3822">
        <v>3821</v>
      </c>
      <c r="B3822" t="s">
        <v>18034</v>
      </c>
      <c r="C3822" s="2">
        <v>0.54267858495469501</v>
      </c>
      <c r="D3822" t="s">
        <v>15247</v>
      </c>
      <c r="E3822" t="s">
        <v>18288</v>
      </c>
      <c r="F3822">
        <v>74.541524803140206</v>
      </c>
      <c r="G3822" s="2">
        <v>0.46865095398205098</v>
      </c>
      <c r="H3822" s="12">
        <v>1.1579589891872499</v>
      </c>
      <c r="I3822" s="14">
        <v>0.246880772816891</v>
      </c>
      <c r="J3822" s="14">
        <v>0.36877805947728398</v>
      </c>
      <c r="K3822" t="s">
        <v>15246</v>
      </c>
      <c r="L3822" t="s">
        <v>24</v>
      </c>
      <c r="M3822" t="s">
        <v>24</v>
      </c>
      <c r="N3822" t="s">
        <v>24</v>
      </c>
      <c r="O3822" t="s">
        <v>24</v>
      </c>
      <c r="P3822" t="s">
        <v>24</v>
      </c>
      <c r="Q3822" t="s">
        <v>24</v>
      </c>
      <c r="R3822" t="s">
        <v>24</v>
      </c>
      <c r="S3822" t="s">
        <v>24</v>
      </c>
      <c r="T3822" t="s">
        <v>24</v>
      </c>
      <c r="U3822" t="s">
        <v>24</v>
      </c>
      <c r="V3822" t="s">
        <v>24</v>
      </c>
      <c r="W3822" t="s">
        <v>24</v>
      </c>
      <c r="X3822" t="s">
        <v>24</v>
      </c>
      <c r="Y3822">
        <v>141</v>
      </c>
      <c r="Z3822">
        <v>127</v>
      </c>
      <c r="AA3822">
        <v>50</v>
      </c>
      <c r="AB3822">
        <v>28</v>
      </c>
      <c r="AC3822" t="s">
        <v>15245</v>
      </c>
      <c r="AD3822" t="s">
        <v>15248</v>
      </c>
    </row>
    <row r="3823" spans="1:30" x14ac:dyDescent="0.25">
      <c r="A3823">
        <v>3822</v>
      </c>
      <c r="B3823" t="s">
        <v>18035</v>
      </c>
      <c r="C3823" s="2">
        <v>1.8917724833954099</v>
      </c>
      <c r="D3823" t="s">
        <v>15251</v>
      </c>
      <c r="E3823" t="s">
        <v>18301</v>
      </c>
      <c r="F3823">
        <v>36.027635617981097</v>
      </c>
      <c r="G3823" s="2">
        <v>0.56624465571718297</v>
      </c>
      <c r="H3823" s="12">
        <v>3.3409100894724801</v>
      </c>
      <c r="I3823" s="14">
        <v>8.35042599721394E-4</v>
      </c>
      <c r="J3823" s="14">
        <v>3.2673761041202899E-3</v>
      </c>
      <c r="K3823" t="s">
        <v>15250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95</v>
      </c>
      <c r="Z3823">
        <v>77</v>
      </c>
      <c r="AA3823">
        <v>11</v>
      </c>
      <c r="AB3823">
        <v>9</v>
      </c>
      <c r="AC3823" t="s">
        <v>15249</v>
      </c>
      <c r="AD3823" t="s">
        <v>15252</v>
      </c>
    </row>
    <row r="3824" spans="1:30" x14ac:dyDescent="0.25">
      <c r="A3824">
        <v>3823</v>
      </c>
      <c r="B3824" t="s">
        <v>18036</v>
      </c>
      <c r="C3824" s="2">
        <v>0.33343232428693997</v>
      </c>
      <c r="D3824" t="s">
        <v>15255</v>
      </c>
      <c r="E3824" t="s">
        <v>18286</v>
      </c>
      <c r="F3824">
        <v>1584.73660864731</v>
      </c>
      <c r="G3824" s="2">
        <v>0.152997641362531</v>
      </c>
      <c r="H3824" s="12">
        <v>2.1793298335682501</v>
      </c>
      <c r="I3824" s="14">
        <v>2.9307174490415502E-2</v>
      </c>
      <c r="J3824" s="14">
        <v>6.7223233370866095E-2</v>
      </c>
      <c r="K3824" t="s">
        <v>15254</v>
      </c>
      <c r="L3824" t="s">
        <v>24</v>
      </c>
      <c r="M3824" t="s">
        <v>24</v>
      </c>
      <c r="N3824" t="s">
        <v>24</v>
      </c>
      <c r="O3824" t="s">
        <v>24</v>
      </c>
      <c r="P3824" t="s">
        <v>24</v>
      </c>
      <c r="Q3824" t="s">
        <v>24</v>
      </c>
      <c r="R3824" t="s">
        <v>24</v>
      </c>
      <c r="S3824" t="s">
        <v>24</v>
      </c>
      <c r="T3824" t="s">
        <v>24</v>
      </c>
      <c r="U3824" t="s">
        <v>24</v>
      </c>
      <c r="V3824" t="s">
        <v>24</v>
      </c>
      <c r="W3824" t="s">
        <v>24</v>
      </c>
      <c r="X3824" t="s">
        <v>24</v>
      </c>
      <c r="Y3824">
        <v>2568</v>
      </c>
      <c r="Z3824">
        <v>2819</v>
      </c>
      <c r="AA3824">
        <v>858</v>
      </c>
      <c r="AB3824">
        <v>992</v>
      </c>
      <c r="AC3824" t="s">
        <v>15253</v>
      </c>
      <c r="AD3824" t="s">
        <v>15256</v>
      </c>
    </row>
    <row r="3825" spans="1:30" x14ac:dyDescent="0.25">
      <c r="A3825">
        <v>3824</v>
      </c>
      <c r="B3825" t="s">
        <v>18037</v>
      </c>
      <c r="C3825" s="2">
        <v>0.56343206655650102</v>
      </c>
      <c r="D3825" t="s">
        <v>15259</v>
      </c>
      <c r="E3825" t="s">
        <v>18285</v>
      </c>
      <c r="F3825">
        <v>1010.47811054281</v>
      </c>
      <c r="G3825" s="2">
        <v>0.24218255126621499</v>
      </c>
      <c r="H3825" s="12">
        <v>2.3264767160585298</v>
      </c>
      <c r="I3825" s="14">
        <v>1.9993133197614001E-2</v>
      </c>
      <c r="J3825" s="14">
        <v>4.8795740710426701E-2</v>
      </c>
      <c r="K3825" t="s">
        <v>15258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0</v>
      </c>
      <c r="Y3825">
        <v>1837</v>
      </c>
      <c r="Z3825">
        <v>1831</v>
      </c>
      <c r="AA3825">
        <v>583</v>
      </c>
      <c r="AB3825">
        <v>478</v>
      </c>
      <c r="AC3825" t="s">
        <v>15257</v>
      </c>
      <c r="AD3825" t="s">
        <v>15260</v>
      </c>
    </row>
    <row r="3826" spans="1:30" x14ac:dyDescent="0.25">
      <c r="A3826">
        <v>3825</v>
      </c>
      <c r="B3826" t="s">
        <v>18038</v>
      </c>
      <c r="C3826" s="2">
        <v>0.96984587067190597</v>
      </c>
      <c r="D3826" t="s">
        <v>6869</v>
      </c>
      <c r="E3826" t="s">
        <v>18292</v>
      </c>
      <c r="F3826">
        <v>3234.3784610951402</v>
      </c>
      <c r="G3826" s="2">
        <v>0.14412940837260901</v>
      </c>
      <c r="H3826" s="12">
        <v>6.7289936288687198</v>
      </c>
      <c r="I3826" s="14">
        <v>1.7084053442022398E-11</v>
      </c>
      <c r="J3826" s="14">
        <v>2.9260188022411197E-10</v>
      </c>
      <c r="K3826" t="s">
        <v>15262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0</v>
      </c>
      <c r="Y3826">
        <v>6431</v>
      </c>
      <c r="Z3826">
        <v>6612</v>
      </c>
      <c r="AA3826">
        <v>1327</v>
      </c>
      <c r="AB3826">
        <v>1559</v>
      </c>
      <c r="AC3826" t="s">
        <v>15261</v>
      </c>
      <c r="AD3826" t="s">
        <v>15263</v>
      </c>
    </row>
    <row r="3827" spans="1:30" x14ac:dyDescent="0.25">
      <c r="A3827">
        <v>3826</v>
      </c>
      <c r="B3827" t="s">
        <v>18039</v>
      </c>
      <c r="C3827" s="2">
        <v>0.70591805486144399</v>
      </c>
      <c r="D3827" t="s">
        <v>15266</v>
      </c>
      <c r="E3827" t="s">
        <v>18286</v>
      </c>
      <c r="F3827">
        <v>1710.74321129808</v>
      </c>
      <c r="G3827" s="2">
        <v>0.15105175898363199</v>
      </c>
      <c r="H3827" s="12">
        <v>4.6733520987196098</v>
      </c>
      <c r="I3827" s="14">
        <v>2.96323117551421E-6</v>
      </c>
      <c r="J3827" s="14">
        <v>2.1508211413351301E-5</v>
      </c>
      <c r="K3827" t="s">
        <v>15265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0</v>
      </c>
      <c r="Y3827">
        <v>3108</v>
      </c>
      <c r="Z3827">
        <v>3357</v>
      </c>
      <c r="AA3827">
        <v>792</v>
      </c>
      <c r="AB3827">
        <v>924</v>
      </c>
      <c r="AC3827" t="s">
        <v>15264</v>
      </c>
      <c r="AD3827" t="e">
        <f>-IDDDGYRPNVGIVICNRQGQVLWARRYGQHSWQFPQGGINPGETPEQAMYRELFEEVGLNKKDVRILASTRNWLRYKLPKRLVRWDTKPVCIGQKQRWFLLQLMCNDADINMQRSSTPEFDGWRWVSYWYPVRQVVSFKRDVYRRVMKEFAATVMPMQEVTPPRTPPAYRRKRG</f>
        <v>#NAME?</v>
      </c>
    </row>
    <row r="3828" spans="1:30" x14ac:dyDescent="0.25">
      <c r="A3828">
        <v>3827</v>
      </c>
      <c r="B3828" t="s">
        <v>18040</v>
      </c>
      <c r="C3828" s="2">
        <v>0.48997061336747</v>
      </c>
      <c r="D3828" t="s">
        <v>15269</v>
      </c>
      <c r="E3828" t="s">
        <v>18283</v>
      </c>
      <c r="F3828">
        <v>266.09797532028102</v>
      </c>
      <c r="G3828" s="2">
        <v>0.26846676227581501</v>
      </c>
      <c r="H3828" s="12">
        <v>1.8250699237922401</v>
      </c>
      <c r="I3828" s="14">
        <v>6.7990478153246395E-2</v>
      </c>
      <c r="J3828" s="14">
        <v>0.133084118891442</v>
      </c>
      <c r="K3828" t="s">
        <v>15268</v>
      </c>
      <c r="L3828" t="s">
        <v>24</v>
      </c>
      <c r="M3828" t="s">
        <v>24</v>
      </c>
      <c r="N3828" t="s">
        <v>24</v>
      </c>
      <c r="O3828" t="s">
        <v>24</v>
      </c>
      <c r="P3828" t="s">
        <v>24</v>
      </c>
      <c r="Q3828" t="s">
        <v>24</v>
      </c>
      <c r="R3828" t="s">
        <v>24</v>
      </c>
      <c r="S3828" t="s">
        <v>24</v>
      </c>
      <c r="T3828" t="s">
        <v>24</v>
      </c>
      <c r="U3828" t="s">
        <v>24</v>
      </c>
      <c r="V3828" t="s">
        <v>24</v>
      </c>
      <c r="W3828" t="s">
        <v>24</v>
      </c>
      <c r="X3828" t="s">
        <v>24</v>
      </c>
      <c r="Y3828">
        <v>448</v>
      </c>
      <c r="Z3828">
        <v>501</v>
      </c>
      <c r="AA3828">
        <v>111</v>
      </c>
      <c r="AB3828">
        <v>185</v>
      </c>
      <c r="AC3828" t="s">
        <v>15267</v>
      </c>
      <c r="AD3828" t="s">
        <v>15270</v>
      </c>
    </row>
    <row r="3829" spans="1:30" x14ac:dyDescent="0.25">
      <c r="A3829">
        <v>3828</v>
      </c>
      <c r="B3829" t="s">
        <v>18041</v>
      </c>
      <c r="C3829" s="2">
        <v>0.34624640928048001</v>
      </c>
      <c r="D3829" t="s">
        <v>15273</v>
      </c>
      <c r="E3829" t="s">
        <v>18291</v>
      </c>
      <c r="F3829">
        <v>463.45542075161097</v>
      </c>
      <c r="G3829" s="2">
        <v>0.21387652216219</v>
      </c>
      <c r="H3829" s="12">
        <v>1.6189079838221301</v>
      </c>
      <c r="I3829" s="14">
        <v>0.105467062819791</v>
      </c>
      <c r="J3829" s="14">
        <v>0.18918184672084701</v>
      </c>
      <c r="K3829" t="s">
        <v>15272</v>
      </c>
      <c r="L3829" t="s">
        <v>24</v>
      </c>
      <c r="M3829" t="s">
        <v>24</v>
      </c>
      <c r="N3829" t="s">
        <v>24</v>
      </c>
      <c r="O3829" t="s">
        <v>24</v>
      </c>
      <c r="P3829" t="s">
        <v>24</v>
      </c>
      <c r="Q3829" t="s">
        <v>24</v>
      </c>
      <c r="R3829" t="s">
        <v>24</v>
      </c>
      <c r="S3829" t="s">
        <v>24</v>
      </c>
      <c r="T3829" t="s">
        <v>24</v>
      </c>
      <c r="U3829" t="s">
        <v>24</v>
      </c>
      <c r="V3829" t="s">
        <v>24</v>
      </c>
      <c r="W3829" t="s">
        <v>24</v>
      </c>
      <c r="X3829" t="s">
        <v>24</v>
      </c>
      <c r="Y3829">
        <v>733</v>
      </c>
      <c r="Z3829">
        <v>849</v>
      </c>
      <c r="AA3829">
        <v>270</v>
      </c>
      <c r="AB3829">
        <v>265</v>
      </c>
      <c r="AC3829" t="s">
        <v>15271</v>
      </c>
      <c r="AD3829" t="s">
        <v>15274</v>
      </c>
    </row>
    <row r="3830" spans="1:30" x14ac:dyDescent="0.25">
      <c r="A3830">
        <v>3829</v>
      </c>
      <c r="B3830" t="s">
        <v>18042</v>
      </c>
      <c r="C3830" s="2">
        <v>5.4239084413449198E-2</v>
      </c>
      <c r="D3830" t="s">
        <v>15277</v>
      </c>
      <c r="E3830" t="s">
        <v>18294</v>
      </c>
      <c r="F3830">
        <v>4048.0378549270399</v>
      </c>
      <c r="G3830" s="2">
        <v>0.18983390620217999</v>
      </c>
      <c r="H3830" s="12">
        <v>0.28571863424483601</v>
      </c>
      <c r="I3830" s="14">
        <v>0.77509363133880205</v>
      </c>
      <c r="J3830" s="14">
        <v>0.84193063431933901</v>
      </c>
      <c r="K3830" t="s">
        <v>15276</v>
      </c>
      <c r="L3830" t="s">
        <v>24</v>
      </c>
      <c r="M3830" t="s">
        <v>24</v>
      </c>
      <c r="N3830" t="s">
        <v>24</v>
      </c>
      <c r="O3830" t="s">
        <v>24</v>
      </c>
      <c r="P3830" t="s">
        <v>24</v>
      </c>
      <c r="Q3830" t="s">
        <v>24</v>
      </c>
      <c r="R3830" t="s">
        <v>24</v>
      </c>
      <c r="S3830" t="s">
        <v>24</v>
      </c>
      <c r="T3830" t="s">
        <v>24</v>
      </c>
      <c r="U3830" t="s">
        <v>24</v>
      </c>
      <c r="V3830" t="s">
        <v>24</v>
      </c>
      <c r="W3830" t="s">
        <v>24</v>
      </c>
      <c r="X3830" t="s">
        <v>24</v>
      </c>
      <c r="Y3830">
        <v>6186</v>
      </c>
      <c r="Z3830">
        <v>6377</v>
      </c>
      <c r="AA3830">
        <v>2120</v>
      </c>
      <c r="AB3830">
        <v>3176</v>
      </c>
      <c r="AC3830" t="s">
        <v>15275</v>
      </c>
      <c r="AD3830" t="s">
        <v>15278</v>
      </c>
    </row>
    <row r="3831" spans="1:30" x14ac:dyDescent="0.25">
      <c r="A3831">
        <v>3830</v>
      </c>
      <c r="B3831" t="s">
        <v>18043</v>
      </c>
      <c r="C3831" s="2">
        <v>-0.19246050932436701</v>
      </c>
      <c r="D3831" t="s">
        <v>15281</v>
      </c>
      <c r="E3831" t="s">
        <v>18293</v>
      </c>
      <c r="F3831">
        <v>1196.1253895469899</v>
      </c>
      <c r="G3831" s="2">
        <v>0.194838349931579</v>
      </c>
      <c r="H3831" s="12">
        <v>-0.987795828654639</v>
      </c>
      <c r="I3831" s="14">
        <v>0.32325265088612498</v>
      </c>
      <c r="J3831" s="14">
        <v>0.44873857152872998</v>
      </c>
      <c r="K3831" t="s">
        <v>15280</v>
      </c>
      <c r="L3831" t="s">
        <v>24</v>
      </c>
      <c r="M3831" t="s">
        <v>24</v>
      </c>
      <c r="N3831" t="s">
        <v>24</v>
      </c>
      <c r="O3831" t="s">
        <v>24</v>
      </c>
      <c r="P3831" t="s">
        <v>24</v>
      </c>
      <c r="Q3831" t="s">
        <v>24</v>
      </c>
      <c r="R3831" t="s">
        <v>24</v>
      </c>
      <c r="S3831" t="s">
        <v>24</v>
      </c>
      <c r="T3831" t="s">
        <v>24</v>
      </c>
      <c r="U3831" t="s">
        <v>24</v>
      </c>
      <c r="V3831" t="s">
        <v>24</v>
      </c>
      <c r="W3831" t="s">
        <v>24</v>
      </c>
      <c r="X3831" t="s">
        <v>24</v>
      </c>
      <c r="Y3831">
        <v>1735</v>
      </c>
      <c r="Z3831">
        <v>1663</v>
      </c>
      <c r="AA3831">
        <v>696</v>
      </c>
      <c r="AB3831">
        <v>1002</v>
      </c>
      <c r="AC3831" t="s">
        <v>15279</v>
      </c>
      <c r="AD3831" t="s">
        <v>15282</v>
      </c>
    </row>
    <row r="3832" spans="1:30" x14ac:dyDescent="0.25">
      <c r="A3832">
        <v>3831</v>
      </c>
      <c r="B3832" t="s">
        <v>18044</v>
      </c>
      <c r="C3832" s="2">
        <v>0.21355230980815201</v>
      </c>
      <c r="D3832" t="s">
        <v>15285</v>
      </c>
      <c r="E3832" t="s">
        <v>18290</v>
      </c>
      <c r="F3832">
        <v>2589.85406855571</v>
      </c>
      <c r="G3832" s="2">
        <v>0.15612738355137501</v>
      </c>
      <c r="H3832" s="12">
        <v>1.3678081637605899</v>
      </c>
      <c r="I3832" s="14">
        <v>0.171372131656433</v>
      </c>
      <c r="J3832" s="14">
        <v>0.27860456874203698</v>
      </c>
      <c r="K3832" t="s">
        <v>15284</v>
      </c>
      <c r="L3832" t="s">
        <v>24</v>
      </c>
      <c r="M3832" t="s">
        <v>24</v>
      </c>
      <c r="N3832" t="s">
        <v>24</v>
      </c>
      <c r="O3832" t="s">
        <v>24</v>
      </c>
      <c r="P3832" t="s">
        <v>24</v>
      </c>
      <c r="Q3832" t="s">
        <v>24</v>
      </c>
      <c r="R3832" t="s">
        <v>24</v>
      </c>
      <c r="S3832" t="s">
        <v>24</v>
      </c>
      <c r="T3832" t="s">
        <v>24</v>
      </c>
      <c r="U3832" t="s">
        <v>24</v>
      </c>
      <c r="V3832" t="s">
        <v>24</v>
      </c>
      <c r="W3832" t="s">
        <v>24</v>
      </c>
      <c r="X3832" t="s">
        <v>24</v>
      </c>
      <c r="Y3832">
        <v>3989</v>
      </c>
      <c r="Z3832">
        <v>4494</v>
      </c>
      <c r="AA3832">
        <v>1389</v>
      </c>
      <c r="AB3832">
        <v>1789</v>
      </c>
      <c r="AC3832" t="s">
        <v>15283</v>
      </c>
      <c r="AD3832" t="s">
        <v>15286</v>
      </c>
    </row>
    <row r="3833" spans="1:30" x14ac:dyDescent="0.25">
      <c r="A3833">
        <v>3832</v>
      </c>
      <c r="B3833" t="s">
        <v>18045</v>
      </c>
      <c r="C3833" s="2">
        <v>0.19129223026143799</v>
      </c>
      <c r="D3833" t="s">
        <v>15289</v>
      </c>
      <c r="E3833" t="s">
        <v>18296</v>
      </c>
      <c r="F3833">
        <v>1756.25526569304</v>
      </c>
      <c r="G3833" s="2">
        <v>0.16400097997520199</v>
      </c>
      <c r="H3833" s="12">
        <v>1.16640906835046</v>
      </c>
      <c r="I3833" s="14">
        <v>0.24344909382973501</v>
      </c>
      <c r="J3833" s="14">
        <v>0.36494000437816299</v>
      </c>
      <c r="K3833" t="s">
        <v>15288</v>
      </c>
      <c r="L3833" t="s">
        <v>24</v>
      </c>
      <c r="M3833" t="s">
        <v>24</v>
      </c>
      <c r="N3833" t="s">
        <v>24</v>
      </c>
      <c r="O3833" t="s">
        <v>24</v>
      </c>
      <c r="P3833" t="s">
        <v>24</v>
      </c>
      <c r="Q3833" t="s">
        <v>24</v>
      </c>
      <c r="R3833" t="s">
        <v>24</v>
      </c>
      <c r="S3833" t="s">
        <v>24</v>
      </c>
      <c r="T3833" t="s">
        <v>24</v>
      </c>
      <c r="U3833" t="s">
        <v>24</v>
      </c>
      <c r="V3833" t="s">
        <v>24</v>
      </c>
      <c r="W3833" t="s">
        <v>24</v>
      </c>
      <c r="X3833" t="s">
        <v>24</v>
      </c>
      <c r="Y3833">
        <v>2800</v>
      </c>
      <c r="Z3833">
        <v>2905</v>
      </c>
      <c r="AA3833">
        <v>932</v>
      </c>
      <c r="AB3833">
        <v>1244</v>
      </c>
      <c r="AC3833" t="s">
        <v>15287</v>
      </c>
      <c r="AD3833" t="s">
        <v>15290</v>
      </c>
    </row>
    <row r="3834" spans="1:30" x14ac:dyDescent="0.25">
      <c r="A3834">
        <v>3833</v>
      </c>
      <c r="B3834" t="s">
        <v>18046</v>
      </c>
      <c r="C3834" s="2">
        <v>1.14818534228427</v>
      </c>
      <c r="D3834" t="s">
        <v>15293</v>
      </c>
      <c r="E3834" t="s">
        <v>18282</v>
      </c>
      <c r="F3834">
        <v>2642.3746120556898</v>
      </c>
      <c r="G3834" s="2">
        <v>0.27465445024790502</v>
      </c>
      <c r="H3834" s="12">
        <v>4.1804723762819203</v>
      </c>
      <c r="I3834" s="14">
        <v>2.90904150691015E-5</v>
      </c>
      <c r="J3834" s="14">
        <v>1.6804448349828601E-4</v>
      </c>
      <c r="K3834" t="s">
        <v>15292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0</v>
      </c>
      <c r="Y3834">
        <v>6674</v>
      </c>
      <c r="Z3834">
        <v>4344</v>
      </c>
      <c r="AA3834">
        <v>1018</v>
      </c>
      <c r="AB3834">
        <v>1147</v>
      </c>
      <c r="AC3834" t="s">
        <v>15291</v>
      </c>
      <c r="AD3834" t="s">
        <v>15294</v>
      </c>
    </row>
    <row r="3835" spans="1:30" x14ac:dyDescent="0.25">
      <c r="A3835">
        <v>3834</v>
      </c>
      <c r="B3835" t="s">
        <v>18047</v>
      </c>
      <c r="C3835" s="2">
        <v>0.968664695788649</v>
      </c>
      <c r="D3835" t="s">
        <v>2370</v>
      </c>
      <c r="E3835" t="s">
        <v>18282</v>
      </c>
      <c r="F3835">
        <v>3713.9398738927598</v>
      </c>
      <c r="G3835" s="2">
        <v>0.14660655608318501</v>
      </c>
      <c r="H3835" s="12">
        <v>6.6072399602581404</v>
      </c>
      <c r="I3835" s="14">
        <v>3.9155110963902199E-11</v>
      </c>
      <c r="J3835" s="14">
        <v>6.2408452373076804E-10</v>
      </c>
      <c r="K3835" t="s">
        <v>15296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0</v>
      </c>
      <c r="Y3835">
        <v>7437</v>
      </c>
      <c r="Z3835">
        <v>7532</v>
      </c>
      <c r="AA3835">
        <v>1551</v>
      </c>
      <c r="AB3835">
        <v>1760</v>
      </c>
      <c r="AC3835" t="s">
        <v>15295</v>
      </c>
      <c r="AD3835" t="s">
        <v>15297</v>
      </c>
    </row>
    <row r="3836" spans="1:30" x14ac:dyDescent="0.25">
      <c r="A3836">
        <v>3835</v>
      </c>
      <c r="B3836" t="s">
        <v>18048</v>
      </c>
      <c r="C3836" s="2">
        <v>0.672249281299792</v>
      </c>
      <c r="D3836" t="s">
        <v>15300</v>
      </c>
      <c r="E3836" t="s">
        <v>18298</v>
      </c>
      <c r="F3836">
        <v>2227.2646856006199</v>
      </c>
      <c r="G3836" s="2">
        <v>0.20097686465779599</v>
      </c>
      <c r="H3836" s="12">
        <v>3.34490879059355</v>
      </c>
      <c r="I3836" s="14">
        <v>8.2309633645858196E-4</v>
      </c>
      <c r="J3836" s="14">
        <v>3.2270995922397201E-3</v>
      </c>
      <c r="K3836" t="s">
        <v>15299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0</v>
      </c>
      <c r="Y3836">
        <v>4154</v>
      </c>
      <c r="Z3836">
        <v>4178</v>
      </c>
      <c r="AA3836">
        <v>1171</v>
      </c>
      <c r="AB3836">
        <v>1073</v>
      </c>
      <c r="AC3836" t="s">
        <v>15298</v>
      </c>
      <c r="AD3836" t="s">
        <v>15301</v>
      </c>
    </row>
    <row r="3837" spans="1:30" x14ac:dyDescent="0.25">
      <c r="A3837">
        <v>3836</v>
      </c>
      <c r="B3837" t="s">
        <v>18049</v>
      </c>
      <c r="C3837" s="2">
        <v>0.32546586401893401</v>
      </c>
      <c r="D3837" t="s">
        <v>1123</v>
      </c>
      <c r="E3837" t="s">
        <v>18282</v>
      </c>
      <c r="F3837">
        <v>385.54165377018001</v>
      </c>
      <c r="G3837" s="2">
        <v>0.22899144524906501</v>
      </c>
      <c r="H3837" s="12">
        <v>1.42130141003712</v>
      </c>
      <c r="I3837" s="14">
        <v>0.155229153787588</v>
      </c>
      <c r="J3837" s="14">
        <v>0.25816432944656398</v>
      </c>
      <c r="K3837" t="s">
        <v>15303</v>
      </c>
      <c r="L3837" t="s">
        <v>24</v>
      </c>
      <c r="M3837" t="s">
        <v>24</v>
      </c>
      <c r="N3837" t="s">
        <v>24</v>
      </c>
      <c r="O3837" t="s">
        <v>24</v>
      </c>
      <c r="P3837" t="s">
        <v>24</v>
      </c>
      <c r="Q3837" t="s">
        <v>24</v>
      </c>
      <c r="R3837" t="s">
        <v>24</v>
      </c>
      <c r="S3837" t="s">
        <v>24</v>
      </c>
      <c r="T3837" t="s">
        <v>24</v>
      </c>
      <c r="U3837" t="s">
        <v>24</v>
      </c>
      <c r="V3837" t="s">
        <v>24</v>
      </c>
      <c r="W3837" t="s">
        <v>24</v>
      </c>
      <c r="X3837" t="s">
        <v>24</v>
      </c>
      <c r="Y3837">
        <v>686</v>
      </c>
      <c r="Z3837">
        <v>617</v>
      </c>
      <c r="AA3837">
        <v>224</v>
      </c>
      <c r="AB3837">
        <v>225</v>
      </c>
      <c r="AC3837" t="s">
        <v>15302</v>
      </c>
      <c r="AD3837" t="s">
        <v>15304</v>
      </c>
    </row>
    <row r="3838" spans="1:30" x14ac:dyDescent="0.25">
      <c r="A3838">
        <v>3837</v>
      </c>
      <c r="B3838" t="s">
        <v>18050</v>
      </c>
      <c r="C3838" s="2">
        <v>0.40274618507638199</v>
      </c>
      <c r="D3838" t="s">
        <v>15307</v>
      </c>
      <c r="E3838" t="s">
        <v>18293</v>
      </c>
      <c r="F3838">
        <v>164.663683434934</v>
      </c>
      <c r="G3838" s="2">
        <v>0.29613881657901903</v>
      </c>
      <c r="H3838" s="12">
        <v>1.35999120185893</v>
      </c>
      <c r="I3838" s="14">
        <v>0.17383270807887899</v>
      </c>
      <c r="J3838" s="14">
        <v>0.28213496469161398</v>
      </c>
      <c r="K3838" t="s">
        <v>15306</v>
      </c>
      <c r="L3838" t="s">
        <v>24</v>
      </c>
      <c r="M3838" t="s">
        <v>24</v>
      </c>
      <c r="N3838" t="s">
        <v>24</v>
      </c>
      <c r="O3838" t="s">
        <v>24</v>
      </c>
      <c r="P3838" t="s">
        <v>24</v>
      </c>
      <c r="Q3838" t="s">
        <v>24</v>
      </c>
      <c r="R3838" t="s">
        <v>24</v>
      </c>
      <c r="S3838" t="s">
        <v>24</v>
      </c>
      <c r="T3838" t="s">
        <v>24</v>
      </c>
      <c r="U3838" t="s">
        <v>24</v>
      </c>
      <c r="V3838" t="s">
        <v>24</v>
      </c>
      <c r="W3838" t="s">
        <v>24</v>
      </c>
      <c r="X3838" t="s">
        <v>24</v>
      </c>
      <c r="Y3838">
        <v>286</v>
      </c>
      <c r="Z3838">
        <v>284</v>
      </c>
      <c r="AA3838">
        <v>100</v>
      </c>
      <c r="AB3838">
        <v>85</v>
      </c>
      <c r="AC3838" t="s">
        <v>15305</v>
      </c>
      <c r="AD3838" t="s">
        <v>15308</v>
      </c>
    </row>
    <row r="3839" spans="1:30" x14ac:dyDescent="0.25">
      <c r="A3839">
        <v>3838</v>
      </c>
      <c r="B3839" t="s">
        <v>18051</v>
      </c>
      <c r="C3839" s="2">
        <v>-0.41298470874932502</v>
      </c>
      <c r="D3839" t="s">
        <v>1123</v>
      </c>
      <c r="E3839" t="s">
        <v>18282</v>
      </c>
      <c r="F3839">
        <v>358.24955158003399</v>
      </c>
      <c r="G3839" s="2">
        <v>0.24967135151253</v>
      </c>
      <c r="H3839" s="12">
        <v>-1.65411332236329</v>
      </c>
      <c r="I3839" s="14">
        <v>9.81044897118349E-2</v>
      </c>
      <c r="J3839" s="14">
        <v>0.17901254332470001</v>
      </c>
      <c r="K3839" t="s">
        <v>15310</v>
      </c>
      <c r="L3839" t="s">
        <v>24</v>
      </c>
      <c r="M3839" t="s">
        <v>24</v>
      </c>
      <c r="N3839" t="s">
        <v>24</v>
      </c>
      <c r="O3839" t="s">
        <v>24</v>
      </c>
      <c r="P3839" t="s">
        <v>24</v>
      </c>
      <c r="Q3839" t="s">
        <v>24</v>
      </c>
      <c r="R3839" t="s">
        <v>24</v>
      </c>
      <c r="S3839" t="s">
        <v>24</v>
      </c>
      <c r="T3839" t="s">
        <v>24</v>
      </c>
      <c r="U3839" t="s">
        <v>24</v>
      </c>
      <c r="V3839" t="s">
        <v>24</v>
      </c>
      <c r="W3839" t="s">
        <v>24</v>
      </c>
      <c r="X3839" t="s">
        <v>24</v>
      </c>
      <c r="Y3839">
        <v>443</v>
      </c>
      <c r="Z3839">
        <v>495</v>
      </c>
      <c r="AA3839">
        <v>209</v>
      </c>
      <c r="AB3839">
        <v>338</v>
      </c>
      <c r="AC3839" t="s">
        <v>15309</v>
      </c>
      <c r="AD3839" t="s">
        <v>15311</v>
      </c>
    </row>
    <row r="3840" spans="1:30" x14ac:dyDescent="0.25">
      <c r="A3840">
        <v>3839</v>
      </c>
      <c r="B3840" t="s">
        <v>18052</v>
      </c>
      <c r="C3840" s="2">
        <v>-0.50487499297472904</v>
      </c>
      <c r="D3840" t="s">
        <v>7796</v>
      </c>
      <c r="E3840" t="s">
        <v>18294</v>
      </c>
      <c r="F3840">
        <v>695.91852213684194</v>
      </c>
      <c r="G3840" s="2">
        <v>0.24572512947754699</v>
      </c>
      <c r="H3840" s="12">
        <v>-2.0546331343814099</v>
      </c>
      <c r="I3840" s="14">
        <v>3.9914452779095201E-2</v>
      </c>
      <c r="J3840" s="14">
        <v>8.6373160212902603E-2</v>
      </c>
      <c r="K3840" t="s">
        <v>15313</v>
      </c>
      <c r="L3840" t="s">
        <v>24</v>
      </c>
      <c r="M3840" t="s">
        <v>24</v>
      </c>
      <c r="N3840" t="s">
        <v>24</v>
      </c>
      <c r="O3840" t="s">
        <v>24</v>
      </c>
      <c r="P3840" t="s">
        <v>24</v>
      </c>
      <c r="Q3840" t="s">
        <v>24</v>
      </c>
      <c r="R3840" t="s">
        <v>24</v>
      </c>
      <c r="S3840" t="s">
        <v>24</v>
      </c>
      <c r="T3840" t="s">
        <v>24</v>
      </c>
      <c r="U3840" t="s">
        <v>24</v>
      </c>
      <c r="V3840" t="s">
        <v>24</v>
      </c>
      <c r="W3840" t="s">
        <v>24</v>
      </c>
      <c r="X3840" t="s">
        <v>24</v>
      </c>
      <c r="Y3840">
        <v>839</v>
      </c>
      <c r="Z3840">
        <v>916</v>
      </c>
      <c r="AA3840">
        <v>405</v>
      </c>
      <c r="AB3840">
        <v>689</v>
      </c>
      <c r="AC3840" t="s">
        <v>15312</v>
      </c>
      <c r="AD3840" t="s">
        <v>15314</v>
      </c>
    </row>
    <row r="3841" spans="1:30" x14ac:dyDescent="0.25">
      <c r="A3841">
        <v>3840</v>
      </c>
      <c r="B3841" t="s">
        <v>18053</v>
      </c>
      <c r="C3841" s="2">
        <v>-0.35642988902305001</v>
      </c>
      <c r="D3841" t="s">
        <v>14815</v>
      </c>
      <c r="E3841" t="s">
        <v>18297</v>
      </c>
      <c r="F3841">
        <v>337.05371288941302</v>
      </c>
      <c r="G3841" s="2">
        <v>0.21696934440423099</v>
      </c>
      <c r="H3841" s="12">
        <v>-1.6427661244115399</v>
      </c>
      <c r="I3841" s="14">
        <v>0.10043133160359501</v>
      </c>
      <c r="J3841" s="14">
        <v>0.182241798286264</v>
      </c>
      <c r="K3841" t="s">
        <v>15316</v>
      </c>
      <c r="L3841" t="s">
        <v>24</v>
      </c>
      <c r="M3841" t="s">
        <v>24</v>
      </c>
      <c r="N3841" t="s">
        <v>24</v>
      </c>
      <c r="O3841" t="s">
        <v>24</v>
      </c>
      <c r="P3841" t="s">
        <v>24</v>
      </c>
      <c r="Q3841" t="s">
        <v>24</v>
      </c>
      <c r="R3841" t="s">
        <v>24</v>
      </c>
      <c r="S3841" t="s">
        <v>24</v>
      </c>
      <c r="T3841" t="s">
        <v>24</v>
      </c>
      <c r="U3841" t="s">
        <v>24</v>
      </c>
      <c r="V3841" t="s">
        <v>24</v>
      </c>
      <c r="W3841" t="s">
        <v>24</v>
      </c>
      <c r="X3841" t="s">
        <v>24</v>
      </c>
      <c r="Y3841">
        <v>470</v>
      </c>
      <c r="Z3841">
        <v>429</v>
      </c>
      <c r="AA3841">
        <v>227</v>
      </c>
      <c r="AB3841">
        <v>273</v>
      </c>
      <c r="AC3841" t="s">
        <v>15315</v>
      </c>
      <c r="AD3841" t="s">
        <v>15317</v>
      </c>
    </row>
    <row r="3842" spans="1:30" x14ac:dyDescent="0.25">
      <c r="A3842">
        <v>3841</v>
      </c>
      <c r="B3842" t="s">
        <v>18054</v>
      </c>
      <c r="C3842" s="2">
        <v>1.0962169972019999</v>
      </c>
      <c r="D3842" t="s">
        <v>35</v>
      </c>
      <c r="F3842">
        <v>706.07317238411304</v>
      </c>
      <c r="G3842" s="2">
        <v>0.26767845224325598</v>
      </c>
      <c r="H3842" s="12">
        <v>4.0952754620898597</v>
      </c>
      <c r="I3842" s="14">
        <v>4.2166672783645298E-5</v>
      </c>
      <c r="J3842" s="14">
        <v>2.3389326309678301E-4</v>
      </c>
      <c r="K3842" t="s">
        <v>15319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0</v>
      </c>
      <c r="Y3842">
        <v>1679</v>
      </c>
      <c r="Z3842">
        <v>1238</v>
      </c>
      <c r="AA3842">
        <v>244</v>
      </c>
      <c r="AB3842">
        <v>355</v>
      </c>
      <c r="AC3842" t="s">
        <v>15318</v>
      </c>
      <c r="AD3842" t="s">
        <v>15320</v>
      </c>
    </row>
    <row r="3843" spans="1:30" x14ac:dyDescent="0.25">
      <c r="A3843">
        <v>3842</v>
      </c>
      <c r="B3843" t="s">
        <v>18055</v>
      </c>
      <c r="C3843" s="2">
        <v>0.60386826866052501</v>
      </c>
      <c r="D3843" t="s">
        <v>196</v>
      </c>
      <c r="E3843" t="s">
        <v>18282</v>
      </c>
      <c r="F3843">
        <v>2186.0782253246098</v>
      </c>
      <c r="G3843" s="2">
        <v>0.18365060030777999</v>
      </c>
      <c r="H3843" s="12">
        <v>3.2881366445222699</v>
      </c>
      <c r="I3843" s="14">
        <v>1.00852876477069E-3</v>
      </c>
      <c r="J3843" s="14">
        <v>3.8535272274261602E-3</v>
      </c>
      <c r="K3843" t="s">
        <v>15322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0</v>
      </c>
      <c r="Y3843">
        <v>4224</v>
      </c>
      <c r="Z3843">
        <v>3791</v>
      </c>
      <c r="AA3843">
        <v>1105</v>
      </c>
      <c r="AB3843">
        <v>1176</v>
      </c>
      <c r="AC3843" t="s">
        <v>15321</v>
      </c>
      <c r="AD3843" t="s">
        <v>15323</v>
      </c>
    </row>
    <row r="3844" spans="1:30" x14ac:dyDescent="0.25">
      <c r="A3844">
        <v>3843</v>
      </c>
      <c r="B3844" t="s">
        <v>18056</v>
      </c>
      <c r="C3844" s="2">
        <v>-0.19000568197679499</v>
      </c>
      <c r="D3844" t="s">
        <v>694</v>
      </c>
      <c r="E3844" t="s">
        <v>18281</v>
      </c>
      <c r="F3844">
        <v>27.614031376611599</v>
      </c>
      <c r="G3844" s="2">
        <v>0.55977643170601898</v>
      </c>
      <c r="H3844" s="12">
        <v>-0.339431371552602</v>
      </c>
      <c r="I3844" s="14">
        <v>0.734284788785596</v>
      </c>
      <c r="J3844" s="14">
        <v>0.81436583362901305</v>
      </c>
      <c r="K3844" t="s">
        <v>15325</v>
      </c>
      <c r="L3844" t="s">
        <v>24</v>
      </c>
      <c r="M3844" t="s">
        <v>24</v>
      </c>
      <c r="N3844" t="s">
        <v>24</v>
      </c>
      <c r="O3844" t="s">
        <v>24</v>
      </c>
      <c r="P3844" t="s">
        <v>24</v>
      </c>
      <c r="Q3844" t="s">
        <v>24</v>
      </c>
      <c r="R3844" t="s">
        <v>24</v>
      </c>
      <c r="S3844" t="s">
        <v>24</v>
      </c>
      <c r="T3844" t="s">
        <v>24</v>
      </c>
      <c r="U3844" t="s">
        <v>24</v>
      </c>
      <c r="V3844" t="s">
        <v>24</v>
      </c>
      <c r="W3844" t="s">
        <v>24</v>
      </c>
      <c r="X3844" t="s">
        <v>24</v>
      </c>
      <c r="Y3844">
        <v>32</v>
      </c>
      <c r="Z3844">
        <v>47</v>
      </c>
      <c r="AA3844">
        <v>17</v>
      </c>
      <c r="AB3844">
        <v>22</v>
      </c>
      <c r="AC3844" t="s">
        <v>15324</v>
      </c>
      <c r="AD3844" t="s">
        <v>15326</v>
      </c>
    </row>
    <row r="3845" spans="1:30" x14ac:dyDescent="0.25">
      <c r="A3845">
        <v>3844</v>
      </c>
      <c r="B3845" t="s">
        <v>18057</v>
      </c>
      <c r="C3845" s="2">
        <v>0.430383910490996</v>
      </c>
      <c r="D3845" t="s">
        <v>15329</v>
      </c>
      <c r="E3845" t="s">
        <v>18281</v>
      </c>
      <c r="F3845">
        <v>21.401463851236301</v>
      </c>
      <c r="G3845" s="2">
        <v>0.76569254820586496</v>
      </c>
      <c r="H3845" s="12">
        <v>0.56208449657692405</v>
      </c>
      <c r="I3845" s="14">
        <v>0.57405845070273098</v>
      </c>
      <c r="J3845" s="14">
        <v>0.68805962246598096</v>
      </c>
      <c r="K3845" t="s">
        <v>15328</v>
      </c>
      <c r="L3845" t="s">
        <v>24</v>
      </c>
      <c r="M3845" t="s">
        <v>24</v>
      </c>
      <c r="N3845" t="s">
        <v>24</v>
      </c>
      <c r="O3845" t="s">
        <v>24</v>
      </c>
      <c r="P3845" t="s">
        <v>24</v>
      </c>
      <c r="Q3845" t="s">
        <v>24</v>
      </c>
      <c r="R3845" t="s">
        <v>24</v>
      </c>
      <c r="S3845" t="s">
        <v>24</v>
      </c>
      <c r="T3845" t="s">
        <v>24</v>
      </c>
      <c r="U3845" t="s">
        <v>24</v>
      </c>
      <c r="V3845" t="s">
        <v>24</v>
      </c>
      <c r="W3845" t="s">
        <v>24</v>
      </c>
      <c r="X3845" t="s">
        <v>24</v>
      </c>
      <c r="Y3845">
        <v>41</v>
      </c>
      <c r="Z3845">
        <v>34</v>
      </c>
      <c r="AA3845">
        <v>5</v>
      </c>
      <c r="AB3845">
        <v>20</v>
      </c>
      <c r="AC3845" t="s">
        <v>15327</v>
      </c>
      <c r="AD3845" t="s">
        <v>15330</v>
      </c>
    </row>
    <row r="3846" spans="1:30" x14ac:dyDescent="0.25">
      <c r="A3846">
        <v>3845</v>
      </c>
      <c r="B3846" t="s">
        <v>18058</v>
      </c>
      <c r="C3846" s="2">
        <v>-0.98983312746775798</v>
      </c>
      <c r="D3846" t="s">
        <v>15333</v>
      </c>
      <c r="F3846">
        <v>34.636252016491298</v>
      </c>
      <c r="G3846" s="2">
        <v>0.53071745554056104</v>
      </c>
      <c r="H3846" s="12">
        <v>-1.8650849282120701</v>
      </c>
      <c r="I3846" s="14">
        <v>6.21695008180497E-2</v>
      </c>
      <c r="J3846" s="14">
        <v>0.123989734777571</v>
      </c>
      <c r="K3846" t="s">
        <v>15332</v>
      </c>
      <c r="L3846" t="s">
        <v>24</v>
      </c>
      <c r="M3846" t="s">
        <v>24</v>
      </c>
      <c r="N3846" t="s">
        <v>24</v>
      </c>
      <c r="O3846" t="s">
        <v>24</v>
      </c>
      <c r="P3846" t="s">
        <v>24</v>
      </c>
      <c r="Q3846" t="s">
        <v>24</v>
      </c>
      <c r="R3846" t="s">
        <v>24</v>
      </c>
      <c r="S3846" t="s">
        <v>24</v>
      </c>
      <c r="T3846" t="s">
        <v>24</v>
      </c>
      <c r="U3846" t="s">
        <v>24</v>
      </c>
      <c r="V3846" t="s">
        <v>24</v>
      </c>
      <c r="W3846" t="s">
        <v>24</v>
      </c>
      <c r="X3846" t="s">
        <v>24</v>
      </c>
      <c r="Y3846">
        <v>33</v>
      </c>
      <c r="Z3846">
        <v>38</v>
      </c>
      <c r="AA3846">
        <v>21</v>
      </c>
      <c r="AB3846">
        <v>41</v>
      </c>
      <c r="AC3846" t="s">
        <v>15331</v>
      </c>
      <c r="AD3846" t="s">
        <v>15334</v>
      </c>
    </row>
    <row r="3847" spans="1:30" x14ac:dyDescent="0.25">
      <c r="A3847">
        <v>3846</v>
      </c>
      <c r="B3847" t="s">
        <v>18059</v>
      </c>
      <c r="C3847" s="2">
        <v>-0.57952606282420305</v>
      </c>
      <c r="D3847" t="s">
        <v>15337</v>
      </c>
      <c r="E3847" t="s">
        <v>18288</v>
      </c>
      <c r="F3847">
        <v>32.900126381928501</v>
      </c>
      <c r="G3847" s="2">
        <v>0.52169946248725996</v>
      </c>
      <c r="H3847" s="12">
        <v>-1.1108427447121501</v>
      </c>
      <c r="I3847" s="14">
        <v>0.26663604387732398</v>
      </c>
      <c r="J3847" s="14">
        <v>0.39040635595836198</v>
      </c>
      <c r="K3847" t="s">
        <v>15336</v>
      </c>
      <c r="L3847" t="s">
        <v>24</v>
      </c>
      <c r="M3847" t="s">
        <v>24</v>
      </c>
      <c r="N3847" t="s">
        <v>24</v>
      </c>
      <c r="O3847" t="s">
        <v>24</v>
      </c>
      <c r="P3847" t="s">
        <v>24</v>
      </c>
      <c r="Q3847" t="s">
        <v>24</v>
      </c>
      <c r="R3847" t="s">
        <v>24</v>
      </c>
      <c r="S3847" t="s">
        <v>24</v>
      </c>
      <c r="T3847" t="s">
        <v>24</v>
      </c>
      <c r="U3847" t="s">
        <v>24</v>
      </c>
      <c r="V3847" t="s">
        <v>24</v>
      </c>
      <c r="W3847" t="s">
        <v>24</v>
      </c>
      <c r="X3847" t="s">
        <v>24</v>
      </c>
      <c r="Y3847">
        <v>46</v>
      </c>
      <c r="Z3847">
        <v>34</v>
      </c>
      <c r="AA3847">
        <v>24</v>
      </c>
      <c r="AB3847">
        <v>28</v>
      </c>
      <c r="AC3847" t="s">
        <v>15335</v>
      </c>
      <c r="AD3847" t="s">
        <v>15338</v>
      </c>
    </row>
    <row r="3848" spans="1:30" x14ac:dyDescent="0.25">
      <c r="A3848">
        <v>3847</v>
      </c>
      <c r="B3848" t="s">
        <v>18060</v>
      </c>
      <c r="C3848" s="2">
        <v>-0.12181537998558099</v>
      </c>
      <c r="D3848" t="s">
        <v>15341</v>
      </c>
      <c r="E3848" t="s">
        <v>18301</v>
      </c>
      <c r="F3848">
        <v>8.4506757412554308</v>
      </c>
      <c r="G3848" s="2">
        <v>1.37376776370201</v>
      </c>
      <c r="H3848" s="12">
        <v>-8.8672469397094097E-2</v>
      </c>
      <c r="I3848" s="14">
        <v>0.929342212564649</v>
      </c>
      <c r="J3848" s="14" t="s">
        <v>24</v>
      </c>
      <c r="K3848" t="s">
        <v>15340</v>
      </c>
      <c r="L3848" t="s">
        <v>24</v>
      </c>
      <c r="M3848" t="s">
        <v>24</v>
      </c>
      <c r="N3848" t="s">
        <v>24</v>
      </c>
      <c r="O3848" t="s">
        <v>24</v>
      </c>
      <c r="P3848" t="s">
        <v>24</v>
      </c>
      <c r="Q3848" t="s">
        <v>24</v>
      </c>
      <c r="R3848" t="s">
        <v>24</v>
      </c>
      <c r="S3848" t="s">
        <v>24</v>
      </c>
      <c r="T3848" t="s">
        <v>24</v>
      </c>
      <c r="U3848" t="s">
        <v>24</v>
      </c>
      <c r="V3848" t="s">
        <v>24</v>
      </c>
      <c r="W3848" t="s">
        <v>24</v>
      </c>
      <c r="X3848" t="s">
        <v>24</v>
      </c>
      <c r="Y3848">
        <v>21</v>
      </c>
      <c r="Z3848">
        <v>3</v>
      </c>
      <c r="AA3848">
        <v>9</v>
      </c>
      <c r="AB3848">
        <v>2</v>
      </c>
      <c r="AC3848" t="s">
        <v>15339</v>
      </c>
      <c r="AD3848" t="s">
        <v>15342</v>
      </c>
    </row>
    <row r="3849" spans="1:30" x14ac:dyDescent="0.25">
      <c r="A3849">
        <v>3848</v>
      </c>
      <c r="B3849" t="s">
        <v>18061</v>
      </c>
      <c r="C3849" s="2">
        <v>-0.233877705997765</v>
      </c>
      <c r="D3849" t="s">
        <v>15345</v>
      </c>
      <c r="F3849">
        <v>28.545553653959399</v>
      </c>
      <c r="G3849" s="2">
        <v>0.65070123146155601</v>
      </c>
      <c r="H3849" s="12">
        <v>-0.35942410232180799</v>
      </c>
      <c r="I3849" s="14">
        <v>0.719277846686043</v>
      </c>
      <c r="J3849" s="14">
        <v>0.803446256289856</v>
      </c>
      <c r="K3849" t="s">
        <v>15344</v>
      </c>
      <c r="L3849" t="s">
        <v>24</v>
      </c>
      <c r="M3849" t="s">
        <v>24</v>
      </c>
      <c r="N3849" t="s">
        <v>24</v>
      </c>
      <c r="O3849" t="s">
        <v>24</v>
      </c>
      <c r="P3849" t="s">
        <v>24</v>
      </c>
      <c r="Q3849" t="s">
        <v>24</v>
      </c>
      <c r="R3849" t="s">
        <v>24</v>
      </c>
      <c r="S3849" t="s">
        <v>24</v>
      </c>
      <c r="T3849" t="s">
        <v>24</v>
      </c>
      <c r="U3849" t="s">
        <v>24</v>
      </c>
      <c r="V3849" t="s">
        <v>24</v>
      </c>
      <c r="W3849" t="s">
        <v>24</v>
      </c>
      <c r="X3849" t="s">
        <v>24</v>
      </c>
      <c r="Y3849">
        <v>52</v>
      </c>
      <c r="Z3849">
        <v>27</v>
      </c>
      <c r="AA3849">
        <v>23</v>
      </c>
      <c r="AB3849">
        <v>17</v>
      </c>
      <c r="AC3849" t="s">
        <v>15343</v>
      </c>
      <c r="AD3849" t="s">
        <v>15346</v>
      </c>
    </row>
    <row r="3850" spans="1:30" x14ac:dyDescent="0.25">
      <c r="A3850">
        <v>3849</v>
      </c>
      <c r="B3850" t="s">
        <v>18062</v>
      </c>
      <c r="C3850" s="2">
        <v>-0.48830103277727099</v>
      </c>
      <c r="D3850" t="s">
        <v>15349</v>
      </c>
      <c r="E3850" t="s">
        <v>18301</v>
      </c>
      <c r="F3850">
        <v>45.2036157539508</v>
      </c>
      <c r="G3850" s="2">
        <v>0.46468378415851302</v>
      </c>
      <c r="H3850" s="12">
        <v>-1.05082434426139</v>
      </c>
      <c r="I3850" s="14">
        <v>0.29333927272608701</v>
      </c>
      <c r="J3850" s="14">
        <v>0.41799112183467801</v>
      </c>
      <c r="K3850" t="s">
        <v>15348</v>
      </c>
      <c r="L3850" t="s">
        <v>24</v>
      </c>
      <c r="M3850" t="s">
        <v>24</v>
      </c>
      <c r="N3850" t="s">
        <v>24</v>
      </c>
      <c r="O3850" t="s">
        <v>24</v>
      </c>
      <c r="P3850" t="s">
        <v>24</v>
      </c>
      <c r="Q3850" t="s">
        <v>24</v>
      </c>
      <c r="R3850" t="s">
        <v>24</v>
      </c>
      <c r="S3850" t="s">
        <v>24</v>
      </c>
      <c r="T3850" t="s">
        <v>24</v>
      </c>
      <c r="U3850" t="s">
        <v>24</v>
      </c>
      <c r="V3850" t="s">
        <v>24</v>
      </c>
      <c r="W3850" t="s">
        <v>24</v>
      </c>
      <c r="X3850" t="s">
        <v>24</v>
      </c>
      <c r="Y3850">
        <v>64</v>
      </c>
      <c r="Z3850">
        <v>50</v>
      </c>
      <c r="AA3850">
        <v>36</v>
      </c>
      <c r="AB3850">
        <v>33</v>
      </c>
      <c r="AC3850" t="s">
        <v>15347</v>
      </c>
      <c r="AD3850" t="s">
        <v>15350</v>
      </c>
    </row>
    <row r="3851" spans="1:30" x14ac:dyDescent="0.25">
      <c r="A3851">
        <v>3850</v>
      </c>
      <c r="B3851" t="s">
        <v>18063</v>
      </c>
      <c r="C3851" s="2">
        <v>-0.83919506387575804</v>
      </c>
      <c r="D3851" t="s">
        <v>15353</v>
      </c>
      <c r="E3851" t="s">
        <v>18301</v>
      </c>
      <c r="F3851">
        <v>144.95027911786599</v>
      </c>
      <c r="G3851" s="2">
        <v>0.36175087030578101</v>
      </c>
      <c r="H3851" s="12">
        <v>-2.3198149134137598</v>
      </c>
      <c r="I3851" s="14">
        <v>2.0350891968192598E-2</v>
      </c>
      <c r="J3851" s="14">
        <v>4.9545033127052503E-2</v>
      </c>
      <c r="K3851" t="s">
        <v>15352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</v>
      </c>
      <c r="W3851">
        <v>0</v>
      </c>
      <c r="X3851">
        <v>0</v>
      </c>
      <c r="Y3851">
        <v>175</v>
      </c>
      <c r="Z3851">
        <v>140</v>
      </c>
      <c r="AA3851">
        <v>138</v>
      </c>
      <c r="AB3851">
        <v>103</v>
      </c>
      <c r="AC3851" t="s">
        <v>15351</v>
      </c>
      <c r="AD3851" t="s">
        <v>15354</v>
      </c>
    </row>
    <row r="3852" spans="1:30" x14ac:dyDescent="0.25">
      <c r="A3852">
        <v>3851</v>
      </c>
      <c r="B3852" t="s">
        <v>18064</v>
      </c>
      <c r="C3852" s="2">
        <v>-0.81612012074299101</v>
      </c>
      <c r="D3852" t="s">
        <v>15357</v>
      </c>
      <c r="E3852" t="s">
        <v>18301</v>
      </c>
      <c r="F3852">
        <v>295.49878019926001</v>
      </c>
      <c r="G3852" s="2">
        <v>0.30840656274843797</v>
      </c>
      <c r="H3852" s="12">
        <v>-2.6462475813417998</v>
      </c>
      <c r="I3852" s="14">
        <v>8.1390222915063305E-3</v>
      </c>
      <c r="J3852" s="14">
        <v>2.2734536515259099E-2</v>
      </c>
      <c r="K3852" t="s">
        <v>15356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1</v>
      </c>
      <c r="W3852">
        <v>0</v>
      </c>
      <c r="X3852">
        <v>0</v>
      </c>
      <c r="Y3852">
        <v>386</v>
      </c>
      <c r="Z3852">
        <v>262</v>
      </c>
      <c r="AA3852">
        <v>248</v>
      </c>
      <c r="AB3852">
        <v>246</v>
      </c>
      <c r="AC3852" t="s">
        <v>15355</v>
      </c>
      <c r="AD3852" t="s">
        <v>15358</v>
      </c>
    </row>
    <row r="3853" spans="1:30" x14ac:dyDescent="0.25">
      <c r="A3853">
        <v>3852</v>
      </c>
      <c r="B3853" t="s">
        <v>18065</v>
      </c>
      <c r="C3853" s="2">
        <v>-1.0076891820176701</v>
      </c>
      <c r="D3853" t="s">
        <v>15361</v>
      </c>
      <c r="E3853" t="s">
        <v>18288</v>
      </c>
      <c r="F3853">
        <v>304.407123506576</v>
      </c>
      <c r="G3853" s="2">
        <v>0.22418308966582701</v>
      </c>
      <c r="H3853" s="12">
        <v>-4.4949384162728503</v>
      </c>
      <c r="I3853" s="14">
        <v>6.9590084441056999E-6</v>
      </c>
      <c r="J3853" s="14">
        <v>4.6215863901756403E-5</v>
      </c>
      <c r="K3853" t="s">
        <v>15360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1</v>
      </c>
      <c r="W3853">
        <v>0</v>
      </c>
      <c r="X3853">
        <v>0</v>
      </c>
      <c r="Y3853">
        <v>314</v>
      </c>
      <c r="Z3853">
        <v>301</v>
      </c>
      <c r="AA3853">
        <v>262</v>
      </c>
      <c r="AB3853">
        <v>272</v>
      </c>
      <c r="AC3853" t="s">
        <v>15359</v>
      </c>
      <c r="AD3853" t="s">
        <v>15362</v>
      </c>
    </row>
    <row r="3854" spans="1:30" x14ac:dyDescent="0.25">
      <c r="A3854">
        <v>3853</v>
      </c>
      <c r="B3854" t="s">
        <v>18066</v>
      </c>
      <c r="C3854" s="2">
        <v>-0.64963929392884201</v>
      </c>
      <c r="D3854" t="s">
        <v>15365</v>
      </c>
      <c r="F3854">
        <v>91.627098671946797</v>
      </c>
      <c r="G3854" s="2">
        <v>0.39164294713882802</v>
      </c>
      <c r="H3854" s="12">
        <v>-1.6587539713783199</v>
      </c>
      <c r="I3854" s="14">
        <v>9.7165378876075403E-2</v>
      </c>
      <c r="J3854" s="14">
        <v>0.17755302036082099</v>
      </c>
      <c r="K3854" t="s">
        <v>15364</v>
      </c>
      <c r="L3854" t="s">
        <v>24</v>
      </c>
      <c r="M3854" t="s">
        <v>24</v>
      </c>
      <c r="N3854" t="s">
        <v>24</v>
      </c>
      <c r="O3854" t="s">
        <v>24</v>
      </c>
      <c r="P3854" t="s">
        <v>24</v>
      </c>
      <c r="Q3854" t="s">
        <v>24</v>
      </c>
      <c r="R3854" t="s">
        <v>24</v>
      </c>
      <c r="S3854" t="s">
        <v>24</v>
      </c>
      <c r="T3854" t="s">
        <v>24</v>
      </c>
      <c r="U3854" t="s">
        <v>24</v>
      </c>
      <c r="V3854" t="s">
        <v>24</v>
      </c>
      <c r="W3854" t="s">
        <v>24</v>
      </c>
      <c r="X3854" t="s">
        <v>24</v>
      </c>
      <c r="Y3854">
        <v>131</v>
      </c>
      <c r="Z3854">
        <v>85</v>
      </c>
      <c r="AA3854">
        <v>66</v>
      </c>
      <c r="AB3854">
        <v>82</v>
      </c>
      <c r="AC3854" t="s">
        <v>15363</v>
      </c>
      <c r="AD3854" t="s">
        <v>15366</v>
      </c>
    </row>
    <row r="3855" spans="1:30" x14ac:dyDescent="0.25">
      <c r="A3855">
        <v>3854</v>
      </c>
      <c r="B3855" t="s">
        <v>18067</v>
      </c>
      <c r="C3855" s="2">
        <v>-1.70172839610897</v>
      </c>
      <c r="D3855" t="s">
        <v>35</v>
      </c>
      <c r="E3855" t="s">
        <v>18282</v>
      </c>
      <c r="F3855">
        <v>1399.36780268136</v>
      </c>
      <c r="G3855" s="2">
        <v>0.210819905756336</v>
      </c>
      <c r="H3855" s="12">
        <v>-8.0719531203842401</v>
      </c>
      <c r="I3855" s="14">
        <v>6.9182440257676303E-16</v>
      </c>
      <c r="J3855" s="14">
        <v>1.94357862738292E-14</v>
      </c>
      <c r="K3855" t="s">
        <v>15368</v>
      </c>
      <c r="L3855">
        <v>0</v>
      </c>
      <c r="M3855">
        <v>1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840</v>
      </c>
      <c r="Z3855">
        <v>1173</v>
      </c>
      <c r="AA3855">
        <v>1325</v>
      </c>
      <c r="AB3855">
        <v>1496</v>
      </c>
      <c r="AC3855" t="s">
        <v>15367</v>
      </c>
      <c r="AD3855" t="s">
        <v>15369</v>
      </c>
    </row>
    <row r="3856" spans="1:30" x14ac:dyDescent="0.25">
      <c r="A3856">
        <v>3855</v>
      </c>
      <c r="B3856" t="s">
        <v>18068</v>
      </c>
      <c r="C3856" s="2">
        <v>-0.37908510459852202</v>
      </c>
      <c r="D3856" t="s">
        <v>35</v>
      </c>
      <c r="F3856">
        <v>1.8732576595689301</v>
      </c>
      <c r="G3856" s="2">
        <v>2.1884545861989899</v>
      </c>
      <c r="H3856" s="12">
        <v>-0.17322045748133799</v>
      </c>
      <c r="I3856" s="14">
        <v>0.86247814396037703</v>
      </c>
      <c r="J3856" s="14" t="s">
        <v>24</v>
      </c>
      <c r="K3856" t="s">
        <v>15371</v>
      </c>
      <c r="L3856" t="s">
        <v>24</v>
      </c>
      <c r="M3856" t="s">
        <v>24</v>
      </c>
      <c r="N3856" t="s">
        <v>24</v>
      </c>
      <c r="O3856" t="s">
        <v>24</v>
      </c>
      <c r="P3856" t="s">
        <v>24</v>
      </c>
      <c r="Q3856" t="s">
        <v>24</v>
      </c>
      <c r="R3856" t="s">
        <v>24</v>
      </c>
      <c r="S3856" t="s">
        <v>24</v>
      </c>
      <c r="T3856" t="s">
        <v>24</v>
      </c>
      <c r="U3856" t="s">
        <v>24</v>
      </c>
      <c r="V3856" t="s">
        <v>24</v>
      </c>
      <c r="W3856" t="s">
        <v>24</v>
      </c>
      <c r="X3856" t="s">
        <v>24</v>
      </c>
      <c r="Y3856">
        <v>3</v>
      </c>
      <c r="Z3856">
        <v>2</v>
      </c>
      <c r="AA3856">
        <v>0</v>
      </c>
      <c r="AB3856">
        <v>3</v>
      </c>
      <c r="AC3856" t="s">
        <v>15370</v>
      </c>
      <c r="AD3856" t="e">
        <f>-FTVDAVNFHCKTYPAAAKPILWLKFIFITLGRYLINIVCIYFQFLSWLFSLLYSALIEFIFLGHFLNAVMQKKL</f>
        <v>#NAME?</v>
      </c>
    </row>
    <row r="3857" spans="1:30" x14ac:dyDescent="0.25">
      <c r="A3857">
        <v>3856</v>
      </c>
      <c r="B3857" t="s">
        <v>18069</v>
      </c>
      <c r="C3857" s="2">
        <v>2.8171298930142599</v>
      </c>
      <c r="D3857" t="s">
        <v>35</v>
      </c>
      <c r="F3857">
        <v>0.98537702228458601</v>
      </c>
      <c r="G3857" s="2">
        <v>3.1559385116926699</v>
      </c>
      <c r="H3857" s="12">
        <v>0.89264410018663598</v>
      </c>
      <c r="I3857" s="14">
        <v>0.37204779464695298</v>
      </c>
      <c r="J3857" s="14" t="s">
        <v>24</v>
      </c>
      <c r="K3857" t="s">
        <v>24</v>
      </c>
      <c r="L3857" t="s">
        <v>24</v>
      </c>
      <c r="M3857" t="s">
        <v>24</v>
      </c>
      <c r="N3857" t="s">
        <v>24</v>
      </c>
      <c r="O3857" t="s">
        <v>24</v>
      </c>
      <c r="P3857" t="s">
        <v>24</v>
      </c>
      <c r="Q3857" t="s">
        <v>24</v>
      </c>
      <c r="R3857" t="s">
        <v>24</v>
      </c>
      <c r="S3857" t="s">
        <v>24</v>
      </c>
      <c r="T3857" t="s">
        <v>24</v>
      </c>
      <c r="U3857" t="s">
        <v>24</v>
      </c>
      <c r="V3857" t="s">
        <v>24</v>
      </c>
      <c r="W3857" t="s">
        <v>24</v>
      </c>
      <c r="X3857" t="s">
        <v>24</v>
      </c>
      <c r="Y3857">
        <v>3</v>
      </c>
      <c r="Z3857">
        <v>3</v>
      </c>
      <c r="AA3857">
        <v>0</v>
      </c>
      <c r="AB3857">
        <v>0</v>
      </c>
      <c r="AC3857" t="s">
        <v>15372</v>
      </c>
      <c r="AD3857" t="s">
        <v>15373</v>
      </c>
    </row>
    <row r="3858" spans="1:30" x14ac:dyDescent="0.25">
      <c r="A3858">
        <v>3857</v>
      </c>
      <c r="B3858" t="s">
        <v>18070</v>
      </c>
      <c r="C3858" s="2">
        <v>6.3144665592449495E-2</v>
      </c>
      <c r="D3858" t="s">
        <v>15376</v>
      </c>
      <c r="E3858" t="s">
        <v>18287</v>
      </c>
      <c r="F3858">
        <v>8459.4324844791499</v>
      </c>
      <c r="G3858" s="2">
        <v>0.19350999167692801</v>
      </c>
      <c r="H3858" s="12">
        <v>0.326312171507256</v>
      </c>
      <c r="I3858" s="14">
        <v>0.74418818026307199</v>
      </c>
      <c r="J3858" s="14">
        <v>0.82184808934595499</v>
      </c>
      <c r="K3858" t="s">
        <v>15375</v>
      </c>
      <c r="L3858" t="s">
        <v>24</v>
      </c>
      <c r="M3858" t="s">
        <v>24</v>
      </c>
      <c r="N3858" t="s">
        <v>24</v>
      </c>
      <c r="O3858" t="s">
        <v>24</v>
      </c>
      <c r="P3858" t="s">
        <v>24</v>
      </c>
      <c r="Q3858" t="s">
        <v>24</v>
      </c>
      <c r="R3858" t="s">
        <v>24</v>
      </c>
      <c r="S3858" t="s">
        <v>24</v>
      </c>
      <c r="T3858" t="s">
        <v>24</v>
      </c>
      <c r="U3858" t="s">
        <v>24</v>
      </c>
      <c r="V3858" t="s">
        <v>24</v>
      </c>
      <c r="W3858" t="s">
        <v>24</v>
      </c>
      <c r="X3858" t="s">
        <v>24</v>
      </c>
      <c r="Y3858">
        <v>11738</v>
      </c>
      <c r="Z3858">
        <v>14666</v>
      </c>
      <c r="AA3858">
        <v>5483</v>
      </c>
      <c r="AB3858">
        <v>5354</v>
      </c>
      <c r="AC3858" t="s">
        <v>15374</v>
      </c>
      <c r="AD3858" t="s">
        <v>15377</v>
      </c>
    </row>
    <row r="3859" spans="1:30" x14ac:dyDescent="0.25">
      <c r="A3859">
        <v>3858</v>
      </c>
      <c r="B3859" t="s">
        <v>18071</v>
      </c>
      <c r="C3859" s="2">
        <v>0.37235638051787601</v>
      </c>
      <c r="D3859" t="s">
        <v>15380</v>
      </c>
      <c r="E3859" t="s">
        <v>18287</v>
      </c>
      <c r="F3859">
        <v>4684.5540861070003</v>
      </c>
      <c r="G3859" s="2">
        <v>0.14911186943552601</v>
      </c>
      <c r="H3859" s="12">
        <v>2.49716123825326</v>
      </c>
      <c r="I3859" s="14">
        <v>1.2519201824412501E-2</v>
      </c>
      <c r="J3859" s="14">
        <v>3.24187553874873E-2</v>
      </c>
      <c r="K3859" t="s">
        <v>15379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0</v>
      </c>
      <c r="Y3859">
        <v>7710</v>
      </c>
      <c r="Z3859">
        <v>8404</v>
      </c>
      <c r="AA3859">
        <v>2362</v>
      </c>
      <c r="AB3859">
        <v>3049</v>
      </c>
      <c r="AC3859" t="s">
        <v>15378</v>
      </c>
      <c r="AD3859" t="s">
        <v>15381</v>
      </c>
    </row>
    <row r="3860" spans="1:30" x14ac:dyDescent="0.25">
      <c r="A3860">
        <v>3859</v>
      </c>
      <c r="B3860" t="s">
        <v>18072</v>
      </c>
      <c r="C3860" s="2">
        <v>5.5543462059741401E-2</v>
      </c>
      <c r="D3860" t="s">
        <v>15384</v>
      </c>
      <c r="E3860" t="s">
        <v>18283</v>
      </c>
      <c r="F3860">
        <v>2716.4162966766098</v>
      </c>
      <c r="G3860" s="2">
        <v>0.16425627414330499</v>
      </c>
      <c r="H3860" s="12">
        <v>0.33815123561905802</v>
      </c>
      <c r="I3860" s="14">
        <v>0.73524922178432905</v>
      </c>
      <c r="J3860" s="14">
        <v>0.81520392137075703</v>
      </c>
      <c r="K3860" t="s">
        <v>15383</v>
      </c>
      <c r="L3860" t="s">
        <v>24</v>
      </c>
      <c r="M3860" t="s">
        <v>24</v>
      </c>
      <c r="N3860" t="s">
        <v>24</v>
      </c>
      <c r="O3860" t="s">
        <v>24</v>
      </c>
      <c r="P3860" t="s">
        <v>24</v>
      </c>
      <c r="Q3860" t="s">
        <v>24</v>
      </c>
      <c r="R3860" t="s">
        <v>24</v>
      </c>
      <c r="S3860" t="s">
        <v>24</v>
      </c>
      <c r="T3860" t="s">
        <v>24</v>
      </c>
      <c r="U3860" t="s">
        <v>24</v>
      </c>
      <c r="V3860" t="s">
        <v>24</v>
      </c>
      <c r="W3860" t="s">
        <v>24</v>
      </c>
      <c r="X3860" t="s">
        <v>24</v>
      </c>
      <c r="Y3860">
        <v>3869</v>
      </c>
      <c r="Z3860">
        <v>4582</v>
      </c>
      <c r="AA3860">
        <v>1543</v>
      </c>
      <c r="AB3860">
        <v>1987</v>
      </c>
      <c r="AC3860" t="s">
        <v>15382</v>
      </c>
      <c r="AD3860" t="s">
        <v>15385</v>
      </c>
    </row>
    <row r="3861" spans="1:30" x14ac:dyDescent="0.25">
      <c r="A3861">
        <v>3860</v>
      </c>
      <c r="B3861" t="s">
        <v>18073</v>
      </c>
      <c r="C3861" s="2">
        <v>-7.0786901872562803E-3</v>
      </c>
      <c r="D3861" t="s">
        <v>15388</v>
      </c>
      <c r="E3861" t="s">
        <v>18297</v>
      </c>
      <c r="F3861">
        <v>2495.7546783074499</v>
      </c>
      <c r="G3861" s="2">
        <v>0.14966135458118299</v>
      </c>
      <c r="H3861" s="12">
        <v>-4.7298049700709201E-2</v>
      </c>
      <c r="I3861" s="14">
        <v>0.96227568245825601</v>
      </c>
      <c r="J3861" s="14">
        <v>0.97307045211768095</v>
      </c>
      <c r="K3861" t="s">
        <v>15387</v>
      </c>
      <c r="L3861" t="s">
        <v>24</v>
      </c>
      <c r="M3861" t="s">
        <v>24</v>
      </c>
      <c r="N3861" t="s">
        <v>24</v>
      </c>
      <c r="O3861" t="s">
        <v>24</v>
      </c>
      <c r="P3861" t="s">
        <v>24</v>
      </c>
      <c r="Q3861" t="s">
        <v>24</v>
      </c>
      <c r="R3861" t="s">
        <v>24</v>
      </c>
      <c r="S3861" t="s">
        <v>24</v>
      </c>
      <c r="T3861" t="s">
        <v>24</v>
      </c>
      <c r="U3861" t="s">
        <v>24</v>
      </c>
      <c r="V3861" t="s">
        <v>24</v>
      </c>
      <c r="W3861" t="s">
        <v>24</v>
      </c>
      <c r="X3861" t="s">
        <v>24</v>
      </c>
      <c r="Y3861">
        <v>3730</v>
      </c>
      <c r="Z3861">
        <v>3854</v>
      </c>
      <c r="AA3861">
        <v>1465</v>
      </c>
      <c r="AB3861">
        <v>1847</v>
      </c>
      <c r="AC3861" t="s">
        <v>15386</v>
      </c>
      <c r="AD3861" t="s">
        <v>15389</v>
      </c>
    </row>
    <row r="3862" spans="1:30" x14ac:dyDescent="0.25">
      <c r="A3862">
        <v>3861</v>
      </c>
      <c r="B3862" t="s">
        <v>18074</v>
      </c>
      <c r="C3862" s="2">
        <v>0.173833400594227</v>
      </c>
      <c r="D3862" t="s">
        <v>15392</v>
      </c>
      <c r="E3862" t="s">
        <v>18283</v>
      </c>
      <c r="F3862">
        <v>938.90266682067897</v>
      </c>
      <c r="G3862" s="2">
        <v>0.16297084724542599</v>
      </c>
      <c r="H3862" s="12">
        <v>1.06665335262351</v>
      </c>
      <c r="I3862" s="14">
        <v>0.28612839872859103</v>
      </c>
      <c r="J3862" s="14">
        <v>0.41093468077791401</v>
      </c>
      <c r="K3862" t="s">
        <v>15391</v>
      </c>
      <c r="L3862" t="s">
        <v>24</v>
      </c>
      <c r="M3862" t="s">
        <v>24</v>
      </c>
      <c r="N3862" t="s">
        <v>24</v>
      </c>
      <c r="O3862" t="s">
        <v>24</v>
      </c>
      <c r="P3862" t="s">
        <v>24</v>
      </c>
      <c r="Q3862" t="s">
        <v>24</v>
      </c>
      <c r="R3862" t="s">
        <v>24</v>
      </c>
      <c r="S3862" t="s">
        <v>24</v>
      </c>
      <c r="T3862" t="s">
        <v>24</v>
      </c>
      <c r="U3862" t="s">
        <v>24</v>
      </c>
      <c r="V3862" t="s">
        <v>24</v>
      </c>
      <c r="W3862" t="s">
        <v>24</v>
      </c>
      <c r="X3862" t="s">
        <v>24</v>
      </c>
      <c r="Y3862">
        <v>1488</v>
      </c>
      <c r="Z3862">
        <v>1544</v>
      </c>
      <c r="AA3862">
        <v>540</v>
      </c>
      <c r="AB3862">
        <v>624</v>
      </c>
      <c r="AC3862" t="s">
        <v>15390</v>
      </c>
      <c r="AD3862" t="s">
        <v>15393</v>
      </c>
    </row>
    <row r="3863" spans="1:30" x14ac:dyDescent="0.25">
      <c r="A3863">
        <v>3862</v>
      </c>
      <c r="B3863" t="s">
        <v>18075</v>
      </c>
      <c r="C3863" s="2">
        <v>-4.5471875179284901E-2</v>
      </c>
      <c r="D3863" t="s">
        <v>15396</v>
      </c>
      <c r="E3863" t="s">
        <v>18296</v>
      </c>
      <c r="F3863">
        <v>567.95158714198897</v>
      </c>
      <c r="G3863" s="2">
        <v>0.186392034838302</v>
      </c>
      <c r="H3863" s="12">
        <v>-0.24395825293034801</v>
      </c>
      <c r="I3863" s="14">
        <v>0.80726315248560998</v>
      </c>
      <c r="J3863" s="14">
        <v>0.86579582819453604</v>
      </c>
      <c r="K3863" t="s">
        <v>15395</v>
      </c>
      <c r="L3863" t="s">
        <v>24</v>
      </c>
      <c r="M3863" t="s">
        <v>24</v>
      </c>
      <c r="N3863" t="s">
        <v>24</v>
      </c>
      <c r="O3863" t="s">
        <v>24</v>
      </c>
      <c r="P3863" t="s">
        <v>24</v>
      </c>
      <c r="Q3863" t="s">
        <v>24</v>
      </c>
      <c r="R3863" t="s">
        <v>24</v>
      </c>
      <c r="S3863" t="s">
        <v>24</v>
      </c>
      <c r="T3863" t="s">
        <v>24</v>
      </c>
      <c r="U3863" t="s">
        <v>24</v>
      </c>
      <c r="V3863" t="s">
        <v>24</v>
      </c>
      <c r="W3863" t="s">
        <v>24</v>
      </c>
      <c r="X3863" t="s">
        <v>24</v>
      </c>
      <c r="Y3863">
        <v>868</v>
      </c>
      <c r="Z3863">
        <v>833</v>
      </c>
      <c r="AA3863">
        <v>347</v>
      </c>
      <c r="AB3863">
        <v>415</v>
      </c>
      <c r="AC3863" t="s">
        <v>15394</v>
      </c>
      <c r="AD3863" t="s">
        <v>15397</v>
      </c>
    </row>
    <row r="3864" spans="1:30" x14ac:dyDescent="0.25">
      <c r="A3864">
        <v>3863</v>
      </c>
      <c r="B3864" t="s">
        <v>18076</v>
      </c>
      <c r="C3864" s="2">
        <v>2.56219858532E-2</v>
      </c>
      <c r="D3864" t="s">
        <v>4609</v>
      </c>
      <c r="E3864" t="s">
        <v>18284</v>
      </c>
      <c r="F3864">
        <v>234.900604952219</v>
      </c>
      <c r="G3864" s="2">
        <v>0.247779393805864</v>
      </c>
      <c r="H3864" s="12">
        <v>0.103406443367421</v>
      </c>
      <c r="I3864" s="14">
        <v>0.91764039849549905</v>
      </c>
      <c r="J3864" s="14">
        <v>0.94250019887557102</v>
      </c>
      <c r="K3864" t="s">
        <v>15399</v>
      </c>
      <c r="L3864" t="s">
        <v>24</v>
      </c>
      <c r="M3864" t="s">
        <v>24</v>
      </c>
      <c r="N3864" t="s">
        <v>24</v>
      </c>
      <c r="O3864" t="s">
        <v>24</v>
      </c>
      <c r="P3864" t="s">
        <v>24</v>
      </c>
      <c r="Q3864" t="s">
        <v>24</v>
      </c>
      <c r="R3864" t="s">
        <v>24</v>
      </c>
      <c r="S3864" t="s">
        <v>24</v>
      </c>
      <c r="T3864" t="s">
        <v>24</v>
      </c>
      <c r="U3864" t="s">
        <v>24</v>
      </c>
      <c r="V3864" t="s">
        <v>24</v>
      </c>
      <c r="W3864" t="s">
        <v>24</v>
      </c>
      <c r="X3864" t="s">
        <v>24</v>
      </c>
      <c r="Y3864">
        <v>348</v>
      </c>
      <c r="Z3864">
        <v>375</v>
      </c>
      <c r="AA3864">
        <v>125</v>
      </c>
      <c r="AB3864">
        <v>185</v>
      </c>
      <c r="AC3864" t="s">
        <v>15398</v>
      </c>
      <c r="AD3864" t="s">
        <v>15400</v>
      </c>
    </row>
    <row r="3865" spans="1:30" x14ac:dyDescent="0.25">
      <c r="A3865">
        <v>3864</v>
      </c>
      <c r="B3865" t="s">
        <v>18077</v>
      </c>
      <c r="C3865" s="2">
        <v>0.522899346266542</v>
      </c>
      <c r="D3865" t="s">
        <v>15403</v>
      </c>
      <c r="E3865" t="s">
        <v>18292</v>
      </c>
      <c r="F3865">
        <v>949.01486418889897</v>
      </c>
      <c r="G3865" s="2">
        <v>0.17385982789707</v>
      </c>
      <c r="H3865" s="12">
        <v>3.0075915327381599</v>
      </c>
      <c r="I3865" s="14">
        <v>2.6332681105292002E-3</v>
      </c>
      <c r="J3865" s="14">
        <v>8.5762401764941897E-3</v>
      </c>
      <c r="K3865" t="s">
        <v>15402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0</v>
      </c>
      <c r="Y3865">
        <v>1714</v>
      </c>
      <c r="Z3865">
        <v>1692</v>
      </c>
      <c r="AA3865">
        <v>491</v>
      </c>
      <c r="AB3865">
        <v>534</v>
      </c>
      <c r="AC3865" t="s">
        <v>15401</v>
      </c>
      <c r="AD3865" t="s">
        <v>15404</v>
      </c>
    </row>
    <row r="3866" spans="1:30" x14ac:dyDescent="0.25">
      <c r="A3866">
        <v>3865</v>
      </c>
      <c r="B3866" t="s">
        <v>18078</v>
      </c>
      <c r="C3866" s="2">
        <v>0.65985372822483801</v>
      </c>
      <c r="D3866" t="s">
        <v>3843</v>
      </c>
      <c r="E3866" t="s">
        <v>18292</v>
      </c>
      <c r="F3866">
        <v>1394.2923561626301</v>
      </c>
      <c r="G3866" s="2">
        <v>0.16324515711504001</v>
      </c>
      <c r="H3866" s="12">
        <v>4.0421029320939299</v>
      </c>
      <c r="I3866" s="14">
        <v>5.2973967809345701E-5</v>
      </c>
      <c r="J3866" s="14">
        <v>2.8572285123687198E-4</v>
      </c>
      <c r="K3866" t="s">
        <v>15406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0</v>
      </c>
      <c r="Y3866">
        <v>2630</v>
      </c>
      <c r="Z3866">
        <v>2567</v>
      </c>
      <c r="AA3866">
        <v>666</v>
      </c>
      <c r="AB3866">
        <v>759</v>
      </c>
      <c r="AC3866" t="s">
        <v>15405</v>
      </c>
      <c r="AD3866" t="s">
        <v>15407</v>
      </c>
    </row>
    <row r="3867" spans="1:30" x14ac:dyDescent="0.25">
      <c r="A3867">
        <v>3866</v>
      </c>
      <c r="B3867" t="s">
        <v>18079</v>
      </c>
      <c r="C3867" s="2">
        <v>0.272687978718333</v>
      </c>
      <c r="D3867" t="s">
        <v>15410</v>
      </c>
      <c r="F3867">
        <v>100.33172392876</v>
      </c>
      <c r="G3867" s="2">
        <v>0.42417668659986502</v>
      </c>
      <c r="H3867" s="12">
        <v>0.64286413500034201</v>
      </c>
      <c r="I3867" s="14">
        <v>0.520312263076945</v>
      </c>
      <c r="J3867" s="14">
        <v>0.64237097291036105</v>
      </c>
      <c r="K3867" t="s">
        <v>15409</v>
      </c>
      <c r="L3867" t="s">
        <v>24</v>
      </c>
      <c r="M3867" t="s">
        <v>24</v>
      </c>
      <c r="N3867" t="s">
        <v>24</v>
      </c>
      <c r="O3867" t="s">
        <v>24</v>
      </c>
      <c r="P3867" t="s">
        <v>24</v>
      </c>
      <c r="Q3867" t="s">
        <v>24</v>
      </c>
      <c r="R3867" t="s">
        <v>24</v>
      </c>
      <c r="S3867" t="s">
        <v>24</v>
      </c>
      <c r="T3867" t="s">
        <v>24</v>
      </c>
      <c r="U3867" t="s">
        <v>24</v>
      </c>
      <c r="V3867" t="s">
        <v>24</v>
      </c>
      <c r="W3867" t="s">
        <v>24</v>
      </c>
      <c r="X3867" t="s">
        <v>24</v>
      </c>
      <c r="Y3867">
        <v>175</v>
      </c>
      <c r="Z3867">
        <v>158</v>
      </c>
      <c r="AA3867">
        <v>73</v>
      </c>
      <c r="AB3867">
        <v>44</v>
      </c>
      <c r="AC3867" t="s">
        <v>15408</v>
      </c>
      <c r="AD3867" t="e">
        <f>-AQWRCDLRVSWRTQLFSLLIHGVLVLITLVAPWPDGCTPLWLILLTLVVFECIRSQKSITSRQGEIRLKAGNLLIWKRQEWKLVRQPWITRYGVLLSLQGAGSQRRKRVWLASDSMSEDEWRELCLIFQHTFDSAAGSK</f>
        <v>#NAME?</v>
      </c>
    </row>
    <row r="3868" spans="1:30" x14ac:dyDescent="0.25">
      <c r="A3868">
        <v>3867</v>
      </c>
      <c r="B3868" t="s">
        <v>18080</v>
      </c>
      <c r="C3868" s="2">
        <v>0.106643781902118</v>
      </c>
      <c r="D3868" t="s">
        <v>15413</v>
      </c>
      <c r="E3868" t="s">
        <v>18297</v>
      </c>
      <c r="F3868">
        <v>1769.27420595271</v>
      </c>
      <c r="G3868" s="2">
        <v>0.16919556324618101</v>
      </c>
      <c r="H3868" s="12">
        <v>0.63029892661517595</v>
      </c>
      <c r="I3868" s="14">
        <v>0.52849902514199398</v>
      </c>
      <c r="J3868" s="14">
        <v>0.64916505174589201</v>
      </c>
      <c r="K3868" t="s">
        <v>15412</v>
      </c>
      <c r="L3868" t="s">
        <v>24</v>
      </c>
      <c r="M3868" t="s">
        <v>24</v>
      </c>
      <c r="N3868" t="s">
        <v>24</v>
      </c>
      <c r="O3868" t="s">
        <v>24</v>
      </c>
      <c r="P3868" t="s">
        <v>24</v>
      </c>
      <c r="Q3868" t="s">
        <v>24</v>
      </c>
      <c r="R3868" t="s">
        <v>24</v>
      </c>
      <c r="S3868" t="s">
        <v>24</v>
      </c>
      <c r="T3868" t="s">
        <v>24</v>
      </c>
      <c r="U3868" t="s">
        <v>24</v>
      </c>
      <c r="V3868" t="s">
        <v>24</v>
      </c>
      <c r="W3868" t="s">
        <v>24</v>
      </c>
      <c r="X3868" t="s">
        <v>24</v>
      </c>
      <c r="Y3868">
        <v>2753</v>
      </c>
      <c r="Z3868">
        <v>2834</v>
      </c>
      <c r="AA3868">
        <v>1102</v>
      </c>
      <c r="AB3868">
        <v>1135</v>
      </c>
      <c r="AC3868" t="s">
        <v>15411</v>
      </c>
      <c r="AD3868" t="s">
        <v>15414</v>
      </c>
    </row>
    <row r="3869" spans="1:30" x14ac:dyDescent="0.25">
      <c r="A3869">
        <v>3868</v>
      </c>
      <c r="B3869" t="s">
        <v>18081</v>
      </c>
      <c r="C3869" s="2">
        <v>-4.8593833292486198E-2</v>
      </c>
      <c r="D3869" t="s">
        <v>35</v>
      </c>
      <c r="E3869" t="s">
        <v>18297</v>
      </c>
      <c r="F3869">
        <v>2042.8085160513699</v>
      </c>
      <c r="G3869" s="2">
        <v>0.191212849514246</v>
      </c>
      <c r="H3869" s="12">
        <v>-0.25413476874558</v>
      </c>
      <c r="I3869" s="14">
        <v>0.79939144333008105</v>
      </c>
      <c r="J3869" s="14">
        <v>0.860167694821102</v>
      </c>
      <c r="K3869" t="s">
        <v>15416</v>
      </c>
      <c r="L3869" t="s">
        <v>24</v>
      </c>
      <c r="M3869" t="s">
        <v>24</v>
      </c>
      <c r="N3869" t="s">
        <v>24</v>
      </c>
      <c r="O3869" t="s">
        <v>24</v>
      </c>
      <c r="P3869" t="s">
        <v>24</v>
      </c>
      <c r="Q3869" t="s">
        <v>24</v>
      </c>
      <c r="R3869" t="s">
        <v>24</v>
      </c>
      <c r="S3869" t="s">
        <v>24</v>
      </c>
      <c r="T3869" t="s">
        <v>24</v>
      </c>
      <c r="U3869" t="s">
        <v>24</v>
      </c>
      <c r="V3869" t="s">
        <v>24</v>
      </c>
      <c r="W3869" t="s">
        <v>24</v>
      </c>
      <c r="X3869" t="s">
        <v>24</v>
      </c>
      <c r="Y3869">
        <v>2965</v>
      </c>
      <c r="Z3869">
        <v>3154</v>
      </c>
      <c r="AA3869">
        <v>1398</v>
      </c>
      <c r="AB3869">
        <v>1319</v>
      </c>
      <c r="AC3869" t="s">
        <v>15415</v>
      </c>
      <c r="AD3869" t="s">
        <v>15417</v>
      </c>
    </row>
    <row r="3870" spans="1:30" x14ac:dyDescent="0.25">
      <c r="A3870">
        <v>3869</v>
      </c>
      <c r="B3870" t="s">
        <v>18082</v>
      </c>
      <c r="C3870" s="2">
        <v>-1.0508601228098899</v>
      </c>
      <c r="D3870" t="s">
        <v>15420</v>
      </c>
      <c r="E3870" t="s">
        <v>18288</v>
      </c>
      <c r="F3870">
        <v>1141.2705996173499</v>
      </c>
      <c r="G3870" s="2">
        <v>0.23787168024595901</v>
      </c>
      <c r="H3870" s="12">
        <v>-4.4177605409912601</v>
      </c>
      <c r="I3870" s="14">
        <v>9.9728819655326994E-6</v>
      </c>
      <c r="J3870" s="14">
        <v>6.3882060990883794E-5</v>
      </c>
      <c r="K3870" t="s">
        <v>15419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</v>
      </c>
      <c r="W3870">
        <v>0</v>
      </c>
      <c r="X3870">
        <v>0</v>
      </c>
      <c r="Y3870">
        <v>1101</v>
      </c>
      <c r="Z3870">
        <v>1164</v>
      </c>
      <c r="AA3870">
        <v>765</v>
      </c>
      <c r="AB3870">
        <v>1298</v>
      </c>
      <c r="AC3870" t="s">
        <v>15418</v>
      </c>
      <c r="AD3870" t="s">
        <v>15421</v>
      </c>
    </row>
    <row r="3871" spans="1:30" x14ac:dyDescent="0.25">
      <c r="A3871">
        <v>3870</v>
      </c>
      <c r="B3871" t="s">
        <v>18083</v>
      </c>
      <c r="C3871" s="2">
        <v>-5.6647374597521803E-3</v>
      </c>
      <c r="D3871" t="s">
        <v>2289</v>
      </c>
      <c r="E3871" t="s">
        <v>18286</v>
      </c>
      <c r="F3871">
        <v>249.87131815073801</v>
      </c>
      <c r="G3871" s="2">
        <v>0.24227319366285199</v>
      </c>
      <c r="H3871" s="12">
        <v>-2.3381610545140399E-2</v>
      </c>
      <c r="I3871" s="14">
        <v>0.98134587365572801</v>
      </c>
      <c r="J3871" s="14">
        <v>0.98411803714063095</v>
      </c>
      <c r="K3871" t="s">
        <v>15423</v>
      </c>
      <c r="L3871" t="s">
        <v>24</v>
      </c>
      <c r="M3871" t="s">
        <v>24</v>
      </c>
      <c r="N3871" t="s">
        <v>24</v>
      </c>
      <c r="O3871" t="s">
        <v>24</v>
      </c>
      <c r="P3871" t="s">
        <v>24</v>
      </c>
      <c r="Q3871" t="s">
        <v>24</v>
      </c>
      <c r="R3871" t="s">
        <v>24</v>
      </c>
      <c r="S3871" t="s">
        <v>24</v>
      </c>
      <c r="T3871" t="s">
        <v>24</v>
      </c>
      <c r="U3871" t="s">
        <v>24</v>
      </c>
      <c r="V3871" t="s">
        <v>24</v>
      </c>
      <c r="W3871" t="s">
        <v>24</v>
      </c>
      <c r="X3871" t="s">
        <v>24</v>
      </c>
      <c r="Y3871">
        <v>339</v>
      </c>
      <c r="Z3871">
        <v>423</v>
      </c>
      <c r="AA3871">
        <v>143</v>
      </c>
      <c r="AB3871">
        <v>189</v>
      </c>
      <c r="AC3871" t="s">
        <v>15422</v>
      </c>
      <c r="AD3871" t="s">
        <v>15424</v>
      </c>
    </row>
    <row r="3872" spans="1:30" x14ac:dyDescent="0.25">
      <c r="A3872">
        <v>3871</v>
      </c>
      <c r="B3872" t="s">
        <v>18084</v>
      </c>
      <c r="C3872" s="2">
        <v>0.21918972005304099</v>
      </c>
      <c r="D3872" t="s">
        <v>15427</v>
      </c>
      <c r="E3872" t="s">
        <v>18290</v>
      </c>
      <c r="F3872">
        <v>875.20584658604196</v>
      </c>
      <c r="G3872" s="2">
        <v>0.176948302582071</v>
      </c>
      <c r="H3872" s="12">
        <v>1.2387218009699601</v>
      </c>
      <c r="I3872" s="14">
        <v>0.215448542189593</v>
      </c>
      <c r="J3872" s="14">
        <v>0.33214629184775402</v>
      </c>
      <c r="K3872" t="s">
        <v>15426</v>
      </c>
      <c r="L3872" t="s">
        <v>24</v>
      </c>
      <c r="M3872" t="s">
        <v>24</v>
      </c>
      <c r="N3872" t="s">
        <v>24</v>
      </c>
      <c r="O3872" t="s">
        <v>24</v>
      </c>
      <c r="P3872" t="s">
        <v>24</v>
      </c>
      <c r="Q3872" t="s">
        <v>24</v>
      </c>
      <c r="R3872" t="s">
        <v>24</v>
      </c>
      <c r="S3872" t="s">
        <v>24</v>
      </c>
      <c r="T3872" t="s">
        <v>24</v>
      </c>
      <c r="U3872" t="s">
        <v>24</v>
      </c>
      <c r="V3872" t="s">
        <v>24</v>
      </c>
      <c r="W3872" t="s">
        <v>24</v>
      </c>
      <c r="X3872" t="s">
        <v>24</v>
      </c>
      <c r="Y3872">
        <v>1338</v>
      </c>
      <c r="Z3872">
        <v>1535</v>
      </c>
      <c r="AA3872">
        <v>466</v>
      </c>
      <c r="AB3872">
        <v>606</v>
      </c>
      <c r="AC3872" t="s">
        <v>15425</v>
      </c>
      <c r="AD3872" t="s">
        <v>15428</v>
      </c>
    </row>
    <row r="3873" spans="1:30" x14ac:dyDescent="0.25">
      <c r="A3873">
        <v>3872</v>
      </c>
      <c r="B3873" t="s">
        <v>18085</v>
      </c>
      <c r="C3873" s="2">
        <v>0.78215420880034803</v>
      </c>
      <c r="D3873" t="s">
        <v>35</v>
      </c>
      <c r="F3873">
        <v>305.15116625833201</v>
      </c>
      <c r="G3873" s="2">
        <v>0.21474781994893999</v>
      </c>
      <c r="H3873" s="12">
        <v>3.6421985982736298</v>
      </c>
      <c r="I3873" s="14">
        <v>2.7031939267409201E-4</v>
      </c>
      <c r="J3873" s="14">
        <v>1.22317175943491E-3</v>
      </c>
      <c r="K3873" t="s">
        <v>15430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0</v>
      </c>
      <c r="Y3873">
        <v>575</v>
      </c>
      <c r="Z3873">
        <v>601</v>
      </c>
      <c r="AA3873">
        <v>131</v>
      </c>
      <c r="AB3873">
        <v>166</v>
      </c>
      <c r="AC3873" t="s">
        <v>15429</v>
      </c>
      <c r="AD3873" t="s">
        <v>15431</v>
      </c>
    </row>
    <row r="3874" spans="1:30" x14ac:dyDescent="0.25">
      <c r="A3874">
        <v>3873</v>
      </c>
      <c r="B3874" t="s">
        <v>18086</v>
      </c>
      <c r="C3874" s="2">
        <v>0.753337171027463</v>
      </c>
      <c r="D3874" t="s">
        <v>15434</v>
      </c>
      <c r="E3874" t="s">
        <v>18298</v>
      </c>
      <c r="F3874">
        <v>70061.673363067093</v>
      </c>
      <c r="G3874" s="2">
        <v>0.23435537378282201</v>
      </c>
      <c r="H3874" s="12">
        <v>3.2145077745287098</v>
      </c>
      <c r="I3874" s="14">
        <v>1.30668376340069E-3</v>
      </c>
      <c r="J3874" s="14">
        <v>4.73339526538005E-3</v>
      </c>
      <c r="K3874" t="s">
        <v>15433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0</v>
      </c>
      <c r="Y3874">
        <v>121706</v>
      </c>
      <c r="Z3874">
        <v>146799</v>
      </c>
      <c r="AA3874">
        <v>37200</v>
      </c>
      <c r="AB3874">
        <v>30644</v>
      </c>
      <c r="AC3874" t="s">
        <v>15432</v>
      </c>
      <c r="AD3874" t="s">
        <v>15435</v>
      </c>
    </row>
    <row r="3875" spans="1:30" x14ac:dyDescent="0.25">
      <c r="A3875">
        <v>3874</v>
      </c>
      <c r="B3875" t="s">
        <v>18087</v>
      </c>
      <c r="C3875" s="2">
        <v>1.0455187253738101</v>
      </c>
      <c r="D3875" t="s">
        <v>15438</v>
      </c>
      <c r="E3875" t="s">
        <v>18298</v>
      </c>
      <c r="F3875">
        <v>16965.411549402299</v>
      </c>
      <c r="G3875" s="2">
        <v>0.20198273627031699</v>
      </c>
      <c r="H3875" s="12">
        <v>5.1762776595647999</v>
      </c>
      <c r="I3875" s="14">
        <v>2.2635651469047101E-7</v>
      </c>
      <c r="J3875" s="14">
        <v>2.0848600969999701E-6</v>
      </c>
      <c r="K3875" t="s">
        <v>15437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0</v>
      </c>
      <c r="Y3875">
        <v>31885</v>
      </c>
      <c r="Z3875">
        <v>37880</v>
      </c>
      <c r="AA3875">
        <v>7556</v>
      </c>
      <c r="AB3875">
        <v>6907</v>
      </c>
      <c r="AC3875" t="s">
        <v>15436</v>
      </c>
      <c r="AD3875" t="s">
        <v>15439</v>
      </c>
    </row>
    <row r="3876" spans="1:30" x14ac:dyDescent="0.25">
      <c r="A3876">
        <v>3875</v>
      </c>
      <c r="B3876" t="s">
        <v>18088</v>
      </c>
      <c r="C3876" s="2">
        <v>0.822334421293203</v>
      </c>
      <c r="D3876" t="s">
        <v>15442</v>
      </c>
      <c r="E3876" t="s">
        <v>18298</v>
      </c>
      <c r="F3876">
        <v>43301.555945763503</v>
      </c>
      <c r="G3876" s="2">
        <v>0.168665383913077</v>
      </c>
      <c r="H3876" s="12">
        <v>4.8755376012246803</v>
      </c>
      <c r="I3876" s="14">
        <v>1.0851252346523101E-6</v>
      </c>
      <c r="J3876" s="14">
        <v>8.7189589327515693E-6</v>
      </c>
      <c r="K3876" t="s">
        <v>15441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0</v>
      </c>
      <c r="Y3876">
        <v>77119</v>
      </c>
      <c r="Z3876">
        <v>91732</v>
      </c>
      <c r="AA3876">
        <v>20206</v>
      </c>
      <c r="AB3876">
        <v>20863</v>
      </c>
      <c r="AC3876" t="s">
        <v>15440</v>
      </c>
      <c r="AD3876" t="s">
        <v>15443</v>
      </c>
    </row>
    <row r="3877" spans="1:30" x14ac:dyDescent="0.25">
      <c r="A3877">
        <v>3876</v>
      </c>
      <c r="B3877" t="s">
        <v>18089</v>
      </c>
      <c r="C3877" s="2">
        <v>0.54922300622751496</v>
      </c>
      <c r="D3877" t="s">
        <v>15446</v>
      </c>
      <c r="E3877" t="s">
        <v>18289</v>
      </c>
      <c r="F3877">
        <v>2172.4060637565199</v>
      </c>
      <c r="G3877" s="2">
        <v>0.15267941628363699</v>
      </c>
      <c r="H3877" s="12">
        <v>3.59723019380167</v>
      </c>
      <c r="I3877" s="14">
        <v>3.2162383163675398E-4</v>
      </c>
      <c r="J3877" s="14">
        <v>1.4386495561758601E-3</v>
      </c>
      <c r="K3877" t="s">
        <v>15445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0</v>
      </c>
      <c r="Y3877">
        <v>3884</v>
      </c>
      <c r="Z3877">
        <v>3976</v>
      </c>
      <c r="AA3877">
        <v>1100</v>
      </c>
      <c r="AB3877">
        <v>1223</v>
      </c>
      <c r="AC3877" t="s">
        <v>15444</v>
      </c>
      <c r="AD3877" t="s">
        <v>15447</v>
      </c>
    </row>
    <row r="3878" spans="1:30" x14ac:dyDescent="0.25">
      <c r="A3878">
        <v>3877</v>
      </c>
      <c r="B3878" t="s">
        <v>18090</v>
      </c>
      <c r="C3878" s="2">
        <v>0.36548958722816699</v>
      </c>
      <c r="D3878" t="s">
        <v>15450</v>
      </c>
      <c r="E3878" t="s">
        <v>18289</v>
      </c>
      <c r="F3878">
        <v>2987.5269598856298</v>
      </c>
      <c r="G3878" s="2">
        <v>0.15360650995728201</v>
      </c>
      <c r="H3878" s="12">
        <v>2.37938865566186</v>
      </c>
      <c r="I3878" s="14">
        <v>1.7341381116538199E-2</v>
      </c>
      <c r="J3878" s="14">
        <v>4.3241479712254997E-2</v>
      </c>
      <c r="K3878" t="s">
        <v>15449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0</v>
      </c>
      <c r="Y3878">
        <v>4854</v>
      </c>
      <c r="Z3878">
        <v>5403</v>
      </c>
      <c r="AA3878">
        <v>1644</v>
      </c>
      <c r="AB3878">
        <v>1792</v>
      </c>
      <c r="AC3878" t="s">
        <v>15448</v>
      </c>
      <c r="AD3878" t="s">
        <v>15451</v>
      </c>
    </row>
    <row r="3879" spans="1:30" x14ac:dyDescent="0.25">
      <c r="A3879">
        <v>3878</v>
      </c>
      <c r="B3879" t="s">
        <v>18091</v>
      </c>
      <c r="C3879" s="2">
        <v>0.21006670816702899</v>
      </c>
      <c r="D3879" t="s">
        <v>15454</v>
      </c>
      <c r="E3879" t="s">
        <v>18298</v>
      </c>
      <c r="F3879">
        <v>6722.0356472386002</v>
      </c>
      <c r="G3879" s="2">
        <v>0.14300342113238201</v>
      </c>
      <c r="H3879" s="12">
        <v>1.4689628157396599</v>
      </c>
      <c r="I3879" s="14">
        <v>0.141842875149811</v>
      </c>
      <c r="J3879" s="14">
        <v>0.24040643552951901</v>
      </c>
      <c r="K3879" t="s">
        <v>15453</v>
      </c>
      <c r="L3879" t="s">
        <v>24</v>
      </c>
      <c r="M3879" t="s">
        <v>24</v>
      </c>
      <c r="N3879" t="s">
        <v>24</v>
      </c>
      <c r="O3879" t="s">
        <v>24</v>
      </c>
      <c r="P3879" t="s">
        <v>24</v>
      </c>
      <c r="Q3879" t="s">
        <v>24</v>
      </c>
      <c r="R3879" t="s">
        <v>24</v>
      </c>
      <c r="S3879" t="s">
        <v>24</v>
      </c>
      <c r="T3879" t="s">
        <v>24</v>
      </c>
      <c r="U3879" t="s">
        <v>24</v>
      </c>
      <c r="V3879" t="s">
        <v>24</v>
      </c>
      <c r="W3879" t="s">
        <v>24</v>
      </c>
      <c r="X3879" t="s">
        <v>24</v>
      </c>
      <c r="Y3879">
        <v>10371</v>
      </c>
      <c r="Z3879">
        <v>11619</v>
      </c>
      <c r="AA3879">
        <v>3696</v>
      </c>
      <c r="AB3879">
        <v>4548</v>
      </c>
      <c r="AC3879" t="s">
        <v>15452</v>
      </c>
      <c r="AD3879" t="s">
        <v>15455</v>
      </c>
    </row>
    <row r="3880" spans="1:30" x14ac:dyDescent="0.25">
      <c r="A3880">
        <v>3879</v>
      </c>
      <c r="B3880" t="s">
        <v>18092</v>
      </c>
      <c r="C3880" s="2">
        <v>0.37502603576153098</v>
      </c>
      <c r="D3880" t="s">
        <v>35</v>
      </c>
      <c r="E3880" t="s">
        <v>18295</v>
      </c>
      <c r="F3880">
        <v>1304.65374804972</v>
      </c>
      <c r="G3880" s="2">
        <v>0.15662206625973801</v>
      </c>
      <c r="H3880" s="12">
        <v>2.3944648715053898</v>
      </c>
      <c r="I3880" s="14">
        <v>1.6644637769798999E-2</v>
      </c>
      <c r="J3880" s="14">
        <v>4.1718427786306099E-2</v>
      </c>
      <c r="K3880" t="s">
        <v>15457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0</v>
      </c>
      <c r="Y3880">
        <v>2220</v>
      </c>
      <c r="Z3880">
        <v>2267</v>
      </c>
      <c r="AA3880">
        <v>681</v>
      </c>
      <c r="AB3880">
        <v>820</v>
      </c>
      <c r="AC3880" t="s">
        <v>15456</v>
      </c>
      <c r="AD3880" t="s">
        <v>15458</v>
      </c>
    </row>
    <row r="3881" spans="1:30" x14ac:dyDescent="0.25">
      <c r="A3881">
        <v>3880</v>
      </c>
      <c r="B3881" t="s">
        <v>18093</v>
      </c>
      <c r="C3881" s="2">
        <v>3.5380638320127798E-2</v>
      </c>
      <c r="D3881" t="s">
        <v>15461</v>
      </c>
      <c r="E3881" t="s">
        <v>18299</v>
      </c>
      <c r="F3881">
        <v>5556.7536058585001</v>
      </c>
      <c r="G3881" s="2">
        <v>0.16630380633009101</v>
      </c>
      <c r="H3881" s="12">
        <v>0.21274701464079401</v>
      </c>
      <c r="I3881" s="14">
        <v>0.83152429371726899</v>
      </c>
      <c r="J3881" s="14">
        <v>0.88400673554440901</v>
      </c>
      <c r="K3881" t="s">
        <v>15460</v>
      </c>
      <c r="L3881" t="s">
        <v>24</v>
      </c>
      <c r="M3881" t="s">
        <v>24</v>
      </c>
      <c r="N3881" t="s">
        <v>24</v>
      </c>
      <c r="O3881" t="s">
        <v>24</v>
      </c>
      <c r="P3881" t="s">
        <v>24</v>
      </c>
      <c r="Q3881" t="s">
        <v>24</v>
      </c>
      <c r="R3881" t="s">
        <v>24</v>
      </c>
      <c r="S3881" t="s">
        <v>24</v>
      </c>
      <c r="T3881" t="s">
        <v>24</v>
      </c>
      <c r="U3881" t="s">
        <v>24</v>
      </c>
      <c r="V3881" t="s">
        <v>24</v>
      </c>
      <c r="W3881" t="s">
        <v>24</v>
      </c>
      <c r="X3881" t="s">
        <v>24</v>
      </c>
      <c r="Y3881">
        <v>8074</v>
      </c>
      <c r="Z3881">
        <v>9082</v>
      </c>
      <c r="AA3881">
        <v>3068</v>
      </c>
      <c r="AB3881">
        <v>4225</v>
      </c>
      <c r="AC3881" t="s">
        <v>15459</v>
      </c>
      <c r="AD3881" t="s">
        <v>15462</v>
      </c>
    </row>
    <row r="3882" spans="1:30" x14ac:dyDescent="0.25">
      <c r="A3882">
        <v>3881</v>
      </c>
      <c r="B3882" t="s">
        <v>18094</v>
      </c>
      <c r="C3882" s="2">
        <v>0.67981868713785498</v>
      </c>
      <c r="D3882" t="s">
        <v>15465</v>
      </c>
      <c r="E3882" t="s">
        <v>18289</v>
      </c>
      <c r="F3882">
        <v>806.03940434882202</v>
      </c>
      <c r="G3882" s="2">
        <v>0.16844306823111399</v>
      </c>
      <c r="H3882" s="12">
        <v>4.0358958921663897</v>
      </c>
      <c r="I3882" s="14">
        <v>5.4394333693793898E-5</v>
      </c>
      <c r="J3882" s="14">
        <v>2.9297913527484798E-4</v>
      </c>
      <c r="K3882" t="s">
        <v>15464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0</v>
      </c>
      <c r="Y3882">
        <v>1461</v>
      </c>
      <c r="Z3882">
        <v>1564</v>
      </c>
      <c r="AA3882">
        <v>369</v>
      </c>
      <c r="AB3882">
        <v>450</v>
      </c>
      <c r="AC3882" t="s">
        <v>15463</v>
      </c>
      <c r="AD3882" t="s">
        <v>15466</v>
      </c>
    </row>
    <row r="3883" spans="1:30" x14ac:dyDescent="0.25">
      <c r="A3883">
        <v>3882</v>
      </c>
      <c r="B3883" t="s">
        <v>18095</v>
      </c>
      <c r="C3883" s="2">
        <v>-0.247130213619496</v>
      </c>
      <c r="D3883" t="s">
        <v>15469</v>
      </c>
      <c r="E3883" t="s">
        <v>18289</v>
      </c>
      <c r="F3883">
        <v>2937.6506191120002</v>
      </c>
      <c r="G3883" s="2">
        <v>0.19215116226010001</v>
      </c>
      <c r="H3883" s="12">
        <v>-1.2861239594532099</v>
      </c>
      <c r="I3883" s="14">
        <v>0.19839980353745801</v>
      </c>
      <c r="J3883" s="14">
        <v>0.31214795842617798</v>
      </c>
      <c r="K3883" t="s">
        <v>15468</v>
      </c>
      <c r="L3883" t="s">
        <v>24</v>
      </c>
      <c r="M3883" t="s">
        <v>24</v>
      </c>
      <c r="N3883" t="s">
        <v>24</v>
      </c>
      <c r="O3883" t="s">
        <v>24</v>
      </c>
      <c r="P3883" t="s">
        <v>24</v>
      </c>
      <c r="Q3883" t="s">
        <v>24</v>
      </c>
      <c r="R3883" t="s">
        <v>24</v>
      </c>
      <c r="S3883" t="s">
        <v>24</v>
      </c>
      <c r="T3883" t="s">
        <v>24</v>
      </c>
      <c r="U3883" t="s">
        <v>24</v>
      </c>
      <c r="V3883" t="s">
        <v>24</v>
      </c>
      <c r="W3883" t="s">
        <v>24</v>
      </c>
      <c r="X3883" t="s">
        <v>24</v>
      </c>
      <c r="Y3883">
        <v>3856</v>
      </c>
      <c r="Z3883">
        <v>4339</v>
      </c>
      <c r="AA3883">
        <v>1705</v>
      </c>
      <c r="AB3883">
        <v>2546</v>
      </c>
      <c r="AC3883" t="s">
        <v>15467</v>
      </c>
      <c r="AD3883" t="s">
        <v>15470</v>
      </c>
    </row>
    <row r="3884" spans="1:30" x14ac:dyDescent="0.25">
      <c r="A3884">
        <v>3883</v>
      </c>
      <c r="B3884" t="s">
        <v>18096</v>
      </c>
      <c r="C3884" s="2">
        <v>-9.4732517931206503E-2</v>
      </c>
      <c r="D3884" t="s">
        <v>15473</v>
      </c>
      <c r="E3884" t="s">
        <v>18293</v>
      </c>
      <c r="F3884">
        <v>7326.7640358730396</v>
      </c>
      <c r="G3884" s="2">
        <v>0.14550503469349699</v>
      </c>
      <c r="H3884" s="12">
        <v>-0.65106006902619196</v>
      </c>
      <c r="I3884" s="14">
        <v>0.51500771160648995</v>
      </c>
      <c r="J3884" s="14">
        <v>0.63743426745589304</v>
      </c>
      <c r="K3884" t="s">
        <v>15472</v>
      </c>
      <c r="L3884" t="s">
        <v>24</v>
      </c>
      <c r="M3884" t="s">
        <v>24</v>
      </c>
      <c r="N3884" t="s">
        <v>24</v>
      </c>
      <c r="O3884" t="s">
        <v>24</v>
      </c>
      <c r="P3884" t="s">
        <v>24</v>
      </c>
      <c r="Q3884" t="s">
        <v>24</v>
      </c>
      <c r="R3884" t="s">
        <v>24</v>
      </c>
      <c r="S3884" t="s">
        <v>24</v>
      </c>
      <c r="T3884" t="s">
        <v>24</v>
      </c>
      <c r="U3884" t="s">
        <v>24</v>
      </c>
      <c r="V3884" t="s">
        <v>24</v>
      </c>
      <c r="W3884" t="s">
        <v>24</v>
      </c>
      <c r="X3884" t="s">
        <v>24</v>
      </c>
      <c r="Y3884">
        <v>10093</v>
      </c>
      <c r="Z3884">
        <v>11524</v>
      </c>
      <c r="AA3884">
        <v>4492</v>
      </c>
      <c r="AB3884">
        <v>5515</v>
      </c>
      <c r="AC3884" t="s">
        <v>15471</v>
      </c>
      <c r="AD3884" t="s">
        <v>15474</v>
      </c>
    </row>
    <row r="3885" spans="1:30" x14ac:dyDescent="0.25">
      <c r="A3885">
        <v>3884</v>
      </c>
      <c r="B3885" t="s">
        <v>18097</v>
      </c>
      <c r="C3885" s="2">
        <v>-4.7441804904952103E-2</v>
      </c>
      <c r="D3885" t="s">
        <v>15477</v>
      </c>
      <c r="E3885" t="s">
        <v>18282</v>
      </c>
      <c r="F3885">
        <v>1371.19066414802</v>
      </c>
      <c r="G3885" s="2">
        <v>0.15822528299406499</v>
      </c>
      <c r="H3885" s="12">
        <v>-0.29983706780117803</v>
      </c>
      <c r="I3885" s="14">
        <v>0.76430143936974804</v>
      </c>
      <c r="J3885" s="14">
        <v>0.83546559312925595</v>
      </c>
      <c r="K3885" t="s">
        <v>15476</v>
      </c>
      <c r="L3885" t="s">
        <v>24</v>
      </c>
      <c r="M3885" t="s">
        <v>24</v>
      </c>
      <c r="N3885" t="s">
        <v>24</v>
      </c>
      <c r="O3885" t="s">
        <v>24</v>
      </c>
      <c r="P3885" t="s">
        <v>24</v>
      </c>
      <c r="Q3885" t="s">
        <v>24</v>
      </c>
      <c r="R3885" t="s">
        <v>24</v>
      </c>
      <c r="S3885" t="s">
        <v>24</v>
      </c>
      <c r="T3885" t="s">
        <v>24</v>
      </c>
      <c r="U3885" t="s">
        <v>24</v>
      </c>
      <c r="V3885" t="s">
        <v>24</v>
      </c>
      <c r="W3885" t="s">
        <v>24</v>
      </c>
      <c r="X3885" t="s">
        <v>24</v>
      </c>
      <c r="Y3885">
        <v>1962</v>
      </c>
      <c r="Z3885">
        <v>2150</v>
      </c>
      <c r="AA3885">
        <v>816</v>
      </c>
      <c r="AB3885">
        <v>1029</v>
      </c>
      <c r="AC3885" t="s">
        <v>15475</v>
      </c>
      <c r="AD3885" t="s">
        <v>15478</v>
      </c>
    </row>
    <row r="3886" spans="1:30" x14ac:dyDescent="0.25">
      <c r="A3886">
        <v>3885</v>
      </c>
      <c r="B3886" t="s">
        <v>18098</v>
      </c>
      <c r="C3886" s="2">
        <v>-0.55202097113927995</v>
      </c>
      <c r="D3886" t="s">
        <v>15481</v>
      </c>
      <c r="E3886" t="s">
        <v>18295</v>
      </c>
      <c r="F3886">
        <v>8107.3605555104996</v>
      </c>
      <c r="G3886" s="2">
        <v>0.189956144529382</v>
      </c>
      <c r="H3886" s="12">
        <v>-2.9060443004195302</v>
      </c>
      <c r="I3886" s="14">
        <v>3.6602962310835901E-3</v>
      </c>
      <c r="J3886" s="14">
        <v>1.1425624925964399E-2</v>
      </c>
      <c r="K3886" t="s">
        <v>15480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</v>
      </c>
      <c r="W3886">
        <v>0</v>
      </c>
      <c r="X3886">
        <v>0</v>
      </c>
      <c r="Y3886">
        <v>9181</v>
      </c>
      <c r="Z3886">
        <v>10888</v>
      </c>
      <c r="AA3886">
        <v>5201</v>
      </c>
      <c r="AB3886">
        <v>7643</v>
      </c>
      <c r="AC3886" t="s">
        <v>15479</v>
      </c>
      <c r="AD3886" t="e">
        <f>-KLKTLALAAMMGLGTLPLASQAAELPEGPHVVTSGTASVDATPDIATLAIEVSVTAKDAAEAKKQVDTRVAQYFDFLKKNGIEKKDINAANLRTQPEYDYKKTGEAVLKGYRAVRQVQVTLRQLDKLNELLDGALKSGLNEIRAVELGVANPETYREQARKKAIDNAISQAGSLAQGFKATLGPVYSIRYRVANYQPMPVARMYKSPEAGMASDAAQTYEQQTIHFDDQVDVVFQLNPAK</f>
        <v>#NAME?</v>
      </c>
    </row>
    <row r="3887" spans="1:30" x14ac:dyDescent="0.25">
      <c r="A3887">
        <v>3886</v>
      </c>
      <c r="B3887" t="s">
        <v>18099</v>
      </c>
      <c r="C3887" s="2">
        <v>0.91010951214663005</v>
      </c>
      <c r="D3887" t="s">
        <v>15484</v>
      </c>
      <c r="E3887" t="s">
        <v>18298</v>
      </c>
      <c r="F3887">
        <v>92.369461467090204</v>
      </c>
      <c r="G3887" s="2">
        <v>0.35933195216675901</v>
      </c>
      <c r="H3887" s="12">
        <v>2.5327820324875199</v>
      </c>
      <c r="I3887" s="14">
        <v>1.13161295037699E-2</v>
      </c>
      <c r="J3887" s="14">
        <v>2.9797132221528001E-2</v>
      </c>
      <c r="K3887" t="s">
        <v>15483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0</v>
      </c>
      <c r="Y3887">
        <v>160</v>
      </c>
      <c r="Z3887">
        <v>208</v>
      </c>
      <c r="AA3887">
        <v>44</v>
      </c>
      <c r="AB3887">
        <v>40</v>
      </c>
      <c r="AC3887" t="s">
        <v>15482</v>
      </c>
      <c r="AD3887" t="s">
        <v>15485</v>
      </c>
    </row>
    <row r="3888" spans="1:30" x14ac:dyDescent="0.25">
      <c r="A3888">
        <v>3887</v>
      </c>
      <c r="B3888" t="s">
        <v>18100</v>
      </c>
      <c r="C3888" s="2">
        <v>2.72687576095859E-2</v>
      </c>
      <c r="D3888" t="s">
        <v>15488</v>
      </c>
      <c r="E3888" t="s">
        <v>18285</v>
      </c>
      <c r="F3888">
        <v>7708.0523198451701</v>
      </c>
      <c r="G3888" s="2">
        <v>0.174924813383417</v>
      </c>
      <c r="H3888" s="12">
        <v>0.15588844762587001</v>
      </c>
      <c r="I3888" s="14">
        <v>0.87612095144170599</v>
      </c>
      <c r="J3888" s="14">
        <v>0.91501800357845997</v>
      </c>
      <c r="K3888" t="s">
        <v>15487</v>
      </c>
      <c r="L3888" t="s">
        <v>24</v>
      </c>
      <c r="M3888" t="s">
        <v>24</v>
      </c>
      <c r="N3888" t="s">
        <v>24</v>
      </c>
      <c r="O3888" t="s">
        <v>24</v>
      </c>
      <c r="P3888" t="s">
        <v>24</v>
      </c>
      <c r="Q3888" t="s">
        <v>24</v>
      </c>
      <c r="R3888" t="s">
        <v>24</v>
      </c>
      <c r="S3888" t="s">
        <v>24</v>
      </c>
      <c r="T3888" t="s">
        <v>24</v>
      </c>
      <c r="U3888" t="s">
        <v>24</v>
      </c>
      <c r="V3888" t="s">
        <v>24</v>
      </c>
      <c r="W3888" t="s">
        <v>24</v>
      </c>
      <c r="X3888" t="s">
        <v>24</v>
      </c>
      <c r="Y3888">
        <v>10445</v>
      </c>
      <c r="Z3888">
        <v>13329</v>
      </c>
      <c r="AA3888">
        <v>4739</v>
      </c>
      <c r="AB3888">
        <v>5320</v>
      </c>
      <c r="AC3888" t="s">
        <v>15486</v>
      </c>
      <c r="AD3888" t="s">
        <v>15489</v>
      </c>
    </row>
    <row r="3889" spans="1:30" x14ac:dyDescent="0.25">
      <c r="A3889">
        <v>3888</v>
      </c>
      <c r="B3889" t="s">
        <v>18101</v>
      </c>
      <c r="C3889" s="2">
        <v>7.3531041387679803</v>
      </c>
      <c r="D3889" t="s">
        <v>15492</v>
      </c>
      <c r="F3889">
        <v>22.861965631893501</v>
      </c>
      <c r="G3889" s="2">
        <v>1.5595483367227101</v>
      </c>
      <c r="H3889" s="12">
        <v>4.7148933865173204</v>
      </c>
      <c r="I3889" s="14">
        <v>2.4183734302521901E-6</v>
      </c>
      <c r="J3889" s="14">
        <v>1.79198258920964E-5</v>
      </c>
      <c r="K3889" t="s">
        <v>15491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1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73</v>
      </c>
      <c r="Z3889">
        <v>66</v>
      </c>
      <c r="AA3889">
        <v>0</v>
      </c>
      <c r="AB3889">
        <v>0</v>
      </c>
      <c r="AC3889" t="s">
        <v>15490</v>
      </c>
      <c r="AD3889" t="s">
        <v>15493</v>
      </c>
    </row>
    <row r="3890" spans="1:30" x14ac:dyDescent="0.25">
      <c r="A3890">
        <v>3889</v>
      </c>
      <c r="B3890" t="s">
        <v>18102</v>
      </c>
      <c r="C3890" s="2">
        <v>-2.2208666935911201</v>
      </c>
      <c r="D3890" t="s">
        <v>35</v>
      </c>
      <c r="F3890">
        <v>14.0492065628157</v>
      </c>
      <c r="G3890" s="2">
        <v>0.819858256660142</v>
      </c>
      <c r="H3890" s="12">
        <v>-2.70884226090284</v>
      </c>
      <c r="I3890" s="14">
        <v>6.7518431836961698E-3</v>
      </c>
      <c r="J3890" s="14">
        <v>1.9372481728386199E-2</v>
      </c>
      <c r="K3890" t="s">
        <v>24</v>
      </c>
      <c r="L3890">
        <v>0</v>
      </c>
      <c r="M3890">
        <v>1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9</v>
      </c>
      <c r="Z3890">
        <v>6</v>
      </c>
      <c r="AA3890">
        <v>17</v>
      </c>
      <c r="AB3890">
        <v>13</v>
      </c>
      <c r="AC3890" t="s">
        <v>15494</v>
      </c>
      <c r="AD3890" t="s">
        <v>15495</v>
      </c>
    </row>
    <row r="3891" spans="1:30" x14ac:dyDescent="0.25">
      <c r="A3891">
        <v>3890</v>
      </c>
      <c r="B3891" t="s">
        <v>18103</v>
      </c>
      <c r="C3891" s="2">
        <v>9.5084569830285002</v>
      </c>
      <c r="D3891" t="s">
        <v>15498</v>
      </c>
      <c r="E3891" t="s">
        <v>18281</v>
      </c>
      <c r="F3891">
        <v>101.832025050065</v>
      </c>
      <c r="G3891" s="2">
        <v>1.47600370153202</v>
      </c>
      <c r="H3891" s="12">
        <v>6.4420278710407102</v>
      </c>
      <c r="I3891" s="14">
        <v>1.1788762493615599E-10</v>
      </c>
      <c r="J3891" s="14">
        <v>1.7843068813011301E-9</v>
      </c>
      <c r="K3891" t="s">
        <v>15497</v>
      </c>
      <c r="L3891">
        <v>0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311</v>
      </c>
      <c r="Z3891">
        <v>309</v>
      </c>
      <c r="AA3891">
        <v>0</v>
      </c>
      <c r="AB3891">
        <v>0</v>
      </c>
      <c r="AC3891" t="s">
        <v>15496</v>
      </c>
      <c r="AD3891" t="s">
        <v>15499</v>
      </c>
    </row>
    <row r="3892" spans="1:30" x14ac:dyDescent="0.25">
      <c r="A3892">
        <v>3891</v>
      </c>
      <c r="B3892" t="s">
        <v>18104</v>
      </c>
      <c r="C3892" s="2">
        <v>7.3468861275170196</v>
      </c>
      <c r="D3892" t="s">
        <v>10202</v>
      </c>
      <c r="E3892" t="s">
        <v>18281</v>
      </c>
      <c r="F3892">
        <v>22.754905411329801</v>
      </c>
      <c r="G3892" s="2">
        <v>1.55996269871441</v>
      </c>
      <c r="H3892" s="12">
        <v>4.7096550023738999</v>
      </c>
      <c r="I3892" s="14">
        <v>2.48136447000481E-6</v>
      </c>
      <c r="J3892" s="14">
        <v>1.8317066645309599E-5</v>
      </c>
      <c r="K3892" t="s">
        <v>15501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1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62</v>
      </c>
      <c r="Z3892">
        <v>77</v>
      </c>
      <c r="AA3892">
        <v>0</v>
      </c>
      <c r="AB3892">
        <v>0</v>
      </c>
      <c r="AC3892" t="s">
        <v>15500</v>
      </c>
      <c r="AD3892" t="s">
        <v>15502</v>
      </c>
    </row>
    <row r="3893" spans="1:30" x14ac:dyDescent="0.25">
      <c r="A3893">
        <v>3892</v>
      </c>
      <c r="B3893" t="s">
        <v>18105</v>
      </c>
      <c r="C3893" s="2">
        <v>9.0463320657942408</v>
      </c>
      <c r="D3893" t="s">
        <v>794</v>
      </c>
      <c r="E3893" t="s">
        <v>18281</v>
      </c>
      <c r="F3893">
        <v>73.922742165991906</v>
      </c>
      <c r="G3893" s="2">
        <v>1.4850961473890401</v>
      </c>
      <c r="H3893" s="12">
        <v>6.0914117120959803</v>
      </c>
      <c r="I3893" s="14">
        <v>1.11919303690559E-9</v>
      </c>
      <c r="J3893" s="14">
        <v>1.4967290442179201E-8</v>
      </c>
      <c r="K3893" t="s">
        <v>15504</v>
      </c>
      <c r="L3893">
        <v>0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227</v>
      </c>
      <c r="Z3893">
        <v>223</v>
      </c>
      <c r="AA3893">
        <v>0</v>
      </c>
      <c r="AB3893">
        <v>0</v>
      </c>
      <c r="AC3893" t="s">
        <v>15503</v>
      </c>
      <c r="AD3893" t="s">
        <v>15505</v>
      </c>
    </row>
    <row r="3894" spans="1:30" x14ac:dyDescent="0.25">
      <c r="A3894">
        <v>3893</v>
      </c>
      <c r="B3894" t="s">
        <v>18106</v>
      </c>
      <c r="C3894" s="2">
        <v>7.0725476481963101</v>
      </c>
      <c r="D3894" t="s">
        <v>35</v>
      </c>
      <c r="F3894">
        <v>18.813397322191499</v>
      </c>
      <c r="G3894" s="2">
        <v>1.5836616061334601</v>
      </c>
      <c r="H3894" s="12">
        <v>4.4659462733734498</v>
      </c>
      <c r="I3894" s="14">
        <v>7.9715614800377303E-6</v>
      </c>
      <c r="J3894" s="14">
        <v>5.2229777818032399E-5</v>
      </c>
      <c r="K3894" t="s">
        <v>15507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1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50</v>
      </c>
      <c r="Z3894">
        <v>65</v>
      </c>
      <c r="AA3894">
        <v>0</v>
      </c>
      <c r="AB3894">
        <v>0</v>
      </c>
      <c r="AC3894" t="s">
        <v>15506</v>
      </c>
      <c r="AD3894" t="s">
        <v>15508</v>
      </c>
    </row>
    <row r="3895" spans="1:30" x14ac:dyDescent="0.25">
      <c r="A3895">
        <v>3894</v>
      </c>
      <c r="B3895" t="s">
        <v>18107</v>
      </c>
      <c r="C3895" s="2">
        <v>5.3127048246289501</v>
      </c>
      <c r="D3895" t="s">
        <v>35</v>
      </c>
      <c r="F3895">
        <v>5.5546048843074098</v>
      </c>
      <c r="G3895" s="2">
        <v>1.8768615302985701</v>
      </c>
      <c r="H3895" s="12">
        <v>2.8306322756712898</v>
      </c>
      <c r="I3895" s="14">
        <v>4.64560973709545E-3</v>
      </c>
      <c r="J3895" s="14" t="s">
        <v>24</v>
      </c>
      <c r="K3895" t="s">
        <v>24</v>
      </c>
      <c r="L3895" t="s">
        <v>24</v>
      </c>
      <c r="M3895" t="s">
        <v>24</v>
      </c>
      <c r="N3895" t="s">
        <v>24</v>
      </c>
      <c r="O3895" t="s">
        <v>24</v>
      </c>
      <c r="P3895" t="s">
        <v>24</v>
      </c>
      <c r="Q3895" t="s">
        <v>24</v>
      </c>
      <c r="R3895" t="s">
        <v>24</v>
      </c>
      <c r="S3895" t="s">
        <v>24</v>
      </c>
      <c r="T3895" t="s">
        <v>24</v>
      </c>
      <c r="U3895" t="s">
        <v>24</v>
      </c>
      <c r="V3895" t="s">
        <v>24</v>
      </c>
      <c r="W3895" t="s">
        <v>24</v>
      </c>
      <c r="X3895" t="s">
        <v>24</v>
      </c>
      <c r="Y3895">
        <v>14</v>
      </c>
      <c r="Z3895">
        <v>20</v>
      </c>
      <c r="AA3895">
        <v>0</v>
      </c>
      <c r="AB3895">
        <v>0</v>
      </c>
      <c r="AC3895" t="s">
        <v>15509</v>
      </c>
      <c r="AD3895" t="s">
        <v>15510</v>
      </c>
    </row>
    <row r="3896" spans="1:30" x14ac:dyDescent="0.25">
      <c r="A3896">
        <v>3895</v>
      </c>
      <c r="B3896" t="s">
        <v>18108</v>
      </c>
      <c r="C3896" s="2">
        <v>7.4064935592990304</v>
      </c>
      <c r="D3896" t="s">
        <v>15513</v>
      </c>
      <c r="E3896" t="s">
        <v>18281</v>
      </c>
      <c r="F3896">
        <v>23.726910513421799</v>
      </c>
      <c r="G3896" s="2">
        <v>1.5617842551081</v>
      </c>
      <c r="H3896" s="12">
        <v>4.7423282281625898</v>
      </c>
      <c r="I3896" s="14">
        <v>2.1127594894941E-6</v>
      </c>
      <c r="J3896" s="14">
        <v>1.5835558169816601E-5</v>
      </c>
      <c r="K3896" t="s">
        <v>15512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1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80</v>
      </c>
      <c r="Z3896">
        <v>64</v>
      </c>
      <c r="AA3896">
        <v>0</v>
      </c>
      <c r="AB3896">
        <v>0</v>
      </c>
      <c r="AC3896" t="s">
        <v>15511</v>
      </c>
      <c r="AD3896" t="s">
        <v>15514</v>
      </c>
    </row>
    <row r="3897" spans="1:30" x14ac:dyDescent="0.25">
      <c r="A3897">
        <v>3896</v>
      </c>
      <c r="B3897" t="s">
        <v>18109</v>
      </c>
      <c r="C3897" s="2">
        <v>8.8071359578498001</v>
      </c>
      <c r="D3897" t="s">
        <v>789</v>
      </c>
      <c r="E3897" t="s">
        <v>18281</v>
      </c>
      <c r="F3897">
        <v>62.618877450897699</v>
      </c>
      <c r="G3897" s="2">
        <v>1.4907769486342199</v>
      </c>
      <c r="H3897" s="12">
        <v>5.9077489532679701</v>
      </c>
      <c r="I3897" s="14">
        <v>3.46813988978748E-9</v>
      </c>
      <c r="J3897" s="14">
        <v>4.3268646228818302E-8</v>
      </c>
      <c r="K3897" t="s">
        <v>15516</v>
      </c>
      <c r="L3897">
        <v>0</v>
      </c>
      <c r="M3897">
        <v>0</v>
      </c>
      <c r="N3897">
        <v>0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179</v>
      </c>
      <c r="Z3897">
        <v>203</v>
      </c>
      <c r="AA3897">
        <v>0</v>
      </c>
      <c r="AB3897">
        <v>0</v>
      </c>
      <c r="AC3897" t="s">
        <v>15515</v>
      </c>
      <c r="AD3897" t="s">
        <v>15517</v>
      </c>
    </row>
    <row r="3898" spans="1:30" x14ac:dyDescent="0.25">
      <c r="A3898">
        <v>3897</v>
      </c>
      <c r="B3898" t="s">
        <v>18110</v>
      </c>
      <c r="C3898" s="2">
        <v>4.7863517745849196</v>
      </c>
      <c r="D3898" t="s">
        <v>35</v>
      </c>
      <c r="F3898">
        <v>32.023357111695098</v>
      </c>
      <c r="G3898" s="2">
        <v>0.98210069625040397</v>
      </c>
      <c r="H3898" s="12">
        <v>4.8735855629253697</v>
      </c>
      <c r="I3898" s="14">
        <v>1.0959077041292599E-6</v>
      </c>
      <c r="J3898" s="14">
        <v>8.7695073455425495E-6</v>
      </c>
      <c r="K3898" t="s">
        <v>15519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1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88</v>
      </c>
      <c r="Z3898">
        <v>101</v>
      </c>
      <c r="AA3898">
        <v>0</v>
      </c>
      <c r="AB3898">
        <v>3</v>
      </c>
      <c r="AC3898" t="s">
        <v>15518</v>
      </c>
      <c r="AD3898" t="s">
        <v>15520</v>
      </c>
    </row>
    <row r="3899" spans="1:30" x14ac:dyDescent="0.25">
      <c r="A3899">
        <v>3898</v>
      </c>
      <c r="B3899" t="s">
        <v>18111</v>
      </c>
      <c r="C3899" s="2">
        <v>8.6399572776495592</v>
      </c>
      <c r="D3899" t="s">
        <v>10197</v>
      </c>
      <c r="E3899" t="s">
        <v>18281</v>
      </c>
      <c r="F3899">
        <v>55.769902031525397</v>
      </c>
      <c r="G3899" s="2">
        <v>1.49500490430197</v>
      </c>
      <c r="H3899" s="12">
        <v>5.7792166786794699</v>
      </c>
      <c r="I3899" s="14">
        <v>7.5049220768105606E-9</v>
      </c>
      <c r="J3899" s="14">
        <v>8.9897916288175606E-8</v>
      </c>
      <c r="K3899" t="s">
        <v>15522</v>
      </c>
      <c r="L3899">
        <v>0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163</v>
      </c>
      <c r="Z3899">
        <v>177</v>
      </c>
      <c r="AA3899">
        <v>0</v>
      </c>
      <c r="AB3899">
        <v>0</v>
      </c>
      <c r="AC3899" t="s">
        <v>15521</v>
      </c>
      <c r="AD3899" t="s">
        <v>15523</v>
      </c>
    </row>
    <row r="3900" spans="1:30" x14ac:dyDescent="0.25">
      <c r="A3900">
        <v>3899</v>
      </c>
      <c r="B3900" t="s">
        <v>18112</v>
      </c>
      <c r="C3900" s="2">
        <v>6.2265929564158302</v>
      </c>
      <c r="D3900" t="s">
        <v>15526</v>
      </c>
      <c r="E3900" t="s">
        <v>18281</v>
      </c>
      <c r="F3900">
        <v>10.4778508228618</v>
      </c>
      <c r="G3900" s="2">
        <v>1.7657899202865099</v>
      </c>
      <c r="H3900" s="12">
        <v>3.5262365499320198</v>
      </c>
      <c r="I3900" s="14">
        <v>4.2151029941704199E-4</v>
      </c>
      <c r="J3900" s="14" t="s">
        <v>24</v>
      </c>
      <c r="K3900" t="s">
        <v>15525</v>
      </c>
      <c r="L3900" t="s">
        <v>24</v>
      </c>
      <c r="M3900" t="s">
        <v>24</v>
      </c>
      <c r="N3900" t="s">
        <v>24</v>
      </c>
      <c r="O3900" t="s">
        <v>24</v>
      </c>
      <c r="P3900" t="s">
        <v>24</v>
      </c>
      <c r="Q3900" t="s">
        <v>24</v>
      </c>
      <c r="R3900" t="s">
        <v>24</v>
      </c>
      <c r="S3900" t="s">
        <v>24</v>
      </c>
      <c r="T3900" t="s">
        <v>24</v>
      </c>
      <c r="U3900" t="s">
        <v>24</v>
      </c>
      <c r="V3900" t="s">
        <v>24</v>
      </c>
      <c r="W3900" t="s">
        <v>24</v>
      </c>
      <c r="X3900" t="s">
        <v>24</v>
      </c>
      <c r="Y3900">
        <v>45</v>
      </c>
      <c r="Z3900">
        <v>18</v>
      </c>
      <c r="AA3900">
        <v>0</v>
      </c>
      <c r="AB3900">
        <v>0</v>
      </c>
      <c r="AC3900" t="s">
        <v>15524</v>
      </c>
      <c r="AD3900" t="s">
        <v>15527</v>
      </c>
    </row>
    <row r="3901" spans="1:30" x14ac:dyDescent="0.25">
      <c r="A3901">
        <v>3900</v>
      </c>
      <c r="B3901" t="s">
        <v>18113</v>
      </c>
      <c r="C3901" s="2">
        <v>7.28717281779823</v>
      </c>
      <c r="D3901" t="s">
        <v>834</v>
      </c>
      <c r="E3901" t="s">
        <v>18281</v>
      </c>
      <c r="F3901">
        <v>21.837657620312999</v>
      </c>
      <c r="G3901" s="2">
        <v>1.5617286558589401</v>
      </c>
      <c r="H3901" s="12">
        <v>4.6660940685565802</v>
      </c>
      <c r="I3901" s="14">
        <v>3.0697920591840801E-6</v>
      </c>
      <c r="J3901" s="14">
        <v>2.21581108893047E-5</v>
      </c>
      <c r="K3901" t="s">
        <v>15529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66</v>
      </c>
      <c r="Z3901">
        <v>67</v>
      </c>
      <c r="AA3901">
        <v>0</v>
      </c>
      <c r="AB3901">
        <v>0</v>
      </c>
      <c r="AC3901" t="s">
        <v>15528</v>
      </c>
      <c r="AD3901" t="s">
        <v>15530</v>
      </c>
    </row>
    <row r="3902" spans="1:30" x14ac:dyDescent="0.25">
      <c r="A3902">
        <v>3901</v>
      </c>
      <c r="B3902" t="s">
        <v>18114</v>
      </c>
      <c r="C3902" s="2">
        <v>-0.52802381142245902</v>
      </c>
      <c r="D3902" t="s">
        <v>834</v>
      </c>
      <c r="E3902" t="s">
        <v>18281</v>
      </c>
      <c r="F3902">
        <v>4.3744889826746798</v>
      </c>
      <c r="G3902" s="2">
        <v>1.30224729949037</v>
      </c>
      <c r="H3902" s="12">
        <v>-0.40547122779912698</v>
      </c>
      <c r="I3902" s="14">
        <v>0.68513116354614401</v>
      </c>
      <c r="J3902" s="14" t="s">
        <v>24</v>
      </c>
      <c r="K3902" t="s">
        <v>15532</v>
      </c>
      <c r="L3902" t="s">
        <v>24</v>
      </c>
      <c r="M3902" t="s">
        <v>24</v>
      </c>
      <c r="N3902" t="s">
        <v>24</v>
      </c>
      <c r="O3902" t="s">
        <v>24</v>
      </c>
      <c r="P3902" t="s">
        <v>24</v>
      </c>
      <c r="Q3902" t="s">
        <v>24</v>
      </c>
      <c r="R3902" t="s">
        <v>24</v>
      </c>
      <c r="S3902" t="s">
        <v>24</v>
      </c>
      <c r="T3902" t="s">
        <v>24</v>
      </c>
      <c r="U3902" t="s">
        <v>24</v>
      </c>
      <c r="V3902" t="s">
        <v>24</v>
      </c>
      <c r="W3902" t="s">
        <v>24</v>
      </c>
      <c r="X3902" t="s">
        <v>24</v>
      </c>
      <c r="Y3902">
        <v>5</v>
      </c>
      <c r="Z3902">
        <v>6</v>
      </c>
      <c r="AA3902">
        <v>2</v>
      </c>
      <c r="AB3902">
        <v>5</v>
      </c>
      <c r="AC3902" t="s">
        <v>15531</v>
      </c>
      <c r="AD3902" t="s">
        <v>15533</v>
      </c>
    </row>
    <row r="3903" spans="1:30" x14ac:dyDescent="0.25">
      <c r="A3903">
        <v>3902</v>
      </c>
      <c r="B3903" t="s">
        <v>18115</v>
      </c>
      <c r="C3903" s="2">
        <v>5.0104247193345</v>
      </c>
      <c r="D3903" t="s">
        <v>8850</v>
      </c>
      <c r="E3903" t="s">
        <v>18281</v>
      </c>
      <c r="F3903">
        <v>24.873964173163898</v>
      </c>
      <c r="G3903" s="2">
        <v>1.1701916446471801</v>
      </c>
      <c r="H3903" s="12">
        <v>4.2817129503989504</v>
      </c>
      <c r="I3903" s="14">
        <v>1.8546012398989399E-5</v>
      </c>
      <c r="J3903" s="14">
        <v>1.12282447159773E-4</v>
      </c>
      <c r="K3903" t="s">
        <v>15535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1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77</v>
      </c>
      <c r="Z3903">
        <v>70</v>
      </c>
      <c r="AA3903">
        <v>0</v>
      </c>
      <c r="AB3903">
        <v>2</v>
      </c>
      <c r="AC3903" t="s">
        <v>15534</v>
      </c>
      <c r="AD3903" t="s">
        <v>15536</v>
      </c>
    </row>
    <row r="3904" spans="1:30" x14ac:dyDescent="0.25">
      <c r="A3904">
        <v>3903</v>
      </c>
      <c r="B3904" t="s">
        <v>18116</v>
      </c>
      <c r="C3904" s="2">
        <v>7.5077199040623599</v>
      </c>
      <c r="D3904" t="s">
        <v>35</v>
      </c>
      <c r="F3904">
        <v>2083.56441101771</v>
      </c>
      <c r="G3904" s="2">
        <v>0.31511242089463698</v>
      </c>
      <c r="H3904" s="12">
        <v>23.8255283074757</v>
      </c>
      <c r="I3904" s="14">
        <v>1.8165410003884201E-125</v>
      </c>
      <c r="J3904" s="14">
        <v>2.3645308688389201E-122</v>
      </c>
      <c r="K3904" t="s">
        <v>15538</v>
      </c>
      <c r="L3904">
        <v>0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5962</v>
      </c>
      <c r="Z3904">
        <v>6676</v>
      </c>
      <c r="AA3904">
        <v>16</v>
      </c>
      <c r="AB3904">
        <v>14</v>
      </c>
      <c r="AC3904" t="s">
        <v>15537</v>
      </c>
      <c r="AD3904" t="e">
        <f>-DEINTISNKIVASFEPDGVPESIWAGVMSVPQDIYYLTRGVMDTEHRSQNSNHFHRLATFIKNGDIDSAIVRLVETIARDFIDRLPEDKKDALLNSIYAKVGSRFGTTTTLMYLLTSRMNRSIAMHPKLKASLGIFRGAAINSILTAGALANHSAYDSRELREQNPRLYWRLRSMGELDILYFLIKDSVSGYVEASGMQEQGRDDEYRRIIDNVINQLNG</f>
        <v>#NAME?</v>
      </c>
    </row>
    <row r="3905" spans="1:30" x14ac:dyDescent="0.25">
      <c r="A3905">
        <v>3904</v>
      </c>
      <c r="B3905" t="s">
        <v>18117</v>
      </c>
      <c r="C3905" s="2">
        <v>11.4412354532382</v>
      </c>
      <c r="D3905" t="s">
        <v>15540</v>
      </c>
      <c r="E3905" t="s">
        <v>18288</v>
      </c>
      <c r="F3905">
        <v>2104.2479886082001</v>
      </c>
      <c r="G3905" s="2">
        <v>1.03550474031966</v>
      </c>
      <c r="H3905" s="12">
        <v>11.048945512027601</v>
      </c>
      <c r="I3905" s="14">
        <v>2.2180484384659199E-28</v>
      </c>
      <c r="J3905" s="14">
        <v>1.21992664115625E-26</v>
      </c>
      <c r="K3905" t="s">
        <v>24</v>
      </c>
      <c r="L3905">
        <v>1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6103</v>
      </c>
      <c r="Z3905">
        <v>6724</v>
      </c>
      <c r="AA3905">
        <v>0</v>
      </c>
      <c r="AB3905">
        <v>2</v>
      </c>
      <c r="AC3905" t="s">
        <v>15539</v>
      </c>
      <c r="AD3905" t="s">
        <v>15541</v>
      </c>
    </row>
    <row r="3906" spans="1:30" x14ac:dyDescent="0.25">
      <c r="A3906">
        <v>3905</v>
      </c>
      <c r="B3906" t="s">
        <v>18118</v>
      </c>
      <c r="C3906" s="2">
        <v>0.33989035628724701</v>
      </c>
      <c r="D3906" t="s">
        <v>15544</v>
      </c>
      <c r="F3906">
        <v>15.863023112229399</v>
      </c>
      <c r="G3906" s="2">
        <v>0.79164278246559305</v>
      </c>
      <c r="H3906" s="12">
        <v>0.42934814011522798</v>
      </c>
      <c r="I3906" s="14">
        <v>0.66766988823114903</v>
      </c>
      <c r="J3906" s="14">
        <v>0.762354068287321</v>
      </c>
      <c r="K3906" t="s">
        <v>15543</v>
      </c>
      <c r="L3906" t="s">
        <v>24</v>
      </c>
      <c r="M3906" t="s">
        <v>24</v>
      </c>
      <c r="N3906" t="s">
        <v>24</v>
      </c>
      <c r="O3906" t="s">
        <v>24</v>
      </c>
      <c r="P3906" t="s">
        <v>24</v>
      </c>
      <c r="Q3906" t="s">
        <v>24</v>
      </c>
      <c r="R3906" t="s">
        <v>24</v>
      </c>
      <c r="S3906" t="s">
        <v>24</v>
      </c>
      <c r="T3906" t="s">
        <v>24</v>
      </c>
      <c r="U3906" t="s">
        <v>24</v>
      </c>
      <c r="V3906" t="s">
        <v>24</v>
      </c>
      <c r="W3906" t="s">
        <v>24</v>
      </c>
      <c r="X3906" t="s">
        <v>24</v>
      </c>
      <c r="Y3906">
        <v>31</v>
      </c>
      <c r="Z3906">
        <v>23</v>
      </c>
      <c r="AA3906">
        <v>5</v>
      </c>
      <c r="AB3906">
        <v>14</v>
      </c>
      <c r="AC3906" t="s">
        <v>15542</v>
      </c>
      <c r="AD3906" t="s">
        <v>15545</v>
      </c>
    </row>
    <row r="3907" spans="1:30" x14ac:dyDescent="0.25">
      <c r="A3907">
        <v>3906</v>
      </c>
      <c r="B3907" t="s">
        <v>18119</v>
      </c>
      <c r="C3907" s="2">
        <v>1.7430193773078599</v>
      </c>
      <c r="D3907" t="s">
        <v>35</v>
      </c>
      <c r="F3907">
        <v>367.57933280559803</v>
      </c>
      <c r="G3907" s="2">
        <v>0.23671267758231099</v>
      </c>
      <c r="H3907" s="12">
        <v>7.3634390650740302</v>
      </c>
      <c r="I3907" s="14">
        <v>1.7923163126250999E-13</v>
      </c>
      <c r="J3907" s="14">
        <v>3.7427781822465304E-12</v>
      </c>
      <c r="K3907" t="s">
        <v>24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1</v>
      </c>
      <c r="U3907">
        <v>0</v>
      </c>
      <c r="V3907">
        <v>0</v>
      </c>
      <c r="W3907">
        <v>0</v>
      </c>
      <c r="X3907">
        <v>0</v>
      </c>
      <c r="Y3907">
        <v>871</v>
      </c>
      <c r="Z3907">
        <v>853</v>
      </c>
      <c r="AA3907">
        <v>90</v>
      </c>
      <c r="AB3907">
        <v>135</v>
      </c>
      <c r="AC3907" t="s">
        <v>15546</v>
      </c>
      <c r="AD3907" t="s">
        <v>15547</v>
      </c>
    </row>
    <row r="3908" spans="1:30" x14ac:dyDescent="0.25">
      <c r="A3908">
        <v>3907</v>
      </c>
      <c r="B3908" t="s">
        <v>18120</v>
      </c>
      <c r="C3908" s="2">
        <v>3.2053161018737799</v>
      </c>
      <c r="D3908" t="s">
        <v>35</v>
      </c>
      <c r="F3908">
        <v>552.25890750639996</v>
      </c>
      <c r="G3908" s="2">
        <v>0.22715925163343001</v>
      </c>
      <c r="H3908" s="12">
        <v>14.1104360875702</v>
      </c>
      <c r="I3908" s="14">
        <v>3.2754620195983898E-45</v>
      </c>
      <c r="J3908" s="14">
        <v>3.36596820698203E-43</v>
      </c>
      <c r="K3908" t="s">
        <v>24</v>
      </c>
      <c r="L3908">
        <v>0</v>
      </c>
      <c r="M3908">
        <v>0</v>
      </c>
      <c r="N3908">
        <v>1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1556</v>
      </c>
      <c r="Z3908">
        <v>1476</v>
      </c>
      <c r="AA3908">
        <v>62</v>
      </c>
      <c r="AB3908">
        <v>81</v>
      </c>
      <c r="AC3908" t="s">
        <v>15548</v>
      </c>
      <c r="AD3908" t="s">
        <v>15547</v>
      </c>
    </row>
    <row r="3909" spans="1:30" x14ac:dyDescent="0.25">
      <c r="A3909">
        <v>3908</v>
      </c>
      <c r="B3909" t="s">
        <v>18121</v>
      </c>
      <c r="C3909" s="2">
        <v>8.6192379458323494</v>
      </c>
      <c r="D3909" t="s">
        <v>15544</v>
      </c>
      <c r="E3909" t="s">
        <v>18281</v>
      </c>
      <c r="F3909">
        <v>54.9889127030442</v>
      </c>
      <c r="G3909" s="2">
        <v>1.5015281028809</v>
      </c>
      <c r="H3909" s="12">
        <v>5.7403107736012897</v>
      </c>
      <c r="I3909" s="14">
        <v>9.4502964379489608E-9</v>
      </c>
      <c r="J3909" s="14">
        <v>1.11490657372177E-7</v>
      </c>
      <c r="K3909" t="s">
        <v>24</v>
      </c>
      <c r="L3909">
        <v>0</v>
      </c>
      <c r="M3909">
        <v>0</v>
      </c>
      <c r="N3909">
        <v>0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181</v>
      </c>
      <c r="Z3909">
        <v>153</v>
      </c>
      <c r="AA3909">
        <v>0</v>
      </c>
      <c r="AB3909">
        <v>0</v>
      </c>
      <c r="AC3909" t="s">
        <v>15549</v>
      </c>
      <c r="AD3909" t="s">
        <v>15550</v>
      </c>
    </row>
    <row r="3910" spans="1:30" x14ac:dyDescent="0.25">
      <c r="A3910">
        <v>3909</v>
      </c>
      <c r="B3910" t="s">
        <v>18122</v>
      </c>
      <c r="C3910" s="2">
        <v>7.4416389346802099</v>
      </c>
      <c r="D3910" t="s">
        <v>208</v>
      </c>
      <c r="F3910">
        <v>24.305966549686499</v>
      </c>
      <c r="G3910" s="2">
        <v>1.5508415694825199</v>
      </c>
      <c r="H3910" s="12">
        <v>4.7984520670046997</v>
      </c>
      <c r="I3910" s="14">
        <v>1.5989656231533301E-6</v>
      </c>
      <c r="J3910" s="14">
        <v>1.22430603106152E-5</v>
      </c>
      <c r="K3910" t="s">
        <v>15552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1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74</v>
      </c>
      <c r="Z3910">
        <v>74</v>
      </c>
      <c r="AA3910">
        <v>0</v>
      </c>
      <c r="AB3910">
        <v>0</v>
      </c>
      <c r="AC3910" t="s">
        <v>15551</v>
      </c>
      <c r="AD3910" t="s">
        <v>15553</v>
      </c>
    </row>
    <row r="3911" spans="1:30" x14ac:dyDescent="0.25">
      <c r="A3911">
        <v>3910</v>
      </c>
      <c r="B3911" t="s">
        <v>18123</v>
      </c>
      <c r="C3911" s="2">
        <v>2.2321586834832301</v>
      </c>
      <c r="D3911" t="s">
        <v>15556</v>
      </c>
      <c r="F3911">
        <v>0.65691801485639101</v>
      </c>
      <c r="G3911" s="2">
        <v>3.6750073647622501</v>
      </c>
      <c r="H3911" s="12">
        <v>0.60738890073697305</v>
      </c>
      <c r="I3911" s="14">
        <v>0.54359285262733603</v>
      </c>
      <c r="J3911" s="14" t="s">
        <v>24</v>
      </c>
      <c r="K3911" t="s">
        <v>15555</v>
      </c>
      <c r="L3911" t="s">
        <v>24</v>
      </c>
      <c r="M3911" t="s">
        <v>24</v>
      </c>
      <c r="N3911" t="s">
        <v>24</v>
      </c>
      <c r="O3911" t="s">
        <v>24</v>
      </c>
      <c r="P3911" t="s">
        <v>24</v>
      </c>
      <c r="Q3911" t="s">
        <v>24</v>
      </c>
      <c r="R3911" t="s">
        <v>24</v>
      </c>
      <c r="S3911" t="s">
        <v>24</v>
      </c>
      <c r="T3911" t="s">
        <v>24</v>
      </c>
      <c r="U3911" t="s">
        <v>24</v>
      </c>
      <c r="V3911" t="s">
        <v>24</v>
      </c>
      <c r="W3911" t="s">
        <v>24</v>
      </c>
      <c r="X3911" t="s">
        <v>24</v>
      </c>
      <c r="Y3911">
        <v>2</v>
      </c>
      <c r="Z3911">
        <v>2</v>
      </c>
      <c r="AA3911">
        <v>0</v>
      </c>
      <c r="AB3911">
        <v>0</v>
      </c>
      <c r="AC3911" t="s">
        <v>15554</v>
      </c>
      <c r="AD3911" t="s">
        <v>15557</v>
      </c>
    </row>
    <row r="3912" spans="1:30" x14ac:dyDescent="0.25">
      <c r="A3912">
        <v>3911</v>
      </c>
      <c r="B3912" t="s">
        <v>18124</v>
      </c>
      <c r="C3912" s="2">
        <v>6.6674219607911303</v>
      </c>
      <c r="D3912" t="s">
        <v>109</v>
      </c>
      <c r="E3912" t="s">
        <v>18285</v>
      </c>
      <c r="F3912">
        <v>14.2052384708728</v>
      </c>
      <c r="G3912" s="2">
        <v>1.6321581034530701</v>
      </c>
      <c r="H3912" s="12">
        <v>4.0850343766852104</v>
      </c>
      <c r="I3912" s="14">
        <v>4.4070291458482799E-5</v>
      </c>
      <c r="J3912" s="14">
        <v>2.4272847411195401E-4</v>
      </c>
      <c r="K3912" t="s">
        <v>15559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1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35</v>
      </c>
      <c r="Z3912">
        <v>52</v>
      </c>
      <c r="AA3912">
        <v>0</v>
      </c>
      <c r="AB3912">
        <v>0</v>
      </c>
      <c r="AC3912" t="s">
        <v>15558</v>
      </c>
      <c r="AD3912" t="s">
        <v>15560</v>
      </c>
    </row>
    <row r="3913" spans="1:30" x14ac:dyDescent="0.25">
      <c r="A3913">
        <v>3912</v>
      </c>
      <c r="B3913" t="s">
        <v>18125</v>
      </c>
      <c r="C3913" s="2">
        <v>7.61283303130259</v>
      </c>
      <c r="D3913" t="s">
        <v>15562</v>
      </c>
      <c r="F3913">
        <v>27.3630642626485</v>
      </c>
      <c r="G3913" s="2">
        <v>1.54057165576828</v>
      </c>
      <c r="H3913" s="12">
        <v>4.9415637388876297</v>
      </c>
      <c r="I3913" s="14">
        <v>7.7498472049144401E-7</v>
      </c>
      <c r="J3913" s="14">
        <v>6.4407134497302898E-6</v>
      </c>
      <c r="K3913" t="s">
        <v>24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1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77</v>
      </c>
      <c r="Z3913">
        <v>90</v>
      </c>
      <c r="AA3913">
        <v>0</v>
      </c>
      <c r="AB3913">
        <v>0</v>
      </c>
      <c r="AC3913" t="s">
        <v>15561</v>
      </c>
      <c r="AD3913" t="s">
        <v>15563</v>
      </c>
    </row>
    <row r="3914" spans="1:30" x14ac:dyDescent="0.25">
      <c r="A3914">
        <v>3913</v>
      </c>
      <c r="B3914" t="s">
        <v>18126</v>
      </c>
      <c r="C3914" s="2">
        <v>4.7095709419083196</v>
      </c>
      <c r="D3914" t="s">
        <v>15566</v>
      </c>
      <c r="F3914">
        <v>3.6617128183299998</v>
      </c>
      <c r="G3914" s="2">
        <v>2.1507406698244398</v>
      </c>
      <c r="H3914" s="12">
        <v>2.1897437510644902</v>
      </c>
      <c r="I3914" s="14">
        <v>2.8542826167292399E-2</v>
      </c>
      <c r="J3914" s="14" t="s">
        <v>24</v>
      </c>
      <c r="K3914" t="s">
        <v>15565</v>
      </c>
      <c r="L3914" t="s">
        <v>24</v>
      </c>
      <c r="M3914" t="s">
        <v>24</v>
      </c>
      <c r="N3914" t="s">
        <v>24</v>
      </c>
      <c r="O3914" t="s">
        <v>24</v>
      </c>
      <c r="P3914" t="s">
        <v>24</v>
      </c>
      <c r="Q3914" t="s">
        <v>24</v>
      </c>
      <c r="R3914" t="s">
        <v>24</v>
      </c>
      <c r="S3914" t="s">
        <v>24</v>
      </c>
      <c r="T3914" t="s">
        <v>24</v>
      </c>
      <c r="U3914" t="s">
        <v>24</v>
      </c>
      <c r="V3914" t="s">
        <v>24</v>
      </c>
      <c r="W3914" t="s">
        <v>24</v>
      </c>
      <c r="X3914" t="s">
        <v>24</v>
      </c>
      <c r="Y3914">
        <v>16</v>
      </c>
      <c r="Z3914">
        <v>6</v>
      </c>
      <c r="AA3914">
        <v>0</v>
      </c>
      <c r="AB3914">
        <v>0</v>
      </c>
      <c r="AC3914" t="s">
        <v>15564</v>
      </c>
      <c r="AD3914" t="e">
        <f>-DKHTSWASFLAAWVLTLFGAWTLQDWATFIGILLGVGTYLTNRYYKRREDIRQQAIYEIKRQQLIQGANHEPTE</f>
        <v>#NAME?</v>
      </c>
    </row>
    <row r="3915" spans="1:30" x14ac:dyDescent="0.25">
      <c r="A3915">
        <v>3914</v>
      </c>
      <c r="B3915" t="s">
        <v>18127</v>
      </c>
      <c r="C3915" s="2">
        <v>5.1204171817078299</v>
      </c>
      <c r="D3915" t="s">
        <v>15569</v>
      </c>
      <c r="E3915" t="s">
        <v>18281</v>
      </c>
      <c r="F3915">
        <v>4.8587558801551403</v>
      </c>
      <c r="G3915" s="2">
        <v>2.0036765461669299</v>
      </c>
      <c r="H3915" s="12">
        <v>2.5555108640180899</v>
      </c>
      <c r="I3915" s="14">
        <v>1.06032051104033E-2</v>
      </c>
      <c r="J3915" s="14" t="s">
        <v>24</v>
      </c>
      <c r="K3915" t="s">
        <v>15568</v>
      </c>
      <c r="L3915" t="s">
        <v>24</v>
      </c>
      <c r="M3915" t="s">
        <v>24</v>
      </c>
      <c r="N3915" t="s">
        <v>24</v>
      </c>
      <c r="O3915" t="s">
        <v>24</v>
      </c>
      <c r="P3915" t="s">
        <v>24</v>
      </c>
      <c r="Q3915" t="s">
        <v>24</v>
      </c>
      <c r="R3915" t="s">
        <v>24</v>
      </c>
      <c r="S3915" t="s">
        <v>24</v>
      </c>
      <c r="T3915" t="s">
        <v>24</v>
      </c>
      <c r="U3915" t="s">
        <v>24</v>
      </c>
      <c r="V3915" t="s">
        <v>24</v>
      </c>
      <c r="W3915" t="s">
        <v>24</v>
      </c>
      <c r="X3915" t="s">
        <v>24</v>
      </c>
      <c r="Y3915">
        <v>8</v>
      </c>
      <c r="Z3915">
        <v>22</v>
      </c>
      <c r="AA3915">
        <v>0</v>
      </c>
      <c r="AB3915">
        <v>0</v>
      </c>
      <c r="AC3915" t="s">
        <v>15567</v>
      </c>
      <c r="AD3915" t="s">
        <v>15570</v>
      </c>
    </row>
    <row r="3916" spans="1:30" x14ac:dyDescent="0.25">
      <c r="A3916">
        <v>3915</v>
      </c>
      <c r="B3916" t="s">
        <v>18128</v>
      </c>
      <c r="C3916" s="2">
        <v>6.8130607514371899</v>
      </c>
      <c r="D3916" t="s">
        <v>35</v>
      </c>
      <c r="F3916">
        <v>15.717368619933501</v>
      </c>
      <c r="G3916" s="2">
        <v>1.60629392802599</v>
      </c>
      <c r="H3916" s="12">
        <v>4.2414782453980298</v>
      </c>
      <c r="I3916" s="14">
        <v>2.2205241580285299E-5</v>
      </c>
      <c r="J3916" s="14">
        <v>1.3258634307494499E-4</v>
      </c>
      <c r="K3916" t="s">
        <v>15572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1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43</v>
      </c>
      <c r="Z3916">
        <v>53</v>
      </c>
      <c r="AA3916">
        <v>0</v>
      </c>
      <c r="AB3916">
        <v>0</v>
      </c>
      <c r="AC3916" t="s">
        <v>15571</v>
      </c>
      <c r="AD3916" t="s">
        <v>15573</v>
      </c>
    </row>
    <row r="3917" spans="1:30" x14ac:dyDescent="0.25">
      <c r="A3917">
        <v>3916</v>
      </c>
      <c r="B3917" t="s">
        <v>18129</v>
      </c>
      <c r="C3917" s="2">
        <v>6.6114803401161399</v>
      </c>
      <c r="D3917" t="s">
        <v>35</v>
      </c>
      <c r="F3917">
        <v>13.674846171227999</v>
      </c>
      <c r="G3917" s="2">
        <v>1.63454534150113</v>
      </c>
      <c r="H3917" s="12">
        <v>4.0448436468848996</v>
      </c>
      <c r="I3917" s="14">
        <v>5.2358055470067202E-5</v>
      </c>
      <c r="J3917" s="14">
        <v>2.8313381182431001E-4</v>
      </c>
      <c r="K3917" t="s">
        <v>15575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1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46</v>
      </c>
      <c r="Z3917">
        <v>37</v>
      </c>
      <c r="AA3917">
        <v>0</v>
      </c>
      <c r="AB3917">
        <v>0</v>
      </c>
      <c r="AC3917" t="s">
        <v>15574</v>
      </c>
      <c r="AD3917" t="s">
        <v>15576</v>
      </c>
    </row>
    <row r="3918" spans="1:30" x14ac:dyDescent="0.25">
      <c r="A3918">
        <v>3917</v>
      </c>
      <c r="B3918" t="s">
        <v>18130</v>
      </c>
      <c r="C3918" s="2">
        <v>8.4631854874458092</v>
      </c>
      <c r="D3918" t="s">
        <v>11369</v>
      </c>
      <c r="F3918">
        <v>49.324793196586299</v>
      </c>
      <c r="G3918" s="2">
        <v>1.51172405899594</v>
      </c>
      <c r="H3918" s="12">
        <v>5.5983666047273797</v>
      </c>
      <c r="I3918" s="14">
        <v>2.1638080237117501E-8</v>
      </c>
      <c r="J3918" s="14">
        <v>2.4421012521949098E-7</v>
      </c>
      <c r="K3918" t="s">
        <v>15578</v>
      </c>
      <c r="L3918">
        <v>0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123</v>
      </c>
      <c r="Z3918">
        <v>179</v>
      </c>
      <c r="AA3918">
        <v>0</v>
      </c>
      <c r="AB3918">
        <v>0</v>
      </c>
      <c r="AC3918" t="s">
        <v>15577</v>
      </c>
      <c r="AD3918" t="s">
        <v>15579</v>
      </c>
    </row>
    <row r="3919" spans="1:30" x14ac:dyDescent="0.25">
      <c r="A3919">
        <v>3918</v>
      </c>
      <c r="B3919" t="s">
        <v>18131</v>
      </c>
      <c r="C3919" s="2">
        <v>7.2769796152102701</v>
      </c>
      <c r="D3919" t="s">
        <v>15582</v>
      </c>
      <c r="F3919">
        <v>21.672200915805501</v>
      </c>
      <c r="G3919" s="2">
        <v>1.58691419108945</v>
      </c>
      <c r="H3919" s="12">
        <v>4.5856163213301802</v>
      </c>
      <c r="I3919" s="14">
        <v>4.5264917670274304E-6</v>
      </c>
      <c r="J3919" s="14">
        <v>3.14518689506087E-5</v>
      </c>
      <c r="K3919" t="s">
        <v>15581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1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49</v>
      </c>
      <c r="Z3919">
        <v>84</v>
      </c>
      <c r="AA3919">
        <v>0</v>
      </c>
      <c r="AB3919">
        <v>0</v>
      </c>
      <c r="AC3919" t="s">
        <v>15580</v>
      </c>
      <c r="AD3919" t="s">
        <v>15583</v>
      </c>
    </row>
    <row r="3920" spans="1:30" x14ac:dyDescent="0.25">
      <c r="A3920">
        <v>3919</v>
      </c>
      <c r="B3920" t="s">
        <v>18132</v>
      </c>
      <c r="C3920" s="2">
        <v>7.7369584152130004</v>
      </c>
      <c r="D3920" t="s">
        <v>15586</v>
      </c>
      <c r="E3920" t="s">
        <v>18281</v>
      </c>
      <c r="F3920">
        <v>29.821640444698001</v>
      </c>
      <c r="G3920" s="2">
        <v>1.53334062007103</v>
      </c>
      <c r="H3920" s="12">
        <v>5.0458184658634897</v>
      </c>
      <c r="I3920" s="14">
        <v>4.5158402180609097E-7</v>
      </c>
      <c r="J3920" s="14">
        <v>3.9362401900731904E-6</v>
      </c>
      <c r="K3920" t="s">
        <v>15585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1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84</v>
      </c>
      <c r="Z3920">
        <v>98</v>
      </c>
      <c r="AA3920">
        <v>0</v>
      </c>
      <c r="AB3920">
        <v>0</v>
      </c>
      <c r="AC3920" t="s">
        <v>15584</v>
      </c>
      <c r="AD3920" t="s">
        <v>15587</v>
      </c>
    </row>
    <row r="3921" spans="1:30" x14ac:dyDescent="0.25">
      <c r="A3921">
        <v>3920</v>
      </c>
      <c r="B3921" t="s">
        <v>18133</v>
      </c>
      <c r="C3921" s="2">
        <v>7.1676047587239902</v>
      </c>
      <c r="D3921" t="s">
        <v>15590</v>
      </c>
      <c r="E3921" t="s">
        <v>18281</v>
      </c>
      <c r="F3921">
        <v>163.72323194149101</v>
      </c>
      <c r="G3921" s="2">
        <v>0.87832300698943999</v>
      </c>
      <c r="H3921" s="12">
        <v>8.1605567674833406</v>
      </c>
      <c r="I3921" s="14">
        <v>3.3348378427749399E-16</v>
      </c>
      <c r="J3921" s="14">
        <v>9.7183147582359404E-15</v>
      </c>
      <c r="K3921" t="s">
        <v>15589</v>
      </c>
      <c r="L3921">
        <v>0</v>
      </c>
      <c r="M3921">
        <v>0</v>
      </c>
      <c r="N3921">
        <v>0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455</v>
      </c>
      <c r="Z3921">
        <v>538</v>
      </c>
      <c r="AA3921">
        <v>0</v>
      </c>
      <c r="AB3921">
        <v>3</v>
      </c>
      <c r="AC3921" t="s">
        <v>15588</v>
      </c>
      <c r="AD3921" t="s">
        <v>15591</v>
      </c>
    </row>
    <row r="3922" spans="1:30" x14ac:dyDescent="0.25">
      <c r="A3922">
        <v>3921</v>
      </c>
      <c r="B3922" t="s">
        <v>18134</v>
      </c>
      <c r="C3922" s="2">
        <v>10.4665368954296</v>
      </c>
      <c r="D3922" t="s">
        <v>35</v>
      </c>
      <c r="F3922">
        <v>1612.6757536571299</v>
      </c>
      <c r="G3922" s="2">
        <v>0.85515721739183403</v>
      </c>
      <c r="H3922" s="12">
        <v>12.2393130556177</v>
      </c>
      <c r="I3922" s="14">
        <v>1.9164777392474899E-34</v>
      </c>
      <c r="J3922" s="14">
        <v>1.31295536346692E-32</v>
      </c>
      <c r="K3922" t="s">
        <v>15593</v>
      </c>
      <c r="L3922">
        <v>1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5104</v>
      </c>
      <c r="Z3922">
        <v>4696</v>
      </c>
      <c r="AA3922">
        <v>3</v>
      </c>
      <c r="AB3922">
        <v>0</v>
      </c>
      <c r="AC3922" t="s">
        <v>15592</v>
      </c>
      <c r="AD3922" t="s">
        <v>15594</v>
      </c>
    </row>
    <row r="3923" spans="1:30" x14ac:dyDescent="0.25">
      <c r="A3923">
        <v>3922</v>
      </c>
      <c r="B3923" t="s">
        <v>18135</v>
      </c>
      <c r="C3923" s="2">
        <v>8.7154403081819396</v>
      </c>
      <c r="D3923" t="s">
        <v>11409</v>
      </c>
      <c r="F3923">
        <v>58.780790409454397</v>
      </c>
      <c r="G3923" s="2">
        <v>1.49902486915405</v>
      </c>
      <c r="H3923" s="12">
        <v>5.8140731935290297</v>
      </c>
      <c r="I3923" s="14">
        <v>6.0970734260587099E-9</v>
      </c>
      <c r="J3923" s="14">
        <v>7.3941216548941807E-8</v>
      </c>
      <c r="K3923" t="s">
        <v>15596</v>
      </c>
      <c r="L3923">
        <v>0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194</v>
      </c>
      <c r="Z3923">
        <v>163</v>
      </c>
      <c r="AA3923">
        <v>0</v>
      </c>
      <c r="AB3923">
        <v>0</v>
      </c>
      <c r="AC3923" t="s">
        <v>15595</v>
      </c>
      <c r="AD3923" t="s">
        <v>15597</v>
      </c>
    </row>
    <row r="3924" spans="1:30" x14ac:dyDescent="0.25">
      <c r="A3924">
        <v>3923</v>
      </c>
      <c r="B3924" t="s">
        <v>18136</v>
      </c>
      <c r="C3924" s="2">
        <v>7.2199440442138698</v>
      </c>
      <c r="D3924" t="s">
        <v>35</v>
      </c>
      <c r="F3924">
        <v>20.842547850704499</v>
      </c>
      <c r="G3924" s="2">
        <v>1.56671812404843</v>
      </c>
      <c r="H3924" s="12">
        <v>4.6083235608185902</v>
      </c>
      <c r="I3924" s="14">
        <v>4.0592862912887499E-6</v>
      </c>
      <c r="J3924" s="14">
        <v>2.8509915409141299E-5</v>
      </c>
      <c r="K3924" t="s">
        <v>15599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1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62</v>
      </c>
      <c r="Z3924">
        <v>65</v>
      </c>
      <c r="AA3924">
        <v>0</v>
      </c>
      <c r="AB3924">
        <v>0</v>
      </c>
      <c r="AC3924" t="s">
        <v>15598</v>
      </c>
      <c r="AD3924" t="s">
        <v>15600</v>
      </c>
    </row>
    <row r="3925" spans="1:30" x14ac:dyDescent="0.25">
      <c r="A3925">
        <v>3924</v>
      </c>
      <c r="B3925" t="s">
        <v>18137</v>
      </c>
      <c r="C3925" s="2">
        <v>7.6433298033183501</v>
      </c>
      <c r="D3925" t="s">
        <v>15603</v>
      </c>
      <c r="F3925">
        <v>27.9421202989131</v>
      </c>
      <c r="G3925" s="2">
        <v>1.5467596680309501</v>
      </c>
      <c r="H3925" s="12">
        <v>4.94151092848732</v>
      </c>
      <c r="I3925" s="14">
        <v>7.7519470457701299E-7</v>
      </c>
      <c r="J3925" s="14">
        <v>6.4407134497302898E-6</v>
      </c>
      <c r="K3925" t="s">
        <v>15602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1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71</v>
      </c>
      <c r="Z3925">
        <v>100</v>
      </c>
      <c r="AA3925">
        <v>0</v>
      </c>
      <c r="AB3925">
        <v>0</v>
      </c>
      <c r="AC3925" t="s">
        <v>15601</v>
      </c>
      <c r="AD3925" t="s">
        <v>15604</v>
      </c>
    </row>
    <row r="3926" spans="1:30" x14ac:dyDescent="0.25">
      <c r="A3926">
        <v>3925</v>
      </c>
      <c r="B3926" t="s">
        <v>18138</v>
      </c>
      <c r="C3926" s="2">
        <v>7.1870132605067401</v>
      </c>
      <c r="D3926" t="s">
        <v>15607</v>
      </c>
      <c r="E3926" t="s">
        <v>18283</v>
      </c>
      <c r="F3926">
        <v>20.374191207872101</v>
      </c>
      <c r="G3926" s="2">
        <v>1.5702771584375099</v>
      </c>
      <c r="H3926" s="12">
        <v>4.5769074726006398</v>
      </c>
      <c r="I3926" s="14">
        <v>4.7190005328490098E-6</v>
      </c>
      <c r="J3926" s="14">
        <v>3.2443128663336998E-5</v>
      </c>
      <c r="K3926" t="s">
        <v>15606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1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63</v>
      </c>
      <c r="Z3926">
        <v>61</v>
      </c>
      <c r="AA3926">
        <v>0</v>
      </c>
      <c r="AB3926">
        <v>0</v>
      </c>
      <c r="AC3926" t="s">
        <v>15605</v>
      </c>
      <c r="AD3926" t="s">
        <v>15608</v>
      </c>
    </row>
    <row r="3927" spans="1:30" x14ac:dyDescent="0.25">
      <c r="A3927">
        <v>3926</v>
      </c>
      <c r="B3927" t="s">
        <v>18139</v>
      </c>
      <c r="C3927" s="2">
        <v>6.8603022709552697</v>
      </c>
      <c r="D3927" t="s">
        <v>15611</v>
      </c>
      <c r="E3927" t="s">
        <v>18283</v>
      </c>
      <c r="F3927">
        <v>16.231934597798901</v>
      </c>
      <c r="G3927" s="2">
        <v>1.81288736857615</v>
      </c>
      <c r="H3927" s="12">
        <v>3.7841855979962902</v>
      </c>
      <c r="I3927" s="14">
        <v>1.5421271499402799E-4</v>
      </c>
      <c r="J3927" s="14">
        <v>7.3980424084972899E-4</v>
      </c>
      <c r="K3927" t="s">
        <v>15610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1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14</v>
      </c>
      <c r="Z3927">
        <v>87</v>
      </c>
      <c r="AA3927">
        <v>0</v>
      </c>
      <c r="AB3927">
        <v>0</v>
      </c>
      <c r="AC3927" t="s">
        <v>15609</v>
      </c>
      <c r="AD3927" t="s">
        <v>15612</v>
      </c>
    </row>
    <row r="3928" spans="1:30" x14ac:dyDescent="0.25">
      <c r="A3928">
        <v>3927</v>
      </c>
      <c r="B3928" t="s">
        <v>18140</v>
      </c>
      <c r="C3928" s="2">
        <v>5.8269981808798104</v>
      </c>
      <c r="D3928" t="s">
        <v>35</v>
      </c>
      <c r="F3928">
        <v>7.9414126622205101</v>
      </c>
      <c r="G3928" s="2">
        <v>1.78094923983826</v>
      </c>
      <c r="H3928" s="12">
        <v>3.2718496690051699</v>
      </c>
      <c r="I3928" s="14">
        <v>1.0684637242245601E-3</v>
      </c>
      <c r="J3928" s="14" t="s">
        <v>24</v>
      </c>
      <c r="K3928" t="s">
        <v>15614</v>
      </c>
      <c r="L3928" t="s">
        <v>24</v>
      </c>
      <c r="M3928" t="s">
        <v>24</v>
      </c>
      <c r="N3928" t="s">
        <v>24</v>
      </c>
      <c r="O3928" t="s">
        <v>24</v>
      </c>
      <c r="P3928" t="s">
        <v>24</v>
      </c>
      <c r="Q3928" t="s">
        <v>24</v>
      </c>
      <c r="R3928" t="s">
        <v>24</v>
      </c>
      <c r="S3928" t="s">
        <v>24</v>
      </c>
      <c r="T3928" t="s">
        <v>24</v>
      </c>
      <c r="U3928" t="s">
        <v>24</v>
      </c>
      <c r="V3928" t="s">
        <v>24</v>
      </c>
      <c r="W3928" t="s">
        <v>24</v>
      </c>
      <c r="X3928" t="s">
        <v>24</v>
      </c>
      <c r="Y3928">
        <v>30</v>
      </c>
      <c r="Z3928">
        <v>18</v>
      </c>
      <c r="AA3928">
        <v>0</v>
      </c>
      <c r="AB3928">
        <v>0</v>
      </c>
      <c r="AC3928" t="s">
        <v>15613</v>
      </c>
      <c r="AD3928" t="s">
        <v>15615</v>
      </c>
    </row>
    <row r="3929" spans="1:30" x14ac:dyDescent="0.25">
      <c r="A3929">
        <v>3928</v>
      </c>
      <c r="B3929" t="s">
        <v>18141</v>
      </c>
      <c r="C3929" s="2">
        <v>6.3035473020731496</v>
      </c>
      <c r="D3929" t="s">
        <v>35</v>
      </c>
      <c r="F3929">
        <v>11.0471741118024</v>
      </c>
      <c r="G3929" s="2">
        <v>1.67844270008306</v>
      </c>
      <c r="H3929" s="12">
        <v>3.7555927895311698</v>
      </c>
      <c r="I3929" s="14">
        <v>1.7293167467317101E-4</v>
      </c>
      <c r="J3929" s="14" t="s">
        <v>24</v>
      </c>
      <c r="K3929" t="s">
        <v>15617</v>
      </c>
      <c r="L3929" t="s">
        <v>24</v>
      </c>
      <c r="M3929" t="s">
        <v>24</v>
      </c>
      <c r="N3929" t="s">
        <v>24</v>
      </c>
      <c r="O3929" t="s">
        <v>24</v>
      </c>
      <c r="P3929" t="s">
        <v>24</v>
      </c>
      <c r="Q3929" t="s">
        <v>24</v>
      </c>
      <c r="R3929" t="s">
        <v>24</v>
      </c>
      <c r="S3929" t="s">
        <v>24</v>
      </c>
      <c r="T3929" t="s">
        <v>24</v>
      </c>
      <c r="U3929" t="s">
        <v>24</v>
      </c>
      <c r="V3929" t="s">
        <v>24</v>
      </c>
      <c r="W3929" t="s">
        <v>24</v>
      </c>
      <c r="X3929" t="s">
        <v>24</v>
      </c>
      <c r="Y3929">
        <v>38</v>
      </c>
      <c r="Z3929">
        <v>29</v>
      </c>
      <c r="AA3929">
        <v>0</v>
      </c>
      <c r="AB3929">
        <v>0</v>
      </c>
      <c r="AC3929" t="s">
        <v>15616</v>
      </c>
      <c r="AD3929" t="s">
        <v>15618</v>
      </c>
    </row>
    <row r="3930" spans="1:30" x14ac:dyDescent="0.25">
      <c r="A3930">
        <v>3929</v>
      </c>
      <c r="B3930" t="s">
        <v>18142</v>
      </c>
      <c r="C3930" s="2">
        <v>6.7421318173731697</v>
      </c>
      <c r="D3930" t="s">
        <v>35</v>
      </c>
      <c r="F3930">
        <v>14.9692167062928</v>
      </c>
      <c r="G3930" s="2">
        <v>1.61444346877612</v>
      </c>
      <c r="H3930" s="12">
        <v>4.1761337251927797</v>
      </c>
      <c r="I3930" s="14">
        <v>2.9650555439013E-5</v>
      </c>
      <c r="J3930" s="14">
        <v>1.70209790065662E-4</v>
      </c>
      <c r="K3930" t="s">
        <v>15620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1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48</v>
      </c>
      <c r="Z3930">
        <v>43</v>
      </c>
      <c r="AA3930">
        <v>0</v>
      </c>
      <c r="AB3930">
        <v>0</v>
      </c>
      <c r="AC3930" t="s">
        <v>15619</v>
      </c>
      <c r="AD3930" t="s">
        <v>15621</v>
      </c>
    </row>
    <row r="3931" spans="1:30" x14ac:dyDescent="0.25">
      <c r="A3931">
        <v>3930</v>
      </c>
      <c r="B3931" t="s">
        <v>18143</v>
      </c>
      <c r="C3931" s="2">
        <v>7.6067529052800698</v>
      </c>
      <c r="D3931" t="s">
        <v>35</v>
      </c>
      <c r="F3931">
        <v>27.252364869216301</v>
      </c>
      <c r="G3931" s="2">
        <v>1.5399761844075199</v>
      </c>
      <c r="H3931" s="12">
        <v>4.9395263266403404</v>
      </c>
      <c r="I3931" s="14">
        <v>7.8312570516650003E-7</v>
      </c>
      <c r="J3931" s="14">
        <v>6.48087354378624E-6</v>
      </c>
      <c r="K3931" t="s">
        <v>15623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1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82</v>
      </c>
      <c r="Z3931">
        <v>84</v>
      </c>
      <c r="AA3931">
        <v>0</v>
      </c>
      <c r="AB3931">
        <v>0</v>
      </c>
      <c r="AC3931" t="s">
        <v>15622</v>
      </c>
      <c r="AD3931" t="s">
        <v>15624</v>
      </c>
    </row>
    <row r="3932" spans="1:30" x14ac:dyDescent="0.25">
      <c r="A3932">
        <v>3931</v>
      </c>
      <c r="B3932" t="s">
        <v>18144</v>
      </c>
      <c r="C3932" s="2">
        <v>6.6076947680295302</v>
      </c>
      <c r="D3932" t="s">
        <v>35</v>
      </c>
      <c r="F3932">
        <v>13.6359151819321</v>
      </c>
      <c r="G3932" s="2">
        <v>1.62736613891505</v>
      </c>
      <c r="H3932" s="12">
        <v>4.06036146999765</v>
      </c>
      <c r="I3932" s="14">
        <v>4.8996801315355097E-5</v>
      </c>
      <c r="J3932" s="14">
        <v>2.6647981773880399E-4</v>
      </c>
      <c r="K3932" t="s">
        <v>24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1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42</v>
      </c>
      <c r="Z3932">
        <v>41</v>
      </c>
      <c r="AA3932">
        <v>0</v>
      </c>
      <c r="AB3932">
        <v>0</v>
      </c>
      <c r="AC3932" t="s">
        <v>15625</v>
      </c>
      <c r="AD3932" t="s">
        <v>15626</v>
      </c>
    </row>
    <row r="3933" spans="1:30" x14ac:dyDescent="0.25">
      <c r="A3933">
        <v>3932</v>
      </c>
      <c r="B3933" t="s">
        <v>18145</v>
      </c>
      <c r="C3933" s="2">
        <v>7.2291208047341398</v>
      </c>
      <c r="D3933" t="s">
        <v>35</v>
      </c>
      <c r="F3933">
        <v>20.972712738784701</v>
      </c>
      <c r="G3933" s="2">
        <v>1.56709071584677</v>
      </c>
      <c r="H3933" s="12">
        <v>4.6130838065924902</v>
      </c>
      <c r="I3933" s="14">
        <v>3.9673823970439804E-6</v>
      </c>
      <c r="J3933" s="14">
        <v>2.8015602640970599E-5</v>
      </c>
      <c r="K3933" t="s">
        <v>15628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1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59</v>
      </c>
      <c r="Z3933">
        <v>69</v>
      </c>
      <c r="AA3933">
        <v>0</v>
      </c>
      <c r="AB3933">
        <v>0</v>
      </c>
      <c r="AC3933" t="s">
        <v>15627</v>
      </c>
      <c r="AD3933" t="s">
        <v>15629</v>
      </c>
    </row>
    <row r="3934" spans="1:30" x14ac:dyDescent="0.25">
      <c r="A3934">
        <v>3933</v>
      </c>
      <c r="B3934" t="s">
        <v>18146</v>
      </c>
      <c r="C3934" s="2">
        <v>7.2007978350209898</v>
      </c>
      <c r="D3934" t="s">
        <v>15632</v>
      </c>
      <c r="F3934">
        <v>20.5724853272201</v>
      </c>
      <c r="G3934" s="2">
        <v>1.5728793608498901</v>
      </c>
      <c r="H3934" s="12">
        <v>4.5780992581211599</v>
      </c>
      <c r="I3934" s="14">
        <v>4.6922004634707498E-6</v>
      </c>
      <c r="J3934" s="14">
        <v>3.2315772151416697E-5</v>
      </c>
      <c r="K3934" t="s">
        <v>15631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1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67</v>
      </c>
      <c r="Z3934">
        <v>58</v>
      </c>
      <c r="AA3934">
        <v>0</v>
      </c>
      <c r="AB3934">
        <v>0</v>
      </c>
      <c r="AC3934" t="s">
        <v>15630</v>
      </c>
      <c r="AD3934" t="s">
        <v>15633</v>
      </c>
    </row>
    <row r="3935" spans="1:30" x14ac:dyDescent="0.25">
      <c r="A3935">
        <v>3934</v>
      </c>
      <c r="B3935" t="s">
        <v>18147</v>
      </c>
      <c r="C3935" s="2">
        <v>11.9881477428317</v>
      </c>
      <c r="D3935" t="s">
        <v>15636</v>
      </c>
      <c r="E3935" t="s">
        <v>18282</v>
      </c>
      <c r="F3935">
        <v>567.93228282471205</v>
      </c>
      <c r="G3935" s="2">
        <v>1.4583322621538499</v>
      </c>
      <c r="H3935" s="12">
        <v>8.2204502046235604</v>
      </c>
      <c r="I3935" s="14">
        <v>2.02740654302761E-16</v>
      </c>
      <c r="J3935" s="14">
        <v>5.9977443564566801E-15</v>
      </c>
      <c r="K3935" t="s">
        <v>15635</v>
      </c>
      <c r="L3935">
        <v>1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1568</v>
      </c>
      <c r="Z3935">
        <v>1900</v>
      </c>
      <c r="AA3935">
        <v>0</v>
      </c>
      <c r="AB3935">
        <v>0</v>
      </c>
      <c r="AC3935" t="s">
        <v>15634</v>
      </c>
      <c r="AD3935" t="s">
        <v>15637</v>
      </c>
    </row>
    <row r="3936" spans="1:30" x14ac:dyDescent="0.25">
      <c r="A3936">
        <v>3935</v>
      </c>
      <c r="B3936" t="s">
        <v>18148</v>
      </c>
      <c r="C3936" s="2">
        <v>9.5830959509682803</v>
      </c>
      <c r="D3936" t="s">
        <v>7118</v>
      </c>
      <c r="E3936" t="s">
        <v>18283</v>
      </c>
      <c r="F3936">
        <v>870.70327438950301</v>
      </c>
      <c r="G3936" s="2">
        <v>0.85477286520518303</v>
      </c>
      <c r="H3936" s="12">
        <v>11.211277686813199</v>
      </c>
      <c r="I3936" s="14">
        <v>3.5897368618296801E-29</v>
      </c>
      <c r="J3936" s="14">
        <v>2.0614591831536598E-27</v>
      </c>
      <c r="K3936" t="s">
        <v>15639</v>
      </c>
      <c r="L3936">
        <v>1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2621</v>
      </c>
      <c r="Z3936">
        <v>2676</v>
      </c>
      <c r="AA3936">
        <v>0</v>
      </c>
      <c r="AB3936">
        <v>3</v>
      </c>
      <c r="AC3936" t="s">
        <v>15638</v>
      </c>
      <c r="AD3936" t="s">
        <v>15640</v>
      </c>
    </row>
    <row r="3937" spans="1:30" x14ac:dyDescent="0.25">
      <c r="A3937">
        <v>3936</v>
      </c>
      <c r="B3937" t="s">
        <v>18149</v>
      </c>
      <c r="C3937" s="2">
        <v>-0.174610470525904</v>
      </c>
      <c r="D3937" t="s">
        <v>15643</v>
      </c>
      <c r="E3937" t="s">
        <v>18293</v>
      </c>
      <c r="F3937">
        <v>48138.123142138596</v>
      </c>
      <c r="G3937" s="2">
        <v>0.17669424871096001</v>
      </c>
      <c r="H3937" s="12">
        <v>-0.988206870340957</v>
      </c>
      <c r="I3937" s="14">
        <v>0.32305134411887798</v>
      </c>
      <c r="J3937" s="14">
        <v>0.44861859842966501</v>
      </c>
      <c r="K3937" t="s">
        <v>15642</v>
      </c>
      <c r="L3937" t="s">
        <v>24</v>
      </c>
      <c r="M3937" t="s">
        <v>24</v>
      </c>
      <c r="N3937" t="s">
        <v>24</v>
      </c>
      <c r="O3937" t="s">
        <v>24</v>
      </c>
      <c r="P3937" t="s">
        <v>24</v>
      </c>
      <c r="Q3937" t="s">
        <v>24</v>
      </c>
      <c r="R3937" t="s">
        <v>24</v>
      </c>
      <c r="S3937" t="s">
        <v>24</v>
      </c>
      <c r="T3937" t="s">
        <v>24</v>
      </c>
      <c r="U3937" t="s">
        <v>24</v>
      </c>
      <c r="V3937" t="s">
        <v>24</v>
      </c>
      <c r="W3937" t="s">
        <v>24</v>
      </c>
      <c r="X3937" t="s">
        <v>24</v>
      </c>
      <c r="Y3937">
        <v>62450</v>
      </c>
      <c r="Z3937">
        <v>75639</v>
      </c>
      <c r="AA3937">
        <v>33264</v>
      </c>
      <c r="AB3937">
        <v>33695</v>
      </c>
      <c r="AC3937" t="s">
        <v>15641</v>
      </c>
      <c r="AD3937" t="s">
        <v>15644</v>
      </c>
    </row>
    <row r="3938" spans="1:30" x14ac:dyDescent="0.25">
      <c r="A3938">
        <v>3937</v>
      </c>
      <c r="B3938" t="s">
        <v>18150</v>
      </c>
      <c r="C3938" s="2">
        <v>-6.0377843099965797E-3</v>
      </c>
      <c r="D3938" t="s">
        <v>15647</v>
      </c>
      <c r="E3938" t="s">
        <v>18293</v>
      </c>
      <c r="F3938">
        <v>28305.126202786101</v>
      </c>
      <c r="G3938" s="2">
        <v>0.16348437484630299</v>
      </c>
      <c r="H3938" s="12">
        <v>-3.6931873860562597E-2</v>
      </c>
      <c r="I3938" s="14">
        <v>0.97053932541051902</v>
      </c>
      <c r="J3938" s="14">
        <v>0.976569174523373</v>
      </c>
      <c r="K3938" t="s">
        <v>15646</v>
      </c>
      <c r="L3938" t="s">
        <v>24</v>
      </c>
      <c r="M3938" t="s">
        <v>24</v>
      </c>
      <c r="N3938" t="s">
        <v>24</v>
      </c>
      <c r="O3938" t="s">
        <v>24</v>
      </c>
      <c r="P3938" t="s">
        <v>24</v>
      </c>
      <c r="Q3938" t="s">
        <v>24</v>
      </c>
      <c r="R3938" t="s">
        <v>24</v>
      </c>
      <c r="S3938" t="s">
        <v>24</v>
      </c>
      <c r="T3938" t="s">
        <v>24</v>
      </c>
      <c r="U3938" t="s">
        <v>24</v>
      </c>
      <c r="V3938" t="s">
        <v>24</v>
      </c>
      <c r="W3938" t="s">
        <v>24</v>
      </c>
      <c r="X3938" t="s">
        <v>24</v>
      </c>
      <c r="Y3938">
        <v>39170</v>
      </c>
      <c r="Z3938">
        <v>47058</v>
      </c>
      <c r="AA3938">
        <v>18016</v>
      </c>
      <c r="AB3938">
        <v>19276</v>
      </c>
      <c r="AC3938" t="s">
        <v>15645</v>
      </c>
      <c r="AD3938" t="s">
        <v>15648</v>
      </c>
    </row>
    <row r="3939" spans="1:30" x14ac:dyDescent="0.25">
      <c r="A3939">
        <v>3938</v>
      </c>
      <c r="B3939" t="s">
        <v>18151</v>
      </c>
      <c r="C3939" s="2">
        <v>9.0857055752722099E-2</v>
      </c>
      <c r="D3939" t="s">
        <v>15651</v>
      </c>
      <c r="E3939" t="s">
        <v>18293</v>
      </c>
      <c r="F3939">
        <v>5069.5030368356602</v>
      </c>
      <c r="G3939" s="2">
        <v>0.15044470909139701</v>
      </c>
      <c r="H3939" s="12">
        <v>0.603923237323856</v>
      </c>
      <c r="I3939" s="14">
        <v>0.54589467873791397</v>
      </c>
      <c r="J3939" s="14">
        <v>0.66395123248689902</v>
      </c>
      <c r="K3939" t="s">
        <v>15650</v>
      </c>
      <c r="L3939" t="s">
        <v>24</v>
      </c>
      <c r="M3939" t="s">
        <v>24</v>
      </c>
      <c r="N3939" t="s">
        <v>24</v>
      </c>
      <c r="O3939" t="s">
        <v>24</v>
      </c>
      <c r="P3939" t="s">
        <v>24</v>
      </c>
      <c r="Q3939" t="s">
        <v>24</v>
      </c>
      <c r="R3939" t="s">
        <v>24</v>
      </c>
      <c r="S3939" t="s">
        <v>24</v>
      </c>
      <c r="T3939" t="s">
        <v>24</v>
      </c>
      <c r="U3939" t="s">
        <v>24</v>
      </c>
      <c r="V3939" t="s">
        <v>24</v>
      </c>
      <c r="W3939" t="s">
        <v>24</v>
      </c>
      <c r="X3939" t="s">
        <v>24</v>
      </c>
      <c r="Y3939">
        <v>7618</v>
      </c>
      <c r="Z3939">
        <v>8322</v>
      </c>
      <c r="AA3939">
        <v>3106</v>
      </c>
      <c r="AB3939">
        <v>3352</v>
      </c>
      <c r="AC3939" t="s">
        <v>15649</v>
      </c>
      <c r="AD3939" t="s">
        <v>15652</v>
      </c>
    </row>
    <row r="3940" spans="1:30" x14ac:dyDescent="0.25">
      <c r="A3940">
        <v>3939</v>
      </c>
      <c r="B3940" t="s">
        <v>18152</v>
      </c>
      <c r="C3940" s="2">
        <v>9.5020738689856304E-2</v>
      </c>
      <c r="D3940" t="s">
        <v>35</v>
      </c>
      <c r="F3940">
        <v>88.349275667181999</v>
      </c>
      <c r="G3940" s="2">
        <v>0.33678305523074897</v>
      </c>
      <c r="H3940" s="12">
        <v>0.28214227887668603</v>
      </c>
      <c r="I3940" s="14">
        <v>0.77783441567510303</v>
      </c>
      <c r="J3940" s="14">
        <v>0.84349997034470403</v>
      </c>
      <c r="K3940" t="s">
        <v>15654</v>
      </c>
      <c r="L3940" t="s">
        <v>24</v>
      </c>
      <c r="M3940" t="s">
        <v>24</v>
      </c>
      <c r="N3940" t="s">
        <v>24</v>
      </c>
      <c r="O3940" t="s">
        <v>24</v>
      </c>
      <c r="P3940" t="s">
        <v>24</v>
      </c>
      <c r="Q3940" t="s">
        <v>24</v>
      </c>
      <c r="R3940" t="s">
        <v>24</v>
      </c>
      <c r="S3940" t="s">
        <v>24</v>
      </c>
      <c r="T3940" t="s">
        <v>24</v>
      </c>
      <c r="U3940" t="s">
        <v>24</v>
      </c>
      <c r="V3940" t="s">
        <v>24</v>
      </c>
      <c r="W3940" t="s">
        <v>24</v>
      </c>
      <c r="X3940" t="s">
        <v>24</v>
      </c>
      <c r="Y3940">
        <v>130</v>
      </c>
      <c r="Z3940">
        <v>148</v>
      </c>
      <c r="AA3940">
        <v>57</v>
      </c>
      <c r="AB3940">
        <v>55</v>
      </c>
      <c r="AC3940" t="s">
        <v>15653</v>
      </c>
      <c r="AD3940" t="s">
        <v>15655</v>
      </c>
    </row>
    <row r="3941" spans="1:30" x14ac:dyDescent="0.25">
      <c r="A3941">
        <v>3940</v>
      </c>
      <c r="B3941" t="s">
        <v>18153</v>
      </c>
      <c r="C3941" s="2">
        <v>4.83034351116126E-2</v>
      </c>
      <c r="D3941" t="s">
        <v>15658</v>
      </c>
      <c r="E3941" t="s">
        <v>18293</v>
      </c>
      <c r="F3941">
        <v>55179.791296211901</v>
      </c>
      <c r="G3941" s="2">
        <v>0.17240366735346799</v>
      </c>
      <c r="H3941" s="12">
        <v>0.28017637822390001</v>
      </c>
      <c r="I3941" s="14">
        <v>0.77934218863751803</v>
      </c>
      <c r="J3941" s="14">
        <v>0.84419729448807501</v>
      </c>
      <c r="K3941" t="s">
        <v>15657</v>
      </c>
      <c r="L3941" t="s">
        <v>24</v>
      </c>
      <c r="M3941" t="s">
        <v>24</v>
      </c>
      <c r="N3941" t="s">
        <v>24</v>
      </c>
      <c r="O3941" t="s">
        <v>24</v>
      </c>
      <c r="P3941" t="s">
        <v>24</v>
      </c>
      <c r="Q3941" t="s">
        <v>24</v>
      </c>
      <c r="R3941" t="s">
        <v>24</v>
      </c>
      <c r="S3941" t="s">
        <v>24</v>
      </c>
      <c r="T3941" t="s">
        <v>24</v>
      </c>
      <c r="U3941" t="s">
        <v>24</v>
      </c>
      <c r="V3941" t="s">
        <v>24</v>
      </c>
      <c r="W3941" t="s">
        <v>24</v>
      </c>
      <c r="X3941" t="s">
        <v>24</v>
      </c>
      <c r="Y3941">
        <v>76841</v>
      </c>
      <c r="Z3941">
        <v>94489</v>
      </c>
      <c r="AA3941">
        <v>34790</v>
      </c>
      <c r="AB3941">
        <v>36482</v>
      </c>
      <c r="AC3941" t="s">
        <v>15656</v>
      </c>
      <c r="AD3941" t="s">
        <v>15659</v>
      </c>
    </row>
    <row r="3942" spans="1:30" x14ac:dyDescent="0.25">
      <c r="A3942">
        <v>3941</v>
      </c>
      <c r="B3942" t="s">
        <v>18154</v>
      </c>
      <c r="C3942" s="2">
        <v>-0.24929262333257399</v>
      </c>
      <c r="D3942" t="s">
        <v>15662</v>
      </c>
      <c r="E3942" t="s">
        <v>18297</v>
      </c>
      <c r="F3942">
        <v>1247.90631271794</v>
      </c>
      <c r="G3942" s="2">
        <v>0.18090467412809899</v>
      </c>
      <c r="H3942" s="12">
        <v>-1.37803306926194</v>
      </c>
      <c r="I3942" s="14">
        <v>0.16819307834231001</v>
      </c>
      <c r="J3942" s="14">
        <v>0.274694258020377</v>
      </c>
      <c r="K3942" t="s">
        <v>15661</v>
      </c>
      <c r="L3942" t="s">
        <v>24</v>
      </c>
      <c r="M3942" t="s">
        <v>24</v>
      </c>
      <c r="N3942" t="s">
        <v>24</v>
      </c>
      <c r="O3942" t="s">
        <v>24</v>
      </c>
      <c r="P3942" t="s">
        <v>24</v>
      </c>
      <c r="Q3942" t="s">
        <v>24</v>
      </c>
      <c r="R3942" t="s">
        <v>24</v>
      </c>
      <c r="S3942" t="s">
        <v>24</v>
      </c>
      <c r="T3942" t="s">
        <v>24</v>
      </c>
      <c r="U3942" t="s">
        <v>24</v>
      </c>
      <c r="V3942" t="s">
        <v>24</v>
      </c>
      <c r="W3942" t="s">
        <v>24</v>
      </c>
      <c r="X3942" t="s">
        <v>24</v>
      </c>
      <c r="Y3942">
        <v>1650</v>
      </c>
      <c r="Z3942">
        <v>1828</v>
      </c>
      <c r="AA3942">
        <v>751</v>
      </c>
      <c r="AB3942">
        <v>1051</v>
      </c>
      <c r="AC3942" t="s">
        <v>15660</v>
      </c>
      <c r="AD3942" t="s">
        <v>15663</v>
      </c>
    </row>
    <row r="3943" spans="1:30" x14ac:dyDescent="0.25">
      <c r="A3943">
        <v>3942</v>
      </c>
      <c r="B3943" t="s">
        <v>18155</v>
      </c>
      <c r="C3943" s="2">
        <v>-0.91437768382283202</v>
      </c>
      <c r="D3943" t="s">
        <v>15666</v>
      </c>
      <c r="E3943" t="s">
        <v>18291</v>
      </c>
      <c r="F3943">
        <v>212.653387367769</v>
      </c>
      <c r="G3943" s="2">
        <v>0.28399921209495599</v>
      </c>
      <c r="H3943" s="12">
        <v>-3.2196486640853998</v>
      </c>
      <c r="I3943" s="14">
        <v>1.28347791768404E-3</v>
      </c>
      <c r="J3943" s="14">
        <v>4.6623081567964504E-3</v>
      </c>
      <c r="K3943" t="s">
        <v>15665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1</v>
      </c>
      <c r="W3943">
        <v>0</v>
      </c>
      <c r="X3943">
        <v>0</v>
      </c>
      <c r="Y3943">
        <v>247</v>
      </c>
      <c r="Z3943">
        <v>201</v>
      </c>
      <c r="AA3943">
        <v>150</v>
      </c>
      <c r="AB3943">
        <v>220</v>
      </c>
      <c r="AC3943" t="s">
        <v>15664</v>
      </c>
      <c r="AD3943" t="s">
        <v>15667</v>
      </c>
    </row>
    <row r="3944" spans="1:30" x14ac:dyDescent="0.25">
      <c r="A3944">
        <v>3943</v>
      </c>
      <c r="B3944" t="s">
        <v>18156</v>
      </c>
      <c r="C3944" s="2">
        <v>-0.19820176415832499</v>
      </c>
      <c r="D3944" t="s">
        <v>15670</v>
      </c>
      <c r="E3944" t="s">
        <v>18298</v>
      </c>
      <c r="F3944">
        <v>7077.0341265381403</v>
      </c>
      <c r="G3944" s="2">
        <v>0.16119069064305899</v>
      </c>
      <c r="H3944" s="12">
        <v>-1.2296104903305101</v>
      </c>
      <c r="I3944" s="14">
        <v>0.218842999805512</v>
      </c>
      <c r="J3944" s="14">
        <v>0.33665085535536099</v>
      </c>
      <c r="K3944" t="s">
        <v>15669</v>
      </c>
      <c r="L3944" t="s">
        <v>24</v>
      </c>
      <c r="M3944" t="s">
        <v>24</v>
      </c>
      <c r="N3944" t="s">
        <v>24</v>
      </c>
      <c r="O3944" t="s">
        <v>24</v>
      </c>
      <c r="P3944" t="s">
        <v>24</v>
      </c>
      <c r="Q3944" t="s">
        <v>24</v>
      </c>
      <c r="R3944" t="s">
        <v>24</v>
      </c>
      <c r="S3944" t="s">
        <v>24</v>
      </c>
      <c r="T3944" t="s">
        <v>24</v>
      </c>
      <c r="U3944" t="s">
        <v>24</v>
      </c>
      <c r="V3944" t="s">
        <v>24</v>
      </c>
      <c r="W3944" t="s">
        <v>24</v>
      </c>
      <c r="X3944" t="s">
        <v>24</v>
      </c>
      <c r="Y3944">
        <v>9053</v>
      </c>
      <c r="Z3944">
        <v>11075</v>
      </c>
      <c r="AA3944">
        <v>4629</v>
      </c>
      <c r="AB3944">
        <v>5346</v>
      </c>
      <c r="AC3944" t="s">
        <v>15668</v>
      </c>
      <c r="AD3944" t="s">
        <v>15671</v>
      </c>
    </row>
    <row r="3945" spans="1:30" x14ac:dyDescent="0.25">
      <c r="A3945">
        <v>3944</v>
      </c>
      <c r="B3945" t="s">
        <v>18157</v>
      </c>
      <c r="C3945" s="2">
        <v>0.39042181311711699</v>
      </c>
      <c r="D3945" t="s">
        <v>35</v>
      </c>
      <c r="F3945">
        <v>239.66569488093</v>
      </c>
      <c r="G3945" s="2">
        <v>0.28278450434348001</v>
      </c>
      <c r="H3945" s="12">
        <v>1.3806336879155801</v>
      </c>
      <c r="I3945" s="14">
        <v>0.16739161979127901</v>
      </c>
      <c r="J3945" s="14">
        <v>0.27410650670710301</v>
      </c>
      <c r="K3945" t="s">
        <v>15673</v>
      </c>
      <c r="L3945" t="s">
        <v>24</v>
      </c>
      <c r="M3945" t="s">
        <v>24</v>
      </c>
      <c r="N3945" t="s">
        <v>24</v>
      </c>
      <c r="O3945" t="s">
        <v>24</v>
      </c>
      <c r="P3945" t="s">
        <v>24</v>
      </c>
      <c r="Q3945" t="s">
        <v>24</v>
      </c>
      <c r="R3945" t="s">
        <v>24</v>
      </c>
      <c r="S3945" t="s">
        <v>24</v>
      </c>
      <c r="T3945" t="s">
        <v>24</v>
      </c>
      <c r="U3945" t="s">
        <v>24</v>
      </c>
      <c r="V3945" t="s">
        <v>24</v>
      </c>
      <c r="W3945" t="s">
        <v>24</v>
      </c>
      <c r="X3945" t="s">
        <v>24</v>
      </c>
      <c r="Y3945">
        <v>410</v>
      </c>
      <c r="Z3945">
        <v>417</v>
      </c>
      <c r="AA3945">
        <v>149</v>
      </c>
      <c r="AB3945">
        <v>121</v>
      </c>
      <c r="AC3945" t="s">
        <v>15672</v>
      </c>
      <c r="AD3945" t="s">
        <v>15674</v>
      </c>
    </row>
    <row r="3946" spans="1:30" x14ac:dyDescent="0.25">
      <c r="A3946">
        <v>3945</v>
      </c>
      <c r="B3946" t="s">
        <v>18158</v>
      </c>
      <c r="C3946" s="2">
        <v>-0.85376891606059502</v>
      </c>
      <c r="D3946" t="s">
        <v>15677</v>
      </c>
      <c r="E3946" t="s">
        <v>18289</v>
      </c>
      <c r="F3946">
        <v>3649.83645409269</v>
      </c>
      <c r="G3946" s="2">
        <v>0.26190639799878102</v>
      </c>
      <c r="H3946" s="12">
        <v>-3.2598245884186801</v>
      </c>
      <c r="I3946" s="14">
        <v>1.1148113748926901E-3</v>
      </c>
      <c r="J3946" s="14">
        <v>4.1860728514147502E-3</v>
      </c>
      <c r="K3946" t="s">
        <v>15676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</v>
      </c>
      <c r="W3946">
        <v>0</v>
      </c>
      <c r="X3946">
        <v>0</v>
      </c>
      <c r="Y3946">
        <v>3577</v>
      </c>
      <c r="Z3946">
        <v>4362</v>
      </c>
      <c r="AA3946">
        <v>3454</v>
      </c>
      <c r="AB3946">
        <v>2638</v>
      </c>
      <c r="AC3946" t="s">
        <v>15675</v>
      </c>
      <c r="AD3946" t="s">
        <v>15678</v>
      </c>
    </row>
    <row r="3947" spans="1:30" x14ac:dyDescent="0.25">
      <c r="A3947">
        <v>3946</v>
      </c>
      <c r="B3947" t="s">
        <v>18159</v>
      </c>
      <c r="C3947" s="2">
        <v>-0.55612691009159998</v>
      </c>
      <c r="D3947" t="s">
        <v>306</v>
      </c>
      <c r="E3947" t="s">
        <v>18294</v>
      </c>
      <c r="F3947">
        <v>360.60372230742797</v>
      </c>
      <c r="G3947" s="2">
        <v>0.26282193146291</v>
      </c>
      <c r="H3947" s="12">
        <v>-2.1159836509689498</v>
      </c>
      <c r="I3947" s="14">
        <v>3.4346198075945501E-2</v>
      </c>
      <c r="J3947" s="14">
        <v>7.6553597880460802E-2</v>
      </c>
      <c r="K3947" t="s">
        <v>15680</v>
      </c>
      <c r="L3947" t="s">
        <v>24</v>
      </c>
      <c r="M3947" t="s">
        <v>24</v>
      </c>
      <c r="N3947" t="s">
        <v>24</v>
      </c>
      <c r="O3947" t="s">
        <v>24</v>
      </c>
      <c r="P3947" t="s">
        <v>24</v>
      </c>
      <c r="Q3947" t="s">
        <v>24</v>
      </c>
      <c r="R3947" t="s">
        <v>24</v>
      </c>
      <c r="S3947" t="s">
        <v>24</v>
      </c>
      <c r="T3947" t="s">
        <v>24</v>
      </c>
      <c r="U3947" t="s">
        <v>24</v>
      </c>
      <c r="V3947" t="s">
        <v>24</v>
      </c>
      <c r="W3947" t="s">
        <v>24</v>
      </c>
      <c r="X3947" t="s">
        <v>24</v>
      </c>
      <c r="Y3947">
        <v>440</v>
      </c>
      <c r="Z3947">
        <v>450</v>
      </c>
      <c r="AA3947">
        <v>213</v>
      </c>
      <c r="AB3947">
        <v>362</v>
      </c>
      <c r="AC3947" t="s">
        <v>15679</v>
      </c>
      <c r="AD3947" t="s">
        <v>15681</v>
      </c>
    </row>
    <row r="3948" spans="1:30" x14ac:dyDescent="0.25">
      <c r="A3948">
        <v>3947</v>
      </c>
      <c r="B3948" t="s">
        <v>18160</v>
      </c>
      <c r="C3948" s="2">
        <v>-0.85101043563471701</v>
      </c>
      <c r="D3948" t="s">
        <v>15684</v>
      </c>
      <c r="E3948" t="s">
        <v>18294</v>
      </c>
      <c r="F3948">
        <v>688.05161540906795</v>
      </c>
      <c r="G3948" s="2">
        <v>0.176585915647539</v>
      </c>
      <c r="H3948" s="12">
        <v>-4.8192429872680904</v>
      </c>
      <c r="I3948" s="14">
        <v>1.44103959409708E-6</v>
      </c>
      <c r="J3948" s="14">
        <v>1.1143088346433899E-5</v>
      </c>
      <c r="K3948" t="s">
        <v>15683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1</v>
      </c>
      <c r="W3948">
        <v>0</v>
      </c>
      <c r="X3948">
        <v>0</v>
      </c>
      <c r="Y3948">
        <v>755</v>
      </c>
      <c r="Z3948">
        <v>739</v>
      </c>
      <c r="AA3948">
        <v>529</v>
      </c>
      <c r="AB3948">
        <v>641</v>
      </c>
      <c r="AC3948" t="s">
        <v>15682</v>
      </c>
      <c r="AD3948" t="s">
        <v>15685</v>
      </c>
    </row>
    <row r="3949" spans="1:30" x14ac:dyDescent="0.25">
      <c r="A3949">
        <v>3948</v>
      </c>
      <c r="B3949" t="s">
        <v>18161</v>
      </c>
      <c r="C3949" s="2">
        <v>-0.93628761796514903</v>
      </c>
      <c r="D3949" t="s">
        <v>15688</v>
      </c>
      <c r="E3949" t="s">
        <v>18282</v>
      </c>
      <c r="F3949">
        <v>478.71543490921999</v>
      </c>
      <c r="G3949" s="2">
        <v>0.195182738022671</v>
      </c>
      <c r="H3949" s="12">
        <v>-4.7969796276574401</v>
      </c>
      <c r="I3949" s="14">
        <v>1.6107597651102199E-6</v>
      </c>
      <c r="J3949" s="14">
        <v>1.22851892241316E-5</v>
      </c>
      <c r="K3949" t="s">
        <v>15687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</v>
      </c>
      <c r="W3949">
        <v>0</v>
      </c>
      <c r="X3949">
        <v>0</v>
      </c>
      <c r="Y3949">
        <v>499</v>
      </c>
      <c r="Z3949">
        <v>502</v>
      </c>
      <c r="AA3949">
        <v>359</v>
      </c>
      <c r="AB3949">
        <v>475</v>
      </c>
      <c r="AC3949" t="s">
        <v>15686</v>
      </c>
      <c r="AD3949" t="s">
        <v>15689</v>
      </c>
    </row>
    <row r="3950" spans="1:30" x14ac:dyDescent="0.25">
      <c r="A3950">
        <v>3949</v>
      </c>
      <c r="B3950" t="s">
        <v>18162</v>
      </c>
      <c r="C3950" s="2">
        <v>0.71959554071595</v>
      </c>
      <c r="D3950" t="s">
        <v>15692</v>
      </c>
      <c r="E3950" t="s">
        <v>18294</v>
      </c>
      <c r="F3950">
        <v>119.95452100869301</v>
      </c>
      <c r="G3950" s="2">
        <v>0.32180390549850002</v>
      </c>
      <c r="H3950" s="12">
        <v>2.23613053919044</v>
      </c>
      <c r="I3950" s="14">
        <v>2.5343221526601099E-2</v>
      </c>
      <c r="J3950" s="14">
        <v>5.9797752302946899E-2</v>
      </c>
      <c r="K3950" t="s">
        <v>15691</v>
      </c>
      <c r="L3950" t="s">
        <v>24</v>
      </c>
      <c r="M3950" t="s">
        <v>24</v>
      </c>
      <c r="N3950" t="s">
        <v>24</v>
      </c>
      <c r="O3950" t="s">
        <v>24</v>
      </c>
      <c r="P3950" t="s">
        <v>24</v>
      </c>
      <c r="Q3950" t="s">
        <v>24</v>
      </c>
      <c r="R3950" t="s">
        <v>24</v>
      </c>
      <c r="S3950" t="s">
        <v>24</v>
      </c>
      <c r="T3950" t="s">
        <v>24</v>
      </c>
      <c r="U3950" t="s">
        <v>24</v>
      </c>
      <c r="V3950" t="s">
        <v>24</v>
      </c>
      <c r="W3950" t="s">
        <v>24</v>
      </c>
      <c r="X3950" t="s">
        <v>24</v>
      </c>
      <c r="Y3950">
        <v>213</v>
      </c>
      <c r="Z3950">
        <v>243</v>
      </c>
      <c r="AA3950">
        <v>46</v>
      </c>
      <c r="AB3950">
        <v>75</v>
      </c>
      <c r="AC3950" t="s">
        <v>15690</v>
      </c>
      <c r="AD3950" t="s">
        <v>15693</v>
      </c>
    </row>
    <row r="3951" spans="1:30" x14ac:dyDescent="0.25">
      <c r="A3951">
        <v>3950</v>
      </c>
      <c r="B3951" t="s">
        <v>18163</v>
      </c>
      <c r="C3951" s="2">
        <v>-2.9942622061589199E-3</v>
      </c>
      <c r="D3951" t="s">
        <v>15696</v>
      </c>
      <c r="E3951" t="s">
        <v>18283</v>
      </c>
      <c r="F3951">
        <v>86.679502601388407</v>
      </c>
      <c r="G3951" s="2">
        <v>0.414318002506256</v>
      </c>
      <c r="H3951" s="12">
        <v>-7.2269662144688199E-3</v>
      </c>
      <c r="I3951" s="14">
        <v>0.99423376543022501</v>
      </c>
      <c r="J3951" s="14">
        <v>0.99474323699847</v>
      </c>
      <c r="K3951" t="s">
        <v>15695</v>
      </c>
      <c r="L3951" t="s">
        <v>24</v>
      </c>
      <c r="M3951" t="s">
        <v>24</v>
      </c>
      <c r="N3951" t="s">
        <v>24</v>
      </c>
      <c r="O3951" t="s">
        <v>24</v>
      </c>
      <c r="P3951" t="s">
        <v>24</v>
      </c>
      <c r="Q3951" t="s">
        <v>24</v>
      </c>
      <c r="R3951" t="s">
        <v>24</v>
      </c>
      <c r="S3951" t="s">
        <v>24</v>
      </c>
      <c r="T3951" t="s">
        <v>24</v>
      </c>
      <c r="U3951" t="s">
        <v>24</v>
      </c>
      <c r="V3951" t="s">
        <v>24</v>
      </c>
      <c r="W3951" t="s">
        <v>24</v>
      </c>
      <c r="X3951" t="s">
        <v>24</v>
      </c>
      <c r="Y3951">
        <v>131</v>
      </c>
      <c r="Z3951">
        <v>132</v>
      </c>
      <c r="AA3951">
        <v>68</v>
      </c>
      <c r="AB3951">
        <v>44</v>
      </c>
      <c r="AC3951" t="s">
        <v>15694</v>
      </c>
      <c r="AD3951" t="s">
        <v>15697</v>
      </c>
    </row>
    <row r="3952" spans="1:30" x14ac:dyDescent="0.25">
      <c r="A3952">
        <v>3951</v>
      </c>
      <c r="B3952" t="s">
        <v>18164</v>
      </c>
      <c r="C3952" s="2">
        <v>0.35294573077323999</v>
      </c>
      <c r="D3952" t="s">
        <v>15700</v>
      </c>
      <c r="E3952" t="s">
        <v>18287</v>
      </c>
      <c r="F3952">
        <v>1378.1566093449201</v>
      </c>
      <c r="G3952" s="2">
        <v>0.15813744671969299</v>
      </c>
      <c r="H3952" s="12">
        <v>2.2318921804704299</v>
      </c>
      <c r="I3952" s="14">
        <v>2.5622089828853299E-2</v>
      </c>
      <c r="J3952" s="14">
        <v>6.0333392773131198E-2</v>
      </c>
      <c r="K3952" t="s">
        <v>15699</v>
      </c>
      <c r="L3952" t="s">
        <v>24</v>
      </c>
      <c r="M3952" t="s">
        <v>24</v>
      </c>
      <c r="N3952" t="s">
        <v>24</v>
      </c>
      <c r="O3952" t="s">
        <v>24</v>
      </c>
      <c r="P3952" t="s">
        <v>24</v>
      </c>
      <c r="Q3952" t="s">
        <v>24</v>
      </c>
      <c r="R3952" t="s">
        <v>24</v>
      </c>
      <c r="S3952" t="s">
        <v>24</v>
      </c>
      <c r="T3952" t="s">
        <v>24</v>
      </c>
      <c r="U3952" t="s">
        <v>24</v>
      </c>
      <c r="V3952" t="s">
        <v>24</v>
      </c>
      <c r="W3952" t="s">
        <v>24</v>
      </c>
      <c r="X3952" t="s">
        <v>24</v>
      </c>
      <c r="Y3952">
        <v>2322</v>
      </c>
      <c r="Z3952">
        <v>2387</v>
      </c>
      <c r="AA3952">
        <v>710</v>
      </c>
      <c r="AB3952">
        <v>892</v>
      </c>
      <c r="AC3952" t="s">
        <v>15698</v>
      </c>
      <c r="AD3952" t="s">
        <v>15701</v>
      </c>
    </row>
    <row r="3953" spans="1:30" x14ac:dyDescent="0.25">
      <c r="A3953">
        <v>3952</v>
      </c>
      <c r="B3953" t="s">
        <v>18165</v>
      </c>
      <c r="C3953" s="2">
        <v>-0.164342878660028</v>
      </c>
      <c r="D3953" t="s">
        <v>15704</v>
      </c>
      <c r="E3953" t="s">
        <v>18289</v>
      </c>
      <c r="F3953">
        <v>3758.88361183703</v>
      </c>
      <c r="G3953" s="2">
        <v>0.168112674422492</v>
      </c>
      <c r="H3953" s="12">
        <v>-0.97757577901003001</v>
      </c>
      <c r="I3953" s="14">
        <v>0.328284181555143</v>
      </c>
      <c r="J3953" s="14">
        <v>0.45318843506809597</v>
      </c>
      <c r="K3953" t="s">
        <v>15703</v>
      </c>
      <c r="L3953" t="s">
        <v>24</v>
      </c>
      <c r="M3953" t="s">
        <v>24</v>
      </c>
      <c r="N3953" t="s">
        <v>24</v>
      </c>
      <c r="O3953" t="s">
        <v>24</v>
      </c>
      <c r="P3953" t="s">
        <v>24</v>
      </c>
      <c r="Q3953" t="s">
        <v>24</v>
      </c>
      <c r="R3953" t="s">
        <v>24</v>
      </c>
      <c r="S3953" t="s">
        <v>24</v>
      </c>
      <c r="T3953" t="s">
        <v>24</v>
      </c>
      <c r="U3953" t="s">
        <v>24</v>
      </c>
      <c r="V3953" t="s">
        <v>24</v>
      </c>
      <c r="W3953" t="s">
        <v>24</v>
      </c>
      <c r="X3953" t="s">
        <v>24</v>
      </c>
      <c r="Y3953">
        <v>4947</v>
      </c>
      <c r="Z3953">
        <v>5874</v>
      </c>
      <c r="AA3953">
        <v>2263</v>
      </c>
      <c r="AB3953">
        <v>3008</v>
      </c>
      <c r="AC3953" t="s">
        <v>15702</v>
      </c>
      <c r="AD3953" t="s">
        <v>15705</v>
      </c>
    </row>
    <row r="3954" spans="1:30" x14ac:dyDescent="0.25">
      <c r="A3954">
        <v>3953</v>
      </c>
      <c r="B3954" t="s">
        <v>18166</v>
      </c>
      <c r="C3954" s="2">
        <v>1.12069590032487</v>
      </c>
      <c r="D3954" t="s">
        <v>15708</v>
      </c>
      <c r="E3954" t="s">
        <v>18282</v>
      </c>
      <c r="F3954">
        <v>483.79269942050098</v>
      </c>
      <c r="G3954" s="2">
        <v>0.27255060398986503</v>
      </c>
      <c r="H3954" s="12">
        <v>4.1118819181429798</v>
      </c>
      <c r="I3954" s="14">
        <v>3.9244701672908903E-5</v>
      </c>
      <c r="J3954" s="14">
        <v>2.1892937147529901E-4</v>
      </c>
      <c r="K3954" t="s">
        <v>15707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0</v>
      </c>
      <c r="Y3954">
        <v>932</v>
      </c>
      <c r="Z3954">
        <v>1089</v>
      </c>
      <c r="AA3954">
        <v>223</v>
      </c>
      <c r="AB3954">
        <v>173</v>
      </c>
      <c r="AC3954" t="s">
        <v>15706</v>
      </c>
      <c r="AD3954" t="s">
        <v>15709</v>
      </c>
    </row>
    <row r="3955" spans="1:30" x14ac:dyDescent="0.25">
      <c r="A3955">
        <v>3954</v>
      </c>
      <c r="B3955" t="s">
        <v>18167</v>
      </c>
      <c r="C3955" s="2">
        <v>-0.841783940299349</v>
      </c>
      <c r="D3955" t="s">
        <v>15712</v>
      </c>
      <c r="E3955" t="s">
        <v>18282</v>
      </c>
      <c r="F3955">
        <v>6.3976309156240898</v>
      </c>
      <c r="G3955" s="2">
        <v>1.07594317834613</v>
      </c>
      <c r="H3955" s="12">
        <v>-0.78236839755170196</v>
      </c>
      <c r="I3955" s="14">
        <v>0.43399810071724298</v>
      </c>
      <c r="J3955" s="14" t="s">
        <v>24</v>
      </c>
      <c r="K3955" t="s">
        <v>15711</v>
      </c>
      <c r="L3955" t="s">
        <v>24</v>
      </c>
      <c r="M3955" t="s">
        <v>24</v>
      </c>
      <c r="N3955" t="s">
        <v>24</v>
      </c>
      <c r="O3955" t="s">
        <v>24</v>
      </c>
      <c r="P3955" t="s">
        <v>24</v>
      </c>
      <c r="Q3955" t="s">
        <v>24</v>
      </c>
      <c r="R3955" t="s">
        <v>24</v>
      </c>
      <c r="S3955" t="s">
        <v>24</v>
      </c>
      <c r="T3955" t="s">
        <v>24</v>
      </c>
      <c r="U3955" t="s">
        <v>24</v>
      </c>
      <c r="V3955" t="s">
        <v>24</v>
      </c>
      <c r="W3955" t="s">
        <v>24</v>
      </c>
      <c r="X3955" t="s">
        <v>24</v>
      </c>
      <c r="Y3955">
        <v>7</v>
      </c>
      <c r="Z3955">
        <v>7</v>
      </c>
      <c r="AA3955">
        <v>4</v>
      </c>
      <c r="AB3955">
        <v>7</v>
      </c>
      <c r="AC3955" t="s">
        <v>15710</v>
      </c>
      <c r="AD3955" t="s">
        <v>15713</v>
      </c>
    </row>
    <row r="3956" spans="1:30" x14ac:dyDescent="0.25">
      <c r="A3956">
        <v>3955</v>
      </c>
      <c r="B3956" t="s">
        <v>18168</v>
      </c>
      <c r="C3956" s="2">
        <v>-0.16565426280183099</v>
      </c>
      <c r="D3956" t="s">
        <v>1504</v>
      </c>
      <c r="E3956" t="s">
        <v>18294</v>
      </c>
      <c r="F3956">
        <v>5913.94870865745</v>
      </c>
      <c r="G3956" s="2">
        <v>0.18140847963237899</v>
      </c>
      <c r="H3956" s="12">
        <v>-0.913156116723574</v>
      </c>
      <c r="I3956" s="14">
        <v>0.36116043999561198</v>
      </c>
      <c r="J3956" s="14">
        <v>0.48881695529828001</v>
      </c>
      <c r="K3956" t="s">
        <v>15715</v>
      </c>
      <c r="L3956" t="s">
        <v>24</v>
      </c>
      <c r="M3956" t="s">
        <v>24</v>
      </c>
      <c r="N3956" t="s">
        <v>24</v>
      </c>
      <c r="O3956" t="s">
        <v>24</v>
      </c>
      <c r="P3956" t="s">
        <v>24</v>
      </c>
      <c r="Q3956" t="s">
        <v>24</v>
      </c>
      <c r="R3956" t="s">
        <v>24</v>
      </c>
      <c r="S3956" t="s">
        <v>24</v>
      </c>
      <c r="T3956" t="s">
        <v>24</v>
      </c>
      <c r="U3956" t="s">
        <v>24</v>
      </c>
      <c r="V3956" t="s">
        <v>24</v>
      </c>
      <c r="W3956" t="s">
        <v>24</v>
      </c>
      <c r="X3956" t="s">
        <v>24</v>
      </c>
      <c r="Y3956">
        <v>7772</v>
      </c>
      <c r="Z3956">
        <v>9243</v>
      </c>
      <c r="AA3956">
        <v>4116</v>
      </c>
      <c r="AB3956">
        <v>4079</v>
      </c>
      <c r="AC3956" t="s">
        <v>15714</v>
      </c>
      <c r="AD3956" t="s">
        <v>15716</v>
      </c>
    </row>
    <row r="3957" spans="1:30" x14ac:dyDescent="0.25">
      <c r="A3957">
        <v>3956</v>
      </c>
      <c r="B3957" t="s">
        <v>18169</v>
      </c>
      <c r="C3957" s="2">
        <v>-0.161425482978796</v>
      </c>
      <c r="D3957" t="s">
        <v>9125</v>
      </c>
      <c r="E3957" t="s">
        <v>18298</v>
      </c>
      <c r="F3957">
        <v>5591.8149416452598</v>
      </c>
      <c r="G3957" s="2">
        <v>0.166016661200489</v>
      </c>
      <c r="H3957" s="12">
        <v>-0.97234507555751903</v>
      </c>
      <c r="I3957" s="14">
        <v>0.33087890631642097</v>
      </c>
      <c r="J3957" s="14">
        <v>0.45616583931134802</v>
      </c>
      <c r="K3957" t="s">
        <v>15718</v>
      </c>
      <c r="L3957" t="s">
        <v>24</v>
      </c>
      <c r="M3957" t="s">
        <v>24</v>
      </c>
      <c r="N3957" t="s">
        <v>24</v>
      </c>
      <c r="O3957" t="s">
        <v>24</v>
      </c>
      <c r="P3957" t="s">
        <v>24</v>
      </c>
      <c r="Q3957" t="s">
        <v>24</v>
      </c>
      <c r="R3957" t="s">
        <v>24</v>
      </c>
      <c r="S3957" t="s">
        <v>24</v>
      </c>
      <c r="T3957" t="s">
        <v>24</v>
      </c>
      <c r="U3957" t="s">
        <v>24</v>
      </c>
      <c r="V3957" t="s">
        <v>24</v>
      </c>
      <c r="W3957" t="s">
        <v>24</v>
      </c>
      <c r="X3957" t="s">
        <v>24</v>
      </c>
      <c r="Y3957">
        <v>7397</v>
      </c>
      <c r="Z3957">
        <v>8714</v>
      </c>
      <c r="AA3957">
        <v>3783</v>
      </c>
      <c r="AB3957">
        <v>3974</v>
      </c>
      <c r="AC3957" t="s">
        <v>15717</v>
      </c>
      <c r="AD3957" t="s">
        <v>15719</v>
      </c>
    </row>
    <row r="3958" spans="1:30" x14ac:dyDescent="0.25">
      <c r="A3958">
        <v>3957</v>
      </c>
      <c r="B3958" t="s">
        <v>18170</v>
      </c>
      <c r="C3958" s="2">
        <v>0.55458057957035001</v>
      </c>
      <c r="D3958" t="s">
        <v>35</v>
      </c>
      <c r="E3958" t="s">
        <v>18301</v>
      </c>
      <c r="F3958">
        <v>429.59648848419499</v>
      </c>
      <c r="G3958" s="2">
        <v>0.25740443465774898</v>
      </c>
      <c r="H3958" s="12">
        <v>2.1545105868425898</v>
      </c>
      <c r="I3958" s="14">
        <v>3.1200152631402502E-2</v>
      </c>
      <c r="J3958" s="14">
        <v>7.0466510136279206E-2</v>
      </c>
      <c r="K3958" t="s">
        <v>15721</v>
      </c>
      <c r="L3958" t="s">
        <v>24</v>
      </c>
      <c r="M3958" t="s">
        <v>24</v>
      </c>
      <c r="N3958" t="s">
        <v>24</v>
      </c>
      <c r="O3958" t="s">
        <v>24</v>
      </c>
      <c r="P3958" t="s">
        <v>24</v>
      </c>
      <c r="Q3958" t="s">
        <v>24</v>
      </c>
      <c r="R3958" t="s">
        <v>24</v>
      </c>
      <c r="S3958" t="s">
        <v>24</v>
      </c>
      <c r="T3958" t="s">
        <v>24</v>
      </c>
      <c r="U3958" t="s">
        <v>24</v>
      </c>
      <c r="V3958" t="s">
        <v>24</v>
      </c>
      <c r="W3958" t="s">
        <v>24</v>
      </c>
      <c r="X3958" t="s">
        <v>24</v>
      </c>
      <c r="Y3958">
        <v>744</v>
      </c>
      <c r="Z3958">
        <v>813</v>
      </c>
      <c r="AA3958">
        <v>249</v>
      </c>
      <c r="AB3958">
        <v>204</v>
      </c>
      <c r="AC3958" t="s">
        <v>15720</v>
      </c>
      <c r="AD3958" t="s">
        <v>15722</v>
      </c>
    </row>
    <row r="3959" spans="1:30" x14ac:dyDescent="0.25">
      <c r="A3959">
        <v>3958</v>
      </c>
      <c r="B3959" t="s">
        <v>18171</v>
      </c>
      <c r="C3959" s="2">
        <v>-4.1807303466516302E-2</v>
      </c>
      <c r="D3959" t="s">
        <v>15725</v>
      </c>
      <c r="E3959" t="s">
        <v>18294</v>
      </c>
      <c r="F3959">
        <v>1414.4391197494799</v>
      </c>
      <c r="G3959" s="2">
        <v>0.169334309193136</v>
      </c>
      <c r="H3959" s="12">
        <v>-0.24689210158133101</v>
      </c>
      <c r="I3959" s="14">
        <v>0.80499172917211204</v>
      </c>
      <c r="J3959" s="14">
        <v>0.86430923904786905</v>
      </c>
      <c r="K3959" t="s">
        <v>15724</v>
      </c>
      <c r="L3959" t="s">
        <v>24</v>
      </c>
      <c r="M3959" t="s">
        <v>24</v>
      </c>
      <c r="N3959" t="s">
        <v>24</v>
      </c>
      <c r="O3959" t="s">
        <v>24</v>
      </c>
      <c r="P3959" t="s">
        <v>24</v>
      </c>
      <c r="Q3959" t="s">
        <v>24</v>
      </c>
      <c r="R3959" t="s">
        <v>24</v>
      </c>
      <c r="S3959" t="s">
        <v>24</v>
      </c>
      <c r="T3959" t="s">
        <v>24</v>
      </c>
      <c r="U3959" t="s">
        <v>24</v>
      </c>
      <c r="V3959" t="s">
        <v>24</v>
      </c>
      <c r="W3959" t="s">
        <v>24</v>
      </c>
      <c r="X3959" t="s">
        <v>24</v>
      </c>
      <c r="Y3959">
        <v>1976</v>
      </c>
      <c r="Z3959">
        <v>2276</v>
      </c>
      <c r="AA3959">
        <v>911</v>
      </c>
      <c r="AB3959">
        <v>976</v>
      </c>
      <c r="AC3959" t="s">
        <v>15723</v>
      </c>
      <c r="AD3959" t="s">
        <v>15726</v>
      </c>
    </row>
    <row r="3960" spans="1:30" x14ac:dyDescent="0.25">
      <c r="A3960">
        <v>3959</v>
      </c>
      <c r="B3960" t="s">
        <v>18172</v>
      </c>
      <c r="C3960" s="2">
        <v>-0.42203528923470601</v>
      </c>
      <c r="D3960" t="s">
        <v>15729</v>
      </c>
      <c r="E3960" t="s">
        <v>18298</v>
      </c>
      <c r="F3960">
        <v>1812.4978269410601</v>
      </c>
      <c r="G3960" s="2">
        <v>0.148835271384097</v>
      </c>
      <c r="H3960" s="12">
        <v>-2.8355865199826602</v>
      </c>
      <c r="I3960" s="14">
        <v>4.5741623504257098E-3</v>
      </c>
      <c r="J3960" s="14">
        <v>1.3793130485260501E-2</v>
      </c>
      <c r="K3960" t="s">
        <v>15728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</v>
      </c>
      <c r="W3960">
        <v>0</v>
      </c>
      <c r="X3960">
        <v>0</v>
      </c>
      <c r="Y3960">
        <v>2270</v>
      </c>
      <c r="Z3960">
        <v>2452</v>
      </c>
      <c r="AA3960">
        <v>1265</v>
      </c>
      <c r="AB3960">
        <v>1474</v>
      </c>
      <c r="AC3960" t="s">
        <v>15727</v>
      </c>
      <c r="AD3960" t="s">
        <v>15730</v>
      </c>
    </row>
    <row r="3961" spans="1:30" x14ac:dyDescent="0.25">
      <c r="A3961">
        <v>3960</v>
      </c>
      <c r="B3961" t="s">
        <v>18173</v>
      </c>
      <c r="C3961" s="2">
        <v>-0.10288129961343701</v>
      </c>
      <c r="D3961" t="s">
        <v>306</v>
      </c>
      <c r="E3961" t="s">
        <v>18295</v>
      </c>
      <c r="F3961">
        <v>1555.17072358224</v>
      </c>
      <c r="G3961" s="2">
        <v>0.162942539471082</v>
      </c>
      <c r="H3961" s="12">
        <v>-0.63139619615230003</v>
      </c>
      <c r="I3961" s="14">
        <v>0.52778150255429801</v>
      </c>
      <c r="J3961" s="14">
        <v>0.64872104736371905</v>
      </c>
      <c r="K3961" t="s">
        <v>15732</v>
      </c>
      <c r="L3961" t="s">
        <v>24</v>
      </c>
      <c r="M3961" t="s">
        <v>24</v>
      </c>
      <c r="N3961" t="s">
        <v>24</v>
      </c>
      <c r="O3961" t="s">
        <v>24</v>
      </c>
      <c r="P3961" t="s">
        <v>24</v>
      </c>
      <c r="Q3961" t="s">
        <v>24</v>
      </c>
      <c r="R3961" t="s">
        <v>24</v>
      </c>
      <c r="S3961" t="s">
        <v>24</v>
      </c>
      <c r="T3961" t="s">
        <v>24</v>
      </c>
      <c r="U3961" t="s">
        <v>24</v>
      </c>
      <c r="V3961" t="s">
        <v>24</v>
      </c>
      <c r="W3961" t="s">
        <v>24</v>
      </c>
      <c r="X3961" t="s">
        <v>24</v>
      </c>
      <c r="Y3961">
        <v>2101</v>
      </c>
      <c r="Z3961">
        <v>2476</v>
      </c>
      <c r="AA3961">
        <v>972</v>
      </c>
      <c r="AB3961">
        <v>1155</v>
      </c>
      <c r="AC3961" t="s">
        <v>15731</v>
      </c>
      <c r="AD3961" t="s">
        <v>15733</v>
      </c>
    </row>
    <row r="3962" spans="1:30" x14ac:dyDescent="0.25">
      <c r="A3962">
        <v>3961</v>
      </c>
      <c r="B3962" t="s">
        <v>18174</v>
      </c>
      <c r="C3962" s="2">
        <v>0.272503181005332</v>
      </c>
      <c r="D3962" t="s">
        <v>15736</v>
      </c>
      <c r="E3962" t="s">
        <v>18295</v>
      </c>
      <c r="F3962">
        <v>414.52684594557098</v>
      </c>
      <c r="G3962" s="2">
        <v>0.20575822093827401</v>
      </c>
      <c r="H3962" s="12">
        <v>1.32438538670628</v>
      </c>
      <c r="I3962" s="14">
        <v>0.18537508534633701</v>
      </c>
      <c r="J3962" s="14">
        <v>0.29655457119108802</v>
      </c>
      <c r="K3962" t="s">
        <v>15735</v>
      </c>
      <c r="L3962" t="s">
        <v>24</v>
      </c>
      <c r="M3962" t="s">
        <v>24</v>
      </c>
      <c r="N3962" t="s">
        <v>24</v>
      </c>
      <c r="O3962" t="s">
        <v>24</v>
      </c>
      <c r="P3962" t="s">
        <v>24</v>
      </c>
      <c r="Q3962" t="s">
        <v>24</v>
      </c>
      <c r="R3962" t="s">
        <v>24</v>
      </c>
      <c r="S3962" t="s">
        <v>24</v>
      </c>
      <c r="T3962" t="s">
        <v>24</v>
      </c>
      <c r="U3962" t="s">
        <v>24</v>
      </c>
      <c r="V3962" t="s">
        <v>24</v>
      </c>
      <c r="W3962" t="s">
        <v>24</v>
      </c>
      <c r="X3962" t="s">
        <v>24</v>
      </c>
      <c r="Y3962">
        <v>676</v>
      </c>
      <c r="Z3962">
        <v>705</v>
      </c>
      <c r="AA3962">
        <v>244</v>
      </c>
      <c r="AB3962">
        <v>249</v>
      </c>
      <c r="AC3962" t="s">
        <v>15734</v>
      </c>
      <c r="AD3962" t="e">
        <f>-SAVTPLLDGLAIRLYIQPKASRDQIIGLHGDELKVAITAPPVDGQANAHLIKFIAKQFRVAKSHVIIEKGELGRHKQIKIIHPQQIPPQVAALLE</f>
        <v>#NAME?</v>
      </c>
    </row>
    <row r="3963" spans="1:30" x14ac:dyDescent="0.25">
      <c r="A3963">
        <v>3962</v>
      </c>
      <c r="B3963" t="s">
        <v>18175</v>
      </c>
      <c r="C3963" s="2">
        <v>-5.9064373149860801E-2</v>
      </c>
      <c r="D3963" t="s">
        <v>15739</v>
      </c>
      <c r="E3963" t="s">
        <v>18286</v>
      </c>
      <c r="F3963">
        <v>627.496504659724</v>
      </c>
      <c r="G3963" s="2">
        <v>0.193194001592224</v>
      </c>
      <c r="H3963" s="12">
        <v>-0.30572570919944198</v>
      </c>
      <c r="I3963" s="14">
        <v>0.759813496857214</v>
      </c>
      <c r="J3963" s="14">
        <v>0.83181152375313105</v>
      </c>
      <c r="K3963" t="s">
        <v>15738</v>
      </c>
      <c r="L3963" t="s">
        <v>24</v>
      </c>
      <c r="M3963" t="s">
        <v>24</v>
      </c>
      <c r="N3963" t="s">
        <v>24</v>
      </c>
      <c r="O3963" t="s">
        <v>24</v>
      </c>
      <c r="P3963" t="s">
        <v>24</v>
      </c>
      <c r="Q3963" t="s">
        <v>24</v>
      </c>
      <c r="R3963" t="s">
        <v>24</v>
      </c>
      <c r="S3963" t="s">
        <v>24</v>
      </c>
      <c r="T3963" t="s">
        <v>24</v>
      </c>
      <c r="U3963" t="s">
        <v>24</v>
      </c>
      <c r="V3963" t="s">
        <v>24</v>
      </c>
      <c r="W3963" t="s">
        <v>24</v>
      </c>
      <c r="X3963" t="s">
        <v>24</v>
      </c>
      <c r="Y3963">
        <v>847</v>
      </c>
      <c r="Z3963">
        <v>1030</v>
      </c>
      <c r="AA3963">
        <v>373</v>
      </c>
      <c r="AB3963">
        <v>475</v>
      </c>
      <c r="AC3963" t="s">
        <v>15737</v>
      </c>
      <c r="AD3963" t="s">
        <v>15740</v>
      </c>
    </row>
    <row r="3964" spans="1:30" x14ac:dyDescent="0.25">
      <c r="A3964">
        <v>3963</v>
      </c>
      <c r="B3964" t="s">
        <v>18176</v>
      </c>
      <c r="C3964" s="2">
        <v>-0.181014165419489</v>
      </c>
      <c r="D3964" t="s">
        <v>15743</v>
      </c>
      <c r="E3964" t="s">
        <v>18289</v>
      </c>
      <c r="F3964">
        <v>669.268497464348</v>
      </c>
      <c r="G3964" s="2">
        <v>0.17883262158627</v>
      </c>
      <c r="H3964" s="12">
        <v>-1.0121988025108</v>
      </c>
      <c r="I3964" s="14">
        <v>0.311443008661345</v>
      </c>
      <c r="J3964" s="14">
        <v>0.43653443963479999</v>
      </c>
      <c r="K3964" t="s">
        <v>15742</v>
      </c>
      <c r="L3964" t="s">
        <v>24</v>
      </c>
      <c r="M3964" t="s">
        <v>24</v>
      </c>
      <c r="N3964" t="s">
        <v>24</v>
      </c>
      <c r="O3964" t="s">
        <v>24</v>
      </c>
      <c r="P3964" t="s">
        <v>24</v>
      </c>
      <c r="Q3964" t="s">
        <v>24</v>
      </c>
      <c r="R3964" t="s">
        <v>24</v>
      </c>
      <c r="S3964" t="s">
        <v>24</v>
      </c>
      <c r="T3964" t="s">
        <v>24</v>
      </c>
      <c r="U3964" t="s">
        <v>24</v>
      </c>
      <c r="V3964" t="s">
        <v>24</v>
      </c>
      <c r="W3964" t="s">
        <v>24</v>
      </c>
      <c r="X3964" t="s">
        <v>24</v>
      </c>
      <c r="Y3964">
        <v>892</v>
      </c>
      <c r="Z3964">
        <v>1022</v>
      </c>
      <c r="AA3964">
        <v>419</v>
      </c>
      <c r="AB3964">
        <v>522</v>
      </c>
      <c r="AC3964" t="s">
        <v>15741</v>
      </c>
      <c r="AD3964" t="s">
        <v>15744</v>
      </c>
    </row>
    <row r="3965" spans="1:30" x14ac:dyDescent="0.25">
      <c r="A3965">
        <v>3964</v>
      </c>
      <c r="B3965" t="s">
        <v>18177</v>
      </c>
      <c r="C3965" s="2">
        <v>-9.7607848332634806E-2</v>
      </c>
      <c r="D3965" t="s">
        <v>35</v>
      </c>
      <c r="F3965">
        <v>2292.2341377074499</v>
      </c>
      <c r="G3965" s="2">
        <v>0.17384590133627401</v>
      </c>
      <c r="H3965" s="12">
        <v>-0.56146188999779501</v>
      </c>
      <c r="I3965" s="14">
        <v>0.57448270324695505</v>
      </c>
      <c r="J3965" s="14">
        <v>0.688356844485843</v>
      </c>
      <c r="K3965" t="s">
        <v>15746</v>
      </c>
      <c r="L3965" t="s">
        <v>24</v>
      </c>
      <c r="M3965" t="s">
        <v>24</v>
      </c>
      <c r="N3965" t="s">
        <v>24</v>
      </c>
      <c r="O3965" t="s">
        <v>24</v>
      </c>
      <c r="P3965" t="s">
        <v>24</v>
      </c>
      <c r="Q3965" t="s">
        <v>24</v>
      </c>
      <c r="R3965" t="s">
        <v>24</v>
      </c>
      <c r="S3965" t="s">
        <v>24</v>
      </c>
      <c r="T3965" t="s">
        <v>24</v>
      </c>
      <c r="U3965" t="s">
        <v>24</v>
      </c>
      <c r="V3965" t="s">
        <v>24</v>
      </c>
      <c r="W3965" t="s">
        <v>24</v>
      </c>
      <c r="X3965" t="s">
        <v>24</v>
      </c>
      <c r="Y3965">
        <v>3137</v>
      </c>
      <c r="Z3965">
        <v>3619</v>
      </c>
      <c r="AA3965">
        <v>1538</v>
      </c>
      <c r="AB3965">
        <v>1572</v>
      </c>
      <c r="AC3965" t="s">
        <v>15745</v>
      </c>
      <c r="AD3965" t="s">
        <v>15747</v>
      </c>
    </row>
    <row r="3966" spans="1:30" x14ac:dyDescent="0.25">
      <c r="A3966">
        <v>3965</v>
      </c>
      <c r="B3966" t="s">
        <v>18178</v>
      </c>
      <c r="C3966" s="2">
        <v>0.578744970458685</v>
      </c>
      <c r="D3966" t="s">
        <v>15750</v>
      </c>
      <c r="E3966" t="s">
        <v>18298</v>
      </c>
      <c r="F3966">
        <v>512.71135204864004</v>
      </c>
      <c r="G3966" s="2">
        <v>0.19923342588364301</v>
      </c>
      <c r="H3966" s="12">
        <v>2.9048588001327</v>
      </c>
      <c r="I3966" s="14">
        <v>3.6741881163389399E-3</v>
      </c>
      <c r="J3966" s="14">
        <v>1.14506820385503E-2</v>
      </c>
      <c r="K3966" t="s">
        <v>15749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0</v>
      </c>
      <c r="Y3966">
        <v>886</v>
      </c>
      <c r="Z3966">
        <v>986</v>
      </c>
      <c r="AA3966">
        <v>267</v>
      </c>
      <c r="AB3966">
        <v>273</v>
      </c>
      <c r="AC3966" t="s">
        <v>15748</v>
      </c>
      <c r="AD3966" t="s">
        <v>15751</v>
      </c>
    </row>
    <row r="3967" spans="1:30" x14ac:dyDescent="0.25">
      <c r="A3967">
        <v>3966</v>
      </c>
      <c r="B3967" t="s">
        <v>18179</v>
      </c>
      <c r="C3967" s="2">
        <v>0.16082486062648099</v>
      </c>
      <c r="D3967" t="s">
        <v>35</v>
      </c>
      <c r="E3967" t="s">
        <v>18295</v>
      </c>
      <c r="F3967">
        <v>1735.3661624900701</v>
      </c>
      <c r="G3967" s="2">
        <v>0.165665403377348</v>
      </c>
      <c r="H3967" s="12">
        <v>0.97078120927975597</v>
      </c>
      <c r="I3967" s="14">
        <v>0.33165724175721301</v>
      </c>
      <c r="J3967" s="14">
        <v>0.45651093727949099</v>
      </c>
      <c r="K3967" t="s">
        <v>15753</v>
      </c>
      <c r="L3967" t="s">
        <v>24</v>
      </c>
      <c r="M3967" t="s">
        <v>24</v>
      </c>
      <c r="N3967" t="s">
        <v>24</v>
      </c>
      <c r="O3967" t="s">
        <v>24</v>
      </c>
      <c r="P3967" t="s">
        <v>24</v>
      </c>
      <c r="Q3967" t="s">
        <v>24</v>
      </c>
      <c r="R3967" t="s">
        <v>24</v>
      </c>
      <c r="S3967" t="s">
        <v>24</v>
      </c>
      <c r="T3967" t="s">
        <v>24</v>
      </c>
      <c r="U3967" t="s">
        <v>24</v>
      </c>
      <c r="V3967" t="s">
        <v>24</v>
      </c>
      <c r="W3967" t="s">
        <v>24</v>
      </c>
      <c r="X3967" t="s">
        <v>24</v>
      </c>
      <c r="Y3967">
        <v>2559</v>
      </c>
      <c r="Z3967">
        <v>3032</v>
      </c>
      <c r="AA3967">
        <v>1018</v>
      </c>
      <c r="AB3967">
        <v>1141</v>
      </c>
      <c r="AC3967" t="s">
        <v>15752</v>
      </c>
      <c r="AD3967" t="s">
        <v>15754</v>
      </c>
    </row>
    <row r="3968" spans="1:30" x14ac:dyDescent="0.25">
      <c r="A3968">
        <v>3967</v>
      </c>
      <c r="B3968" t="s">
        <v>18180</v>
      </c>
      <c r="C3968" s="2">
        <v>0.222050362991256</v>
      </c>
      <c r="D3968" t="s">
        <v>15757</v>
      </c>
      <c r="E3968" t="s">
        <v>18287</v>
      </c>
      <c r="F3968">
        <v>2466.17754350819</v>
      </c>
      <c r="G3968" s="2">
        <v>0.15481822857705199</v>
      </c>
      <c r="H3968" s="12">
        <v>1.4342649766254201</v>
      </c>
      <c r="I3968" s="14">
        <v>0.15149666088562</v>
      </c>
      <c r="J3968" s="14">
        <v>0.25346806373536601</v>
      </c>
      <c r="K3968" t="s">
        <v>15756</v>
      </c>
      <c r="L3968" t="s">
        <v>24</v>
      </c>
      <c r="M3968" t="s">
        <v>24</v>
      </c>
      <c r="N3968" t="s">
        <v>24</v>
      </c>
      <c r="O3968" t="s">
        <v>24</v>
      </c>
      <c r="P3968" t="s">
        <v>24</v>
      </c>
      <c r="Q3968" t="s">
        <v>24</v>
      </c>
      <c r="R3968" t="s">
        <v>24</v>
      </c>
      <c r="S3968" t="s">
        <v>24</v>
      </c>
      <c r="T3968" t="s">
        <v>24</v>
      </c>
      <c r="U3968" t="s">
        <v>24</v>
      </c>
      <c r="V3968" t="s">
        <v>24</v>
      </c>
      <c r="W3968" t="s">
        <v>24</v>
      </c>
      <c r="X3968" t="s">
        <v>24</v>
      </c>
      <c r="Y3968">
        <v>4084</v>
      </c>
      <c r="Z3968">
        <v>3999</v>
      </c>
      <c r="AA3968">
        <v>1344</v>
      </c>
      <c r="AB3968">
        <v>1668</v>
      </c>
      <c r="AC3968" t="s">
        <v>15755</v>
      </c>
      <c r="AD3968" t="s">
        <v>15758</v>
      </c>
    </row>
    <row r="3969" spans="1:30" x14ac:dyDescent="0.25">
      <c r="A3969">
        <v>3968</v>
      </c>
      <c r="B3969" t="s">
        <v>18181</v>
      </c>
      <c r="C3969" s="2">
        <v>0.15807648237521699</v>
      </c>
      <c r="D3969" t="s">
        <v>15761</v>
      </c>
      <c r="E3969" t="s">
        <v>18283</v>
      </c>
      <c r="F3969">
        <v>715.11551129266002</v>
      </c>
      <c r="G3969" s="2">
        <v>0.204488051051955</v>
      </c>
      <c r="H3969" s="12">
        <v>0.77303530236616702</v>
      </c>
      <c r="I3969" s="14">
        <v>0.43950148834363401</v>
      </c>
      <c r="J3969" s="14">
        <v>0.565487087967674</v>
      </c>
      <c r="K3969" t="s">
        <v>15760</v>
      </c>
      <c r="L3969" t="s">
        <v>24</v>
      </c>
      <c r="M3969" t="s">
        <v>24</v>
      </c>
      <c r="N3969" t="s">
        <v>24</v>
      </c>
      <c r="O3969" t="s">
        <v>24</v>
      </c>
      <c r="P3969" t="s">
        <v>24</v>
      </c>
      <c r="Q3969" t="s">
        <v>24</v>
      </c>
      <c r="R3969" t="s">
        <v>24</v>
      </c>
      <c r="S3969" t="s">
        <v>24</v>
      </c>
      <c r="T3969" t="s">
        <v>24</v>
      </c>
      <c r="U3969" t="s">
        <v>24</v>
      </c>
      <c r="V3969" t="s">
        <v>24</v>
      </c>
      <c r="W3969" t="s">
        <v>24</v>
      </c>
      <c r="X3969" t="s">
        <v>24</v>
      </c>
      <c r="Y3969">
        <v>1072</v>
      </c>
      <c r="Z3969">
        <v>1230</v>
      </c>
      <c r="AA3969">
        <v>366</v>
      </c>
      <c r="AB3969">
        <v>534</v>
      </c>
      <c r="AC3969" t="s">
        <v>15759</v>
      </c>
      <c r="AD3969" t="s">
        <v>15762</v>
      </c>
    </row>
    <row r="3970" spans="1:30" x14ac:dyDescent="0.25">
      <c r="A3970">
        <v>3969</v>
      </c>
      <c r="B3970" t="s">
        <v>18182</v>
      </c>
      <c r="C3970" s="2">
        <v>0.23460255380598499</v>
      </c>
      <c r="D3970" t="s">
        <v>15765</v>
      </c>
      <c r="E3970" t="s">
        <v>18291</v>
      </c>
      <c r="F3970">
        <v>1458.4387405110599</v>
      </c>
      <c r="G3970" s="2">
        <v>0.170499819510157</v>
      </c>
      <c r="H3970" s="12">
        <v>1.37596951410268</v>
      </c>
      <c r="I3970" s="14">
        <v>0.16883107185013099</v>
      </c>
      <c r="J3970" s="14">
        <v>0.27550578168606799</v>
      </c>
      <c r="K3970" t="s">
        <v>15764</v>
      </c>
      <c r="L3970" t="s">
        <v>24</v>
      </c>
      <c r="M3970" t="s">
        <v>24</v>
      </c>
      <c r="N3970" t="s">
        <v>24</v>
      </c>
      <c r="O3970" t="s">
        <v>24</v>
      </c>
      <c r="P3970" t="s">
        <v>24</v>
      </c>
      <c r="Q3970" t="s">
        <v>24</v>
      </c>
      <c r="R3970" t="s">
        <v>24</v>
      </c>
      <c r="S3970" t="s">
        <v>24</v>
      </c>
      <c r="T3970" t="s">
        <v>24</v>
      </c>
      <c r="U3970" t="s">
        <v>24</v>
      </c>
      <c r="V3970" t="s">
        <v>24</v>
      </c>
      <c r="W3970" t="s">
        <v>24</v>
      </c>
      <c r="X3970" t="s">
        <v>24</v>
      </c>
      <c r="Y3970">
        <v>2179</v>
      </c>
      <c r="Z3970">
        <v>2635</v>
      </c>
      <c r="AA3970">
        <v>802</v>
      </c>
      <c r="AB3970">
        <v>969</v>
      </c>
      <c r="AC3970" t="s">
        <v>15763</v>
      </c>
      <c r="AD3970" t="s">
        <v>15766</v>
      </c>
    </row>
    <row r="3971" spans="1:30" x14ac:dyDescent="0.25">
      <c r="A3971">
        <v>3970</v>
      </c>
      <c r="B3971" t="s">
        <v>18183</v>
      </c>
      <c r="C3971" s="2">
        <v>0.64271747380827204</v>
      </c>
      <c r="D3971" t="s">
        <v>15769</v>
      </c>
      <c r="E3971" t="s">
        <v>18285</v>
      </c>
      <c r="F3971">
        <v>1143.9645391470799</v>
      </c>
      <c r="G3971" s="2">
        <v>0.16188842993258801</v>
      </c>
      <c r="H3971" s="12">
        <v>3.9701260558021798</v>
      </c>
      <c r="I3971" s="14">
        <v>7.1834616517626898E-5</v>
      </c>
      <c r="J3971" s="14">
        <v>3.7373636995813298E-4</v>
      </c>
      <c r="K3971" t="s">
        <v>15768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0</v>
      </c>
      <c r="Y3971">
        <v>2113</v>
      </c>
      <c r="Z3971">
        <v>2134</v>
      </c>
      <c r="AA3971">
        <v>531</v>
      </c>
      <c r="AB3971">
        <v>650</v>
      </c>
      <c r="AC3971" t="s">
        <v>15767</v>
      </c>
      <c r="AD3971" t="s">
        <v>15770</v>
      </c>
    </row>
    <row r="3972" spans="1:30" x14ac:dyDescent="0.25">
      <c r="A3972">
        <v>3971</v>
      </c>
      <c r="B3972" t="s">
        <v>18184</v>
      </c>
      <c r="C3972" s="2">
        <v>1.7030281536626399</v>
      </c>
      <c r="D3972" t="s">
        <v>35</v>
      </c>
      <c r="E3972" t="s">
        <v>18295</v>
      </c>
      <c r="F3972">
        <v>176.17737446390299</v>
      </c>
      <c r="G3972" s="2">
        <v>0.35783835021626498</v>
      </c>
      <c r="H3972" s="12">
        <v>4.7592108353768898</v>
      </c>
      <c r="I3972" s="14">
        <v>1.9435134161499198E-6</v>
      </c>
      <c r="J3972" s="14">
        <v>1.46231597111087E-5</v>
      </c>
      <c r="K3972" t="s">
        <v>15772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0</v>
      </c>
      <c r="Y3972">
        <v>475</v>
      </c>
      <c r="Z3972">
        <v>341</v>
      </c>
      <c r="AA3972">
        <v>59</v>
      </c>
      <c r="AB3972">
        <v>49</v>
      </c>
      <c r="AC3972" t="s">
        <v>15771</v>
      </c>
      <c r="AD3972" t="s">
        <v>15773</v>
      </c>
    </row>
    <row r="3973" spans="1:30" x14ac:dyDescent="0.25">
      <c r="A3973">
        <v>3972</v>
      </c>
      <c r="B3973" t="s">
        <v>18185</v>
      </c>
      <c r="C3973" s="2">
        <v>0.389966310564684</v>
      </c>
      <c r="D3973" t="s">
        <v>3986</v>
      </c>
      <c r="E3973" t="s">
        <v>18298</v>
      </c>
      <c r="F3973">
        <v>330.58650466362002</v>
      </c>
      <c r="G3973" s="2">
        <v>0.21328003556289599</v>
      </c>
      <c r="H3973" s="12">
        <v>1.8284238819422101</v>
      </c>
      <c r="I3973" s="14">
        <v>6.7485959867802106E-2</v>
      </c>
      <c r="J3973" s="14">
        <v>0.13216282511723501</v>
      </c>
      <c r="K3973" t="s">
        <v>15775</v>
      </c>
      <c r="L3973" t="s">
        <v>24</v>
      </c>
      <c r="M3973" t="s">
        <v>24</v>
      </c>
      <c r="N3973" t="s">
        <v>24</v>
      </c>
      <c r="O3973" t="s">
        <v>24</v>
      </c>
      <c r="P3973" t="s">
        <v>24</v>
      </c>
      <c r="Q3973" t="s">
        <v>24</v>
      </c>
      <c r="R3973" t="s">
        <v>24</v>
      </c>
      <c r="S3973" t="s">
        <v>24</v>
      </c>
      <c r="T3973" t="s">
        <v>24</v>
      </c>
      <c r="U3973" t="s">
        <v>24</v>
      </c>
      <c r="V3973" t="s">
        <v>24</v>
      </c>
      <c r="W3973" t="s">
        <v>24</v>
      </c>
      <c r="X3973" t="s">
        <v>24</v>
      </c>
      <c r="Y3973">
        <v>584</v>
      </c>
      <c r="Z3973">
        <v>557</v>
      </c>
      <c r="AA3973">
        <v>172</v>
      </c>
      <c r="AB3973">
        <v>206</v>
      </c>
      <c r="AC3973" t="s">
        <v>15774</v>
      </c>
      <c r="AD3973" t="s">
        <v>15776</v>
      </c>
    </row>
    <row r="3974" spans="1:30" x14ac:dyDescent="0.25">
      <c r="A3974">
        <v>3973</v>
      </c>
      <c r="B3974" t="s">
        <v>18186</v>
      </c>
      <c r="C3974" s="2">
        <v>0.78269217369146105</v>
      </c>
      <c r="D3974" t="s">
        <v>3026</v>
      </c>
      <c r="E3974" t="s">
        <v>18301</v>
      </c>
      <c r="F3974">
        <v>93.481619675151407</v>
      </c>
      <c r="G3974" s="2">
        <v>0.36179407430045002</v>
      </c>
      <c r="H3974" s="12">
        <v>2.1633637178962699</v>
      </c>
      <c r="I3974" s="14">
        <v>3.0513215857327199E-2</v>
      </c>
      <c r="J3974" s="14">
        <v>6.9155024911702195E-2</v>
      </c>
      <c r="K3974" t="s">
        <v>15778</v>
      </c>
      <c r="L3974" t="s">
        <v>24</v>
      </c>
      <c r="M3974" t="s">
        <v>24</v>
      </c>
      <c r="N3974" t="s">
        <v>24</v>
      </c>
      <c r="O3974" t="s">
        <v>24</v>
      </c>
      <c r="P3974" t="s">
        <v>24</v>
      </c>
      <c r="Q3974" t="s">
        <v>24</v>
      </c>
      <c r="R3974" t="s">
        <v>24</v>
      </c>
      <c r="S3974" t="s">
        <v>24</v>
      </c>
      <c r="T3974" t="s">
        <v>24</v>
      </c>
      <c r="U3974" t="s">
        <v>24</v>
      </c>
      <c r="V3974" t="s">
        <v>24</v>
      </c>
      <c r="W3974" t="s">
        <v>24</v>
      </c>
      <c r="X3974" t="s">
        <v>24</v>
      </c>
      <c r="Y3974">
        <v>175</v>
      </c>
      <c r="Z3974">
        <v>186</v>
      </c>
      <c r="AA3974">
        <v>33</v>
      </c>
      <c r="AB3974">
        <v>59</v>
      </c>
      <c r="AC3974" t="s">
        <v>15777</v>
      </c>
      <c r="AD3974" t="s">
        <v>15779</v>
      </c>
    </row>
    <row r="3975" spans="1:30" x14ac:dyDescent="0.25">
      <c r="A3975">
        <v>3974</v>
      </c>
      <c r="B3975" t="s">
        <v>18187</v>
      </c>
      <c r="C3975" s="2">
        <v>-0.18415137791161201</v>
      </c>
      <c r="D3975" t="s">
        <v>3311</v>
      </c>
      <c r="E3975" t="s">
        <v>18302</v>
      </c>
      <c r="F3975">
        <v>132.148473861837</v>
      </c>
      <c r="G3975" s="2">
        <v>0.44443191917014002</v>
      </c>
      <c r="H3975" s="12">
        <v>-0.41435227752198001</v>
      </c>
      <c r="I3975" s="14">
        <v>0.67861613330231996</v>
      </c>
      <c r="J3975" s="14">
        <v>0.76945296183088296</v>
      </c>
      <c r="K3975" t="s">
        <v>15781</v>
      </c>
      <c r="L3975" t="s">
        <v>24</v>
      </c>
      <c r="M3975" t="s">
        <v>24</v>
      </c>
      <c r="N3975" t="s">
        <v>24</v>
      </c>
      <c r="O3975" t="s">
        <v>24</v>
      </c>
      <c r="P3975" t="s">
        <v>24</v>
      </c>
      <c r="Q3975" t="s">
        <v>24</v>
      </c>
      <c r="R3975" t="s">
        <v>24</v>
      </c>
      <c r="S3975" t="s">
        <v>24</v>
      </c>
      <c r="T3975" t="s">
        <v>24</v>
      </c>
      <c r="U3975" t="s">
        <v>24</v>
      </c>
      <c r="V3975" t="s">
        <v>24</v>
      </c>
      <c r="W3975" t="s">
        <v>24</v>
      </c>
      <c r="X3975" t="s">
        <v>24</v>
      </c>
      <c r="Y3975">
        <v>212</v>
      </c>
      <c r="Z3975">
        <v>164</v>
      </c>
      <c r="AA3975">
        <v>54</v>
      </c>
      <c r="AB3975">
        <v>137</v>
      </c>
      <c r="AC3975" t="s">
        <v>15780</v>
      </c>
      <c r="AD3975" t="s">
        <v>15782</v>
      </c>
    </row>
    <row r="3976" spans="1:30" x14ac:dyDescent="0.25">
      <c r="A3976">
        <v>3975</v>
      </c>
      <c r="B3976" t="s">
        <v>18188</v>
      </c>
      <c r="C3976" s="2">
        <v>-0.36779211432976</v>
      </c>
      <c r="D3976" t="s">
        <v>3026</v>
      </c>
      <c r="E3976" t="s">
        <v>18301</v>
      </c>
      <c r="F3976">
        <v>564.86964251259803</v>
      </c>
      <c r="G3976" s="2">
        <v>0.21777069958692799</v>
      </c>
      <c r="H3976" s="12">
        <v>-1.6888962336411499</v>
      </c>
      <c r="I3976" s="14">
        <v>9.1239317180271298E-2</v>
      </c>
      <c r="J3976" s="14">
        <v>0.169419654583433</v>
      </c>
      <c r="K3976" t="s">
        <v>15784</v>
      </c>
      <c r="L3976" t="s">
        <v>24</v>
      </c>
      <c r="M3976" t="s">
        <v>24</v>
      </c>
      <c r="N3976" t="s">
        <v>24</v>
      </c>
      <c r="O3976" t="s">
        <v>24</v>
      </c>
      <c r="P3976" t="s">
        <v>24</v>
      </c>
      <c r="Q3976" t="s">
        <v>24</v>
      </c>
      <c r="R3976" t="s">
        <v>24</v>
      </c>
      <c r="S3976" t="s">
        <v>24</v>
      </c>
      <c r="T3976" t="s">
        <v>24</v>
      </c>
      <c r="U3976" t="s">
        <v>24</v>
      </c>
      <c r="V3976" t="s">
        <v>24</v>
      </c>
      <c r="W3976" t="s">
        <v>24</v>
      </c>
      <c r="X3976" t="s">
        <v>24</v>
      </c>
      <c r="Y3976">
        <v>816</v>
      </c>
      <c r="Z3976">
        <v>682</v>
      </c>
      <c r="AA3976">
        <v>381</v>
      </c>
      <c r="AB3976">
        <v>460</v>
      </c>
      <c r="AC3976" t="s">
        <v>15783</v>
      </c>
      <c r="AD3976" t="s">
        <v>15785</v>
      </c>
    </row>
    <row r="3977" spans="1:30" x14ac:dyDescent="0.25">
      <c r="A3977">
        <v>3976</v>
      </c>
      <c r="B3977" t="s">
        <v>18189</v>
      </c>
      <c r="C3977" s="2">
        <v>-0.39912215232769099</v>
      </c>
      <c r="D3977" t="s">
        <v>8122</v>
      </c>
      <c r="E3977" t="s">
        <v>18301</v>
      </c>
      <c r="F3977">
        <v>786.825950558042</v>
      </c>
      <c r="G3977" s="2">
        <v>0.170655164991773</v>
      </c>
      <c r="H3977" s="12">
        <v>-2.3387639767418298</v>
      </c>
      <c r="I3977" s="14">
        <v>1.9347652031723801E-2</v>
      </c>
      <c r="J3977" s="14">
        <v>4.7487480316707402E-2</v>
      </c>
      <c r="K3977" t="s">
        <v>15787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1</v>
      </c>
      <c r="W3977">
        <v>0</v>
      </c>
      <c r="X3977">
        <v>0</v>
      </c>
      <c r="Y3977">
        <v>1037</v>
      </c>
      <c r="Z3977">
        <v>1029</v>
      </c>
      <c r="AA3977">
        <v>545</v>
      </c>
      <c r="AB3977">
        <v>636</v>
      </c>
      <c r="AC3977" t="s">
        <v>15786</v>
      </c>
      <c r="AD3977" t="s">
        <v>15788</v>
      </c>
    </row>
    <row r="3978" spans="1:30" x14ac:dyDescent="0.25">
      <c r="A3978">
        <v>3977</v>
      </c>
      <c r="B3978" t="s">
        <v>18190</v>
      </c>
      <c r="C3978" s="2">
        <v>-0.34258484389631699</v>
      </c>
      <c r="D3978" t="s">
        <v>15099</v>
      </c>
      <c r="E3978" t="s">
        <v>18302</v>
      </c>
      <c r="F3978">
        <v>207.87558967331699</v>
      </c>
      <c r="G3978" s="2">
        <v>0.23757728960767899</v>
      </c>
      <c r="H3978" s="12">
        <v>-1.4419932328634699</v>
      </c>
      <c r="I3978" s="14">
        <v>0.149304282669213</v>
      </c>
      <c r="J3978" s="14">
        <v>0.25098287723774299</v>
      </c>
      <c r="K3978" t="s">
        <v>15790</v>
      </c>
      <c r="L3978" t="s">
        <v>24</v>
      </c>
      <c r="M3978" t="s">
        <v>24</v>
      </c>
      <c r="N3978" t="s">
        <v>24</v>
      </c>
      <c r="O3978" t="s">
        <v>24</v>
      </c>
      <c r="P3978" t="s">
        <v>24</v>
      </c>
      <c r="Q3978" t="s">
        <v>24</v>
      </c>
      <c r="R3978" t="s">
        <v>24</v>
      </c>
      <c r="S3978" t="s">
        <v>24</v>
      </c>
      <c r="T3978" t="s">
        <v>24</v>
      </c>
      <c r="U3978" t="s">
        <v>24</v>
      </c>
      <c r="V3978" t="s">
        <v>24</v>
      </c>
      <c r="W3978" t="s">
        <v>24</v>
      </c>
      <c r="X3978" t="s">
        <v>24</v>
      </c>
      <c r="Y3978">
        <v>277</v>
      </c>
      <c r="Z3978">
        <v>281</v>
      </c>
      <c r="AA3978">
        <v>146</v>
      </c>
      <c r="AB3978">
        <v>160</v>
      </c>
      <c r="AC3978" t="s">
        <v>15789</v>
      </c>
      <c r="AD3978" t="s">
        <v>15791</v>
      </c>
    </row>
    <row r="3979" spans="1:30" x14ac:dyDescent="0.25">
      <c r="A3979">
        <v>3978</v>
      </c>
      <c r="B3979" t="s">
        <v>18191</v>
      </c>
      <c r="C3979" s="2">
        <v>-0.62348654372714596</v>
      </c>
      <c r="D3979" t="s">
        <v>2289</v>
      </c>
      <c r="E3979" t="s">
        <v>18289</v>
      </c>
      <c r="F3979">
        <v>910.32985686433005</v>
      </c>
      <c r="G3979" s="2">
        <v>0.223197424003655</v>
      </c>
      <c r="H3979" s="12">
        <v>-2.7934307329502901</v>
      </c>
      <c r="I3979" s="14">
        <v>5.2152196860809196E-3</v>
      </c>
      <c r="J3979" s="14">
        <v>1.54870211970692E-2</v>
      </c>
      <c r="K3979" t="s">
        <v>15793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</v>
      </c>
      <c r="W3979">
        <v>0</v>
      </c>
      <c r="X3979">
        <v>0</v>
      </c>
      <c r="Y3979">
        <v>928</v>
      </c>
      <c r="Z3979">
        <v>1263</v>
      </c>
      <c r="AA3979">
        <v>722</v>
      </c>
      <c r="AB3979">
        <v>726</v>
      </c>
      <c r="AC3979" t="s">
        <v>15792</v>
      </c>
      <c r="AD3979" t="s">
        <v>15794</v>
      </c>
    </row>
    <row r="3980" spans="1:30" x14ac:dyDescent="0.25">
      <c r="A3980">
        <v>3979</v>
      </c>
      <c r="B3980" t="s">
        <v>18192</v>
      </c>
      <c r="C3980" s="2">
        <v>0.101075176832777</v>
      </c>
      <c r="D3980" t="s">
        <v>15797</v>
      </c>
      <c r="E3980" t="s">
        <v>18282</v>
      </c>
      <c r="F3980">
        <v>432.60354844168302</v>
      </c>
      <c r="G3980" s="2">
        <v>0.23304386347938499</v>
      </c>
      <c r="H3980" s="12">
        <v>0.433717392613162</v>
      </c>
      <c r="I3980" s="14">
        <v>0.66449367500700096</v>
      </c>
      <c r="J3980" s="14">
        <v>0.76120917308944502</v>
      </c>
      <c r="K3980" t="s">
        <v>15796</v>
      </c>
      <c r="L3980" t="s">
        <v>24</v>
      </c>
      <c r="M3980" t="s">
        <v>24</v>
      </c>
      <c r="N3980" t="s">
        <v>24</v>
      </c>
      <c r="O3980" t="s">
        <v>24</v>
      </c>
      <c r="P3980" t="s">
        <v>24</v>
      </c>
      <c r="Q3980" t="s">
        <v>24</v>
      </c>
      <c r="R3980" t="s">
        <v>24</v>
      </c>
      <c r="S3980" t="s">
        <v>24</v>
      </c>
      <c r="T3980" t="s">
        <v>24</v>
      </c>
      <c r="U3980" t="s">
        <v>24</v>
      </c>
      <c r="V3980" t="s">
        <v>24</v>
      </c>
      <c r="W3980" t="s">
        <v>24</v>
      </c>
      <c r="X3980" t="s">
        <v>24</v>
      </c>
      <c r="Y3980">
        <v>619</v>
      </c>
      <c r="Z3980">
        <v>747</v>
      </c>
      <c r="AA3980">
        <v>283</v>
      </c>
      <c r="AB3980">
        <v>263</v>
      </c>
      <c r="AC3980" t="s">
        <v>15795</v>
      </c>
      <c r="AD3980" t="s">
        <v>15798</v>
      </c>
    </row>
    <row r="3981" spans="1:30" x14ac:dyDescent="0.25">
      <c r="A3981">
        <v>3980</v>
      </c>
      <c r="B3981" t="s">
        <v>18193</v>
      </c>
      <c r="C3981" s="2">
        <v>-0.68155400985672798</v>
      </c>
      <c r="D3981" t="s">
        <v>15801</v>
      </c>
      <c r="E3981" t="s">
        <v>18291</v>
      </c>
      <c r="F3981">
        <v>1864.08667813958</v>
      </c>
      <c r="G3981" s="2">
        <v>0.151718736088645</v>
      </c>
      <c r="H3981" s="12">
        <v>-4.4922204562692496</v>
      </c>
      <c r="I3981" s="14">
        <v>7.0484404510819602E-6</v>
      </c>
      <c r="J3981" s="14">
        <v>4.6640373861109599E-5</v>
      </c>
      <c r="K3981" t="s">
        <v>15800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</v>
      </c>
      <c r="W3981">
        <v>0</v>
      </c>
      <c r="X3981">
        <v>0</v>
      </c>
      <c r="Y3981">
        <v>2062</v>
      </c>
      <c r="Z3981">
        <v>2304</v>
      </c>
      <c r="AA3981">
        <v>1406</v>
      </c>
      <c r="AB3981">
        <v>1623</v>
      </c>
      <c r="AC3981" t="s">
        <v>15799</v>
      </c>
      <c r="AD3981" t="s">
        <v>15802</v>
      </c>
    </row>
    <row r="3982" spans="1:30" x14ac:dyDescent="0.25">
      <c r="A3982">
        <v>3981</v>
      </c>
      <c r="B3982" t="s">
        <v>18194</v>
      </c>
      <c r="C3982" s="2">
        <v>-0.366044299080168</v>
      </c>
      <c r="D3982" t="s">
        <v>15805</v>
      </c>
      <c r="E3982" t="s">
        <v>18294</v>
      </c>
      <c r="F3982">
        <v>375.48279933678702</v>
      </c>
      <c r="G3982" s="2">
        <v>0.21479361642537201</v>
      </c>
      <c r="H3982" s="12">
        <v>-1.70416749422973</v>
      </c>
      <c r="I3982" s="14">
        <v>8.8349800110194804E-2</v>
      </c>
      <c r="J3982" s="14">
        <v>0.16564260011009699</v>
      </c>
      <c r="K3982" t="s">
        <v>15804</v>
      </c>
      <c r="L3982" t="s">
        <v>24</v>
      </c>
      <c r="M3982" t="s">
        <v>24</v>
      </c>
      <c r="N3982" t="s">
        <v>24</v>
      </c>
      <c r="O3982" t="s">
        <v>24</v>
      </c>
      <c r="P3982" t="s">
        <v>24</v>
      </c>
      <c r="Q3982" t="s">
        <v>24</v>
      </c>
      <c r="R3982" t="s">
        <v>24</v>
      </c>
      <c r="S3982" t="s">
        <v>24</v>
      </c>
      <c r="T3982" t="s">
        <v>24</v>
      </c>
      <c r="U3982" t="s">
        <v>24</v>
      </c>
      <c r="V3982" t="s">
        <v>24</v>
      </c>
      <c r="W3982" t="s">
        <v>24</v>
      </c>
      <c r="X3982" t="s">
        <v>24</v>
      </c>
      <c r="Y3982">
        <v>506</v>
      </c>
      <c r="Z3982">
        <v>492</v>
      </c>
      <c r="AA3982">
        <v>275</v>
      </c>
      <c r="AB3982">
        <v>280</v>
      </c>
      <c r="AC3982" t="s">
        <v>15803</v>
      </c>
      <c r="AD3982" t="s">
        <v>15806</v>
      </c>
    </row>
    <row r="3983" spans="1:30" x14ac:dyDescent="0.25">
      <c r="A3983">
        <v>3982</v>
      </c>
      <c r="B3983" t="s">
        <v>18195</v>
      </c>
      <c r="C3983" s="2">
        <v>-0.65787632742670499</v>
      </c>
      <c r="D3983" t="s">
        <v>35</v>
      </c>
      <c r="E3983" t="s">
        <v>18292</v>
      </c>
      <c r="F3983">
        <v>2418.6271102972401</v>
      </c>
      <c r="G3983" s="2">
        <v>0.171620638474594</v>
      </c>
      <c r="H3983" s="12">
        <v>-3.8333170956248002</v>
      </c>
      <c r="I3983" s="14">
        <v>1.2642681246362899E-4</v>
      </c>
      <c r="J3983" s="14">
        <v>6.1252692639016495E-4</v>
      </c>
      <c r="K3983" t="s">
        <v>15808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</v>
      </c>
      <c r="W3983">
        <v>0</v>
      </c>
      <c r="X3983">
        <v>0</v>
      </c>
      <c r="Y3983">
        <v>2586</v>
      </c>
      <c r="Z3983">
        <v>3143</v>
      </c>
      <c r="AA3983">
        <v>1869</v>
      </c>
      <c r="AB3983">
        <v>2026</v>
      </c>
      <c r="AC3983" t="s">
        <v>15807</v>
      </c>
      <c r="AD3983" t="s">
        <v>15809</v>
      </c>
    </row>
    <row r="3984" spans="1:30" x14ac:dyDescent="0.25">
      <c r="A3984">
        <v>3983</v>
      </c>
      <c r="B3984" t="s">
        <v>18196</v>
      </c>
      <c r="C3984" s="2">
        <v>-0.98894561301946804</v>
      </c>
      <c r="D3984" t="s">
        <v>35</v>
      </c>
      <c r="F3984">
        <v>826.13094854790802</v>
      </c>
      <c r="G3984" s="2">
        <v>0.189551495580559</v>
      </c>
      <c r="H3984" s="12">
        <v>-5.2172925884363197</v>
      </c>
      <c r="I3984" s="14">
        <v>1.8155734692885699E-7</v>
      </c>
      <c r="J3984" s="14">
        <v>1.69612784630906E-6</v>
      </c>
      <c r="K3984" t="s">
        <v>15811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</v>
      </c>
      <c r="W3984">
        <v>0</v>
      </c>
      <c r="X3984">
        <v>0</v>
      </c>
      <c r="Y3984">
        <v>887</v>
      </c>
      <c r="Z3984">
        <v>796</v>
      </c>
      <c r="AA3984">
        <v>651</v>
      </c>
      <c r="AB3984">
        <v>802</v>
      </c>
      <c r="AC3984" t="s">
        <v>15810</v>
      </c>
      <c r="AD3984" t="s">
        <v>15812</v>
      </c>
    </row>
    <row r="3985" spans="1:30" x14ac:dyDescent="0.25">
      <c r="A3985">
        <v>3984</v>
      </c>
      <c r="B3985" t="s">
        <v>18197</v>
      </c>
      <c r="C3985" s="2">
        <v>-1.16438364860155</v>
      </c>
      <c r="D3985" t="s">
        <v>105</v>
      </c>
      <c r="F3985">
        <v>2291.1784079920099</v>
      </c>
      <c r="G3985" s="2">
        <v>0.167433783276487</v>
      </c>
      <c r="H3985" s="12">
        <v>-6.9542933678968204</v>
      </c>
      <c r="I3985" s="14">
        <v>3.5433356993065901E-12</v>
      </c>
      <c r="J3985" s="14">
        <v>6.5889170979963098E-11</v>
      </c>
      <c r="K3985" t="s">
        <v>24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1</v>
      </c>
      <c r="W3985">
        <v>0</v>
      </c>
      <c r="X3985">
        <v>0</v>
      </c>
      <c r="Y3985">
        <v>2197</v>
      </c>
      <c r="Z3985">
        <v>2104</v>
      </c>
      <c r="AA3985">
        <v>2013</v>
      </c>
      <c r="AB3985">
        <v>2153</v>
      </c>
      <c r="AC3985" t="s">
        <v>15813</v>
      </c>
      <c r="AD3985" t="s">
        <v>15814</v>
      </c>
    </row>
    <row r="3986" spans="1:30" x14ac:dyDescent="0.25">
      <c r="A3986">
        <v>3985</v>
      </c>
      <c r="B3986" t="s">
        <v>18198</v>
      </c>
      <c r="C3986" s="2">
        <v>-0.25009600684454403</v>
      </c>
      <c r="D3986" t="s">
        <v>15817</v>
      </c>
      <c r="F3986">
        <v>6883.10692296871</v>
      </c>
      <c r="G3986" s="2">
        <v>0.19190613507375001</v>
      </c>
      <c r="H3986" s="12">
        <v>-1.30322048718469</v>
      </c>
      <c r="I3986" s="14">
        <v>0.19249949770556099</v>
      </c>
      <c r="J3986" s="14">
        <v>0.30544922329955998</v>
      </c>
      <c r="K3986" t="s">
        <v>15816</v>
      </c>
      <c r="L3986" t="s">
        <v>24</v>
      </c>
      <c r="M3986" t="s">
        <v>24</v>
      </c>
      <c r="N3986" t="s">
        <v>24</v>
      </c>
      <c r="O3986" t="s">
        <v>24</v>
      </c>
      <c r="P3986" t="s">
        <v>24</v>
      </c>
      <c r="Q3986" t="s">
        <v>24</v>
      </c>
      <c r="R3986" t="s">
        <v>24</v>
      </c>
      <c r="S3986" t="s">
        <v>24</v>
      </c>
      <c r="T3986" t="s">
        <v>24</v>
      </c>
      <c r="U3986" t="s">
        <v>24</v>
      </c>
      <c r="V3986" t="s">
        <v>24</v>
      </c>
      <c r="W3986" t="s">
        <v>24</v>
      </c>
      <c r="X3986" t="s">
        <v>24</v>
      </c>
      <c r="Y3986">
        <v>8202</v>
      </c>
      <c r="Z3986">
        <v>11025</v>
      </c>
      <c r="AA3986">
        <v>4675</v>
      </c>
      <c r="AB3986">
        <v>5171</v>
      </c>
      <c r="AC3986" t="s">
        <v>15815</v>
      </c>
      <c r="AD3986" t="s">
        <v>15818</v>
      </c>
    </row>
    <row r="3987" spans="1:30" x14ac:dyDescent="0.25">
      <c r="A3987">
        <v>3986</v>
      </c>
      <c r="B3987" t="s">
        <v>18199</v>
      </c>
      <c r="C3987" s="2">
        <v>-0.54826908916533501</v>
      </c>
      <c r="D3987" t="s">
        <v>15821</v>
      </c>
      <c r="F3987">
        <v>25192.773264659099</v>
      </c>
      <c r="G3987" s="2">
        <v>0.21781958833788401</v>
      </c>
      <c r="H3987" s="12">
        <v>-2.51707889703132</v>
      </c>
      <c r="I3987" s="14">
        <v>1.18332327878832E-2</v>
      </c>
      <c r="J3987" s="14">
        <v>3.0950284016533099E-2</v>
      </c>
      <c r="K3987" t="s">
        <v>15820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1</v>
      </c>
      <c r="W3987">
        <v>0</v>
      </c>
      <c r="X3987">
        <v>0</v>
      </c>
      <c r="Y3987">
        <v>27062</v>
      </c>
      <c r="Z3987">
        <v>35487</v>
      </c>
      <c r="AA3987">
        <v>15773</v>
      </c>
      <c r="AB3987">
        <v>24166</v>
      </c>
      <c r="AC3987" t="s">
        <v>15819</v>
      </c>
      <c r="AD3987" t="s">
        <v>15822</v>
      </c>
    </row>
    <row r="3988" spans="1:30" x14ac:dyDescent="0.25">
      <c r="A3988">
        <v>3987</v>
      </c>
      <c r="B3988" t="s">
        <v>18200</v>
      </c>
      <c r="C3988" s="2">
        <v>-0.63140287720944599</v>
      </c>
      <c r="D3988" t="s">
        <v>15825</v>
      </c>
      <c r="E3988" t="s">
        <v>18290</v>
      </c>
      <c r="F3988">
        <v>25587.321034453598</v>
      </c>
      <c r="G3988" s="2">
        <v>0.231845185960768</v>
      </c>
      <c r="H3988" s="12">
        <v>-2.7233814434960499</v>
      </c>
      <c r="I3988" s="14">
        <v>6.4617403233929102E-3</v>
      </c>
      <c r="J3988" s="14">
        <v>1.8635964522045301E-2</v>
      </c>
      <c r="K3988" t="s">
        <v>15824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</v>
      </c>
      <c r="W3988">
        <v>0</v>
      </c>
      <c r="X3988">
        <v>0</v>
      </c>
      <c r="Y3988">
        <v>26450</v>
      </c>
      <c r="Z3988">
        <v>34923</v>
      </c>
      <c r="AA3988">
        <v>15936</v>
      </c>
      <c r="AB3988">
        <v>25657</v>
      </c>
      <c r="AC3988" t="s">
        <v>15823</v>
      </c>
      <c r="AD3988" t="s">
        <v>15826</v>
      </c>
    </row>
    <row r="3989" spans="1:30" x14ac:dyDescent="0.25">
      <c r="A3989">
        <v>3988</v>
      </c>
      <c r="B3989" t="s">
        <v>18201</v>
      </c>
      <c r="C3989" s="2">
        <v>0.81465199499287799</v>
      </c>
      <c r="D3989" t="s">
        <v>442</v>
      </c>
      <c r="E3989" t="s">
        <v>18291</v>
      </c>
      <c r="F3989">
        <v>35.147514196116902</v>
      </c>
      <c r="G3989" s="2">
        <v>0.54460107176250605</v>
      </c>
      <c r="H3989" s="12">
        <v>1.4958692467431201</v>
      </c>
      <c r="I3989" s="14">
        <v>0.13468773175999299</v>
      </c>
      <c r="J3989" s="14">
        <v>0.23077647559154499</v>
      </c>
      <c r="K3989" t="s">
        <v>15828</v>
      </c>
      <c r="L3989" t="s">
        <v>24</v>
      </c>
      <c r="M3989" t="s">
        <v>24</v>
      </c>
      <c r="N3989" t="s">
        <v>24</v>
      </c>
      <c r="O3989" t="s">
        <v>24</v>
      </c>
      <c r="P3989" t="s">
        <v>24</v>
      </c>
      <c r="Q3989" t="s">
        <v>24</v>
      </c>
      <c r="R3989" t="s">
        <v>24</v>
      </c>
      <c r="S3989" t="s">
        <v>24</v>
      </c>
      <c r="T3989" t="s">
        <v>24</v>
      </c>
      <c r="U3989" t="s">
        <v>24</v>
      </c>
      <c r="V3989" t="s">
        <v>24</v>
      </c>
      <c r="W3989" t="s">
        <v>24</v>
      </c>
      <c r="X3989" t="s">
        <v>24</v>
      </c>
      <c r="Y3989">
        <v>68</v>
      </c>
      <c r="Z3989">
        <v>68</v>
      </c>
      <c r="AA3989">
        <v>20</v>
      </c>
      <c r="AB3989">
        <v>13</v>
      </c>
      <c r="AC3989" t="s">
        <v>15827</v>
      </c>
      <c r="AD3989" t="s">
        <v>15829</v>
      </c>
    </row>
    <row r="3990" spans="1:30" x14ac:dyDescent="0.25">
      <c r="A3990">
        <v>3989</v>
      </c>
      <c r="B3990" t="s">
        <v>18202</v>
      </c>
      <c r="C3990" s="2">
        <v>-0.42519025221835</v>
      </c>
      <c r="D3990" t="s">
        <v>15832</v>
      </c>
      <c r="E3990" t="s">
        <v>18291</v>
      </c>
      <c r="F3990">
        <v>100.10435011269399</v>
      </c>
      <c r="G3990" s="2">
        <v>0.40107711833405801</v>
      </c>
      <c r="H3990" s="12">
        <v>-1.06012094129042</v>
      </c>
      <c r="I3990" s="14">
        <v>0.28908958191282302</v>
      </c>
      <c r="J3990" s="14">
        <v>0.41412135633513297</v>
      </c>
      <c r="K3990" t="s">
        <v>15831</v>
      </c>
      <c r="L3990" t="s">
        <v>24</v>
      </c>
      <c r="M3990" t="s">
        <v>24</v>
      </c>
      <c r="N3990" t="s">
        <v>24</v>
      </c>
      <c r="O3990" t="s">
        <v>24</v>
      </c>
      <c r="P3990" t="s">
        <v>24</v>
      </c>
      <c r="Q3990" t="s">
        <v>24</v>
      </c>
      <c r="R3990" t="s">
        <v>24</v>
      </c>
      <c r="S3990" t="s">
        <v>24</v>
      </c>
      <c r="T3990" t="s">
        <v>24</v>
      </c>
      <c r="U3990" t="s">
        <v>24</v>
      </c>
      <c r="V3990" t="s">
        <v>24</v>
      </c>
      <c r="W3990" t="s">
        <v>24</v>
      </c>
      <c r="X3990" t="s">
        <v>24</v>
      </c>
      <c r="Y3990">
        <v>127</v>
      </c>
      <c r="Z3990">
        <v>134</v>
      </c>
      <c r="AA3990">
        <v>49</v>
      </c>
      <c r="AB3990">
        <v>106</v>
      </c>
      <c r="AC3990" t="s">
        <v>15830</v>
      </c>
      <c r="AD3990" t="s">
        <v>15833</v>
      </c>
    </row>
    <row r="3991" spans="1:30" x14ac:dyDescent="0.25">
      <c r="A3991">
        <v>3990</v>
      </c>
      <c r="B3991" t="s">
        <v>18203</v>
      </c>
      <c r="C3991" s="2">
        <v>-1.3823832760789301</v>
      </c>
      <c r="D3991" t="s">
        <v>15836</v>
      </c>
      <c r="E3991" t="s">
        <v>18291</v>
      </c>
      <c r="F3991">
        <v>67.6847694974457</v>
      </c>
      <c r="G3991" s="2">
        <v>0.84906586547653995</v>
      </c>
      <c r="H3991" s="12">
        <v>-1.6281225430056201</v>
      </c>
      <c r="I3991" s="14">
        <v>0.10349890442139099</v>
      </c>
      <c r="J3991" s="14">
        <v>0.18646253784973099</v>
      </c>
      <c r="K3991" t="s">
        <v>15835</v>
      </c>
      <c r="L3991" t="s">
        <v>24</v>
      </c>
      <c r="M3991" t="s">
        <v>24</v>
      </c>
      <c r="N3991" t="s">
        <v>24</v>
      </c>
      <c r="O3991" t="s">
        <v>24</v>
      </c>
      <c r="P3991" t="s">
        <v>24</v>
      </c>
      <c r="Q3991" t="s">
        <v>24</v>
      </c>
      <c r="R3991" t="s">
        <v>24</v>
      </c>
      <c r="S3991" t="s">
        <v>24</v>
      </c>
      <c r="T3991" t="s">
        <v>24</v>
      </c>
      <c r="U3991" t="s">
        <v>24</v>
      </c>
      <c r="V3991" t="s">
        <v>24</v>
      </c>
      <c r="W3991" t="s">
        <v>24</v>
      </c>
      <c r="X3991" t="s">
        <v>24</v>
      </c>
      <c r="Y3991">
        <v>12</v>
      </c>
      <c r="Z3991">
        <v>105</v>
      </c>
      <c r="AA3991">
        <v>44</v>
      </c>
      <c r="AB3991">
        <v>88</v>
      </c>
      <c r="AC3991" t="s">
        <v>15834</v>
      </c>
      <c r="AD3991" t="s">
        <v>15837</v>
      </c>
    </row>
    <row r="3992" spans="1:30" x14ac:dyDescent="0.25">
      <c r="A3992">
        <v>3991</v>
      </c>
      <c r="B3992" t="s">
        <v>18204</v>
      </c>
      <c r="C3992" s="2">
        <v>-0.54189156182788101</v>
      </c>
      <c r="D3992" t="s">
        <v>15840</v>
      </c>
      <c r="E3992" t="s">
        <v>18291</v>
      </c>
      <c r="F3992">
        <v>59.3392608228692</v>
      </c>
      <c r="G3992" s="2">
        <v>0.417937365478672</v>
      </c>
      <c r="H3992" s="12">
        <v>-1.29658558096915</v>
      </c>
      <c r="I3992" s="14">
        <v>0.19477381631770099</v>
      </c>
      <c r="J3992" s="14">
        <v>0.30805660296501503</v>
      </c>
      <c r="K3992" t="s">
        <v>15839</v>
      </c>
      <c r="L3992" t="s">
        <v>24</v>
      </c>
      <c r="M3992" t="s">
        <v>24</v>
      </c>
      <c r="N3992" t="s">
        <v>24</v>
      </c>
      <c r="O3992" t="s">
        <v>24</v>
      </c>
      <c r="P3992" t="s">
        <v>24</v>
      </c>
      <c r="Q3992" t="s">
        <v>24</v>
      </c>
      <c r="R3992" t="s">
        <v>24</v>
      </c>
      <c r="S3992" t="s">
        <v>24</v>
      </c>
      <c r="T3992" t="s">
        <v>24</v>
      </c>
      <c r="U3992" t="s">
        <v>24</v>
      </c>
      <c r="V3992" t="s">
        <v>24</v>
      </c>
      <c r="W3992" t="s">
        <v>24</v>
      </c>
      <c r="X3992" t="s">
        <v>24</v>
      </c>
      <c r="Y3992">
        <v>63</v>
      </c>
      <c r="Z3992">
        <v>85</v>
      </c>
      <c r="AA3992">
        <v>36</v>
      </c>
      <c r="AB3992">
        <v>58</v>
      </c>
      <c r="AC3992" t="s">
        <v>15838</v>
      </c>
      <c r="AD3992" t="s">
        <v>15841</v>
      </c>
    </row>
    <row r="3993" spans="1:30" x14ac:dyDescent="0.25">
      <c r="A3993">
        <v>3992</v>
      </c>
      <c r="B3993" t="s">
        <v>18205</v>
      </c>
      <c r="C3993" s="2">
        <v>-0.70503788603153905</v>
      </c>
      <c r="D3993" t="s">
        <v>4304</v>
      </c>
      <c r="E3993" t="s">
        <v>18291</v>
      </c>
      <c r="F3993">
        <v>153.19515675794</v>
      </c>
      <c r="G3993" s="2">
        <v>0.34161248744196299</v>
      </c>
      <c r="H3993" s="12">
        <v>-2.0638527921240599</v>
      </c>
      <c r="I3993" s="14">
        <v>3.9031675860748398E-2</v>
      </c>
      <c r="J3993" s="14">
        <v>8.4865642670502506E-2</v>
      </c>
      <c r="K3993" t="s">
        <v>15843</v>
      </c>
      <c r="L3993" t="s">
        <v>24</v>
      </c>
      <c r="M3993" t="s">
        <v>24</v>
      </c>
      <c r="N3993" t="s">
        <v>24</v>
      </c>
      <c r="O3993" t="s">
        <v>24</v>
      </c>
      <c r="P3993" t="s">
        <v>24</v>
      </c>
      <c r="Q3993" t="s">
        <v>24</v>
      </c>
      <c r="R3993" t="s">
        <v>24</v>
      </c>
      <c r="S3993" t="s">
        <v>24</v>
      </c>
      <c r="T3993" t="s">
        <v>24</v>
      </c>
      <c r="U3993" t="s">
        <v>24</v>
      </c>
      <c r="V3993" t="s">
        <v>24</v>
      </c>
      <c r="W3993" t="s">
        <v>24</v>
      </c>
      <c r="X3993" t="s">
        <v>24</v>
      </c>
      <c r="Y3993">
        <v>198</v>
      </c>
      <c r="Z3993">
        <v>155</v>
      </c>
      <c r="AA3993">
        <v>136</v>
      </c>
      <c r="AB3993">
        <v>111</v>
      </c>
      <c r="AC3993" t="s">
        <v>15842</v>
      </c>
      <c r="AD3993" t="s">
        <v>15844</v>
      </c>
    </row>
    <row r="3994" spans="1:30" x14ac:dyDescent="0.25">
      <c r="A3994">
        <v>3993</v>
      </c>
      <c r="B3994" t="s">
        <v>18206</v>
      </c>
      <c r="C3994" s="2">
        <v>1.1331413664672201</v>
      </c>
      <c r="D3994" t="s">
        <v>15847</v>
      </c>
      <c r="E3994" t="s">
        <v>18291</v>
      </c>
      <c r="F3994">
        <v>49.329931190705203</v>
      </c>
      <c r="G3994" s="2">
        <v>0.45645873912655999</v>
      </c>
      <c r="H3994" s="12">
        <v>2.4824617634345199</v>
      </c>
      <c r="I3994" s="14">
        <v>1.30478070276811E-2</v>
      </c>
      <c r="J3994" s="14">
        <v>3.3653689856733497E-2</v>
      </c>
      <c r="K3994" t="s">
        <v>15846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0</v>
      </c>
      <c r="Y3994">
        <v>112</v>
      </c>
      <c r="Z3994">
        <v>94</v>
      </c>
      <c r="AA3994">
        <v>17</v>
      </c>
      <c r="AB3994">
        <v>24</v>
      </c>
      <c r="AC3994" t="s">
        <v>15845</v>
      </c>
      <c r="AD3994" t="s">
        <v>15848</v>
      </c>
    </row>
    <row r="3995" spans="1:30" x14ac:dyDescent="0.25">
      <c r="A3995">
        <v>3994</v>
      </c>
      <c r="B3995" t="s">
        <v>18207</v>
      </c>
      <c r="C3995" s="2">
        <v>0.21611883267548601</v>
      </c>
      <c r="D3995" t="s">
        <v>15851</v>
      </c>
      <c r="E3995" t="s">
        <v>18282</v>
      </c>
      <c r="F3995">
        <v>72.704887548309401</v>
      </c>
      <c r="G3995" s="2">
        <v>0.394241456651307</v>
      </c>
      <c r="H3995" s="12">
        <v>0.54818900709023199</v>
      </c>
      <c r="I3995" s="14">
        <v>0.58356212949567698</v>
      </c>
      <c r="J3995" s="14">
        <v>0.69469426744579599</v>
      </c>
      <c r="K3995" t="s">
        <v>15850</v>
      </c>
      <c r="L3995" t="s">
        <v>24</v>
      </c>
      <c r="M3995" t="s">
        <v>24</v>
      </c>
      <c r="N3995" t="s">
        <v>24</v>
      </c>
      <c r="O3995" t="s">
        <v>24</v>
      </c>
      <c r="P3995" t="s">
        <v>24</v>
      </c>
      <c r="Q3995" t="s">
        <v>24</v>
      </c>
      <c r="R3995" t="s">
        <v>24</v>
      </c>
      <c r="S3995" t="s">
        <v>24</v>
      </c>
      <c r="T3995" t="s">
        <v>24</v>
      </c>
      <c r="U3995" t="s">
        <v>24</v>
      </c>
      <c r="V3995" t="s">
        <v>24</v>
      </c>
      <c r="W3995" t="s">
        <v>24</v>
      </c>
      <c r="X3995" t="s">
        <v>24</v>
      </c>
      <c r="Y3995">
        <v>126</v>
      </c>
      <c r="Z3995">
        <v>112</v>
      </c>
      <c r="AA3995">
        <v>33</v>
      </c>
      <c r="AB3995">
        <v>57</v>
      </c>
      <c r="AC3995" t="s">
        <v>15849</v>
      </c>
      <c r="AD3995" t="s">
        <v>15852</v>
      </c>
    </row>
    <row r="3996" spans="1:30" x14ac:dyDescent="0.25">
      <c r="A3996">
        <v>3995</v>
      </c>
      <c r="B3996" t="s">
        <v>18208</v>
      </c>
      <c r="C3996" s="2">
        <v>0.48980409634483002</v>
      </c>
      <c r="D3996" t="s">
        <v>35</v>
      </c>
      <c r="F3996">
        <v>28.830115787736901</v>
      </c>
      <c r="G3996" s="2">
        <v>0.59327042922159101</v>
      </c>
      <c r="H3996" s="12">
        <v>0.82560005053257901</v>
      </c>
      <c r="I3996" s="14">
        <v>0.40903100647034901</v>
      </c>
      <c r="J3996" s="14">
        <v>0.53888869104814796</v>
      </c>
      <c r="K3996" t="s">
        <v>15854</v>
      </c>
      <c r="L3996" t="s">
        <v>24</v>
      </c>
      <c r="M3996" t="s">
        <v>24</v>
      </c>
      <c r="N3996" t="s">
        <v>24</v>
      </c>
      <c r="O3996" t="s">
        <v>24</v>
      </c>
      <c r="P3996" t="s">
        <v>24</v>
      </c>
      <c r="Q3996" t="s">
        <v>24</v>
      </c>
      <c r="R3996" t="s">
        <v>24</v>
      </c>
      <c r="S3996" t="s">
        <v>24</v>
      </c>
      <c r="T3996" t="s">
        <v>24</v>
      </c>
      <c r="U3996" t="s">
        <v>24</v>
      </c>
      <c r="V3996" t="s">
        <v>24</v>
      </c>
      <c r="W3996" t="s">
        <v>24</v>
      </c>
      <c r="X3996" t="s">
        <v>24</v>
      </c>
      <c r="Y3996">
        <v>54</v>
      </c>
      <c r="Z3996">
        <v>48</v>
      </c>
      <c r="AA3996">
        <v>19</v>
      </c>
      <c r="AB3996">
        <v>12</v>
      </c>
      <c r="AC3996" t="s">
        <v>15853</v>
      </c>
      <c r="AD3996" t="e">
        <f>-SLHEYDQRQSENSASVSGRSLKEIRYNSCHYIKYKDKDKDKDKDKDKDKDKDKDKDTDTDTDTDTDTDTDTDTDTDTDTDTDTDTDTELKFSSVYLRKPALRLAILSLECIYPATLATLA</f>
        <v>#NAME?</v>
      </c>
    </row>
    <row r="3997" spans="1:30" x14ac:dyDescent="0.25">
      <c r="A3997">
        <v>3996</v>
      </c>
      <c r="B3997" t="s">
        <v>18209</v>
      </c>
      <c r="C3997" s="2">
        <v>-0.57650386109120499</v>
      </c>
      <c r="D3997" t="s">
        <v>15857</v>
      </c>
      <c r="E3997" t="s">
        <v>18295</v>
      </c>
      <c r="F3997">
        <v>209.77387311193201</v>
      </c>
      <c r="G3997" s="2">
        <v>0.26349064174561698</v>
      </c>
      <c r="H3997" s="12">
        <v>-2.1879481459830501</v>
      </c>
      <c r="I3997" s="14">
        <v>2.8673379679808798E-2</v>
      </c>
      <c r="J3997" s="14">
        <v>6.6136767660752105E-2</v>
      </c>
      <c r="K3997" t="s">
        <v>15856</v>
      </c>
      <c r="L3997" t="s">
        <v>24</v>
      </c>
      <c r="M3997" t="s">
        <v>24</v>
      </c>
      <c r="N3997" t="s">
        <v>24</v>
      </c>
      <c r="O3997" t="s">
        <v>24</v>
      </c>
      <c r="P3997" t="s">
        <v>24</v>
      </c>
      <c r="Q3997" t="s">
        <v>24</v>
      </c>
      <c r="R3997" t="s">
        <v>24</v>
      </c>
      <c r="S3997" t="s">
        <v>24</v>
      </c>
      <c r="T3997" t="s">
        <v>24</v>
      </c>
      <c r="U3997" t="s">
        <v>24</v>
      </c>
      <c r="V3997" t="s">
        <v>24</v>
      </c>
      <c r="W3997" t="s">
        <v>24</v>
      </c>
      <c r="X3997" t="s">
        <v>24</v>
      </c>
      <c r="Y3997">
        <v>221</v>
      </c>
      <c r="Z3997">
        <v>294</v>
      </c>
      <c r="AA3997">
        <v>144</v>
      </c>
      <c r="AB3997">
        <v>189</v>
      </c>
      <c r="AC3997" t="s">
        <v>15855</v>
      </c>
      <c r="AD3997" t="s">
        <v>15858</v>
      </c>
    </row>
    <row r="3998" spans="1:30" x14ac:dyDescent="0.25">
      <c r="A3998">
        <v>3997</v>
      </c>
      <c r="B3998" t="s">
        <v>18210</v>
      </c>
      <c r="C3998" s="2">
        <v>-0.14023295815516701</v>
      </c>
      <c r="D3998" t="s">
        <v>15861</v>
      </c>
      <c r="E3998" t="s">
        <v>18296</v>
      </c>
      <c r="F3998">
        <v>349.63428756197999</v>
      </c>
      <c r="G3998" s="2">
        <v>0.210328050233662</v>
      </c>
      <c r="H3998" s="12">
        <v>-0.66673445600516101</v>
      </c>
      <c r="I3998" s="14">
        <v>0.50494176573456895</v>
      </c>
      <c r="J3998" s="14">
        <v>0.62816106887336498</v>
      </c>
      <c r="K3998" t="s">
        <v>15860</v>
      </c>
      <c r="L3998" t="s">
        <v>24</v>
      </c>
      <c r="M3998" t="s">
        <v>24</v>
      </c>
      <c r="N3998" t="s">
        <v>24</v>
      </c>
      <c r="O3998" t="s">
        <v>24</v>
      </c>
      <c r="P3998" t="s">
        <v>24</v>
      </c>
      <c r="Q3998" t="s">
        <v>24</v>
      </c>
      <c r="R3998" t="s">
        <v>24</v>
      </c>
      <c r="S3998" t="s">
        <v>24</v>
      </c>
      <c r="T3998" t="s">
        <v>24</v>
      </c>
      <c r="U3998" t="s">
        <v>24</v>
      </c>
      <c r="V3998" t="s">
        <v>24</v>
      </c>
      <c r="W3998" t="s">
        <v>24</v>
      </c>
      <c r="X3998" t="s">
        <v>24</v>
      </c>
      <c r="Y3998">
        <v>511</v>
      </c>
      <c r="Z3998">
        <v>502</v>
      </c>
      <c r="AA3998">
        <v>210</v>
      </c>
      <c r="AB3998">
        <v>276</v>
      </c>
      <c r="AC3998" t="s">
        <v>15859</v>
      </c>
      <c r="AD3998" t="s">
        <v>15862</v>
      </c>
    </row>
    <row r="3999" spans="1:30" x14ac:dyDescent="0.25">
      <c r="A3999">
        <v>3998</v>
      </c>
      <c r="B3999" t="s">
        <v>18211</v>
      </c>
      <c r="C3999" s="2">
        <v>-0.31848115110854402</v>
      </c>
      <c r="D3999" t="s">
        <v>4962</v>
      </c>
      <c r="E3999" t="s">
        <v>18282</v>
      </c>
      <c r="F3999">
        <v>1226.3195961497699</v>
      </c>
      <c r="G3999" s="2">
        <v>0.22394126612878601</v>
      </c>
      <c r="H3999" s="12">
        <v>-1.42216375129981</v>
      </c>
      <c r="I3999" s="14">
        <v>0.154978719139091</v>
      </c>
      <c r="J3999" s="14">
        <v>0.25816432944656398</v>
      </c>
      <c r="K3999" t="s">
        <v>15864</v>
      </c>
      <c r="L3999" t="s">
        <v>24</v>
      </c>
      <c r="M3999" t="s">
        <v>24</v>
      </c>
      <c r="N3999" t="s">
        <v>24</v>
      </c>
      <c r="O3999" t="s">
        <v>24</v>
      </c>
      <c r="P3999" t="s">
        <v>24</v>
      </c>
      <c r="Q3999" t="s">
        <v>24</v>
      </c>
      <c r="R3999" t="s">
        <v>24</v>
      </c>
      <c r="S3999" t="s">
        <v>24</v>
      </c>
      <c r="T3999" t="s">
        <v>24</v>
      </c>
      <c r="U3999" t="s">
        <v>24</v>
      </c>
      <c r="V3999" t="s">
        <v>24</v>
      </c>
      <c r="W3999" t="s">
        <v>24</v>
      </c>
      <c r="X3999" t="s">
        <v>24</v>
      </c>
      <c r="Y3999">
        <v>1683</v>
      </c>
      <c r="Z3999">
        <v>1640</v>
      </c>
      <c r="AA3999">
        <v>697</v>
      </c>
      <c r="AB3999">
        <v>1123</v>
      </c>
      <c r="AC3999" t="s">
        <v>15863</v>
      </c>
      <c r="AD3999" t="s">
        <v>15865</v>
      </c>
    </row>
    <row r="4000" spans="1:30" x14ac:dyDescent="0.25">
      <c r="A4000">
        <v>3999</v>
      </c>
      <c r="B4000" t="s">
        <v>18212</v>
      </c>
      <c r="C4000" s="2">
        <v>-3.3469547055323401E-2</v>
      </c>
      <c r="D4000" t="s">
        <v>15868</v>
      </c>
      <c r="E4000" t="s">
        <v>18293</v>
      </c>
      <c r="F4000">
        <v>4353.8096793550503</v>
      </c>
      <c r="G4000" s="2">
        <v>0.257686474850363</v>
      </c>
      <c r="H4000" s="12">
        <v>-0.12988476432361801</v>
      </c>
      <c r="I4000" s="14">
        <v>0.89665759848065396</v>
      </c>
      <c r="J4000" s="14">
        <v>0.92901244947385397</v>
      </c>
      <c r="K4000" t="s">
        <v>15867</v>
      </c>
      <c r="L4000" t="s">
        <v>24</v>
      </c>
      <c r="M4000" t="s">
        <v>24</v>
      </c>
      <c r="N4000" t="s">
        <v>24</v>
      </c>
      <c r="O4000" t="s">
        <v>24</v>
      </c>
      <c r="P4000" t="s">
        <v>24</v>
      </c>
      <c r="Q4000" t="s">
        <v>24</v>
      </c>
      <c r="R4000" t="s">
        <v>24</v>
      </c>
      <c r="S4000" t="s">
        <v>24</v>
      </c>
      <c r="T4000" t="s">
        <v>24</v>
      </c>
      <c r="U4000" t="s">
        <v>24</v>
      </c>
      <c r="V4000" t="s">
        <v>24</v>
      </c>
      <c r="W4000" t="s">
        <v>24</v>
      </c>
      <c r="X4000" t="s">
        <v>24</v>
      </c>
      <c r="Y4000">
        <v>6254</v>
      </c>
      <c r="Z4000">
        <v>6867</v>
      </c>
      <c r="AA4000">
        <v>2073</v>
      </c>
      <c r="AB4000">
        <v>3851</v>
      </c>
      <c r="AC4000" t="s">
        <v>15866</v>
      </c>
      <c r="AD4000" t="s">
        <v>15869</v>
      </c>
    </row>
    <row r="4001" spans="1:30" x14ac:dyDescent="0.25">
      <c r="A4001">
        <v>4000</v>
      </c>
      <c r="B4001" t="s">
        <v>18213</v>
      </c>
      <c r="C4001" s="2">
        <v>0.780564547005412</v>
      </c>
      <c r="D4001" t="s">
        <v>15872</v>
      </c>
      <c r="E4001" t="s">
        <v>18283</v>
      </c>
      <c r="F4001">
        <v>480.72836164614603</v>
      </c>
      <c r="G4001" s="2">
        <v>0.22299735495665099</v>
      </c>
      <c r="H4001" s="12">
        <v>3.5003309665136899</v>
      </c>
      <c r="I4001" s="14">
        <v>4.6468083502841401E-4</v>
      </c>
      <c r="J4001" s="14">
        <v>1.9754193230319202E-3</v>
      </c>
      <c r="K4001" t="s">
        <v>15871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0</v>
      </c>
      <c r="Y4001">
        <v>975</v>
      </c>
      <c r="Z4001">
        <v>873</v>
      </c>
      <c r="AA4001">
        <v>196</v>
      </c>
      <c r="AB4001">
        <v>274</v>
      </c>
      <c r="AC4001" t="s">
        <v>15870</v>
      </c>
      <c r="AD4001" t="s">
        <v>15873</v>
      </c>
    </row>
    <row r="4002" spans="1:30" x14ac:dyDescent="0.25">
      <c r="A4002">
        <v>4001</v>
      </c>
      <c r="B4002" t="s">
        <v>18214</v>
      </c>
      <c r="C4002" s="2">
        <v>0.80810697046009505</v>
      </c>
      <c r="D4002" t="s">
        <v>15876</v>
      </c>
      <c r="E4002" t="s">
        <v>18283</v>
      </c>
      <c r="F4002">
        <v>683.507423474966</v>
      </c>
      <c r="G4002" s="2">
        <v>0.209524943724438</v>
      </c>
      <c r="H4002" s="12">
        <v>3.8568532991608802</v>
      </c>
      <c r="I4002" s="14">
        <v>1.14856045935709E-4</v>
      </c>
      <c r="J4002" s="14">
        <v>5.6416711871565305E-4</v>
      </c>
      <c r="K4002" t="s">
        <v>15875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0</v>
      </c>
      <c r="Y4002">
        <v>1424</v>
      </c>
      <c r="Z4002">
        <v>1219</v>
      </c>
      <c r="AA4002">
        <v>301</v>
      </c>
      <c r="AB4002">
        <v>355</v>
      </c>
      <c r="AC4002" t="s">
        <v>15874</v>
      </c>
      <c r="AD4002" t="s">
        <v>15877</v>
      </c>
    </row>
    <row r="4003" spans="1:30" x14ac:dyDescent="0.25">
      <c r="A4003">
        <v>4002</v>
      </c>
      <c r="B4003" t="s">
        <v>18215</v>
      </c>
      <c r="C4003" s="2">
        <v>-0.18268176997549901</v>
      </c>
      <c r="D4003" t="s">
        <v>15880</v>
      </c>
      <c r="E4003" t="s">
        <v>18300</v>
      </c>
      <c r="F4003">
        <v>173.62828072259501</v>
      </c>
      <c r="G4003" s="2">
        <v>0.277135958169687</v>
      </c>
      <c r="H4003" s="12">
        <v>-0.65917743472193202</v>
      </c>
      <c r="I4003" s="14">
        <v>0.50978183544354105</v>
      </c>
      <c r="J4003" s="14">
        <v>0.63274261050892999</v>
      </c>
      <c r="K4003" t="s">
        <v>15879</v>
      </c>
      <c r="L4003" t="s">
        <v>24</v>
      </c>
      <c r="M4003" t="s">
        <v>24</v>
      </c>
      <c r="N4003" t="s">
        <v>24</v>
      </c>
      <c r="O4003" t="s">
        <v>24</v>
      </c>
      <c r="P4003" t="s">
        <v>24</v>
      </c>
      <c r="Q4003" t="s">
        <v>24</v>
      </c>
      <c r="R4003" t="s">
        <v>24</v>
      </c>
      <c r="S4003" t="s">
        <v>24</v>
      </c>
      <c r="T4003" t="s">
        <v>24</v>
      </c>
      <c r="U4003" t="s">
        <v>24</v>
      </c>
      <c r="V4003" t="s">
        <v>24</v>
      </c>
      <c r="W4003" t="s">
        <v>24</v>
      </c>
      <c r="X4003" t="s">
        <v>24</v>
      </c>
      <c r="Y4003">
        <v>261</v>
      </c>
      <c r="Z4003">
        <v>233</v>
      </c>
      <c r="AA4003">
        <v>122</v>
      </c>
      <c r="AB4003">
        <v>120</v>
      </c>
      <c r="AC4003" t="s">
        <v>15878</v>
      </c>
      <c r="AD4003" t="s">
        <v>15881</v>
      </c>
    </row>
    <row r="4004" spans="1:30" x14ac:dyDescent="0.25">
      <c r="A4004">
        <v>4003</v>
      </c>
      <c r="B4004" t="s">
        <v>18216</v>
      </c>
      <c r="C4004" s="2">
        <v>-0.37964421452875002</v>
      </c>
      <c r="D4004" t="s">
        <v>4000</v>
      </c>
      <c r="E4004" t="s">
        <v>18290</v>
      </c>
      <c r="F4004">
        <v>135.32876673819499</v>
      </c>
      <c r="G4004" s="2">
        <v>0.27936469698858402</v>
      </c>
      <c r="H4004" s="12">
        <v>-1.35895558250964</v>
      </c>
      <c r="I4004" s="14">
        <v>0.174160664148414</v>
      </c>
      <c r="J4004" s="14">
        <v>0.28254981034464299</v>
      </c>
      <c r="K4004" t="s">
        <v>15883</v>
      </c>
      <c r="L4004" t="s">
        <v>24</v>
      </c>
      <c r="M4004" t="s">
        <v>24</v>
      </c>
      <c r="N4004" t="s">
        <v>24</v>
      </c>
      <c r="O4004" t="s">
        <v>24</v>
      </c>
      <c r="P4004" t="s">
        <v>24</v>
      </c>
      <c r="Q4004" t="s">
        <v>24</v>
      </c>
      <c r="R4004" t="s">
        <v>24</v>
      </c>
      <c r="S4004" t="s">
        <v>24</v>
      </c>
      <c r="T4004" t="s">
        <v>24</v>
      </c>
      <c r="U4004" t="s">
        <v>24</v>
      </c>
      <c r="V4004" t="s">
        <v>24</v>
      </c>
      <c r="W4004" t="s">
        <v>24</v>
      </c>
      <c r="X4004" t="s">
        <v>24</v>
      </c>
      <c r="Y4004">
        <v>176</v>
      </c>
      <c r="Z4004">
        <v>182</v>
      </c>
      <c r="AA4004">
        <v>99</v>
      </c>
      <c r="AB4004">
        <v>102</v>
      </c>
      <c r="AC4004" t="s">
        <v>15882</v>
      </c>
      <c r="AD4004" t="s">
        <v>15884</v>
      </c>
    </row>
    <row r="4005" spans="1:30" x14ac:dyDescent="0.25">
      <c r="A4005">
        <v>4004</v>
      </c>
      <c r="B4005" t="s">
        <v>18217</v>
      </c>
      <c r="C4005" s="2">
        <v>-0.54722654608972299</v>
      </c>
      <c r="D4005" t="s">
        <v>15887</v>
      </c>
      <c r="E4005" t="s">
        <v>18300</v>
      </c>
      <c r="F4005">
        <v>192.0574476429</v>
      </c>
      <c r="G4005" s="2">
        <v>0.41619613162852298</v>
      </c>
      <c r="H4005" s="12">
        <v>-1.31482852555235</v>
      </c>
      <c r="I4005" s="14">
        <v>0.18856753823288999</v>
      </c>
      <c r="J4005" s="14">
        <v>0.30030841631298399</v>
      </c>
      <c r="K4005" t="s">
        <v>15886</v>
      </c>
      <c r="L4005" t="s">
        <v>24</v>
      </c>
      <c r="M4005" t="s">
        <v>24</v>
      </c>
      <c r="N4005" t="s">
        <v>24</v>
      </c>
      <c r="O4005" t="s">
        <v>24</v>
      </c>
      <c r="P4005" t="s">
        <v>24</v>
      </c>
      <c r="Q4005" t="s">
        <v>24</v>
      </c>
      <c r="R4005" t="s">
        <v>24</v>
      </c>
      <c r="S4005" t="s">
        <v>24</v>
      </c>
      <c r="T4005" t="s">
        <v>24</v>
      </c>
      <c r="U4005" t="s">
        <v>24</v>
      </c>
      <c r="V4005" t="s">
        <v>24</v>
      </c>
      <c r="W4005" t="s">
        <v>24</v>
      </c>
      <c r="X4005" t="s">
        <v>24</v>
      </c>
      <c r="Y4005">
        <v>211</v>
      </c>
      <c r="Z4005">
        <v>265</v>
      </c>
      <c r="AA4005">
        <v>189</v>
      </c>
      <c r="AB4005">
        <v>103</v>
      </c>
      <c r="AC4005" t="s">
        <v>15885</v>
      </c>
      <c r="AD4005" t="s">
        <v>15888</v>
      </c>
    </row>
    <row r="4006" spans="1:30" x14ac:dyDescent="0.25">
      <c r="A4006">
        <v>4005</v>
      </c>
      <c r="B4006" t="s">
        <v>18218</v>
      </c>
      <c r="C4006" s="2">
        <v>-0.65876115556042802</v>
      </c>
      <c r="D4006" t="s">
        <v>15891</v>
      </c>
      <c r="E4006" t="s">
        <v>18300</v>
      </c>
      <c r="F4006">
        <v>266.82133929192099</v>
      </c>
      <c r="G4006" s="2">
        <v>0.25898285558599299</v>
      </c>
      <c r="H4006" s="12">
        <v>-2.5436477409667502</v>
      </c>
      <c r="I4006" s="14">
        <v>1.09701653689705E-2</v>
      </c>
      <c r="J4006" s="14">
        <v>2.91022389713518E-2</v>
      </c>
      <c r="K4006" t="s">
        <v>15890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1</v>
      </c>
      <c r="W4006">
        <v>0</v>
      </c>
      <c r="X4006">
        <v>0</v>
      </c>
      <c r="Y4006">
        <v>348</v>
      </c>
      <c r="Z4006">
        <v>280</v>
      </c>
      <c r="AA4006">
        <v>205</v>
      </c>
      <c r="AB4006">
        <v>225</v>
      </c>
      <c r="AC4006" t="s">
        <v>15889</v>
      </c>
      <c r="AD4006" t="s">
        <v>15892</v>
      </c>
    </row>
    <row r="4007" spans="1:30" x14ac:dyDescent="0.25">
      <c r="A4007">
        <v>4006</v>
      </c>
      <c r="B4007" t="s">
        <v>18219</v>
      </c>
      <c r="C4007" s="2">
        <v>0.40273515765751799</v>
      </c>
      <c r="D4007" t="s">
        <v>7638</v>
      </c>
      <c r="E4007" t="s">
        <v>18289</v>
      </c>
      <c r="F4007">
        <v>575.83983788230205</v>
      </c>
      <c r="G4007" s="2">
        <v>0.25163033659682699</v>
      </c>
      <c r="H4007" s="12">
        <v>1.60050319490212</v>
      </c>
      <c r="I4007" s="14">
        <v>0.10948699873182199</v>
      </c>
      <c r="J4007" s="14">
        <v>0.194959749223787</v>
      </c>
      <c r="K4007" t="s">
        <v>15894</v>
      </c>
      <c r="L4007" t="s">
        <v>24</v>
      </c>
      <c r="M4007" t="s">
        <v>24</v>
      </c>
      <c r="N4007" t="s">
        <v>24</v>
      </c>
      <c r="O4007" t="s">
        <v>24</v>
      </c>
      <c r="P4007" t="s">
        <v>24</v>
      </c>
      <c r="Q4007" t="s">
        <v>24</v>
      </c>
      <c r="R4007" t="s">
        <v>24</v>
      </c>
      <c r="S4007" t="s">
        <v>24</v>
      </c>
      <c r="T4007" t="s">
        <v>24</v>
      </c>
      <c r="U4007" t="s">
        <v>24</v>
      </c>
      <c r="V4007" t="s">
        <v>24</v>
      </c>
      <c r="W4007" t="s">
        <v>24</v>
      </c>
      <c r="X4007" t="s">
        <v>24</v>
      </c>
      <c r="Y4007">
        <v>1068</v>
      </c>
      <c r="Z4007">
        <v>923</v>
      </c>
      <c r="AA4007">
        <v>345</v>
      </c>
      <c r="AB4007">
        <v>302</v>
      </c>
      <c r="AC4007" t="s">
        <v>15893</v>
      </c>
      <c r="AD4007" t="s">
        <v>15895</v>
      </c>
    </row>
    <row r="4008" spans="1:30" x14ac:dyDescent="0.25">
      <c r="A4008">
        <v>4007</v>
      </c>
      <c r="B4008" t="s">
        <v>18220</v>
      </c>
      <c r="C4008" s="2">
        <v>-0.23185081069004401</v>
      </c>
      <c r="D4008" t="s">
        <v>15898</v>
      </c>
      <c r="E4008" t="s">
        <v>18291</v>
      </c>
      <c r="F4008">
        <v>255.22074709275401</v>
      </c>
      <c r="G4008" s="2">
        <v>0.26439399432768201</v>
      </c>
      <c r="H4008" s="12">
        <v>-0.87691405880685203</v>
      </c>
      <c r="I4008" s="14">
        <v>0.38053331944041302</v>
      </c>
      <c r="J4008" s="14">
        <v>0.50854983313306401</v>
      </c>
      <c r="K4008" t="s">
        <v>15897</v>
      </c>
      <c r="L4008" t="s">
        <v>24</v>
      </c>
      <c r="M4008" t="s">
        <v>24</v>
      </c>
      <c r="N4008" t="s">
        <v>24</v>
      </c>
      <c r="O4008" t="s">
        <v>24</v>
      </c>
      <c r="P4008" t="s">
        <v>24</v>
      </c>
      <c r="Q4008" t="s">
        <v>24</v>
      </c>
      <c r="R4008" t="s">
        <v>24</v>
      </c>
      <c r="S4008" t="s">
        <v>24</v>
      </c>
      <c r="T4008" t="s">
        <v>24</v>
      </c>
      <c r="U4008" t="s">
        <v>24</v>
      </c>
      <c r="V4008" t="s">
        <v>24</v>
      </c>
      <c r="W4008" t="s">
        <v>24</v>
      </c>
      <c r="X4008" t="s">
        <v>24</v>
      </c>
      <c r="Y4008">
        <v>298</v>
      </c>
      <c r="Z4008">
        <v>420</v>
      </c>
      <c r="AA4008">
        <v>173</v>
      </c>
      <c r="AB4008">
        <v>190</v>
      </c>
      <c r="AC4008" t="s">
        <v>15896</v>
      </c>
      <c r="AD4008" t="s">
        <v>15899</v>
      </c>
    </row>
    <row r="4009" spans="1:30" x14ac:dyDescent="0.25">
      <c r="A4009">
        <v>4008</v>
      </c>
      <c r="B4009" t="s">
        <v>18221</v>
      </c>
      <c r="C4009" s="2">
        <v>-0.916190927914044</v>
      </c>
      <c r="D4009" t="s">
        <v>15902</v>
      </c>
      <c r="E4009" t="s">
        <v>18293</v>
      </c>
      <c r="F4009">
        <v>151.985534625284</v>
      </c>
      <c r="G4009" s="2">
        <v>0.28401271182717902</v>
      </c>
      <c r="H4009" s="12">
        <v>-3.22588000382019</v>
      </c>
      <c r="I4009" s="14">
        <v>1.25585997961903E-3</v>
      </c>
      <c r="J4009" s="14">
        <v>4.5833020751517E-3</v>
      </c>
      <c r="K4009" t="s">
        <v>15901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</v>
      </c>
      <c r="W4009">
        <v>0</v>
      </c>
      <c r="X4009">
        <v>0</v>
      </c>
      <c r="Y4009">
        <v>173</v>
      </c>
      <c r="Z4009">
        <v>147</v>
      </c>
      <c r="AA4009">
        <v>116</v>
      </c>
      <c r="AB4009">
        <v>147</v>
      </c>
      <c r="AC4009" t="s">
        <v>15900</v>
      </c>
      <c r="AD4009" t="s">
        <v>15903</v>
      </c>
    </row>
    <row r="4010" spans="1:30" x14ac:dyDescent="0.25">
      <c r="A4010">
        <v>4009</v>
      </c>
      <c r="B4010" t="s">
        <v>18222</v>
      </c>
      <c r="C4010" s="2">
        <v>-0.19143775122645401</v>
      </c>
      <c r="D4010" t="s">
        <v>15906</v>
      </c>
      <c r="E4010" t="s">
        <v>18291</v>
      </c>
      <c r="F4010">
        <v>151.216643222795</v>
      </c>
      <c r="G4010" s="2">
        <v>0.26886290313855099</v>
      </c>
      <c r="H4010" s="12">
        <v>-0.71202739013720195</v>
      </c>
      <c r="I4010" s="14">
        <v>0.47644781513481299</v>
      </c>
      <c r="J4010" s="14">
        <v>0.60152884516697203</v>
      </c>
      <c r="K4010" t="s">
        <v>15905</v>
      </c>
      <c r="L4010" t="s">
        <v>24</v>
      </c>
      <c r="M4010" t="s">
        <v>24</v>
      </c>
      <c r="N4010" t="s">
        <v>24</v>
      </c>
      <c r="O4010" t="s">
        <v>24</v>
      </c>
      <c r="P4010" t="s">
        <v>24</v>
      </c>
      <c r="Q4010" t="s">
        <v>24</v>
      </c>
      <c r="R4010" t="s">
        <v>24</v>
      </c>
      <c r="S4010" t="s">
        <v>24</v>
      </c>
      <c r="T4010" t="s">
        <v>24</v>
      </c>
      <c r="U4010" t="s">
        <v>24</v>
      </c>
      <c r="V4010" t="s">
        <v>24</v>
      </c>
      <c r="W4010" t="s">
        <v>24</v>
      </c>
      <c r="X4010" t="s">
        <v>24</v>
      </c>
      <c r="Y4010">
        <v>196</v>
      </c>
      <c r="Z4010">
        <v>235</v>
      </c>
      <c r="AA4010">
        <v>97</v>
      </c>
      <c r="AB4010">
        <v>116</v>
      </c>
      <c r="AC4010" t="s">
        <v>15904</v>
      </c>
      <c r="AD4010" t="s">
        <v>15907</v>
      </c>
    </row>
    <row r="4011" spans="1:30" x14ac:dyDescent="0.25">
      <c r="A4011">
        <v>4010</v>
      </c>
      <c r="B4011" t="s">
        <v>18223</v>
      </c>
      <c r="C4011" s="2">
        <v>0.23540317498677199</v>
      </c>
      <c r="D4011" t="s">
        <v>9936</v>
      </c>
      <c r="E4011" t="s">
        <v>18291</v>
      </c>
      <c r="F4011">
        <v>95.160732558503597</v>
      </c>
      <c r="G4011" s="2">
        <v>0.4061162902962</v>
      </c>
      <c r="H4011" s="12">
        <v>0.57964474858932802</v>
      </c>
      <c r="I4011" s="14">
        <v>0.56215420977609099</v>
      </c>
      <c r="J4011" s="14">
        <v>0.67711665304615498</v>
      </c>
      <c r="K4011" t="s">
        <v>15909</v>
      </c>
      <c r="L4011" t="s">
        <v>24</v>
      </c>
      <c r="M4011" t="s">
        <v>24</v>
      </c>
      <c r="N4011" t="s">
        <v>24</v>
      </c>
      <c r="O4011" t="s">
        <v>24</v>
      </c>
      <c r="P4011" t="s">
        <v>24</v>
      </c>
      <c r="Q4011" t="s">
        <v>24</v>
      </c>
      <c r="R4011" t="s">
        <v>24</v>
      </c>
      <c r="S4011" t="s">
        <v>24</v>
      </c>
      <c r="T4011" t="s">
        <v>24</v>
      </c>
      <c r="U4011" t="s">
        <v>24</v>
      </c>
      <c r="V4011" t="s">
        <v>24</v>
      </c>
      <c r="W4011" t="s">
        <v>24</v>
      </c>
      <c r="X4011" t="s">
        <v>24</v>
      </c>
      <c r="Y4011">
        <v>158</v>
      </c>
      <c r="Z4011">
        <v>156</v>
      </c>
      <c r="AA4011">
        <v>37</v>
      </c>
      <c r="AB4011">
        <v>81</v>
      </c>
      <c r="AC4011" t="s">
        <v>15908</v>
      </c>
      <c r="AD4011" t="s">
        <v>15910</v>
      </c>
    </row>
    <row r="4012" spans="1:30" x14ac:dyDescent="0.25">
      <c r="A4012">
        <v>4011</v>
      </c>
      <c r="B4012" t="s">
        <v>18224</v>
      </c>
      <c r="C4012" s="2">
        <v>0.288163281492616</v>
      </c>
      <c r="D4012" t="s">
        <v>15913</v>
      </c>
      <c r="E4012" t="s">
        <v>18291</v>
      </c>
      <c r="F4012">
        <v>162.49725992729901</v>
      </c>
      <c r="G4012" s="2">
        <v>0.27591542296044202</v>
      </c>
      <c r="H4012" s="12">
        <v>1.04438990180672</v>
      </c>
      <c r="I4012" s="14">
        <v>0.29630503374832801</v>
      </c>
      <c r="J4012" s="14">
        <v>0.42147539114173999</v>
      </c>
      <c r="K4012" t="s">
        <v>15912</v>
      </c>
      <c r="L4012" t="s">
        <v>24</v>
      </c>
      <c r="M4012" t="s">
        <v>24</v>
      </c>
      <c r="N4012" t="s">
        <v>24</v>
      </c>
      <c r="O4012" t="s">
        <v>24</v>
      </c>
      <c r="P4012" t="s">
        <v>24</v>
      </c>
      <c r="Q4012" t="s">
        <v>24</v>
      </c>
      <c r="R4012" t="s">
        <v>24</v>
      </c>
      <c r="S4012" t="s">
        <v>24</v>
      </c>
      <c r="T4012" t="s">
        <v>24</v>
      </c>
      <c r="U4012" t="s">
        <v>24</v>
      </c>
      <c r="V4012" t="s">
        <v>24</v>
      </c>
      <c r="W4012" t="s">
        <v>24</v>
      </c>
      <c r="X4012" t="s">
        <v>24</v>
      </c>
      <c r="Y4012">
        <v>281</v>
      </c>
      <c r="Z4012">
        <v>262</v>
      </c>
      <c r="AA4012">
        <v>96</v>
      </c>
      <c r="AB4012">
        <v>96</v>
      </c>
      <c r="AC4012" t="s">
        <v>15911</v>
      </c>
      <c r="AD4012" t="s">
        <v>15914</v>
      </c>
    </row>
    <row r="4013" spans="1:30" x14ac:dyDescent="0.25">
      <c r="A4013">
        <v>4012</v>
      </c>
      <c r="B4013" t="s">
        <v>18225</v>
      </c>
      <c r="C4013" s="2">
        <v>0.75795458392127701</v>
      </c>
      <c r="D4013" t="s">
        <v>35</v>
      </c>
      <c r="F4013">
        <v>1845.2192425979899</v>
      </c>
      <c r="G4013" s="2">
        <v>0.15924049772093299</v>
      </c>
      <c r="H4013" s="12">
        <v>4.7598104425017702</v>
      </c>
      <c r="I4013" s="14">
        <v>1.9377486295387102E-6</v>
      </c>
      <c r="J4013" s="14">
        <v>1.46079312709434E-5</v>
      </c>
      <c r="K4013" t="s">
        <v>15916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0</v>
      </c>
      <c r="Y4013">
        <v>3320</v>
      </c>
      <c r="Z4013">
        <v>3754</v>
      </c>
      <c r="AA4013">
        <v>799</v>
      </c>
      <c r="AB4013">
        <v>1017</v>
      </c>
      <c r="AC4013" t="s">
        <v>15915</v>
      </c>
      <c r="AD4013" t="s">
        <v>15917</v>
      </c>
    </row>
    <row r="4014" spans="1:30" x14ac:dyDescent="0.25">
      <c r="A4014">
        <v>4013</v>
      </c>
      <c r="B4014" t="s">
        <v>18226</v>
      </c>
      <c r="C4014" s="2">
        <v>-0.51629775698352198</v>
      </c>
      <c r="D4014" t="s">
        <v>6450</v>
      </c>
      <c r="E4014" t="s">
        <v>18300</v>
      </c>
      <c r="F4014">
        <v>2144.5143295376602</v>
      </c>
      <c r="G4014" s="2">
        <v>0.14721530501758601</v>
      </c>
      <c r="H4014" s="12">
        <v>-3.5070929406548199</v>
      </c>
      <c r="I4014" s="14">
        <v>4.5303088882491801E-4</v>
      </c>
      <c r="J4014" s="14">
        <v>1.93342690804514E-3</v>
      </c>
      <c r="K4014" t="s">
        <v>15919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1</v>
      </c>
      <c r="W4014">
        <v>0</v>
      </c>
      <c r="X4014">
        <v>0</v>
      </c>
      <c r="Y4014">
        <v>2570</v>
      </c>
      <c r="Z4014">
        <v>2810</v>
      </c>
      <c r="AA4014">
        <v>1537</v>
      </c>
      <c r="AB4014">
        <v>1794</v>
      </c>
      <c r="AC4014" t="s">
        <v>15918</v>
      </c>
      <c r="AD4014" t="s">
        <v>15920</v>
      </c>
    </row>
    <row r="4015" spans="1:30" x14ac:dyDescent="0.25">
      <c r="A4015">
        <v>4014</v>
      </c>
      <c r="B4015" t="s">
        <v>18227</v>
      </c>
      <c r="C4015" s="2">
        <v>-0.49146966439867501</v>
      </c>
      <c r="D4015" t="s">
        <v>35</v>
      </c>
      <c r="E4015" t="s">
        <v>18295</v>
      </c>
      <c r="F4015">
        <v>47.679147053837497</v>
      </c>
      <c r="G4015" s="2">
        <v>0.46514274552101298</v>
      </c>
      <c r="H4015" s="12">
        <v>-1.0565996549041601</v>
      </c>
      <c r="I4015" s="14">
        <v>0.29069433807732897</v>
      </c>
      <c r="J4015" s="14">
        <v>0.41562736358768099</v>
      </c>
      <c r="K4015" t="s">
        <v>15922</v>
      </c>
      <c r="L4015" t="s">
        <v>24</v>
      </c>
      <c r="M4015" t="s">
        <v>24</v>
      </c>
      <c r="N4015" t="s">
        <v>24</v>
      </c>
      <c r="O4015" t="s">
        <v>24</v>
      </c>
      <c r="P4015" t="s">
        <v>24</v>
      </c>
      <c r="Q4015" t="s">
        <v>24</v>
      </c>
      <c r="R4015" t="s">
        <v>24</v>
      </c>
      <c r="S4015" t="s">
        <v>24</v>
      </c>
      <c r="T4015" t="s">
        <v>24</v>
      </c>
      <c r="U4015" t="s">
        <v>24</v>
      </c>
      <c r="V4015" t="s">
        <v>24</v>
      </c>
      <c r="W4015" t="s">
        <v>24</v>
      </c>
      <c r="X4015" t="s">
        <v>24</v>
      </c>
      <c r="Y4015">
        <v>70</v>
      </c>
      <c r="Z4015">
        <v>50</v>
      </c>
      <c r="AA4015">
        <v>37</v>
      </c>
      <c r="AB4015">
        <v>36</v>
      </c>
      <c r="AC4015" t="s">
        <v>15921</v>
      </c>
      <c r="AD4015" t="s">
        <v>15923</v>
      </c>
    </row>
    <row r="4016" spans="1:30" x14ac:dyDescent="0.25">
      <c r="A4016">
        <v>4015</v>
      </c>
      <c r="B4016" t="s">
        <v>18228</v>
      </c>
      <c r="C4016" s="2">
        <v>-0.94489412655357696</v>
      </c>
      <c r="D4016" t="s">
        <v>15926</v>
      </c>
      <c r="E4016" t="s">
        <v>18291</v>
      </c>
      <c r="F4016">
        <v>284.55765080534599</v>
      </c>
      <c r="G4016" s="2">
        <v>0.223917688479882</v>
      </c>
      <c r="H4016" s="12">
        <v>-4.21982797771902</v>
      </c>
      <c r="I4016" s="14">
        <v>2.4448880074612799E-5</v>
      </c>
      <c r="J4016" s="14">
        <v>1.4421884696580499E-4</v>
      </c>
      <c r="K4016" t="s">
        <v>15925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</v>
      </c>
      <c r="W4016">
        <v>0</v>
      </c>
      <c r="X4016">
        <v>0</v>
      </c>
      <c r="Y4016">
        <v>297</v>
      </c>
      <c r="Z4016">
        <v>295</v>
      </c>
      <c r="AA4016">
        <v>241</v>
      </c>
      <c r="AB4016">
        <v>251</v>
      </c>
      <c r="AC4016" t="s">
        <v>15924</v>
      </c>
      <c r="AD4016" t="s">
        <v>15927</v>
      </c>
    </row>
    <row r="4017" spans="1:30" x14ac:dyDescent="0.25">
      <c r="A4017">
        <v>4016</v>
      </c>
      <c r="B4017" t="s">
        <v>18229</v>
      </c>
      <c r="C4017" s="2">
        <v>-0.90960939224970305</v>
      </c>
      <c r="D4017" t="s">
        <v>15930</v>
      </c>
      <c r="E4017" t="s">
        <v>18291</v>
      </c>
      <c r="F4017">
        <v>404.67594358779297</v>
      </c>
      <c r="G4017" s="2">
        <v>0.19240363633795399</v>
      </c>
      <c r="H4017" s="12">
        <v>-4.7276101926264396</v>
      </c>
      <c r="I4017" s="14">
        <v>2.2717778175291799E-6</v>
      </c>
      <c r="J4017" s="14">
        <v>1.6929947285212701E-5</v>
      </c>
      <c r="K4017" t="s">
        <v>15929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1</v>
      </c>
      <c r="W4017">
        <v>0</v>
      </c>
      <c r="X4017">
        <v>0</v>
      </c>
      <c r="Y4017">
        <v>413</v>
      </c>
      <c r="Z4017">
        <v>444</v>
      </c>
      <c r="AA4017">
        <v>316</v>
      </c>
      <c r="AB4017">
        <v>382</v>
      </c>
      <c r="AC4017" t="s">
        <v>15928</v>
      </c>
      <c r="AD4017" t="s">
        <v>15931</v>
      </c>
    </row>
    <row r="4018" spans="1:30" x14ac:dyDescent="0.25">
      <c r="A4018">
        <v>4017</v>
      </c>
      <c r="B4018" t="s">
        <v>18230</v>
      </c>
      <c r="C4018" s="2">
        <v>1.4810953385813701</v>
      </c>
      <c r="D4018" t="s">
        <v>35</v>
      </c>
      <c r="F4018">
        <v>167.881776393303</v>
      </c>
      <c r="G4018" s="2">
        <v>0.34196085165233198</v>
      </c>
      <c r="H4018" s="12">
        <v>4.3311839101605401</v>
      </c>
      <c r="I4018" s="14">
        <v>1.4830973939031E-5</v>
      </c>
      <c r="J4018" s="14">
        <v>9.1061247219993894E-5</v>
      </c>
      <c r="K4018" t="s">
        <v>15933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431</v>
      </c>
      <c r="Z4018">
        <v>319</v>
      </c>
      <c r="AA4018">
        <v>46</v>
      </c>
      <c r="AB4018">
        <v>72</v>
      </c>
      <c r="AC4018" t="s">
        <v>15932</v>
      </c>
      <c r="AD4018" t="s">
        <v>15934</v>
      </c>
    </row>
    <row r="4019" spans="1:30" x14ac:dyDescent="0.25">
      <c r="A4019">
        <v>4018</v>
      </c>
      <c r="B4019" t="s">
        <v>18231</v>
      </c>
      <c r="C4019" s="2">
        <v>0.86662169124089306</v>
      </c>
      <c r="D4019" t="s">
        <v>35</v>
      </c>
      <c r="E4019" t="s">
        <v>18291</v>
      </c>
      <c r="F4019">
        <v>21.5108082786256</v>
      </c>
      <c r="G4019" s="2">
        <v>0.675744852533679</v>
      </c>
      <c r="H4019" s="12">
        <v>1.28246880163649</v>
      </c>
      <c r="I4019" s="14">
        <v>0.199678242384631</v>
      </c>
      <c r="J4019" s="14">
        <v>0.31365387631214198</v>
      </c>
      <c r="K4019" t="s">
        <v>15936</v>
      </c>
      <c r="L4019" t="s">
        <v>24</v>
      </c>
      <c r="M4019" t="s">
        <v>24</v>
      </c>
      <c r="N4019" t="s">
        <v>24</v>
      </c>
      <c r="O4019" t="s">
        <v>24</v>
      </c>
      <c r="P4019" t="s">
        <v>24</v>
      </c>
      <c r="Q4019" t="s">
        <v>24</v>
      </c>
      <c r="R4019" t="s">
        <v>24</v>
      </c>
      <c r="S4019" t="s">
        <v>24</v>
      </c>
      <c r="T4019" t="s">
        <v>24</v>
      </c>
      <c r="U4019" t="s">
        <v>24</v>
      </c>
      <c r="V4019" t="s">
        <v>24</v>
      </c>
      <c r="W4019" t="s">
        <v>24</v>
      </c>
      <c r="X4019" t="s">
        <v>24</v>
      </c>
      <c r="Y4019">
        <v>51</v>
      </c>
      <c r="Z4019">
        <v>33</v>
      </c>
      <c r="AA4019">
        <v>10</v>
      </c>
      <c r="AB4019">
        <v>10</v>
      </c>
      <c r="AC4019" t="s">
        <v>15935</v>
      </c>
      <c r="AD4019" t="s">
        <v>15937</v>
      </c>
    </row>
    <row r="4020" spans="1:30" x14ac:dyDescent="0.25">
      <c r="A4020">
        <v>4019</v>
      </c>
      <c r="B4020" t="s">
        <v>18232</v>
      </c>
      <c r="C4020" s="2">
        <v>0.75909187571640602</v>
      </c>
      <c r="D4020" t="s">
        <v>15940</v>
      </c>
      <c r="E4020" t="s">
        <v>18285</v>
      </c>
      <c r="F4020">
        <v>30.341202416543499</v>
      </c>
      <c r="G4020" s="2">
        <v>0.56945035100364205</v>
      </c>
      <c r="H4020" s="12">
        <v>1.3330255647020399</v>
      </c>
      <c r="I4020" s="14">
        <v>0.18252341447909001</v>
      </c>
      <c r="J4020" s="14">
        <v>0.29283234738736502</v>
      </c>
      <c r="K4020" t="s">
        <v>15939</v>
      </c>
      <c r="L4020" t="s">
        <v>24</v>
      </c>
      <c r="M4020" t="s">
        <v>24</v>
      </c>
      <c r="N4020" t="s">
        <v>24</v>
      </c>
      <c r="O4020" t="s">
        <v>24</v>
      </c>
      <c r="P4020" t="s">
        <v>24</v>
      </c>
      <c r="Q4020" t="s">
        <v>24</v>
      </c>
      <c r="R4020" t="s">
        <v>24</v>
      </c>
      <c r="S4020" t="s">
        <v>24</v>
      </c>
      <c r="T4020" t="s">
        <v>24</v>
      </c>
      <c r="U4020" t="s">
        <v>24</v>
      </c>
      <c r="V4020" t="s">
        <v>24</v>
      </c>
      <c r="W4020" t="s">
        <v>24</v>
      </c>
      <c r="X4020" t="s">
        <v>24</v>
      </c>
      <c r="Y4020">
        <v>46</v>
      </c>
      <c r="Z4020">
        <v>71</v>
      </c>
      <c r="AA4020">
        <v>12</v>
      </c>
      <c r="AB4020">
        <v>18</v>
      </c>
      <c r="AC4020" t="s">
        <v>15938</v>
      </c>
      <c r="AD4020" t="s">
        <v>15941</v>
      </c>
    </row>
    <row r="4021" spans="1:30" x14ac:dyDescent="0.25">
      <c r="A4021">
        <v>4020</v>
      </c>
      <c r="B4021" t="s">
        <v>18233</v>
      </c>
      <c r="C4021" s="2">
        <v>0.633182396026712</v>
      </c>
      <c r="D4021" t="s">
        <v>15944</v>
      </c>
      <c r="E4021" t="s">
        <v>18291</v>
      </c>
      <c r="F4021">
        <v>70.394784186239903</v>
      </c>
      <c r="G4021" s="2">
        <v>0.49073557832536502</v>
      </c>
      <c r="H4021" s="12">
        <v>1.2902720405711099</v>
      </c>
      <c r="I4021" s="14">
        <v>0.19695622096330501</v>
      </c>
      <c r="J4021" s="14">
        <v>0.31065961193995001</v>
      </c>
      <c r="K4021" t="s">
        <v>15943</v>
      </c>
      <c r="L4021" t="s">
        <v>24</v>
      </c>
      <c r="M4021" t="s">
        <v>24</v>
      </c>
      <c r="N4021" t="s">
        <v>24</v>
      </c>
      <c r="O4021" t="s">
        <v>24</v>
      </c>
      <c r="P4021" t="s">
        <v>24</v>
      </c>
      <c r="Q4021" t="s">
        <v>24</v>
      </c>
      <c r="R4021" t="s">
        <v>24</v>
      </c>
      <c r="S4021" t="s">
        <v>24</v>
      </c>
      <c r="T4021" t="s">
        <v>24</v>
      </c>
      <c r="U4021" t="s">
        <v>24</v>
      </c>
      <c r="V4021" t="s">
        <v>24</v>
      </c>
      <c r="W4021" t="s">
        <v>24</v>
      </c>
      <c r="X4021" t="s">
        <v>24</v>
      </c>
      <c r="Y4021">
        <v>120</v>
      </c>
      <c r="Z4021">
        <v>142</v>
      </c>
      <c r="AA4021">
        <v>20</v>
      </c>
      <c r="AB4021">
        <v>55</v>
      </c>
      <c r="AC4021" t="s">
        <v>15942</v>
      </c>
      <c r="AD4021" t="s">
        <v>15945</v>
      </c>
    </row>
    <row r="4022" spans="1:30" x14ac:dyDescent="0.25">
      <c r="A4022">
        <v>4021</v>
      </c>
      <c r="B4022" t="s">
        <v>18234</v>
      </c>
      <c r="C4022" s="2">
        <v>-9.2579504363365997E-2</v>
      </c>
      <c r="D4022" t="s">
        <v>10309</v>
      </c>
      <c r="E4022" t="s">
        <v>18291</v>
      </c>
      <c r="F4022">
        <v>248.43230896114301</v>
      </c>
      <c r="G4022" s="2">
        <v>0.25925781370477402</v>
      </c>
      <c r="H4022" s="12">
        <v>-0.35709436502766201</v>
      </c>
      <c r="I4022" s="14">
        <v>0.72102116281884698</v>
      </c>
      <c r="J4022" s="14">
        <v>0.80428828046052903</v>
      </c>
      <c r="K4022" t="s">
        <v>15947</v>
      </c>
      <c r="L4022" t="s">
        <v>24</v>
      </c>
      <c r="M4022" t="s">
        <v>24</v>
      </c>
      <c r="N4022" t="s">
        <v>24</v>
      </c>
      <c r="O4022" t="s">
        <v>24</v>
      </c>
      <c r="P4022" t="s">
        <v>24</v>
      </c>
      <c r="Q4022" t="s">
        <v>24</v>
      </c>
      <c r="R4022" t="s">
        <v>24</v>
      </c>
      <c r="S4022" t="s">
        <v>24</v>
      </c>
      <c r="T4022" t="s">
        <v>24</v>
      </c>
      <c r="U4022" t="s">
        <v>24</v>
      </c>
      <c r="V4022" t="s">
        <v>24</v>
      </c>
      <c r="W4022" t="s">
        <v>24</v>
      </c>
      <c r="X4022" t="s">
        <v>24</v>
      </c>
      <c r="Y4022">
        <v>372</v>
      </c>
      <c r="Z4022">
        <v>359</v>
      </c>
      <c r="AA4022">
        <v>176</v>
      </c>
      <c r="AB4022">
        <v>159</v>
      </c>
      <c r="AC4022" t="s">
        <v>15946</v>
      </c>
      <c r="AD4022" t="s">
        <v>15948</v>
      </c>
    </row>
    <row r="4023" spans="1:30" x14ac:dyDescent="0.25">
      <c r="A4023">
        <v>4022</v>
      </c>
      <c r="B4023" t="s">
        <v>18235</v>
      </c>
      <c r="C4023" s="2">
        <v>-4.9751843221071797E-2</v>
      </c>
      <c r="D4023" t="s">
        <v>1942</v>
      </c>
      <c r="E4023" t="s">
        <v>18298</v>
      </c>
      <c r="F4023">
        <v>1519.6729094576101</v>
      </c>
      <c r="G4023" s="2">
        <v>0.15345324302833799</v>
      </c>
      <c r="H4023" s="12">
        <v>-0.324215000212698</v>
      </c>
      <c r="I4023" s="14">
        <v>0.745775266401286</v>
      </c>
      <c r="J4023" s="14">
        <v>0.82313522196071898</v>
      </c>
      <c r="K4023" t="s">
        <v>15950</v>
      </c>
      <c r="L4023" t="s">
        <v>24</v>
      </c>
      <c r="M4023" t="s">
        <v>24</v>
      </c>
      <c r="N4023" t="s">
        <v>24</v>
      </c>
      <c r="O4023" t="s">
        <v>24</v>
      </c>
      <c r="P4023" t="s">
        <v>24</v>
      </c>
      <c r="Q4023" t="s">
        <v>24</v>
      </c>
      <c r="R4023" t="s">
        <v>24</v>
      </c>
      <c r="S4023" t="s">
        <v>24</v>
      </c>
      <c r="T4023" t="s">
        <v>24</v>
      </c>
      <c r="U4023" t="s">
        <v>24</v>
      </c>
      <c r="V4023" t="s">
        <v>24</v>
      </c>
      <c r="W4023" t="s">
        <v>24</v>
      </c>
      <c r="X4023" t="s">
        <v>24</v>
      </c>
      <c r="Y4023">
        <v>2169</v>
      </c>
      <c r="Z4023">
        <v>2384</v>
      </c>
      <c r="AA4023">
        <v>947</v>
      </c>
      <c r="AB4023">
        <v>1092</v>
      </c>
      <c r="AC4023" t="s">
        <v>15949</v>
      </c>
      <c r="AD4023" t="s">
        <v>15951</v>
      </c>
    </row>
    <row r="4024" spans="1:30" x14ac:dyDescent="0.25">
      <c r="A4024">
        <v>4023</v>
      </c>
      <c r="B4024" t="s">
        <v>18236</v>
      </c>
      <c r="C4024" s="2">
        <v>-0.98139068656994199</v>
      </c>
      <c r="D4024" t="s">
        <v>15954</v>
      </c>
      <c r="E4024" t="s">
        <v>18288</v>
      </c>
      <c r="F4024">
        <v>220.633562976505</v>
      </c>
      <c r="G4024" s="2">
        <v>0.242644600887477</v>
      </c>
      <c r="H4024" s="12">
        <v>-4.04456016322015</v>
      </c>
      <c r="I4024" s="14">
        <v>5.2421445825602101E-5</v>
      </c>
      <c r="J4024" s="14">
        <v>2.8313381182431001E-4</v>
      </c>
      <c r="K4024" t="s">
        <v>15953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1</v>
      </c>
      <c r="W4024">
        <v>0</v>
      </c>
      <c r="X4024">
        <v>0</v>
      </c>
      <c r="Y4024">
        <v>227</v>
      </c>
      <c r="Z4024">
        <v>225</v>
      </c>
      <c r="AA4024">
        <v>164</v>
      </c>
      <c r="AB4024">
        <v>225</v>
      </c>
      <c r="AC4024" t="s">
        <v>15952</v>
      </c>
      <c r="AD4024" t="s">
        <v>15955</v>
      </c>
    </row>
    <row r="4025" spans="1:30" x14ac:dyDescent="0.25">
      <c r="A4025">
        <v>4024</v>
      </c>
      <c r="B4025" t="s">
        <v>18237</v>
      </c>
      <c r="C4025" s="2">
        <v>-1.2611350510346899</v>
      </c>
      <c r="D4025" t="s">
        <v>15958</v>
      </c>
      <c r="E4025" t="s">
        <v>18288</v>
      </c>
      <c r="F4025">
        <v>375.84306521061802</v>
      </c>
      <c r="G4025" s="2">
        <v>0.2193357785142</v>
      </c>
      <c r="H4025" s="12">
        <v>-5.7497917557168599</v>
      </c>
      <c r="I4025" s="14">
        <v>8.9353436375535306E-9</v>
      </c>
      <c r="J4025" s="14">
        <v>1.0605628238494399E-7</v>
      </c>
      <c r="K4025" t="s">
        <v>15957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</v>
      </c>
      <c r="W4025">
        <v>0</v>
      </c>
      <c r="X4025">
        <v>0</v>
      </c>
      <c r="Y4025">
        <v>296</v>
      </c>
      <c r="Z4025">
        <v>380</v>
      </c>
      <c r="AA4025">
        <v>323</v>
      </c>
      <c r="AB4025">
        <v>377</v>
      </c>
      <c r="AC4025" t="s">
        <v>15956</v>
      </c>
      <c r="AD4025" t="s">
        <v>15959</v>
      </c>
    </row>
    <row r="4026" spans="1:30" x14ac:dyDescent="0.25">
      <c r="A4026">
        <v>4025</v>
      </c>
      <c r="B4026" t="s">
        <v>18238</v>
      </c>
      <c r="C4026" s="2">
        <v>0.39613502521931199</v>
      </c>
      <c r="D4026" t="s">
        <v>2758</v>
      </c>
      <c r="E4026" t="s">
        <v>18298</v>
      </c>
      <c r="F4026">
        <v>609.50978512805705</v>
      </c>
      <c r="G4026" s="2">
        <v>0.18096060759604901</v>
      </c>
      <c r="H4026" s="12">
        <v>2.18906772297973</v>
      </c>
      <c r="I4026" s="14">
        <v>2.8591918094188599E-2</v>
      </c>
      <c r="J4026" s="14">
        <v>6.6026871766887402E-2</v>
      </c>
      <c r="K4026" t="s">
        <v>15961</v>
      </c>
      <c r="L4026" t="s">
        <v>24</v>
      </c>
      <c r="M4026" t="s">
        <v>24</v>
      </c>
      <c r="N4026" t="s">
        <v>24</v>
      </c>
      <c r="O4026" t="s">
        <v>24</v>
      </c>
      <c r="P4026" t="s">
        <v>24</v>
      </c>
      <c r="Q4026" t="s">
        <v>24</v>
      </c>
      <c r="R4026" t="s">
        <v>24</v>
      </c>
      <c r="S4026" t="s">
        <v>24</v>
      </c>
      <c r="T4026" t="s">
        <v>24</v>
      </c>
      <c r="U4026" t="s">
        <v>24</v>
      </c>
      <c r="V4026" t="s">
        <v>24</v>
      </c>
      <c r="W4026" t="s">
        <v>24</v>
      </c>
      <c r="X4026" t="s">
        <v>24</v>
      </c>
      <c r="Y4026">
        <v>1057</v>
      </c>
      <c r="Z4026">
        <v>1052</v>
      </c>
      <c r="AA4026">
        <v>312</v>
      </c>
      <c r="AB4026">
        <v>384</v>
      </c>
      <c r="AC4026" t="s">
        <v>15960</v>
      </c>
      <c r="AD4026" t="s">
        <v>15962</v>
      </c>
    </row>
    <row r="4027" spans="1:30" x14ac:dyDescent="0.25">
      <c r="A4027">
        <v>4026</v>
      </c>
      <c r="B4027" t="s">
        <v>18239</v>
      </c>
      <c r="C4027" s="2">
        <v>1.0442709531432399</v>
      </c>
      <c r="D4027" t="s">
        <v>306</v>
      </c>
      <c r="E4027" t="s">
        <v>18295</v>
      </c>
      <c r="F4027">
        <v>1658.8853091480601</v>
      </c>
      <c r="G4027" s="2">
        <v>0.1787898792041</v>
      </c>
      <c r="H4027" s="12">
        <v>5.84077218348102</v>
      </c>
      <c r="I4027" s="14">
        <v>5.1959418099379302E-9</v>
      </c>
      <c r="J4027" s="14">
        <v>6.3605494569929902E-8</v>
      </c>
      <c r="K4027" t="s">
        <v>15964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0</v>
      </c>
      <c r="Y4027">
        <v>3387</v>
      </c>
      <c r="Z4027">
        <v>3415</v>
      </c>
      <c r="AA4027">
        <v>710</v>
      </c>
      <c r="AB4027">
        <v>711</v>
      </c>
      <c r="AC4027" t="s">
        <v>15963</v>
      </c>
      <c r="AD4027" t="s">
        <v>15965</v>
      </c>
    </row>
    <row r="4028" spans="1:30" x14ac:dyDescent="0.25">
      <c r="A4028">
        <v>4027</v>
      </c>
      <c r="B4028" t="s">
        <v>18240</v>
      </c>
      <c r="C4028" s="2">
        <v>-0.173023431071337</v>
      </c>
      <c r="D4028" t="s">
        <v>4962</v>
      </c>
      <c r="E4028" t="s">
        <v>18282</v>
      </c>
      <c r="F4028">
        <v>1318.3185631020101</v>
      </c>
      <c r="G4028" s="2">
        <v>0.230225852521243</v>
      </c>
      <c r="H4028" s="12">
        <v>-0.75153780158278405</v>
      </c>
      <c r="I4028" s="14">
        <v>0.45232905977854299</v>
      </c>
      <c r="J4028" s="14">
        <v>0.57837098180589697</v>
      </c>
      <c r="K4028" t="s">
        <v>15967</v>
      </c>
      <c r="L4028" t="s">
        <v>24</v>
      </c>
      <c r="M4028" t="s">
        <v>24</v>
      </c>
      <c r="N4028" t="s">
        <v>24</v>
      </c>
      <c r="O4028" t="s">
        <v>24</v>
      </c>
      <c r="P4028" t="s">
        <v>24</v>
      </c>
      <c r="Q4028" t="s">
        <v>24</v>
      </c>
      <c r="R4028" t="s">
        <v>24</v>
      </c>
      <c r="S4028" t="s">
        <v>24</v>
      </c>
      <c r="T4028" t="s">
        <v>24</v>
      </c>
      <c r="U4028" t="s">
        <v>24</v>
      </c>
      <c r="V4028" t="s">
        <v>24</v>
      </c>
      <c r="W4028" t="s">
        <v>24</v>
      </c>
      <c r="X4028" t="s">
        <v>24</v>
      </c>
      <c r="Y4028">
        <v>1846</v>
      </c>
      <c r="Z4028">
        <v>1931</v>
      </c>
      <c r="AA4028">
        <v>701</v>
      </c>
      <c r="AB4028">
        <v>1170</v>
      </c>
      <c r="AC4028" t="s">
        <v>15966</v>
      </c>
      <c r="AD4028" t="s">
        <v>15968</v>
      </c>
    </row>
    <row r="4029" spans="1:30" x14ac:dyDescent="0.25">
      <c r="A4029">
        <v>4028</v>
      </c>
      <c r="B4029" t="s">
        <v>18241</v>
      </c>
      <c r="C4029" s="2">
        <v>-0.29843043077425402</v>
      </c>
      <c r="D4029" t="s">
        <v>15971</v>
      </c>
      <c r="E4029" t="s">
        <v>18296</v>
      </c>
      <c r="F4029">
        <v>2430.2923898444601</v>
      </c>
      <c r="G4029" s="2">
        <v>0.15081766414311401</v>
      </c>
      <c r="H4029" s="12">
        <v>-1.9787498531409999</v>
      </c>
      <c r="I4029" s="14">
        <v>4.7844177004096898E-2</v>
      </c>
      <c r="J4029" s="14">
        <v>9.9909899037967098E-2</v>
      </c>
      <c r="K4029" t="s">
        <v>15970</v>
      </c>
      <c r="L4029" t="s">
        <v>24</v>
      </c>
      <c r="M4029" t="s">
        <v>24</v>
      </c>
      <c r="N4029" t="s">
        <v>24</v>
      </c>
      <c r="O4029" t="s">
        <v>24</v>
      </c>
      <c r="P4029" t="s">
        <v>24</v>
      </c>
      <c r="Q4029" t="s">
        <v>24</v>
      </c>
      <c r="R4029" t="s">
        <v>24</v>
      </c>
      <c r="S4029" t="s">
        <v>24</v>
      </c>
      <c r="T4029" t="s">
        <v>24</v>
      </c>
      <c r="U4029" t="s">
        <v>24</v>
      </c>
      <c r="V4029" t="s">
        <v>24</v>
      </c>
      <c r="W4029" t="s">
        <v>24</v>
      </c>
      <c r="X4029" t="s">
        <v>24</v>
      </c>
      <c r="Y4029">
        <v>3116</v>
      </c>
      <c r="Z4029">
        <v>3533</v>
      </c>
      <c r="AA4029">
        <v>1597</v>
      </c>
      <c r="AB4029">
        <v>1947</v>
      </c>
      <c r="AC4029" t="s">
        <v>15969</v>
      </c>
      <c r="AD4029" t="s">
        <v>15972</v>
      </c>
    </row>
    <row r="4030" spans="1:30" x14ac:dyDescent="0.25">
      <c r="A4030">
        <v>4029</v>
      </c>
      <c r="B4030" t="s">
        <v>18242</v>
      </c>
      <c r="C4030" s="2">
        <v>-0.79585824841946995</v>
      </c>
      <c r="D4030" t="s">
        <v>9358</v>
      </c>
      <c r="E4030" t="s">
        <v>18293</v>
      </c>
      <c r="F4030">
        <v>3487.1503174408299</v>
      </c>
      <c r="G4030" s="2">
        <v>0.164781795934651</v>
      </c>
      <c r="H4030" s="12">
        <v>-4.82977044827871</v>
      </c>
      <c r="I4030" s="14">
        <v>1.3669054128831999E-6</v>
      </c>
      <c r="J4030" s="14">
        <v>1.0654222828959801E-5</v>
      </c>
      <c r="K4030" t="s">
        <v>15974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1</v>
      </c>
      <c r="W4030">
        <v>0</v>
      </c>
      <c r="X4030">
        <v>0</v>
      </c>
      <c r="Y4030">
        <v>3720</v>
      </c>
      <c r="Z4030">
        <v>4051</v>
      </c>
      <c r="AA4030">
        <v>2480</v>
      </c>
      <c r="AB4030">
        <v>3399</v>
      </c>
      <c r="AC4030" t="s">
        <v>15973</v>
      </c>
      <c r="AD4030" t="s">
        <v>15975</v>
      </c>
    </row>
    <row r="4031" spans="1:30" x14ac:dyDescent="0.25">
      <c r="A4031">
        <v>4030</v>
      </c>
      <c r="B4031" t="s">
        <v>18243</v>
      </c>
      <c r="C4031" s="2">
        <v>-0.62385148178460104</v>
      </c>
      <c r="D4031" t="s">
        <v>15978</v>
      </c>
      <c r="E4031" t="s">
        <v>18300</v>
      </c>
      <c r="F4031">
        <v>7706.77093857413</v>
      </c>
      <c r="G4031" s="2">
        <v>0.144264900301737</v>
      </c>
      <c r="H4031" s="12">
        <v>-4.3243469511973096</v>
      </c>
      <c r="I4031" s="14">
        <v>1.52984368269873E-5</v>
      </c>
      <c r="J4031" s="14">
        <v>9.34904472760335E-5</v>
      </c>
      <c r="K4031" t="s">
        <v>15977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1</v>
      </c>
      <c r="W4031">
        <v>0</v>
      </c>
      <c r="X4031">
        <v>0</v>
      </c>
      <c r="Y4031">
        <v>8663</v>
      </c>
      <c r="Z4031">
        <v>9840</v>
      </c>
      <c r="AA4031">
        <v>5551</v>
      </c>
      <c r="AB4031">
        <v>6810</v>
      </c>
      <c r="AC4031" t="s">
        <v>15976</v>
      </c>
      <c r="AD4031" t="s">
        <v>15979</v>
      </c>
    </row>
    <row r="4032" spans="1:30" x14ac:dyDescent="0.25">
      <c r="A4032">
        <v>4031</v>
      </c>
      <c r="B4032" t="s">
        <v>18244</v>
      </c>
      <c r="C4032" s="2">
        <v>-0.405559313146446</v>
      </c>
      <c r="D4032" t="s">
        <v>15982</v>
      </c>
      <c r="E4032" t="s">
        <v>18294</v>
      </c>
      <c r="F4032">
        <v>1199.04253743858</v>
      </c>
      <c r="G4032" s="2">
        <v>0.156904875900201</v>
      </c>
      <c r="H4032" s="12">
        <v>-2.5847464001335601</v>
      </c>
      <c r="I4032" s="14">
        <v>9.7450645512872705E-3</v>
      </c>
      <c r="J4032" s="14">
        <v>2.6390067318153101E-2</v>
      </c>
      <c r="K4032" t="s">
        <v>15981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</v>
      </c>
      <c r="W4032">
        <v>0</v>
      </c>
      <c r="X4032">
        <v>0</v>
      </c>
      <c r="Y4032">
        <v>1552</v>
      </c>
      <c r="Z4032">
        <v>1590</v>
      </c>
      <c r="AA4032">
        <v>822</v>
      </c>
      <c r="AB4032">
        <v>983</v>
      </c>
      <c r="AC4032" t="s">
        <v>15980</v>
      </c>
      <c r="AD4032" t="s">
        <v>15983</v>
      </c>
    </row>
    <row r="4033" spans="1:30" x14ac:dyDescent="0.25">
      <c r="A4033">
        <v>4032</v>
      </c>
      <c r="B4033" t="s">
        <v>18245</v>
      </c>
      <c r="C4033" s="2">
        <v>8.6301473982258597E-2</v>
      </c>
      <c r="D4033" t="s">
        <v>15986</v>
      </c>
      <c r="E4033" t="s">
        <v>18299</v>
      </c>
      <c r="F4033">
        <v>1994.0340569257901</v>
      </c>
      <c r="G4033" s="2">
        <v>0.15467131188036201</v>
      </c>
      <c r="H4033" s="12">
        <v>0.55796691017279798</v>
      </c>
      <c r="I4033" s="14">
        <v>0.57686697991893399</v>
      </c>
      <c r="J4033" s="14">
        <v>0.689943508907638</v>
      </c>
      <c r="K4033" t="s">
        <v>15985</v>
      </c>
      <c r="L4033" t="s">
        <v>24</v>
      </c>
      <c r="M4033" t="s">
        <v>24</v>
      </c>
      <c r="N4033" t="s">
        <v>24</v>
      </c>
      <c r="O4033" t="s">
        <v>24</v>
      </c>
      <c r="P4033" t="s">
        <v>24</v>
      </c>
      <c r="Q4033" t="s">
        <v>24</v>
      </c>
      <c r="R4033" t="s">
        <v>24</v>
      </c>
      <c r="S4033" t="s">
        <v>24</v>
      </c>
      <c r="T4033" t="s">
        <v>24</v>
      </c>
      <c r="U4033" t="s">
        <v>24</v>
      </c>
      <c r="V4033" t="s">
        <v>24</v>
      </c>
      <c r="W4033" t="s">
        <v>24</v>
      </c>
      <c r="X4033" t="s">
        <v>24</v>
      </c>
      <c r="Y4033">
        <v>2922</v>
      </c>
      <c r="Z4033">
        <v>3343</v>
      </c>
      <c r="AA4033">
        <v>1154</v>
      </c>
      <c r="AB4033">
        <v>1403</v>
      </c>
      <c r="AC4033" t="s">
        <v>15984</v>
      </c>
      <c r="AD4033" t="s">
        <v>15987</v>
      </c>
    </row>
    <row r="4034" spans="1:30" x14ac:dyDescent="0.25">
      <c r="A4034">
        <v>4033</v>
      </c>
      <c r="B4034" t="s">
        <v>18246</v>
      </c>
      <c r="C4034" s="2">
        <v>0.38739929691094199</v>
      </c>
      <c r="D4034" t="s">
        <v>2351</v>
      </c>
      <c r="E4034" t="s">
        <v>18290</v>
      </c>
      <c r="F4034">
        <v>1393.4241841906</v>
      </c>
      <c r="G4034" s="2">
        <v>0.16118791425057399</v>
      </c>
      <c r="H4034" s="12">
        <v>2.4034016366060298</v>
      </c>
      <c r="I4034" s="14">
        <v>1.6243336256339499E-2</v>
      </c>
      <c r="J4034" s="14">
        <v>4.0791143460453899E-2</v>
      </c>
      <c r="K4034" t="s">
        <v>15989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0</v>
      </c>
      <c r="Y4034">
        <v>2391</v>
      </c>
      <c r="Z4034">
        <v>2419</v>
      </c>
      <c r="AA4034">
        <v>703</v>
      </c>
      <c r="AB4034">
        <v>896</v>
      </c>
      <c r="AC4034" t="s">
        <v>15988</v>
      </c>
      <c r="AD4034" t="s">
        <v>15990</v>
      </c>
    </row>
    <row r="4035" spans="1:30" x14ac:dyDescent="0.25">
      <c r="A4035">
        <v>4034</v>
      </c>
      <c r="B4035" t="s">
        <v>18247</v>
      </c>
      <c r="C4035" s="2">
        <v>-0.44455430157690101</v>
      </c>
      <c r="D4035" t="s">
        <v>15993</v>
      </c>
      <c r="E4035" t="s">
        <v>18283</v>
      </c>
      <c r="F4035">
        <v>5980.91702288341</v>
      </c>
      <c r="G4035" s="2">
        <v>0.15179367595942</v>
      </c>
      <c r="H4035" s="12">
        <v>-2.9286747209135799</v>
      </c>
      <c r="I4035" s="14">
        <v>3.4041045349595699E-3</v>
      </c>
      <c r="J4035" s="14">
        <v>1.07548771917614E-2</v>
      </c>
      <c r="K4035" t="s">
        <v>15992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</v>
      </c>
      <c r="W4035">
        <v>0</v>
      </c>
      <c r="X4035">
        <v>0</v>
      </c>
      <c r="Y4035">
        <v>7222</v>
      </c>
      <c r="Z4035">
        <v>8234</v>
      </c>
      <c r="AA4035">
        <v>4002</v>
      </c>
      <c r="AB4035">
        <v>5133</v>
      </c>
      <c r="AC4035" t="s">
        <v>15991</v>
      </c>
      <c r="AD4035" t="s">
        <v>15994</v>
      </c>
    </row>
    <row r="4036" spans="1:30" x14ac:dyDescent="0.25">
      <c r="A4036">
        <v>4035</v>
      </c>
      <c r="B4036" t="s">
        <v>18248</v>
      </c>
      <c r="C4036" s="2">
        <v>0.20930521915567099</v>
      </c>
      <c r="D4036" t="s">
        <v>15997</v>
      </c>
      <c r="E4036" t="s">
        <v>18294</v>
      </c>
      <c r="F4036">
        <v>230.40015314188099</v>
      </c>
      <c r="G4036" s="2">
        <v>0.25777270668496599</v>
      </c>
      <c r="H4036" s="12">
        <v>0.81197587536476801</v>
      </c>
      <c r="I4036" s="14">
        <v>0.41680547449713001</v>
      </c>
      <c r="J4036" s="14">
        <v>0.54654982468478597</v>
      </c>
      <c r="K4036" t="s">
        <v>15996</v>
      </c>
      <c r="L4036" t="s">
        <v>24</v>
      </c>
      <c r="M4036" t="s">
        <v>24</v>
      </c>
      <c r="N4036" t="s">
        <v>24</v>
      </c>
      <c r="O4036" t="s">
        <v>24</v>
      </c>
      <c r="P4036" t="s">
        <v>24</v>
      </c>
      <c r="Q4036" t="s">
        <v>24</v>
      </c>
      <c r="R4036" t="s">
        <v>24</v>
      </c>
      <c r="S4036" t="s">
        <v>24</v>
      </c>
      <c r="T4036" t="s">
        <v>24</v>
      </c>
      <c r="U4036" t="s">
        <v>24</v>
      </c>
      <c r="V4036" t="s">
        <v>24</v>
      </c>
      <c r="W4036" t="s">
        <v>24</v>
      </c>
      <c r="X4036" t="s">
        <v>24</v>
      </c>
      <c r="Y4036">
        <v>361</v>
      </c>
      <c r="Z4036">
        <v>393</v>
      </c>
      <c r="AA4036">
        <v>112</v>
      </c>
      <c r="AB4036">
        <v>173</v>
      </c>
      <c r="AC4036" t="s">
        <v>15995</v>
      </c>
      <c r="AD4036" t="s">
        <v>15998</v>
      </c>
    </row>
    <row r="4037" spans="1:30" x14ac:dyDescent="0.25">
      <c r="A4037">
        <v>4036</v>
      </c>
      <c r="B4037" t="s">
        <v>18249</v>
      </c>
      <c r="C4037" s="2">
        <v>0.65637711089629802</v>
      </c>
      <c r="D4037" t="s">
        <v>16001</v>
      </c>
      <c r="E4037" t="s">
        <v>18296</v>
      </c>
      <c r="F4037">
        <v>127.429862043952</v>
      </c>
      <c r="G4037" s="2">
        <v>0.29734787428235099</v>
      </c>
      <c r="H4037" s="12">
        <v>2.2074383833429598</v>
      </c>
      <c r="I4037" s="14">
        <v>2.7283447279520999E-2</v>
      </c>
      <c r="J4037" s="14">
        <v>6.3493362113545504E-2</v>
      </c>
      <c r="K4037" t="s">
        <v>16000</v>
      </c>
      <c r="L4037" t="s">
        <v>24</v>
      </c>
      <c r="M4037" t="s">
        <v>24</v>
      </c>
      <c r="N4037" t="s">
        <v>24</v>
      </c>
      <c r="O4037" t="s">
        <v>24</v>
      </c>
      <c r="P4037" t="s">
        <v>24</v>
      </c>
      <c r="Q4037" t="s">
        <v>24</v>
      </c>
      <c r="R4037" t="s">
        <v>24</v>
      </c>
      <c r="S4037" t="s">
        <v>24</v>
      </c>
      <c r="T4037" t="s">
        <v>24</v>
      </c>
      <c r="U4037" t="s">
        <v>24</v>
      </c>
      <c r="V4037" t="s">
        <v>24</v>
      </c>
      <c r="W4037" t="s">
        <v>24</v>
      </c>
      <c r="X4037" t="s">
        <v>24</v>
      </c>
      <c r="Y4037">
        <v>244</v>
      </c>
      <c r="Z4037">
        <v>230</v>
      </c>
      <c r="AA4037">
        <v>64</v>
      </c>
      <c r="AB4037">
        <v>66</v>
      </c>
      <c r="AC4037" t="s">
        <v>15999</v>
      </c>
      <c r="AD4037" t="s">
        <v>16002</v>
      </c>
    </row>
    <row r="4038" spans="1:30" x14ac:dyDescent="0.25">
      <c r="A4038">
        <v>4037</v>
      </c>
      <c r="B4038" t="s">
        <v>18250</v>
      </c>
      <c r="C4038" s="2">
        <v>-0.118313854157616</v>
      </c>
      <c r="D4038" t="s">
        <v>1123</v>
      </c>
      <c r="E4038" t="s">
        <v>18282</v>
      </c>
      <c r="F4038">
        <v>902.49475432055999</v>
      </c>
      <c r="G4038" s="2">
        <v>0.17732413354624299</v>
      </c>
      <c r="H4038" s="12">
        <v>-0.667218002375078</v>
      </c>
      <c r="I4038" s="14">
        <v>0.50463289365420505</v>
      </c>
      <c r="J4038" s="14">
        <v>0.627976880089124</v>
      </c>
      <c r="K4038" t="s">
        <v>16004</v>
      </c>
      <c r="L4038" t="s">
        <v>24</v>
      </c>
      <c r="M4038" t="s">
        <v>24</v>
      </c>
      <c r="N4038" t="s">
        <v>24</v>
      </c>
      <c r="O4038" t="s">
        <v>24</v>
      </c>
      <c r="P4038" t="s">
        <v>24</v>
      </c>
      <c r="Q4038" t="s">
        <v>24</v>
      </c>
      <c r="R4038" t="s">
        <v>24</v>
      </c>
      <c r="S4038" t="s">
        <v>24</v>
      </c>
      <c r="T4038" t="s">
        <v>24</v>
      </c>
      <c r="U4038" t="s">
        <v>24</v>
      </c>
      <c r="V4038" t="s">
        <v>24</v>
      </c>
      <c r="W4038" t="s">
        <v>24</v>
      </c>
      <c r="X4038" t="s">
        <v>24</v>
      </c>
      <c r="Y4038">
        <v>1289</v>
      </c>
      <c r="Z4038">
        <v>1347</v>
      </c>
      <c r="AA4038">
        <v>605</v>
      </c>
      <c r="AB4038">
        <v>629</v>
      </c>
      <c r="AC4038" t="s">
        <v>16003</v>
      </c>
      <c r="AD4038" t="s">
        <v>16005</v>
      </c>
    </row>
    <row r="4039" spans="1:30" x14ac:dyDescent="0.25">
      <c r="A4039">
        <v>4038</v>
      </c>
      <c r="B4039" t="s">
        <v>18251</v>
      </c>
      <c r="C4039" s="2">
        <v>0.50339699145302397</v>
      </c>
      <c r="D4039" t="s">
        <v>16008</v>
      </c>
      <c r="E4039" t="s">
        <v>18283</v>
      </c>
      <c r="F4039">
        <v>4800.77423925124</v>
      </c>
      <c r="G4039" s="2">
        <v>0.15179830456708701</v>
      </c>
      <c r="H4039" s="12">
        <v>3.3162227528737001</v>
      </c>
      <c r="I4039" s="14">
        <v>9.1243070402054097E-4</v>
      </c>
      <c r="J4039" s="14">
        <v>3.5138480268246701E-3</v>
      </c>
      <c r="K4039" t="s">
        <v>16007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0</v>
      </c>
      <c r="Y4039">
        <v>8497</v>
      </c>
      <c r="Z4039">
        <v>8647</v>
      </c>
      <c r="AA4039">
        <v>2512</v>
      </c>
      <c r="AB4039">
        <v>2712</v>
      </c>
      <c r="AC4039" t="s">
        <v>16006</v>
      </c>
      <c r="AD4039" t="s">
        <v>16009</v>
      </c>
    </row>
    <row r="4040" spans="1:30" x14ac:dyDescent="0.25">
      <c r="A4040">
        <v>4039</v>
      </c>
      <c r="B4040" t="s">
        <v>18252</v>
      </c>
      <c r="C4040" s="2">
        <v>0.48356352329199698</v>
      </c>
      <c r="D4040" t="s">
        <v>16012</v>
      </c>
      <c r="E4040" t="s">
        <v>18294</v>
      </c>
      <c r="F4040">
        <v>2929.7216786764602</v>
      </c>
      <c r="G4040" s="2">
        <v>0.17460756669753799</v>
      </c>
      <c r="H4040" s="12">
        <v>2.7694305145987399</v>
      </c>
      <c r="I4040" s="14">
        <v>5.6154380718130897E-3</v>
      </c>
      <c r="J4040" s="14">
        <v>1.6487432834909901E-2</v>
      </c>
      <c r="K4040" t="s">
        <v>16011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0</v>
      </c>
      <c r="Y4040">
        <v>5256</v>
      </c>
      <c r="Z4040">
        <v>5140</v>
      </c>
      <c r="AA4040">
        <v>1594</v>
      </c>
      <c r="AB4040">
        <v>1611</v>
      </c>
      <c r="AC4040" t="s">
        <v>16010</v>
      </c>
      <c r="AD4040" t="s">
        <v>16013</v>
      </c>
    </row>
    <row r="4041" spans="1:30" x14ac:dyDescent="0.25">
      <c r="A4041">
        <v>4040</v>
      </c>
      <c r="B4041" t="s">
        <v>18253</v>
      </c>
      <c r="C4041" s="2">
        <v>0.57861133972580203</v>
      </c>
      <c r="D4041" t="s">
        <v>16016</v>
      </c>
      <c r="E4041" t="s">
        <v>18292</v>
      </c>
      <c r="F4041">
        <v>4263.81484916096</v>
      </c>
      <c r="G4041" s="2">
        <v>0.15390491688536301</v>
      </c>
      <c r="H4041" s="12">
        <v>3.7595377161132899</v>
      </c>
      <c r="I4041" s="14">
        <v>1.70227614361661E-4</v>
      </c>
      <c r="J4041" s="14">
        <v>8.0770210702586298E-4</v>
      </c>
      <c r="K4041" t="s">
        <v>16015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0</v>
      </c>
      <c r="Y4041">
        <v>7694</v>
      </c>
      <c r="Z4041">
        <v>7860</v>
      </c>
      <c r="AA4041">
        <v>2172</v>
      </c>
      <c r="AB4041">
        <v>2325</v>
      </c>
      <c r="AC4041" t="s">
        <v>16014</v>
      </c>
      <c r="AD4041" t="s">
        <v>16017</v>
      </c>
    </row>
    <row r="4042" spans="1:30" x14ac:dyDescent="0.25">
      <c r="A4042">
        <v>4041</v>
      </c>
      <c r="B4042" t="s">
        <v>18254</v>
      </c>
      <c r="C4042" s="2">
        <v>0.16308980893299199</v>
      </c>
      <c r="D4042" t="s">
        <v>35</v>
      </c>
      <c r="E4042" t="s">
        <v>18295</v>
      </c>
      <c r="F4042">
        <v>1258.6716647959299</v>
      </c>
      <c r="G4042" s="2">
        <v>0.15639635849797301</v>
      </c>
      <c r="H4042" s="12">
        <v>1.0427979941432299</v>
      </c>
      <c r="I4042" s="14">
        <v>0.29704186054777698</v>
      </c>
      <c r="J4042" s="14">
        <v>0.42210642847127799</v>
      </c>
      <c r="K4042" t="s">
        <v>16019</v>
      </c>
      <c r="L4042" t="s">
        <v>24</v>
      </c>
      <c r="M4042" t="s">
        <v>24</v>
      </c>
      <c r="N4042" t="s">
        <v>24</v>
      </c>
      <c r="O4042" t="s">
        <v>24</v>
      </c>
      <c r="P4042" t="s">
        <v>24</v>
      </c>
      <c r="Q4042" t="s">
        <v>24</v>
      </c>
      <c r="R4042" t="s">
        <v>24</v>
      </c>
      <c r="S4042" t="s">
        <v>24</v>
      </c>
      <c r="T4042" t="s">
        <v>24</v>
      </c>
      <c r="U4042" t="s">
        <v>24</v>
      </c>
      <c r="V4042" t="s">
        <v>24</v>
      </c>
      <c r="W4042" t="s">
        <v>24</v>
      </c>
      <c r="X4042" t="s">
        <v>24</v>
      </c>
      <c r="Y4042">
        <v>1934</v>
      </c>
      <c r="Z4042">
        <v>2120</v>
      </c>
      <c r="AA4042">
        <v>713</v>
      </c>
      <c r="AB4042">
        <v>856</v>
      </c>
      <c r="AC4042" t="s">
        <v>16018</v>
      </c>
      <c r="AD4042" t="s">
        <v>16020</v>
      </c>
    </row>
    <row r="4043" spans="1:30" x14ac:dyDescent="0.25">
      <c r="A4043">
        <v>4042</v>
      </c>
      <c r="B4043" t="s">
        <v>18255</v>
      </c>
      <c r="C4043" s="2">
        <v>-6.9525162706788697</v>
      </c>
      <c r="D4043" t="s">
        <v>16023</v>
      </c>
      <c r="E4043" t="s">
        <v>18284</v>
      </c>
      <c r="F4043">
        <v>736.026443542837</v>
      </c>
      <c r="G4043" s="2">
        <v>0.31393082556484803</v>
      </c>
      <c r="H4043" s="12">
        <v>-22.1466504863591</v>
      </c>
      <c r="I4043" s="14">
        <v>1.1236923324326399E-108</v>
      </c>
      <c r="J4043" s="14">
        <v>8.7760371162988906E-106</v>
      </c>
      <c r="K4043" t="s">
        <v>16022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13</v>
      </c>
      <c r="Z4043">
        <v>23</v>
      </c>
      <c r="AA4043">
        <v>857</v>
      </c>
      <c r="AB4043">
        <v>1076</v>
      </c>
      <c r="AC4043" t="s">
        <v>16021</v>
      </c>
      <c r="AD4043" t="s">
        <v>16024</v>
      </c>
    </row>
    <row r="4044" spans="1:30" x14ac:dyDescent="0.25">
      <c r="A4044">
        <v>4043</v>
      </c>
      <c r="B4044" t="s">
        <v>18256</v>
      </c>
      <c r="C4044" s="2">
        <v>-0.305099249499661</v>
      </c>
      <c r="D4044" t="s">
        <v>16027</v>
      </c>
      <c r="E4044" t="s">
        <v>18285</v>
      </c>
      <c r="F4044">
        <v>15923.3322576182</v>
      </c>
      <c r="G4044" s="2">
        <v>0.16795648761552701</v>
      </c>
      <c r="H4044" s="12">
        <v>-1.8165374486639101</v>
      </c>
      <c r="I4044" s="14">
        <v>6.9287968797895005E-2</v>
      </c>
      <c r="J4044" s="14">
        <v>0.13501472961865299</v>
      </c>
      <c r="K4044" t="s">
        <v>16026</v>
      </c>
      <c r="L4044" t="s">
        <v>24</v>
      </c>
      <c r="M4044" t="s">
        <v>24</v>
      </c>
      <c r="N4044" t="s">
        <v>24</v>
      </c>
      <c r="O4044" t="s">
        <v>24</v>
      </c>
      <c r="P4044" t="s">
        <v>24</v>
      </c>
      <c r="Q4044" t="s">
        <v>24</v>
      </c>
      <c r="R4044" t="s">
        <v>24</v>
      </c>
      <c r="S4044" t="s">
        <v>24</v>
      </c>
      <c r="T4044" t="s">
        <v>24</v>
      </c>
      <c r="U4044" t="s">
        <v>24</v>
      </c>
      <c r="V4044" t="s">
        <v>24</v>
      </c>
      <c r="W4044" t="s">
        <v>24</v>
      </c>
      <c r="X4044" t="s">
        <v>24</v>
      </c>
      <c r="Y4044">
        <v>19238</v>
      </c>
      <c r="Z4044">
        <v>24283</v>
      </c>
      <c r="AA4044">
        <v>10696</v>
      </c>
      <c r="AB4044">
        <v>12534</v>
      </c>
      <c r="AC4044" t="s">
        <v>16025</v>
      </c>
      <c r="AD4044" t="s">
        <v>16028</v>
      </c>
    </row>
    <row r="4045" spans="1:30" x14ac:dyDescent="0.25">
      <c r="A4045">
        <v>4044</v>
      </c>
      <c r="B4045" t="s">
        <v>18257</v>
      </c>
      <c r="C4045" s="2">
        <v>-0.24748656455628301</v>
      </c>
      <c r="D4045" t="s">
        <v>35</v>
      </c>
      <c r="E4045" t="s">
        <v>18295</v>
      </c>
      <c r="F4045">
        <v>9318.0140585491408</v>
      </c>
      <c r="G4045" s="2">
        <v>0.18736566123003401</v>
      </c>
      <c r="H4045" s="12">
        <v>-1.32087471595148</v>
      </c>
      <c r="I4045" s="14">
        <v>0.186543141573902</v>
      </c>
      <c r="J4045" s="14">
        <v>0.29783816496788201</v>
      </c>
      <c r="K4045" t="s">
        <v>16030</v>
      </c>
      <c r="L4045" t="s">
        <v>24</v>
      </c>
      <c r="M4045" t="s">
        <v>24</v>
      </c>
      <c r="N4045" t="s">
        <v>24</v>
      </c>
      <c r="O4045" t="s">
        <v>24</v>
      </c>
      <c r="P4045" t="s">
        <v>24</v>
      </c>
      <c r="Q4045" t="s">
        <v>24</v>
      </c>
      <c r="R4045" t="s">
        <v>24</v>
      </c>
      <c r="S4045" t="s">
        <v>24</v>
      </c>
      <c r="T4045" t="s">
        <v>24</v>
      </c>
      <c r="U4045" t="s">
        <v>24</v>
      </c>
      <c r="V4045" t="s">
        <v>24</v>
      </c>
      <c r="W4045" t="s">
        <v>24</v>
      </c>
      <c r="X4045" t="s">
        <v>24</v>
      </c>
      <c r="Y4045">
        <v>11814</v>
      </c>
      <c r="Z4045">
        <v>14197</v>
      </c>
      <c r="AA4045">
        <v>6719</v>
      </c>
      <c r="AB4045">
        <v>6526</v>
      </c>
      <c r="AC4045" t="s">
        <v>16029</v>
      </c>
      <c r="AD4045" t="s">
        <v>16031</v>
      </c>
    </row>
    <row r="4046" spans="1:30" x14ac:dyDescent="0.25">
      <c r="A4046">
        <v>4045</v>
      </c>
      <c r="B4046" t="s">
        <v>18258</v>
      </c>
      <c r="C4046" s="2">
        <v>-0.13269469458575001</v>
      </c>
      <c r="D4046" t="s">
        <v>16034</v>
      </c>
      <c r="E4046" t="s">
        <v>18298</v>
      </c>
      <c r="F4046">
        <v>8917.4819709045205</v>
      </c>
      <c r="G4046" s="2">
        <v>0.180514214420989</v>
      </c>
      <c r="H4046" s="12">
        <v>-0.73509277378170401</v>
      </c>
      <c r="I4046" s="14">
        <v>0.46228299494121</v>
      </c>
      <c r="J4046" s="14">
        <v>0.58782647191319704</v>
      </c>
      <c r="K4046" t="s">
        <v>16033</v>
      </c>
      <c r="L4046" t="s">
        <v>24</v>
      </c>
      <c r="M4046" t="s">
        <v>24</v>
      </c>
      <c r="N4046" t="s">
        <v>24</v>
      </c>
      <c r="O4046" t="s">
        <v>24</v>
      </c>
      <c r="P4046" t="s">
        <v>24</v>
      </c>
      <c r="Q4046" t="s">
        <v>24</v>
      </c>
      <c r="R4046" t="s">
        <v>24</v>
      </c>
      <c r="S4046" t="s">
        <v>24</v>
      </c>
      <c r="T4046" t="s">
        <v>24</v>
      </c>
      <c r="U4046" t="s">
        <v>24</v>
      </c>
      <c r="V4046" t="s">
        <v>24</v>
      </c>
      <c r="W4046" t="s">
        <v>24</v>
      </c>
      <c r="X4046" t="s">
        <v>24</v>
      </c>
      <c r="Y4046">
        <v>11507</v>
      </c>
      <c r="Z4046">
        <v>14482</v>
      </c>
      <c r="AA4046">
        <v>5991</v>
      </c>
      <c r="AB4046">
        <v>6260</v>
      </c>
      <c r="AC4046" t="s">
        <v>16032</v>
      </c>
      <c r="AD4046" t="s">
        <v>16035</v>
      </c>
    </row>
    <row r="4047" spans="1:30" x14ac:dyDescent="0.25">
      <c r="A4047">
        <v>4046</v>
      </c>
      <c r="B4047" t="s">
        <v>18259</v>
      </c>
      <c r="C4047" s="2">
        <v>-0.15895666076995199</v>
      </c>
      <c r="D4047" t="s">
        <v>16038</v>
      </c>
      <c r="E4047" t="s">
        <v>18300</v>
      </c>
      <c r="F4047">
        <v>152.84943168259699</v>
      </c>
      <c r="G4047" s="2">
        <v>0.271103371229447</v>
      </c>
      <c r="H4047" s="12">
        <v>-0.58633229107069995</v>
      </c>
      <c r="I4047" s="14">
        <v>0.55765223529254204</v>
      </c>
      <c r="J4047" s="14">
        <v>0.673355590234192</v>
      </c>
      <c r="K4047" t="s">
        <v>16037</v>
      </c>
      <c r="L4047" t="s">
        <v>24</v>
      </c>
      <c r="M4047" t="s">
        <v>24</v>
      </c>
      <c r="N4047" t="s">
        <v>24</v>
      </c>
      <c r="O4047" t="s">
        <v>24</v>
      </c>
      <c r="P4047" t="s">
        <v>24</v>
      </c>
      <c r="Q4047" t="s">
        <v>24</v>
      </c>
      <c r="R4047" t="s">
        <v>24</v>
      </c>
      <c r="S4047" t="s">
        <v>24</v>
      </c>
      <c r="T4047" t="s">
        <v>24</v>
      </c>
      <c r="U4047" t="s">
        <v>24</v>
      </c>
      <c r="V4047" t="s">
        <v>24</v>
      </c>
      <c r="W4047" t="s">
        <v>24</v>
      </c>
      <c r="X4047" t="s">
        <v>24</v>
      </c>
      <c r="Y4047">
        <v>204</v>
      </c>
      <c r="Z4047">
        <v>237</v>
      </c>
      <c r="AA4047">
        <v>91</v>
      </c>
      <c r="AB4047">
        <v>123</v>
      </c>
      <c r="AC4047" t="s">
        <v>16036</v>
      </c>
      <c r="AD4047" t="s">
        <v>16039</v>
      </c>
    </row>
    <row r="4048" spans="1:30" x14ac:dyDescent="0.25">
      <c r="A4048">
        <v>4047</v>
      </c>
      <c r="B4048" t="s">
        <v>18260</v>
      </c>
      <c r="C4048" s="2">
        <v>-0.93225413602040197</v>
      </c>
      <c r="D4048" t="s">
        <v>16042</v>
      </c>
      <c r="E4048" t="s">
        <v>18289</v>
      </c>
      <c r="F4048">
        <v>2242.0445314385802</v>
      </c>
      <c r="G4048" s="2">
        <v>0.17122414289567101</v>
      </c>
      <c r="H4048" s="12">
        <v>-5.4446418609812204</v>
      </c>
      <c r="I4048" s="14">
        <v>5.1909720236328303E-8</v>
      </c>
      <c r="J4048" s="14">
        <v>5.4491252022274696E-7</v>
      </c>
      <c r="K4048" t="s">
        <v>16041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</v>
      </c>
      <c r="W4048">
        <v>0</v>
      </c>
      <c r="X4048">
        <v>0</v>
      </c>
      <c r="Y4048">
        <v>2455</v>
      </c>
      <c r="Z4048">
        <v>2233</v>
      </c>
      <c r="AA4048">
        <v>1745</v>
      </c>
      <c r="AB4048">
        <v>2146</v>
      </c>
      <c r="AC4048" t="s">
        <v>16040</v>
      </c>
      <c r="AD4048" t="s">
        <v>16043</v>
      </c>
    </row>
    <row r="4049" spans="1:30" x14ac:dyDescent="0.25">
      <c r="A4049">
        <v>4048</v>
      </c>
      <c r="B4049" t="s">
        <v>18261</v>
      </c>
      <c r="C4049" s="2">
        <v>-0.33441984898402899</v>
      </c>
      <c r="D4049" t="s">
        <v>35</v>
      </c>
      <c r="F4049">
        <v>1061.3390855645901</v>
      </c>
      <c r="G4049" s="2">
        <v>0.19936241823578599</v>
      </c>
      <c r="H4049" s="12">
        <v>-1.6774467923463401</v>
      </c>
      <c r="I4049" s="14">
        <v>9.3455145786446606E-2</v>
      </c>
      <c r="J4049" s="14">
        <v>0.17254957177119301</v>
      </c>
      <c r="K4049" t="s">
        <v>16045</v>
      </c>
      <c r="L4049" t="s">
        <v>24</v>
      </c>
      <c r="M4049" t="s">
        <v>24</v>
      </c>
      <c r="N4049" t="s">
        <v>24</v>
      </c>
      <c r="O4049" t="s">
        <v>24</v>
      </c>
      <c r="P4049" t="s">
        <v>24</v>
      </c>
      <c r="Q4049" t="s">
        <v>24</v>
      </c>
      <c r="R4049" t="s">
        <v>24</v>
      </c>
      <c r="S4049" t="s">
        <v>24</v>
      </c>
      <c r="T4049" t="s">
        <v>24</v>
      </c>
      <c r="U4049" t="s">
        <v>24</v>
      </c>
      <c r="V4049" t="s">
        <v>24</v>
      </c>
      <c r="W4049" t="s">
        <v>24</v>
      </c>
      <c r="X4049" t="s">
        <v>24</v>
      </c>
      <c r="Y4049">
        <v>1510</v>
      </c>
      <c r="Z4049">
        <v>1343</v>
      </c>
      <c r="AA4049">
        <v>766</v>
      </c>
      <c r="AB4049">
        <v>788</v>
      </c>
      <c r="AC4049" t="s">
        <v>16044</v>
      </c>
      <c r="AD4049" t="s">
        <v>16046</v>
      </c>
    </row>
    <row r="4050" spans="1:30" x14ac:dyDescent="0.25">
      <c r="A4050">
        <v>4049</v>
      </c>
      <c r="B4050" t="s">
        <v>18262</v>
      </c>
      <c r="C4050" s="2">
        <v>0.116788756036137</v>
      </c>
      <c r="D4050" t="s">
        <v>35</v>
      </c>
      <c r="F4050">
        <v>72.7257914079795</v>
      </c>
      <c r="G4050" s="2">
        <v>0.36106697519168002</v>
      </c>
      <c r="H4050" s="12">
        <v>0.32345455015412899</v>
      </c>
      <c r="I4050" s="14">
        <v>0.74635102276140997</v>
      </c>
      <c r="J4050" s="14">
        <v>0.82353793271638998</v>
      </c>
      <c r="K4050" t="s">
        <v>24</v>
      </c>
      <c r="L4050" t="s">
        <v>24</v>
      </c>
      <c r="M4050" t="s">
        <v>24</v>
      </c>
      <c r="N4050" t="s">
        <v>24</v>
      </c>
      <c r="O4050" t="s">
        <v>24</v>
      </c>
      <c r="P4050" t="s">
        <v>24</v>
      </c>
      <c r="Q4050" t="s">
        <v>24</v>
      </c>
      <c r="R4050" t="s">
        <v>24</v>
      </c>
      <c r="S4050" t="s">
        <v>24</v>
      </c>
      <c r="T4050" t="s">
        <v>24</v>
      </c>
      <c r="U4050" t="s">
        <v>24</v>
      </c>
      <c r="V4050" t="s">
        <v>24</v>
      </c>
      <c r="W4050" t="s">
        <v>24</v>
      </c>
      <c r="X4050" t="s">
        <v>24</v>
      </c>
      <c r="Y4050">
        <v>121</v>
      </c>
      <c r="Z4050">
        <v>109</v>
      </c>
      <c r="AA4050">
        <v>43</v>
      </c>
      <c r="AB4050">
        <v>49</v>
      </c>
      <c r="AC4050" t="s">
        <v>16047</v>
      </c>
      <c r="AD4050" t="s">
        <v>16048</v>
      </c>
    </row>
    <row r="4051" spans="1:30" x14ac:dyDescent="0.25">
      <c r="A4051">
        <v>4050</v>
      </c>
      <c r="B4051" t="s">
        <v>18263</v>
      </c>
      <c r="C4051" s="2">
        <v>-0.37882575812585401</v>
      </c>
      <c r="D4051" t="s">
        <v>35</v>
      </c>
      <c r="E4051" t="s">
        <v>18295</v>
      </c>
      <c r="F4051">
        <v>684.64020539328499</v>
      </c>
      <c r="G4051" s="2">
        <v>0.19115519574836801</v>
      </c>
      <c r="H4051" s="12">
        <v>-1.9817706583530701</v>
      </c>
      <c r="I4051" s="14">
        <v>4.7504914851767097E-2</v>
      </c>
      <c r="J4051" s="14">
        <v>9.9307651229202598E-2</v>
      </c>
      <c r="K4051" t="s">
        <v>16050</v>
      </c>
      <c r="L4051" t="s">
        <v>24</v>
      </c>
      <c r="M4051" t="s">
        <v>24</v>
      </c>
      <c r="N4051" t="s">
        <v>24</v>
      </c>
      <c r="O4051" t="s">
        <v>24</v>
      </c>
      <c r="P4051" t="s">
        <v>24</v>
      </c>
      <c r="Q4051" t="s">
        <v>24</v>
      </c>
      <c r="R4051" t="s">
        <v>24</v>
      </c>
      <c r="S4051" t="s">
        <v>24</v>
      </c>
      <c r="T4051" t="s">
        <v>24</v>
      </c>
      <c r="U4051" t="s">
        <v>24</v>
      </c>
      <c r="V4051" t="s">
        <v>24</v>
      </c>
      <c r="W4051" t="s">
        <v>24</v>
      </c>
      <c r="X4051" t="s">
        <v>24</v>
      </c>
      <c r="Y4051">
        <v>814</v>
      </c>
      <c r="Z4051">
        <v>1004</v>
      </c>
      <c r="AA4051">
        <v>457</v>
      </c>
      <c r="AB4051">
        <v>567</v>
      </c>
      <c r="AC4051" t="s">
        <v>16049</v>
      </c>
      <c r="AD4051" t="s">
        <v>16051</v>
      </c>
    </row>
    <row r="4052" spans="1:30" x14ac:dyDescent="0.25">
      <c r="A4052">
        <v>4051</v>
      </c>
      <c r="B4052" t="s">
        <v>18264</v>
      </c>
      <c r="C4052" s="2">
        <v>0.20722525723789001</v>
      </c>
      <c r="D4052" t="s">
        <v>16054</v>
      </c>
      <c r="E4052" t="s">
        <v>18298</v>
      </c>
      <c r="F4052">
        <v>1222.00073037637</v>
      </c>
      <c r="G4052" s="2">
        <v>0.180039083042424</v>
      </c>
      <c r="H4052" s="12">
        <v>1.15100151442707</v>
      </c>
      <c r="I4052" s="14">
        <v>0.249731612508236</v>
      </c>
      <c r="J4052" s="14">
        <v>0.37193056706508798</v>
      </c>
      <c r="K4052" t="s">
        <v>16053</v>
      </c>
      <c r="L4052" t="s">
        <v>24</v>
      </c>
      <c r="M4052" t="s">
        <v>24</v>
      </c>
      <c r="N4052" t="s">
        <v>24</v>
      </c>
      <c r="O4052" t="s">
        <v>24</v>
      </c>
      <c r="P4052" t="s">
        <v>24</v>
      </c>
      <c r="Q4052" t="s">
        <v>24</v>
      </c>
      <c r="R4052" t="s">
        <v>24</v>
      </c>
      <c r="S4052" t="s">
        <v>24</v>
      </c>
      <c r="T4052" t="s">
        <v>24</v>
      </c>
      <c r="U4052" t="s">
        <v>24</v>
      </c>
      <c r="V4052" t="s">
        <v>24</v>
      </c>
      <c r="W4052" t="s">
        <v>24</v>
      </c>
      <c r="X4052" t="s">
        <v>24</v>
      </c>
      <c r="Y4052">
        <v>2071</v>
      </c>
      <c r="Z4052">
        <v>1911</v>
      </c>
      <c r="AA4052">
        <v>713</v>
      </c>
      <c r="AB4052">
        <v>780</v>
      </c>
      <c r="AC4052" t="s">
        <v>16052</v>
      </c>
      <c r="AD4052" t="s">
        <v>16055</v>
      </c>
    </row>
    <row r="4053" spans="1:30" x14ac:dyDescent="0.25">
      <c r="A4053">
        <v>4052</v>
      </c>
      <c r="B4053" t="s">
        <v>18265</v>
      </c>
      <c r="C4053" s="2">
        <v>-0.14433156072091399</v>
      </c>
      <c r="D4053" t="s">
        <v>16058</v>
      </c>
      <c r="E4053" t="s">
        <v>18285</v>
      </c>
      <c r="F4053">
        <v>5963.95529490232</v>
      </c>
      <c r="G4053" s="2">
        <v>0.14145223387473699</v>
      </c>
      <c r="H4053" s="12">
        <v>-1.0203554710117</v>
      </c>
      <c r="I4053" s="14">
        <v>0.30755990423873197</v>
      </c>
      <c r="J4053" s="14">
        <v>0.43280051389270302</v>
      </c>
      <c r="K4053" t="s">
        <v>16057</v>
      </c>
      <c r="L4053" t="s">
        <v>24</v>
      </c>
      <c r="M4053" t="s">
        <v>24</v>
      </c>
      <c r="N4053" t="s">
        <v>24</v>
      </c>
      <c r="O4053" t="s">
        <v>24</v>
      </c>
      <c r="P4053" t="s">
        <v>24</v>
      </c>
      <c r="Q4053" t="s">
        <v>24</v>
      </c>
      <c r="R4053" t="s">
        <v>24</v>
      </c>
      <c r="S4053" t="s">
        <v>24</v>
      </c>
      <c r="T4053" t="s">
        <v>24</v>
      </c>
      <c r="U4053" t="s">
        <v>24</v>
      </c>
      <c r="V4053" t="s">
        <v>24</v>
      </c>
      <c r="W4053" t="s">
        <v>24</v>
      </c>
      <c r="X4053" t="s">
        <v>24</v>
      </c>
      <c r="Y4053">
        <v>8303</v>
      </c>
      <c r="Z4053">
        <v>8966</v>
      </c>
      <c r="AA4053">
        <v>3881</v>
      </c>
      <c r="AB4053">
        <v>4370</v>
      </c>
      <c r="AC4053" t="s">
        <v>16056</v>
      </c>
      <c r="AD4053" t="s">
        <v>16059</v>
      </c>
    </row>
    <row r="4054" spans="1:30" x14ac:dyDescent="0.25">
      <c r="A4054">
        <v>4053</v>
      </c>
      <c r="B4054" t="s">
        <v>18266</v>
      </c>
      <c r="C4054" s="2">
        <v>-0.19698172926791299</v>
      </c>
      <c r="D4054" t="s">
        <v>16062</v>
      </c>
      <c r="E4054" t="s">
        <v>18297</v>
      </c>
      <c r="F4054">
        <v>3308.3015385660101</v>
      </c>
      <c r="G4054" s="2">
        <v>0.163419769544286</v>
      </c>
      <c r="H4054" s="12">
        <v>-1.2053727025635801</v>
      </c>
      <c r="I4054" s="14">
        <v>0.228059454604327</v>
      </c>
      <c r="J4054" s="14">
        <v>0.34720162582062303</v>
      </c>
      <c r="K4054" t="s">
        <v>16061</v>
      </c>
      <c r="L4054" t="s">
        <v>24</v>
      </c>
      <c r="M4054" t="s">
        <v>24</v>
      </c>
      <c r="N4054" t="s">
        <v>24</v>
      </c>
      <c r="O4054" t="s">
        <v>24</v>
      </c>
      <c r="P4054" t="s">
        <v>24</v>
      </c>
      <c r="Q4054" t="s">
        <v>24</v>
      </c>
      <c r="R4054" t="s">
        <v>24</v>
      </c>
      <c r="S4054" t="s">
        <v>24</v>
      </c>
      <c r="T4054" t="s">
        <v>24</v>
      </c>
      <c r="U4054" t="s">
        <v>24</v>
      </c>
      <c r="V4054" t="s">
        <v>24</v>
      </c>
      <c r="W4054" t="s">
        <v>24</v>
      </c>
      <c r="X4054" t="s">
        <v>24</v>
      </c>
      <c r="Y4054">
        <v>4506</v>
      </c>
      <c r="Z4054">
        <v>4890</v>
      </c>
      <c r="AA4054">
        <v>2285</v>
      </c>
      <c r="AB4054">
        <v>2354</v>
      </c>
      <c r="AC4054" t="s">
        <v>16060</v>
      </c>
      <c r="AD4054" t="s">
        <v>16063</v>
      </c>
    </row>
    <row r="4055" spans="1:30" x14ac:dyDescent="0.25">
      <c r="A4055">
        <v>4054</v>
      </c>
      <c r="B4055" t="s">
        <v>18267</v>
      </c>
      <c r="C4055" s="2">
        <v>-0.28283810088522499</v>
      </c>
      <c r="D4055" t="s">
        <v>14958</v>
      </c>
      <c r="E4055" t="s">
        <v>18291</v>
      </c>
      <c r="F4055">
        <v>2645.2663639150101</v>
      </c>
      <c r="G4055" s="2">
        <v>0.14465122642245901</v>
      </c>
      <c r="H4055" s="12">
        <v>-1.9553107697765799</v>
      </c>
      <c r="I4055" s="14">
        <v>5.0546400792750003E-2</v>
      </c>
      <c r="J4055" s="14">
        <v>0.104270309083829</v>
      </c>
      <c r="K4055" t="s">
        <v>16065</v>
      </c>
      <c r="L4055" t="s">
        <v>24</v>
      </c>
      <c r="M4055" t="s">
        <v>24</v>
      </c>
      <c r="N4055" t="s">
        <v>24</v>
      </c>
      <c r="O4055" t="s">
        <v>24</v>
      </c>
      <c r="P4055" t="s">
        <v>24</v>
      </c>
      <c r="Q4055" t="s">
        <v>24</v>
      </c>
      <c r="R4055" t="s">
        <v>24</v>
      </c>
      <c r="S4055" t="s">
        <v>24</v>
      </c>
      <c r="T4055" t="s">
        <v>24</v>
      </c>
      <c r="U4055" t="s">
        <v>24</v>
      </c>
      <c r="V4055" t="s">
        <v>24</v>
      </c>
      <c r="W4055" t="s">
        <v>24</v>
      </c>
      <c r="X4055" t="s">
        <v>24</v>
      </c>
      <c r="Y4055">
        <v>3577</v>
      </c>
      <c r="Z4055">
        <v>3693</v>
      </c>
      <c r="AA4055">
        <v>1767</v>
      </c>
      <c r="AB4055">
        <v>2065</v>
      </c>
      <c r="AC4055" t="s">
        <v>16064</v>
      </c>
      <c r="AD4055" t="s">
        <v>16066</v>
      </c>
    </row>
    <row r="4056" spans="1:30" x14ac:dyDescent="0.25">
      <c r="A4056">
        <v>4055</v>
      </c>
      <c r="B4056" t="s">
        <v>18268</v>
      </c>
      <c r="C4056" s="2">
        <v>-0.35383348611494803</v>
      </c>
      <c r="D4056" t="s">
        <v>35</v>
      </c>
      <c r="E4056" t="s">
        <v>18295</v>
      </c>
      <c r="F4056">
        <v>814.20281321525499</v>
      </c>
      <c r="G4056" s="2">
        <v>0.18468700253947701</v>
      </c>
      <c r="H4056" s="12">
        <v>-1.91585483141574</v>
      </c>
      <c r="I4056" s="14">
        <v>5.5383576177301497E-2</v>
      </c>
      <c r="J4056" s="14">
        <v>0.112759575063797</v>
      </c>
      <c r="K4056" t="s">
        <v>16068</v>
      </c>
      <c r="L4056" t="s">
        <v>24</v>
      </c>
      <c r="M4056" t="s">
        <v>24</v>
      </c>
      <c r="N4056" t="s">
        <v>24</v>
      </c>
      <c r="O4056" t="s">
        <v>24</v>
      </c>
      <c r="P4056" t="s">
        <v>24</v>
      </c>
      <c r="Q4056" t="s">
        <v>24</v>
      </c>
      <c r="R4056" t="s">
        <v>24</v>
      </c>
      <c r="S4056" t="s">
        <v>24</v>
      </c>
      <c r="T4056" t="s">
        <v>24</v>
      </c>
      <c r="U4056" t="s">
        <v>24</v>
      </c>
      <c r="V4056" t="s">
        <v>24</v>
      </c>
      <c r="W4056" t="s">
        <v>24</v>
      </c>
      <c r="X4056" t="s">
        <v>24</v>
      </c>
      <c r="Y4056">
        <v>1133</v>
      </c>
      <c r="Z4056">
        <v>1041</v>
      </c>
      <c r="AA4056">
        <v>542</v>
      </c>
      <c r="AB4056">
        <v>666</v>
      </c>
      <c r="AC4056" t="s">
        <v>16067</v>
      </c>
      <c r="AD4056" t="s">
        <v>16069</v>
      </c>
    </row>
    <row r="4057" spans="1:30" x14ac:dyDescent="0.25">
      <c r="A4057">
        <v>4056</v>
      </c>
      <c r="B4057" t="s">
        <v>18269</v>
      </c>
      <c r="C4057" s="2">
        <v>-0.43639232583142601</v>
      </c>
      <c r="D4057" t="s">
        <v>16072</v>
      </c>
      <c r="E4057" t="s">
        <v>18287</v>
      </c>
      <c r="F4057">
        <v>1931.9902228595299</v>
      </c>
      <c r="G4057" s="2">
        <v>0.22924834689019899</v>
      </c>
      <c r="H4057" s="12">
        <v>-1.9035789428851999</v>
      </c>
      <c r="I4057" s="14">
        <v>5.6965043386950701E-2</v>
      </c>
      <c r="J4057" s="14">
        <v>0.115377849806039</v>
      </c>
      <c r="K4057" t="s">
        <v>16071</v>
      </c>
      <c r="L4057" t="s">
        <v>24</v>
      </c>
      <c r="M4057" t="s">
        <v>24</v>
      </c>
      <c r="N4057" t="s">
        <v>24</v>
      </c>
      <c r="O4057" t="s">
        <v>24</v>
      </c>
      <c r="P4057" t="s">
        <v>24</v>
      </c>
      <c r="Q4057" t="s">
        <v>24</v>
      </c>
      <c r="R4057" t="s">
        <v>24</v>
      </c>
      <c r="S4057" t="s">
        <v>24</v>
      </c>
      <c r="T4057" t="s">
        <v>24</v>
      </c>
      <c r="U4057" t="s">
        <v>24</v>
      </c>
      <c r="V4057" t="s">
        <v>24</v>
      </c>
      <c r="W4057" t="s">
        <v>24</v>
      </c>
      <c r="X4057" t="s">
        <v>24</v>
      </c>
      <c r="Y4057">
        <v>2488</v>
      </c>
      <c r="Z4057">
        <v>2513</v>
      </c>
      <c r="AA4057">
        <v>1113</v>
      </c>
      <c r="AB4057">
        <v>1863</v>
      </c>
      <c r="AC4057" t="s">
        <v>16070</v>
      </c>
      <c r="AD4057" t="s">
        <v>16073</v>
      </c>
    </row>
    <row r="4058" spans="1:30" x14ac:dyDescent="0.25">
      <c r="A4058">
        <v>4057</v>
      </c>
      <c r="B4058" t="s">
        <v>18270</v>
      </c>
      <c r="C4058" s="2">
        <v>-2.25821504174658E-2</v>
      </c>
      <c r="D4058" t="s">
        <v>16076</v>
      </c>
      <c r="E4058" t="s">
        <v>18290</v>
      </c>
      <c r="F4058">
        <v>320.23952744653201</v>
      </c>
      <c r="G4058" s="2">
        <v>0.210943067687547</v>
      </c>
      <c r="H4058" s="12">
        <v>-0.10705329482984</v>
      </c>
      <c r="I4058" s="14">
        <v>0.91474669948260301</v>
      </c>
      <c r="J4058" s="14">
        <v>0.94126109656905599</v>
      </c>
      <c r="K4058" t="s">
        <v>16075</v>
      </c>
      <c r="L4058" t="s">
        <v>24</v>
      </c>
      <c r="M4058" t="s">
        <v>24</v>
      </c>
      <c r="N4058" t="s">
        <v>24</v>
      </c>
      <c r="O4058" t="s">
        <v>24</v>
      </c>
      <c r="P4058" t="s">
        <v>24</v>
      </c>
      <c r="Q4058" t="s">
        <v>24</v>
      </c>
      <c r="R4058" t="s">
        <v>24</v>
      </c>
      <c r="S4058" t="s">
        <v>24</v>
      </c>
      <c r="T4058" t="s">
        <v>24</v>
      </c>
      <c r="U4058" t="s">
        <v>24</v>
      </c>
      <c r="V4058" t="s">
        <v>24</v>
      </c>
      <c r="W4058" t="s">
        <v>24</v>
      </c>
      <c r="X4058" t="s">
        <v>24</v>
      </c>
      <c r="Y4058">
        <v>485</v>
      </c>
      <c r="Z4058">
        <v>482</v>
      </c>
      <c r="AA4058">
        <v>202</v>
      </c>
      <c r="AB4058">
        <v>223</v>
      </c>
      <c r="AC4058" t="s">
        <v>16074</v>
      </c>
      <c r="AD4058" t="s">
        <v>16077</v>
      </c>
    </row>
    <row r="4059" spans="1:30" x14ac:dyDescent="0.25">
      <c r="A4059">
        <v>4058</v>
      </c>
      <c r="B4059" t="s">
        <v>18271</v>
      </c>
      <c r="C4059" s="2">
        <v>-0.40382417347758698</v>
      </c>
      <c r="D4059" t="s">
        <v>16080</v>
      </c>
      <c r="E4059" t="s">
        <v>18289</v>
      </c>
      <c r="F4059">
        <v>298.17034958986898</v>
      </c>
      <c r="G4059" s="2">
        <v>0.30449172839651101</v>
      </c>
      <c r="H4059" s="12">
        <v>-1.3262237880949099</v>
      </c>
      <c r="I4059" s="14">
        <v>0.18476558208995</v>
      </c>
      <c r="J4059" s="14">
        <v>0.29582189342404902</v>
      </c>
      <c r="K4059" t="s">
        <v>16079</v>
      </c>
      <c r="L4059" t="s">
        <v>24</v>
      </c>
      <c r="M4059" t="s">
        <v>24</v>
      </c>
      <c r="N4059" t="s">
        <v>24</v>
      </c>
      <c r="O4059" t="s">
        <v>24</v>
      </c>
      <c r="P4059" t="s">
        <v>24</v>
      </c>
      <c r="Q4059" t="s">
        <v>24</v>
      </c>
      <c r="R4059" t="s">
        <v>24</v>
      </c>
      <c r="S4059" t="s">
        <v>24</v>
      </c>
      <c r="T4059" t="s">
        <v>24</v>
      </c>
      <c r="U4059" t="s">
        <v>24</v>
      </c>
      <c r="V4059" t="s">
        <v>24</v>
      </c>
      <c r="W4059" t="s">
        <v>24</v>
      </c>
      <c r="X4059" t="s">
        <v>24</v>
      </c>
      <c r="Y4059">
        <v>365</v>
      </c>
      <c r="Z4059">
        <v>419</v>
      </c>
      <c r="AA4059">
        <v>157</v>
      </c>
      <c r="AB4059">
        <v>300</v>
      </c>
      <c r="AC4059" t="s">
        <v>16078</v>
      </c>
      <c r="AD4059" t="s">
        <v>16081</v>
      </c>
    </row>
    <row r="4060" spans="1:30" x14ac:dyDescent="0.25">
      <c r="A4060">
        <v>4059</v>
      </c>
      <c r="B4060" t="s">
        <v>18272</v>
      </c>
      <c r="C4060" s="2">
        <v>0.43752582593335998</v>
      </c>
      <c r="D4060" t="s">
        <v>16084</v>
      </c>
      <c r="E4060" t="s">
        <v>18290</v>
      </c>
      <c r="F4060">
        <v>1520.7522613691899</v>
      </c>
      <c r="G4060" s="2">
        <v>0.16885062905128601</v>
      </c>
      <c r="H4060" s="12">
        <v>2.59120044972097</v>
      </c>
      <c r="I4060" s="14">
        <v>9.5641764947276293E-3</v>
      </c>
      <c r="J4060" s="14">
        <v>2.5990333480801299E-2</v>
      </c>
      <c r="K4060" t="s">
        <v>16083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0</v>
      </c>
      <c r="Y4060">
        <v>2690</v>
      </c>
      <c r="Z4060">
        <v>2636</v>
      </c>
      <c r="AA4060">
        <v>740</v>
      </c>
      <c r="AB4060">
        <v>973</v>
      </c>
      <c r="AC4060" t="s">
        <v>16082</v>
      </c>
      <c r="AD4060" t="s">
        <v>16085</v>
      </c>
    </row>
    <row r="4061" spans="1:30" x14ac:dyDescent="0.25">
      <c r="A4061">
        <v>4060</v>
      </c>
      <c r="B4061" t="s">
        <v>18273</v>
      </c>
      <c r="C4061" s="2">
        <v>-0.433187693993006</v>
      </c>
      <c r="D4061" t="s">
        <v>16088</v>
      </c>
      <c r="E4061" t="s">
        <v>18287</v>
      </c>
      <c r="F4061">
        <v>1442.6740174112001</v>
      </c>
      <c r="G4061" s="2">
        <v>0.17550285238219901</v>
      </c>
      <c r="H4061" s="12">
        <v>-2.4682658322249802</v>
      </c>
      <c r="I4061" s="14">
        <v>1.35769450993969E-2</v>
      </c>
      <c r="J4061" s="14">
        <v>3.4765882369275303E-2</v>
      </c>
      <c r="K4061" t="s">
        <v>16087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1</v>
      </c>
      <c r="W4061">
        <v>0</v>
      </c>
      <c r="X4061">
        <v>0</v>
      </c>
      <c r="Y4061">
        <v>1727</v>
      </c>
      <c r="Z4061">
        <v>2020</v>
      </c>
      <c r="AA4061">
        <v>940</v>
      </c>
      <c r="AB4061">
        <v>1260</v>
      </c>
      <c r="AC4061" t="s">
        <v>16086</v>
      </c>
      <c r="AD4061" t="s">
        <v>16089</v>
      </c>
    </row>
    <row r="4062" spans="1:30" x14ac:dyDescent="0.25">
      <c r="A4062">
        <v>4061</v>
      </c>
      <c r="B4062" t="s">
        <v>18274</v>
      </c>
      <c r="C4062" s="2">
        <v>0.12031332764380299</v>
      </c>
      <c r="D4062" t="s">
        <v>16092</v>
      </c>
      <c r="E4062" t="s">
        <v>18287</v>
      </c>
      <c r="F4062">
        <v>3112.6215690260501</v>
      </c>
      <c r="G4062" s="2">
        <v>0.21798333527038999</v>
      </c>
      <c r="H4062" s="12">
        <v>0.55193819057115001</v>
      </c>
      <c r="I4062" s="14">
        <v>0.580990701627496</v>
      </c>
      <c r="J4062" s="14">
        <v>0.69344880046204904</v>
      </c>
      <c r="K4062" t="s">
        <v>16091</v>
      </c>
      <c r="L4062" t="s">
        <v>24</v>
      </c>
      <c r="M4062" t="s">
        <v>24</v>
      </c>
      <c r="N4062" t="s">
        <v>24</v>
      </c>
      <c r="O4062" t="s">
        <v>24</v>
      </c>
      <c r="P4062" t="s">
        <v>24</v>
      </c>
      <c r="Q4062" t="s">
        <v>24</v>
      </c>
      <c r="R4062" t="s">
        <v>24</v>
      </c>
      <c r="S4062" t="s">
        <v>24</v>
      </c>
      <c r="T4062" t="s">
        <v>24</v>
      </c>
      <c r="U4062" t="s">
        <v>24</v>
      </c>
      <c r="V4062" t="s">
        <v>24</v>
      </c>
      <c r="W4062" t="s">
        <v>24</v>
      </c>
      <c r="X4062" t="s">
        <v>24</v>
      </c>
      <c r="Y4062">
        <v>4541</v>
      </c>
      <c r="Z4062">
        <v>5353</v>
      </c>
      <c r="AA4062">
        <v>2075</v>
      </c>
      <c r="AB4062">
        <v>1814</v>
      </c>
      <c r="AC4062" t="s">
        <v>16090</v>
      </c>
      <c r="AD4062" t="s">
        <v>16093</v>
      </c>
    </row>
    <row r="4063" spans="1:30" x14ac:dyDescent="0.25">
      <c r="A4063">
        <v>4062</v>
      </c>
      <c r="B4063" t="s">
        <v>18275</v>
      </c>
      <c r="C4063" s="2">
        <v>-0.92303852458843405</v>
      </c>
      <c r="D4063" t="s">
        <v>35</v>
      </c>
      <c r="F4063">
        <v>18.096562440503099</v>
      </c>
      <c r="G4063" s="2">
        <v>0.734741778767248</v>
      </c>
      <c r="H4063" s="12">
        <v>-1.25627608401024</v>
      </c>
      <c r="I4063" s="14">
        <v>0.20901588982533001</v>
      </c>
      <c r="J4063" s="14">
        <v>0.32414894748527101</v>
      </c>
      <c r="K4063" t="s">
        <v>24</v>
      </c>
      <c r="L4063" t="s">
        <v>24</v>
      </c>
      <c r="M4063" t="s">
        <v>24</v>
      </c>
      <c r="N4063" t="s">
        <v>24</v>
      </c>
      <c r="O4063" t="s">
        <v>24</v>
      </c>
      <c r="P4063" t="s">
        <v>24</v>
      </c>
      <c r="Q4063" t="s">
        <v>24</v>
      </c>
      <c r="R4063" t="s">
        <v>24</v>
      </c>
      <c r="S4063" t="s">
        <v>24</v>
      </c>
      <c r="T4063" t="s">
        <v>24</v>
      </c>
      <c r="U4063" t="s">
        <v>24</v>
      </c>
      <c r="V4063" t="s">
        <v>24</v>
      </c>
      <c r="W4063" t="s">
        <v>24</v>
      </c>
      <c r="X4063" t="s">
        <v>24</v>
      </c>
      <c r="Y4063">
        <v>23</v>
      </c>
      <c r="Z4063">
        <v>15</v>
      </c>
      <c r="AA4063">
        <v>10</v>
      </c>
      <c r="AB4063">
        <v>22</v>
      </c>
      <c r="AC4063" t="s">
        <v>16094</v>
      </c>
      <c r="AD4063" t="s">
        <v>16095</v>
      </c>
    </row>
    <row r="4064" spans="1:30" x14ac:dyDescent="0.25">
      <c r="A4064">
        <v>4063</v>
      </c>
      <c r="B4064" t="s">
        <v>18276</v>
      </c>
      <c r="C4064" s="2">
        <v>-0.40029118957186999</v>
      </c>
      <c r="D4064" t="s">
        <v>16098</v>
      </c>
      <c r="E4064" t="s">
        <v>18283</v>
      </c>
      <c r="F4064">
        <v>4346.7847732646997</v>
      </c>
      <c r="G4064" s="2">
        <v>0.14984479905135001</v>
      </c>
      <c r="H4064" s="12">
        <v>-2.6713719268607701</v>
      </c>
      <c r="I4064" s="14">
        <v>7.5541893662185696E-3</v>
      </c>
      <c r="J4064" s="14">
        <v>2.1345231168656699E-2</v>
      </c>
      <c r="K4064" t="s">
        <v>16097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1</v>
      </c>
      <c r="W4064">
        <v>0</v>
      </c>
      <c r="X4064">
        <v>0</v>
      </c>
      <c r="Y4064">
        <v>5725</v>
      </c>
      <c r="Z4064">
        <v>5684</v>
      </c>
      <c r="AA4064">
        <v>2895</v>
      </c>
      <c r="AB4064">
        <v>3653</v>
      </c>
      <c r="AC4064" t="s">
        <v>16096</v>
      </c>
      <c r="AD4064" t="s">
        <v>16099</v>
      </c>
    </row>
    <row r="4065" spans="1:30" x14ac:dyDescent="0.25">
      <c r="A4065">
        <v>4064</v>
      </c>
      <c r="B4065" t="s">
        <v>18277</v>
      </c>
      <c r="C4065" s="2">
        <v>-0.67396668727922004</v>
      </c>
      <c r="D4065" t="s">
        <v>16102</v>
      </c>
      <c r="E4065" t="s">
        <v>18282</v>
      </c>
      <c r="F4065">
        <v>15545.2327649902</v>
      </c>
      <c r="G4065" s="2">
        <v>0.16472817239120099</v>
      </c>
      <c r="H4065" s="12">
        <v>-4.0913869042307196</v>
      </c>
      <c r="I4065" s="14">
        <v>4.2880104980044097E-5</v>
      </c>
      <c r="J4065" s="14">
        <v>2.37176784627581E-4</v>
      </c>
      <c r="K4065" t="s">
        <v>16101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</v>
      </c>
      <c r="W4065">
        <v>0</v>
      </c>
      <c r="X4065">
        <v>0</v>
      </c>
      <c r="Y4065">
        <v>16548</v>
      </c>
      <c r="Z4065">
        <v>20024</v>
      </c>
      <c r="AA4065">
        <v>12107</v>
      </c>
      <c r="AB4065">
        <v>13026</v>
      </c>
      <c r="AC4065" t="s">
        <v>16100</v>
      </c>
      <c r="AD4065" t="s">
        <v>16103</v>
      </c>
    </row>
    <row r="4066" spans="1:30" x14ac:dyDescent="0.25">
      <c r="A4066">
        <v>4065</v>
      </c>
      <c r="B4066" t="s">
        <v>18278</v>
      </c>
      <c r="C4066" s="2">
        <v>-6.8199739087319897E-2</v>
      </c>
      <c r="D4066" t="s">
        <v>16106</v>
      </c>
      <c r="E4066" t="s">
        <v>18283</v>
      </c>
      <c r="F4066">
        <v>592.85009790254196</v>
      </c>
      <c r="G4066" s="2">
        <v>0.18213662152937399</v>
      </c>
      <c r="H4066" s="12">
        <v>-0.374442759038005</v>
      </c>
      <c r="I4066" s="14">
        <v>0.70807493571689495</v>
      </c>
      <c r="J4066" s="14">
        <v>0.79546393094777801</v>
      </c>
      <c r="K4066" t="s">
        <v>16105</v>
      </c>
      <c r="L4066" t="s">
        <v>24</v>
      </c>
      <c r="M4066" t="s">
        <v>24</v>
      </c>
      <c r="N4066" t="s">
        <v>24</v>
      </c>
      <c r="O4066" t="s">
        <v>24</v>
      </c>
      <c r="P4066" t="s">
        <v>24</v>
      </c>
      <c r="Q4066" t="s">
        <v>24</v>
      </c>
      <c r="R4066" t="s">
        <v>24</v>
      </c>
      <c r="S4066" t="s">
        <v>24</v>
      </c>
      <c r="T4066" t="s">
        <v>24</v>
      </c>
      <c r="U4066" t="s">
        <v>24</v>
      </c>
      <c r="V4066" t="s">
        <v>24</v>
      </c>
      <c r="W4066" t="s">
        <v>24</v>
      </c>
      <c r="X4066" t="s">
        <v>24</v>
      </c>
      <c r="Y4066">
        <v>821</v>
      </c>
      <c r="Z4066">
        <v>945</v>
      </c>
      <c r="AA4066">
        <v>363</v>
      </c>
      <c r="AB4066">
        <v>439</v>
      </c>
      <c r="AC4066" t="s">
        <v>16104</v>
      </c>
      <c r="AD4066" t="s">
        <v>16107</v>
      </c>
    </row>
    <row r="4067" spans="1:30" x14ac:dyDescent="0.25">
      <c r="A4067">
        <v>4066</v>
      </c>
      <c r="B4067" t="s">
        <v>18279</v>
      </c>
      <c r="C4067" s="2">
        <v>-0.19601382799295999</v>
      </c>
      <c r="D4067" t="s">
        <v>35</v>
      </c>
      <c r="E4067" t="s">
        <v>18281</v>
      </c>
      <c r="F4067">
        <v>178.04525646845499</v>
      </c>
      <c r="G4067" s="2">
        <v>0.25089377056991902</v>
      </c>
      <c r="H4067" s="12">
        <v>-0.78126223519899995</v>
      </c>
      <c r="I4067" s="14">
        <v>0.434648276653262</v>
      </c>
      <c r="J4067" s="14">
        <v>0.56132228707074405</v>
      </c>
      <c r="K4067" t="s">
        <v>16109</v>
      </c>
      <c r="L4067" t="s">
        <v>24</v>
      </c>
      <c r="M4067" t="s">
        <v>24</v>
      </c>
      <c r="N4067" t="s">
        <v>24</v>
      </c>
      <c r="O4067" t="s">
        <v>24</v>
      </c>
      <c r="P4067" t="s">
        <v>24</v>
      </c>
      <c r="Q4067" t="s">
        <v>24</v>
      </c>
      <c r="R4067" t="s">
        <v>24</v>
      </c>
      <c r="S4067" t="s">
        <v>24</v>
      </c>
      <c r="T4067" t="s">
        <v>24</v>
      </c>
      <c r="U4067" t="s">
        <v>24</v>
      </c>
      <c r="V4067" t="s">
        <v>24</v>
      </c>
      <c r="W4067" t="s">
        <v>24</v>
      </c>
      <c r="X4067" t="s">
        <v>24</v>
      </c>
      <c r="Y4067">
        <v>246</v>
      </c>
      <c r="Z4067">
        <v>260</v>
      </c>
      <c r="AA4067">
        <v>109</v>
      </c>
      <c r="AB4067">
        <v>143</v>
      </c>
      <c r="AC4067" t="s">
        <v>16108</v>
      </c>
      <c r="AD4067" t="s">
        <v>16110</v>
      </c>
    </row>
    <row r="4068" spans="1:30" x14ac:dyDescent="0.25">
      <c r="A4068">
        <v>4067</v>
      </c>
      <c r="B4068" t="s">
        <v>18280</v>
      </c>
      <c r="C4068" s="2">
        <v>0.14584949615366399</v>
      </c>
      <c r="D4068" t="s">
        <v>16112</v>
      </c>
      <c r="F4068">
        <v>100.092244150848</v>
      </c>
      <c r="G4068" s="2">
        <v>0.35847283531922203</v>
      </c>
      <c r="H4068" s="12">
        <v>0.40686345458724699</v>
      </c>
      <c r="I4068" s="14">
        <v>0.68410827851510103</v>
      </c>
      <c r="J4068" s="14">
        <v>0.77410687557272295</v>
      </c>
      <c r="K4068" t="s">
        <v>24</v>
      </c>
      <c r="L4068" t="s">
        <v>24</v>
      </c>
      <c r="M4068" t="s">
        <v>24</v>
      </c>
      <c r="N4068" t="s">
        <v>24</v>
      </c>
      <c r="O4068" t="s">
        <v>24</v>
      </c>
      <c r="P4068" t="s">
        <v>24</v>
      </c>
      <c r="Q4068" t="s">
        <v>24</v>
      </c>
      <c r="R4068" t="s">
        <v>24</v>
      </c>
      <c r="S4068" t="s">
        <v>24</v>
      </c>
      <c r="T4068" t="s">
        <v>24</v>
      </c>
      <c r="U4068" t="s">
        <v>24</v>
      </c>
      <c r="V4068" t="s">
        <v>24</v>
      </c>
      <c r="W4068" t="s">
        <v>24</v>
      </c>
      <c r="X4068" t="s">
        <v>24</v>
      </c>
      <c r="Y4068">
        <v>183</v>
      </c>
      <c r="Z4068">
        <v>136</v>
      </c>
      <c r="AA4068">
        <v>54</v>
      </c>
      <c r="AB4068">
        <v>72</v>
      </c>
      <c r="AC4068" t="s">
        <v>16111</v>
      </c>
      <c r="AD4068" t="s">
        <v>16113</v>
      </c>
    </row>
  </sheetData>
  <autoFilter ref="A1:AD4068" xr:uid="{00000000-0009-0000-0000-000000000000}">
    <sortState xmlns:xlrd2="http://schemas.microsoft.com/office/spreadsheetml/2017/richdata2" ref="A2:AD4068">
      <sortCondition ref="A1:A4068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8"/>
  <sheetViews>
    <sheetView tabSelected="1" workbookViewId="0">
      <selection activeCell="G1" sqref="G1:J1"/>
    </sheetView>
  </sheetViews>
  <sheetFormatPr defaultRowHeight="15" x14ac:dyDescent="0.25"/>
  <cols>
    <col min="1" max="1" width="13.5703125" style="5" customWidth="1"/>
    <col min="2" max="2" width="11.85546875" style="6" customWidth="1"/>
    <col min="3" max="3" width="43.28515625" style="5" customWidth="1"/>
    <col min="4" max="4" width="14.140625" style="8" customWidth="1"/>
    <col min="5" max="6" width="9.140625" style="7"/>
    <col min="7" max="7" width="12" style="7" customWidth="1"/>
    <col min="8" max="8" width="14.7109375" style="7" customWidth="1"/>
    <col min="9" max="9" width="44.85546875" style="7" customWidth="1"/>
    <col min="10" max="10" width="10.28515625" style="7" customWidth="1"/>
    <col min="11" max="16384" width="9.140625" style="7"/>
  </cols>
  <sheetData>
    <row r="1" spans="1:10" s="19" customFormat="1" ht="23.25" x14ac:dyDescent="0.35">
      <c r="A1" s="35" t="s">
        <v>18313</v>
      </c>
      <c r="B1" s="36"/>
      <c r="C1" s="36"/>
      <c r="D1" s="36"/>
      <c r="G1" s="35" t="s">
        <v>18314</v>
      </c>
      <c r="H1" s="36"/>
      <c r="I1" s="36"/>
      <c r="J1" s="36"/>
    </row>
    <row r="2" spans="1:10" s="18" customFormat="1" ht="30.75" customHeight="1" x14ac:dyDescent="0.25">
      <c r="A2" s="15" t="s">
        <v>16114</v>
      </c>
      <c r="B2" s="16" t="s">
        <v>18308</v>
      </c>
      <c r="C2" s="15" t="s">
        <v>18305</v>
      </c>
      <c r="D2" s="15" t="s">
        <v>18304</v>
      </c>
      <c r="E2" s="17"/>
      <c r="F2" s="17"/>
      <c r="G2" s="15" t="s">
        <v>16114</v>
      </c>
      <c r="H2" s="16" t="s">
        <v>18308</v>
      </c>
      <c r="I2" s="15" t="s">
        <v>18305</v>
      </c>
      <c r="J2" s="15" t="s">
        <v>18304</v>
      </c>
    </row>
    <row r="3" spans="1:10" x14ac:dyDescent="0.25">
      <c r="A3" s="5" t="s">
        <v>18147</v>
      </c>
      <c r="B3" s="6">
        <v>11.9881477428317</v>
      </c>
      <c r="C3" s="5" t="s">
        <v>15636</v>
      </c>
      <c r="D3" s="5" t="s">
        <v>18282</v>
      </c>
      <c r="G3" s="5" t="s">
        <v>18255</v>
      </c>
      <c r="H3" s="6">
        <v>-6.9525162706788697</v>
      </c>
      <c r="I3" s="5" t="s">
        <v>16023</v>
      </c>
      <c r="J3" s="5" t="s">
        <v>18284</v>
      </c>
    </row>
    <row r="4" spans="1:10" x14ac:dyDescent="0.25">
      <c r="A4" s="5" t="s">
        <v>18117</v>
      </c>
      <c r="B4" s="6">
        <v>11.4412354532382</v>
      </c>
      <c r="C4" s="5" t="s">
        <v>15540</v>
      </c>
      <c r="D4" s="5" t="s">
        <v>18288</v>
      </c>
      <c r="G4" s="5" t="s">
        <v>16257</v>
      </c>
      <c r="H4" s="6">
        <v>-6.2570338380724699</v>
      </c>
      <c r="I4" s="5" t="s">
        <v>512</v>
      </c>
      <c r="J4" s="5" t="s">
        <v>18294</v>
      </c>
    </row>
    <row r="5" spans="1:10" x14ac:dyDescent="0.25">
      <c r="A5" s="5" t="s">
        <v>18134</v>
      </c>
      <c r="B5" s="6">
        <v>10.4665368954296</v>
      </c>
      <c r="C5" s="5" t="s">
        <v>35</v>
      </c>
      <c r="D5" s="5"/>
      <c r="G5" s="5" t="s">
        <v>17111</v>
      </c>
      <c r="H5" s="6">
        <v>-5.48320206809115</v>
      </c>
      <c r="I5" s="5" t="s">
        <v>11905</v>
      </c>
      <c r="J5" s="5" t="s">
        <v>18298</v>
      </c>
    </row>
    <row r="6" spans="1:10" x14ac:dyDescent="0.25">
      <c r="A6" s="5" t="s">
        <v>18148</v>
      </c>
      <c r="B6" s="6">
        <v>9.5830959509682803</v>
      </c>
      <c r="C6" s="5" t="s">
        <v>7118</v>
      </c>
      <c r="D6" s="5" t="s">
        <v>18283</v>
      </c>
      <c r="G6" s="5" t="s">
        <v>16445</v>
      </c>
      <c r="H6" s="6">
        <v>-5.4031625551905096</v>
      </c>
      <c r="I6" s="5" t="s">
        <v>5831</v>
      </c>
      <c r="J6" s="5" t="s">
        <v>18290</v>
      </c>
    </row>
    <row r="7" spans="1:10" x14ac:dyDescent="0.25">
      <c r="A7" s="5" t="s">
        <v>18103</v>
      </c>
      <c r="B7" s="6">
        <v>9.5084569830285002</v>
      </c>
      <c r="C7" s="5" t="s">
        <v>15498</v>
      </c>
      <c r="D7" s="5" t="s">
        <v>18281</v>
      </c>
      <c r="G7" s="5" t="s">
        <v>17110</v>
      </c>
      <c r="H7" s="6">
        <v>-5.3252464997109703</v>
      </c>
      <c r="I7" s="5" t="s">
        <v>11901</v>
      </c>
      <c r="J7" s="5" t="s">
        <v>18298</v>
      </c>
    </row>
    <row r="8" spans="1:10" x14ac:dyDescent="0.25">
      <c r="A8" s="5" t="s">
        <v>16438</v>
      </c>
      <c r="B8" s="6">
        <v>9.1801923616113204</v>
      </c>
      <c r="C8" s="5" t="s">
        <v>5513</v>
      </c>
      <c r="D8" s="5" t="s">
        <v>18296</v>
      </c>
      <c r="G8" s="5" t="s">
        <v>17112</v>
      </c>
      <c r="H8" s="6">
        <v>-4.82828795305001</v>
      </c>
      <c r="I8" s="5" t="s">
        <v>11909</v>
      </c>
      <c r="J8" s="5" t="s">
        <v>18296</v>
      </c>
    </row>
    <row r="9" spans="1:10" x14ac:dyDescent="0.25">
      <c r="A9" s="5" t="s">
        <v>18105</v>
      </c>
      <c r="B9" s="6">
        <v>9.0463320657942408</v>
      </c>
      <c r="C9" s="5" t="s">
        <v>794</v>
      </c>
      <c r="D9" s="5" t="s">
        <v>18281</v>
      </c>
      <c r="G9" s="5" t="s">
        <v>16376</v>
      </c>
      <c r="H9" s="6">
        <v>-4.70685789919421</v>
      </c>
      <c r="I9" s="5" t="s">
        <v>2640</v>
      </c>
      <c r="J9" s="5" t="s">
        <v>18298</v>
      </c>
    </row>
    <row r="10" spans="1:10" x14ac:dyDescent="0.25">
      <c r="A10" s="5" t="s">
        <v>18109</v>
      </c>
      <c r="B10" s="6">
        <v>8.8071359578498001</v>
      </c>
      <c r="C10" s="5" t="s">
        <v>789</v>
      </c>
      <c r="D10" s="5" t="s">
        <v>18281</v>
      </c>
      <c r="G10" s="5" t="s">
        <v>2750</v>
      </c>
      <c r="H10" s="6">
        <v>-4.53865703336451</v>
      </c>
      <c r="I10" s="5" t="s">
        <v>2753</v>
      </c>
      <c r="J10" s="5" t="s">
        <v>18293</v>
      </c>
    </row>
    <row r="11" spans="1:10" x14ac:dyDescent="0.25">
      <c r="A11" s="5" t="s">
        <v>18135</v>
      </c>
      <c r="B11" s="6">
        <v>8.7154403081819396</v>
      </c>
      <c r="C11" s="5" t="s">
        <v>11409</v>
      </c>
      <c r="D11" s="5"/>
      <c r="G11" s="5" t="s">
        <v>17113</v>
      </c>
      <c r="H11" s="6">
        <v>-4.25386031350076</v>
      </c>
      <c r="I11" s="5" t="s">
        <v>11913</v>
      </c>
      <c r="J11" s="5" t="s">
        <v>18298</v>
      </c>
    </row>
    <row r="12" spans="1:10" x14ac:dyDescent="0.25">
      <c r="A12" s="5" t="s">
        <v>18111</v>
      </c>
      <c r="B12" s="6">
        <v>8.6399572776495592</v>
      </c>
      <c r="C12" s="5" t="s">
        <v>10197</v>
      </c>
      <c r="D12" s="5" t="s">
        <v>18281</v>
      </c>
      <c r="G12" s="5" t="s">
        <v>17393</v>
      </c>
      <c r="H12" s="6">
        <v>-4.0717891540784299</v>
      </c>
      <c r="I12" s="5" t="s">
        <v>12912</v>
      </c>
      <c r="J12" s="5"/>
    </row>
    <row r="13" spans="1:10" x14ac:dyDescent="0.25">
      <c r="A13" s="5" t="s">
        <v>18121</v>
      </c>
      <c r="B13" s="6">
        <v>8.6192379458323494</v>
      </c>
      <c r="C13" s="5" t="s">
        <v>15544</v>
      </c>
      <c r="D13" s="5" t="s">
        <v>18281</v>
      </c>
      <c r="G13" s="5" t="s">
        <v>2263</v>
      </c>
      <c r="H13" s="6">
        <v>-4.0363481517700599</v>
      </c>
      <c r="I13" s="5" t="s">
        <v>2266</v>
      </c>
      <c r="J13" s="5" t="s">
        <v>18291</v>
      </c>
    </row>
    <row r="14" spans="1:10" x14ac:dyDescent="0.25">
      <c r="A14" s="5" t="s">
        <v>18130</v>
      </c>
      <c r="B14" s="6">
        <v>8.4631854874458092</v>
      </c>
      <c r="C14" s="5" t="s">
        <v>11369</v>
      </c>
      <c r="D14" s="5"/>
      <c r="G14" s="5" t="s">
        <v>2268</v>
      </c>
      <c r="H14" s="6">
        <v>-3.9925286292013902</v>
      </c>
      <c r="I14" s="5" t="s">
        <v>2271</v>
      </c>
      <c r="J14" s="5" t="s">
        <v>18291</v>
      </c>
    </row>
    <row r="15" spans="1:10" x14ac:dyDescent="0.25">
      <c r="A15" s="5" t="s">
        <v>18132</v>
      </c>
      <c r="B15" s="6">
        <v>7.7369584152130004</v>
      </c>
      <c r="C15" s="5" t="s">
        <v>15586</v>
      </c>
      <c r="D15" s="5" t="s">
        <v>18281</v>
      </c>
      <c r="G15" s="5" t="s">
        <v>5867</v>
      </c>
      <c r="H15" s="6">
        <v>-3.9882933467716901</v>
      </c>
      <c r="I15" s="5" t="s">
        <v>35</v>
      </c>
      <c r="J15" s="5"/>
    </row>
    <row r="16" spans="1:10" x14ac:dyDescent="0.25">
      <c r="A16" s="5" t="s">
        <v>18137</v>
      </c>
      <c r="B16" s="6">
        <v>7.6433298033183501</v>
      </c>
      <c r="C16" s="5" t="s">
        <v>15603</v>
      </c>
      <c r="D16" s="5"/>
      <c r="G16" s="5" t="s">
        <v>1784</v>
      </c>
      <c r="H16" s="6">
        <v>-3.9639481087389199</v>
      </c>
      <c r="I16" s="5" t="s">
        <v>35</v>
      </c>
      <c r="J16" s="5" t="s">
        <v>18295</v>
      </c>
    </row>
    <row r="17" spans="1:10" x14ac:dyDescent="0.25">
      <c r="A17" s="5" t="s">
        <v>18125</v>
      </c>
      <c r="B17" s="6">
        <v>7.61283303130259</v>
      </c>
      <c r="C17" s="5" t="s">
        <v>15562</v>
      </c>
      <c r="D17" s="5"/>
      <c r="G17" s="5" t="s">
        <v>17355</v>
      </c>
      <c r="H17" s="6">
        <v>-3.74968077356466</v>
      </c>
      <c r="I17" s="5" t="s">
        <v>12776</v>
      </c>
      <c r="J17" s="5" t="s">
        <v>18294</v>
      </c>
    </row>
    <row r="18" spans="1:10" x14ac:dyDescent="0.25">
      <c r="A18" s="5" t="s">
        <v>18143</v>
      </c>
      <c r="B18" s="6">
        <v>7.6067529052800698</v>
      </c>
      <c r="C18" s="5" t="s">
        <v>35</v>
      </c>
      <c r="D18" s="5"/>
      <c r="G18" s="5" t="s">
        <v>17114</v>
      </c>
      <c r="H18" s="6">
        <v>-3.7087813365159499</v>
      </c>
      <c r="I18" s="5" t="s">
        <v>11917</v>
      </c>
      <c r="J18" s="5" t="s">
        <v>18298</v>
      </c>
    </row>
    <row r="19" spans="1:10" x14ac:dyDescent="0.25">
      <c r="A19" s="5" t="s">
        <v>18116</v>
      </c>
      <c r="B19" s="6">
        <v>7.5077199040623599</v>
      </c>
      <c r="C19" s="5" t="s">
        <v>35</v>
      </c>
      <c r="D19" s="5"/>
      <c r="G19" s="5" t="s">
        <v>17335</v>
      </c>
      <c r="H19" s="6">
        <v>-3.69586291472466</v>
      </c>
      <c r="I19" s="5" t="s">
        <v>35</v>
      </c>
      <c r="J19" s="5"/>
    </row>
    <row r="20" spans="1:10" x14ac:dyDescent="0.25">
      <c r="A20" s="5" t="s">
        <v>18122</v>
      </c>
      <c r="B20" s="6">
        <v>7.4416389346802099</v>
      </c>
      <c r="C20" s="5" t="s">
        <v>208</v>
      </c>
      <c r="D20" s="5"/>
      <c r="G20" s="5" t="s">
        <v>1920</v>
      </c>
      <c r="H20" s="6">
        <v>-3.69294027287925</v>
      </c>
      <c r="I20" s="5" t="s">
        <v>1923</v>
      </c>
      <c r="J20" s="5" t="s">
        <v>18296</v>
      </c>
    </row>
    <row r="21" spans="1:10" x14ac:dyDescent="0.25">
      <c r="A21" s="5" t="s">
        <v>18108</v>
      </c>
      <c r="B21" s="6">
        <v>7.4064935592990304</v>
      </c>
      <c r="C21" s="5" t="s">
        <v>15513</v>
      </c>
      <c r="D21" s="5" t="s">
        <v>18281</v>
      </c>
      <c r="G21" s="5" t="s">
        <v>2856</v>
      </c>
      <c r="H21" s="6">
        <v>-3.6791057580933999</v>
      </c>
      <c r="I21" s="5" t="s">
        <v>2859</v>
      </c>
      <c r="J21" s="5"/>
    </row>
    <row r="22" spans="1:10" x14ac:dyDescent="0.25">
      <c r="A22" s="5" t="s">
        <v>18101</v>
      </c>
      <c r="B22" s="6">
        <v>7.3531041387679803</v>
      </c>
      <c r="C22" s="5" t="s">
        <v>15492</v>
      </c>
      <c r="D22" s="5"/>
      <c r="G22" s="5" t="s">
        <v>5887</v>
      </c>
      <c r="H22" s="6">
        <v>-3.6655325220161301</v>
      </c>
      <c r="I22" s="5" t="s">
        <v>35</v>
      </c>
      <c r="J22" s="5"/>
    </row>
    <row r="23" spans="1:10" x14ac:dyDescent="0.25">
      <c r="A23" s="5" t="s">
        <v>18104</v>
      </c>
      <c r="B23" s="6">
        <v>7.3468861275170196</v>
      </c>
      <c r="C23" s="5" t="s">
        <v>10202</v>
      </c>
      <c r="D23" s="5" t="s">
        <v>18281</v>
      </c>
      <c r="G23" s="5" t="s">
        <v>5891</v>
      </c>
      <c r="H23" s="6">
        <v>-3.6607442189465198</v>
      </c>
      <c r="I23" s="5" t="s">
        <v>35</v>
      </c>
      <c r="J23" s="5"/>
    </row>
    <row r="24" spans="1:10" x14ac:dyDescent="0.25">
      <c r="A24" s="5" t="s">
        <v>18113</v>
      </c>
      <c r="B24" s="6">
        <v>7.28717281779823</v>
      </c>
      <c r="C24" s="5" t="s">
        <v>834</v>
      </c>
      <c r="D24" s="5" t="s">
        <v>18281</v>
      </c>
      <c r="G24" s="3" t="s">
        <v>17428</v>
      </c>
      <c r="H24" s="4">
        <v>-3.6606963559208201</v>
      </c>
      <c r="I24" s="3" t="s">
        <v>13039</v>
      </c>
      <c r="J24" s="3" t="s">
        <v>18282</v>
      </c>
    </row>
    <row r="25" spans="1:10" x14ac:dyDescent="0.25">
      <c r="A25" s="5" t="s">
        <v>18131</v>
      </c>
      <c r="B25" s="6">
        <v>7.2769796152102701</v>
      </c>
      <c r="C25" s="5" t="s">
        <v>15582</v>
      </c>
      <c r="D25" s="5"/>
      <c r="G25" s="5" t="s">
        <v>1915</v>
      </c>
      <c r="H25" s="6">
        <v>-3.5496062662556902</v>
      </c>
      <c r="I25" s="5" t="s">
        <v>1918</v>
      </c>
      <c r="J25" s="5" t="s">
        <v>18296</v>
      </c>
    </row>
    <row r="26" spans="1:10" x14ac:dyDescent="0.25">
      <c r="A26" s="5" t="s">
        <v>18145</v>
      </c>
      <c r="B26" s="6">
        <v>7.2291208047341398</v>
      </c>
      <c r="C26" s="5" t="s">
        <v>35</v>
      </c>
      <c r="D26" s="5"/>
      <c r="G26" s="3" t="s">
        <v>17706</v>
      </c>
      <c r="H26" s="4">
        <v>-3.5435990206085801</v>
      </c>
      <c r="I26" s="3" t="s">
        <v>35</v>
      </c>
      <c r="J26" s="3"/>
    </row>
    <row r="27" spans="1:10" x14ac:dyDescent="0.25">
      <c r="A27" s="5" t="s">
        <v>18136</v>
      </c>
      <c r="B27" s="6">
        <v>7.2199440442138698</v>
      </c>
      <c r="C27" s="5" t="s">
        <v>35</v>
      </c>
      <c r="D27" s="5"/>
      <c r="G27" s="5" t="s">
        <v>9694</v>
      </c>
      <c r="H27" s="6">
        <v>-3.53018784109541</v>
      </c>
      <c r="I27" s="5" t="s">
        <v>35</v>
      </c>
      <c r="J27" s="5"/>
    </row>
    <row r="28" spans="1:10" x14ac:dyDescent="0.25">
      <c r="A28" s="5" t="s">
        <v>18146</v>
      </c>
      <c r="B28" s="6">
        <v>7.2007978350209898</v>
      </c>
      <c r="C28" s="5" t="s">
        <v>15632</v>
      </c>
      <c r="D28" s="5"/>
      <c r="G28" s="5" t="s">
        <v>7631</v>
      </c>
      <c r="H28" s="6">
        <v>-3.4888000903471998</v>
      </c>
      <c r="I28" s="5" t="s">
        <v>35</v>
      </c>
      <c r="J28" s="5"/>
    </row>
    <row r="29" spans="1:10" x14ac:dyDescent="0.25">
      <c r="A29" s="5" t="s">
        <v>18138</v>
      </c>
      <c r="B29" s="6">
        <v>7.1870132605067401</v>
      </c>
      <c r="C29" s="5" t="s">
        <v>15607</v>
      </c>
      <c r="D29" s="5" t="s">
        <v>18283</v>
      </c>
      <c r="G29" s="5" t="s">
        <v>5883</v>
      </c>
      <c r="H29" s="6">
        <v>-3.4877276600317302</v>
      </c>
      <c r="I29" s="5" t="s">
        <v>5881</v>
      </c>
      <c r="J29" s="5" t="s">
        <v>18290</v>
      </c>
    </row>
    <row r="30" spans="1:10" x14ac:dyDescent="0.25">
      <c r="A30" s="5" t="s">
        <v>18133</v>
      </c>
      <c r="B30" s="6">
        <v>7.1676047587239902</v>
      </c>
      <c r="C30" s="5" t="s">
        <v>15590</v>
      </c>
      <c r="D30" s="5" t="s">
        <v>18281</v>
      </c>
      <c r="G30" s="5" t="s">
        <v>7363</v>
      </c>
      <c r="H30" s="6">
        <v>-3.4604579440205199</v>
      </c>
      <c r="I30" s="5" t="s">
        <v>7366</v>
      </c>
      <c r="J30" s="5" t="s">
        <v>18298</v>
      </c>
    </row>
    <row r="31" spans="1:10" x14ac:dyDescent="0.25">
      <c r="A31" s="5" t="s">
        <v>10141</v>
      </c>
      <c r="B31" s="6">
        <v>7.12651620053534</v>
      </c>
      <c r="C31" s="5" t="s">
        <v>35</v>
      </c>
      <c r="D31" s="5"/>
      <c r="G31" s="5" t="s">
        <v>5871</v>
      </c>
      <c r="H31" s="6">
        <v>-3.4442250529954199</v>
      </c>
      <c r="I31" s="5" t="s">
        <v>5481</v>
      </c>
      <c r="J31" s="5" t="s">
        <v>18290</v>
      </c>
    </row>
    <row r="32" spans="1:10" x14ac:dyDescent="0.25">
      <c r="A32" s="5" t="s">
        <v>18106</v>
      </c>
      <c r="B32" s="6">
        <v>7.0725476481963101</v>
      </c>
      <c r="C32" s="5" t="s">
        <v>35</v>
      </c>
      <c r="D32" s="5"/>
      <c r="G32" s="5" t="s">
        <v>17227</v>
      </c>
      <c r="H32" s="6">
        <v>-3.4427796408823599</v>
      </c>
      <c r="I32" s="5" t="s">
        <v>12313</v>
      </c>
      <c r="J32" s="5" t="s">
        <v>18300</v>
      </c>
    </row>
    <row r="33" spans="1:10" x14ac:dyDescent="0.25">
      <c r="A33" s="5" t="s">
        <v>18139</v>
      </c>
      <c r="B33" s="6">
        <v>6.8603022709552697</v>
      </c>
      <c r="C33" s="5" t="s">
        <v>15611</v>
      </c>
      <c r="D33" s="5" t="s">
        <v>18283</v>
      </c>
      <c r="G33" s="5" t="s">
        <v>5878</v>
      </c>
      <c r="H33" s="6">
        <v>-3.4031614914146</v>
      </c>
      <c r="I33" s="5" t="s">
        <v>5881</v>
      </c>
      <c r="J33" s="5" t="s">
        <v>18290</v>
      </c>
    </row>
    <row r="34" spans="1:10" x14ac:dyDescent="0.25">
      <c r="A34" s="5" t="s">
        <v>18128</v>
      </c>
      <c r="B34" s="6">
        <v>6.8130607514371899</v>
      </c>
      <c r="C34" s="5" t="s">
        <v>35</v>
      </c>
      <c r="D34" s="5"/>
      <c r="G34" s="5" t="s">
        <v>8515</v>
      </c>
      <c r="H34" s="6">
        <v>-3.3922774721508002</v>
      </c>
      <c r="I34" s="5" t="s">
        <v>8518</v>
      </c>
      <c r="J34" s="5" t="s">
        <v>18301</v>
      </c>
    </row>
    <row r="35" spans="1:10" x14ac:dyDescent="0.25">
      <c r="A35" s="5" t="s">
        <v>18142</v>
      </c>
      <c r="B35" s="6">
        <v>6.7421318173731697</v>
      </c>
      <c r="C35" s="5" t="s">
        <v>35</v>
      </c>
      <c r="D35" s="5"/>
      <c r="G35" s="5" t="s">
        <v>5895</v>
      </c>
      <c r="H35" s="6">
        <v>-3.37506389193496</v>
      </c>
      <c r="I35" s="5" t="s">
        <v>5898</v>
      </c>
      <c r="J35" s="5" t="s">
        <v>18294</v>
      </c>
    </row>
    <row r="36" spans="1:10" x14ac:dyDescent="0.25">
      <c r="A36" s="5" t="s">
        <v>18124</v>
      </c>
      <c r="B36" s="6">
        <v>6.6674219607911303</v>
      </c>
      <c r="C36" s="5" t="s">
        <v>109</v>
      </c>
      <c r="D36" s="5" t="s">
        <v>18285</v>
      </c>
      <c r="G36" s="5" t="s">
        <v>16375</v>
      </c>
      <c r="H36" s="6">
        <v>-3.3385481807135502</v>
      </c>
      <c r="I36" s="5" t="s">
        <v>2540</v>
      </c>
      <c r="J36" s="5" t="s">
        <v>18298</v>
      </c>
    </row>
    <row r="37" spans="1:10" x14ac:dyDescent="0.25">
      <c r="A37" s="5" t="s">
        <v>18129</v>
      </c>
      <c r="B37" s="6">
        <v>6.6114803401161399</v>
      </c>
      <c r="C37" s="5" t="s">
        <v>35</v>
      </c>
      <c r="D37" s="5"/>
      <c r="G37" s="5" t="s">
        <v>17033</v>
      </c>
      <c r="H37" s="6">
        <v>-3.2908347509134401</v>
      </c>
      <c r="I37" s="5" t="s">
        <v>11646</v>
      </c>
      <c r="J37" s="5" t="s">
        <v>18295</v>
      </c>
    </row>
    <row r="38" spans="1:10" x14ac:dyDescent="0.25">
      <c r="A38" s="5" t="s">
        <v>18144</v>
      </c>
      <c r="B38" s="6">
        <v>6.6076947680295302</v>
      </c>
      <c r="C38" s="5" t="s">
        <v>35</v>
      </c>
      <c r="D38" s="5"/>
      <c r="G38" s="5" t="s">
        <v>17632</v>
      </c>
      <c r="H38" s="6">
        <v>-3.2627302278827099</v>
      </c>
      <c r="I38" s="5" t="s">
        <v>13742</v>
      </c>
      <c r="J38" s="5" t="s">
        <v>18290</v>
      </c>
    </row>
    <row r="39" spans="1:10" x14ac:dyDescent="0.25">
      <c r="A39" s="3" t="s">
        <v>18141</v>
      </c>
      <c r="B39" s="4">
        <v>6.3035473020731496</v>
      </c>
      <c r="C39" s="3" t="s">
        <v>35</v>
      </c>
      <c r="D39" s="3"/>
      <c r="G39" s="5" t="s">
        <v>9689</v>
      </c>
      <c r="H39" s="6">
        <v>-3.2385321858968399</v>
      </c>
      <c r="I39" s="5" t="s">
        <v>9692</v>
      </c>
      <c r="J39" s="5" t="s">
        <v>18294</v>
      </c>
    </row>
    <row r="40" spans="1:10" x14ac:dyDescent="0.25">
      <c r="A40" s="3" t="s">
        <v>18112</v>
      </c>
      <c r="B40" s="4">
        <v>6.2265929564158302</v>
      </c>
      <c r="C40" s="3" t="s">
        <v>15526</v>
      </c>
      <c r="D40" s="3" t="s">
        <v>18281</v>
      </c>
      <c r="G40" s="5" t="s">
        <v>7182</v>
      </c>
      <c r="H40" s="6">
        <v>-3.1583087898439701</v>
      </c>
      <c r="I40" s="5" t="s">
        <v>7185</v>
      </c>
      <c r="J40" s="5" t="s">
        <v>18290</v>
      </c>
    </row>
    <row r="41" spans="1:10" x14ac:dyDescent="0.25">
      <c r="A41" s="5" t="s">
        <v>3983</v>
      </c>
      <c r="B41" s="6">
        <v>5.9699856765818398</v>
      </c>
      <c r="C41" s="5" t="s">
        <v>3986</v>
      </c>
      <c r="D41" s="5" t="s">
        <v>18298</v>
      </c>
      <c r="G41" s="5" t="s">
        <v>9794</v>
      </c>
      <c r="H41" s="6">
        <v>-3.1577045814426699</v>
      </c>
      <c r="I41" s="5" t="s">
        <v>35</v>
      </c>
      <c r="J41" s="5"/>
    </row>
    <row r="42" spans="1:10" x14ac:dyDescent="0.25">
      <c r="A42" s="3" t="s">
        <v>18140</v>
      </c>
      <c r="B42" s="4">
        <v>5.8269981808798104</v>
      </c>
      <c r="C42" s="3" t="s">
        <v>35</v>
      </c>
      <c r="D42" s="3"/>
      <c r="G42" s="5" t="s">
        <v>17964</v>
      </c>
      <c r="H42" s="6">
        <v>-3.0883359232230698</v>
      </c>
      <c r="I42" s="5" t="s">
        <v>14995</v>
      </c>
      <c r="J42" s="5" t="s">
        <v>18290</v>
      </c>
    </row>
    <row r="43" spans="1:10" x14ac:dyDescent="0.25">
      <c r="A43" s="3" t="s">
        <v>18107</v>
      </c>
      <c r="B43" s="4">
        <v>5.3127048246289501</v>
      </c>
      <c r="C43" s="3" t="s">
        <v>35</v>
      </c>
      <c r="D43" s="3"/>
      <c r="G43" s="3" t="s">
        <v>17442</v>
      </c>
      <c r="H43" s="4">
        <v>-3.0771029229706</v>
      </c>
      <c r="I43" s="3" t="s">
        <v>35</v>
      </c>
      <c r="J43" s="3" t="s">
        <v>18295</v>
      </c>
    </row>
    <row r="44" spans="1:10" x14ac:dyDescent="0.25">
      <c r="A44" s="3" t="s">
        <v>18127</v>
      </c>
      <c r="B44" s="4">
        <v>5.1204171817078299</v>
      </c>
      <c r="C44" s="3" t="s">
        <v>15569</v>
      </c>
      <c r="D44" s="3" t="s">
        <v>18281</v>
      </c>
      <c r="G44" s="3" t="s">
        <v>6817</v>
      </c>
      <c r="H44" s="4">
        <v>-3.06571472946943</v>
      </c>
      <c r="I44" s="3" t="s">
        <v>6820</v>
      </c>
      <c r="J44" s="3" t="s">
        <v>18291</v>
      </c>
    </row>
    <row r="45" spans="1:10" x14ac:dyDescent="0.25">
      <c r="A45" s="5" t="s">
        <v>18115</v>
      </c>
      <c r="B45" s="6">
        <v>5.0104247193345</v>
      </c>
      <c r="C45" s="5" t="s">
        <v>8850</v>
      </c>
      <c r="D45" s="5" t="s">
        <v>18281</v>
      </c>
      <c r="G45" s="5" t="s">
        <v>17684</v>
      </c>
      <c r="H45" s="6">
        <v>-3.016516786935</v>
      </c>
      <c r="I45" s="5" t="s">
        <v>13942</v>
      </c>
      <c r="J45" s="5" t="s">
        <v>18290</v>
      </c>
    </row>
    <row r="46" spans="1:10" x14ac:dyDescent="0.25">
      <c r="A46" s="5" t="s">
        <v>8695</v>
      </c>
      <c r="B46" s="6">
        <v>4.8999174195346598</v>
      </c>
      <c r="C46" s="5" t="s">
        <v>8698</v>
      </c>
      <c r="D46" s="5" t="s">
        <v>18298</v>
      </c>
      <c r="G46" s="5" t="s">
        <v>17029</v>
      </c>
      <c r="H46" s="6">
        <v>-3.01496868500096</v>
      </c>
      <c r="I46" s="5" t="s">
        <v>11630</v>
      </c>
      <c r="J46" s="5" t="s">
        <v>18294</v>
      </c>
    </row>
    <row r="47" spans="1:10" x14ac:dyDescent="0.25">
      <c r="A47" s="5" t="s">
        <v>18110</v>
      </c>
      <c r="B47" s="6">
        <v>4.7863517745849196</v>
      </c>
      <c r="C47" s="5" t="s">
        <v>35</v>
      </c>
      <c r="D47" s="5"/>
      <c r="G47" s="5" t="s">
        <v>16584</v>
      </c>
      <c r="H47" s="6">
        <v>-3.0145508892718298</v>
      </c>
      <c r="I47" s="5" t="s">
        <v>4520</v>
      </c>
      <c r="J47" s="5" t="s">
        <v>18293</v>
      </c>
    </row>
    <row r="48" spans="1:10" x14ac:dyDescent="0.25">
      <c r="A48" s="3" t="s">
        <v>18126</v>
      </c>
      <c r="B48" s="4">
        <v>4.7095709419083196</v>
      </c>
      <c r="C48" s="3" t="s">
        <v>15566</v>
      </c>
      <c r="D48" s="3"/>
      <c r="G48" s="3" t="s">
        <v>17574</v>
      </c>
      <c r="H48" s="4">
        <v>-2.9649196365871</v>
      </c>
      <c r="I48" s="3" t="s">
        <v>35</v>
      </c>
      <c r="J48" s="3"/>
    </row>
    <row r="49" spans="1:10" x14ac:dyDescent="0.25">
      <c r="A49" s="5" t="s">
        <v>8663</v>
      </c>
      <c r="B49" s="6">
        <v>4.6487894406704804</v>
      </c>
      <c r="C49" s="5" t="s">
        <v>8666</v>
      </c>
      <c r="D49" s="5" t="s">
        <v>18282</v>
      </c>
      <c r="G49" s="5" t="s">
        <v>17028</v>
      </c>
      <c r="H49" s="6">
        <v>-2.91335484262083</v>
      </c>
      <c r="I49" s="5" t="s">
        <v>11626</v>
      </c>
      <c r="J49" s="5" t="s">
        <v>18293</v>
      </c>
    </row>
    <row r="50" spans="1:10" x14ac:dyDescent="0.25">
      <c r="A50" s="5" t="s">
        <v>8667</v>
      </c>
      <c r="B50" s="6">
        <v>4.1968315807887304</v>
      </c>
      <c r="C50" s="5" t="s">
        <v>8670</v>
      </c>
      <c r="D50" s="5"/>
      <c r="G50" s="5" t="s">
        <v>17027</v>
      </c>
      <c r="H50" s="6">
        <v>-2.9091288209453698</v>
      </c>
      <c r="I50" s="5" t="s">
        <v>11622</v>
      </c>
      <c r="J50" s="5" t="s">
        <v>18284</v>
      </c>
    </row>
    <row r="51" spans="1:10" x14ac:dyDescent="0.25">
      <c r="A51" s="5" t="s">
        <v>8477</v>
      </c>
      <c r="B51" s="6">
        <v>4.1714067114544298</v>
      </c>
      <c r="C51" s="5" t="s">
        <v>8480</v>
      </c>
      <c r="D51" s="5" t="s">
        <v>18301</v>
      </c>
      <c r="G51" s="5" t="s">
        <v>17228</v>
      </c>
      <c r="H51" s="6">
        <v>-2.86553316713831</v>
      </c>
      <c r="I51" s="5" t="s">
        <v>12317</v>
      </c>
      <c r="J51" s="5" t="s">
        <v>18298</v>
      </c>
    </row>
    <row r="52" spans="1:10" x14ac:dyDescent="0.25">
      <c r="A52" s="5" t="s">
        <v>3991</v>
      </c>
      <c r="B52" s="6">
        <v>4.0341017175983502</v>
      </c>
      <c r="C52" s="5" t="s">
        <v>35</v>
      </c>
      <c r="D52" s="5"/>
      <c r="G52" s="3" t="s">
        <v>6822</v>
      </c>
      <c r="H52" s="4">
        <v>-2.8638049114386899</v>
      </c>
      <c r="I52" s="3" t="s">
        <v>6825</v>
      </c>
      <c r="J52" s="3" t="s">
        <v>18291</v>
      </c>
    </row>
    <row r="53" spans="1:10" x14ac:dyDescent="0.25">
      <c r="A53" s="3" t="s">
        <v>5444</v>
      </c>
      <c r="B53" s="4">
        <v>4.02825063524444</v>
      </c>
      <c r="C53" s="3" t="s">
        <v>5447</v>
      </c>
      <c r="D53" s="3" t="s">
        <v>18288</v>
      </c>
      <c r="G53" s="5" t="s">
        <v>1042</v>
      </c>
      <c r="H53" s="6">
        <v>-2.8251153162582998</v>
      </c>
      <c r="I53" s="5" t="s">
        <v>1045</v>
      </c>
      <c r="J53" s="5" t="s">
        <v>18298</v>
      </c>
    </row>
    <row r="54" spans="1:10" x14ac:dyDescent="0.25">
      <c r="A54" s="5" t="s">
        <v>8482</v>
      </c>
      <c r="B54" s="6">
        <v>4.0183024490598998</v>
      </c>
      <c r="C54" s="5" t="s">
        <v>8485</v>
      </c>
      <c r="D54" s="5" t="s">
        <v>18301</v>
      </c>
      <c r="G54" s="3" t="s">
        <v>16649</v>
      </c>
      <c r="H54" s="4">
        <v>-2.8077300449447198</v>
      </c>
      <c r="I54" s="3" t="s">
        <v>10513</v>
      </c>
      <c r="J54" s="3" t="s">
        <v>18282</v>
      </c>
    </row>
    <row r="55" spans="1:10" x14ac:dyDescent="0.25">
      <c r="A55" s="5" t="s">
        <v>8472</v>
      </c>
      <c r="B55" s="6">
        <v>3.9485572179325201</v>
      </c>
      <c r="C55" s="5" t="s">
        <v>8475</v>
      </c>
      <c r="D55" s="5" t="s">
        <v>18301</v>
      </c>
      <c r="G55" s="5" t="s">
        <v>9310</v>
      </c>
      <c r="H55" s="6">
        <v>-2.8043564815017699</v>
      </c>
      <c r="I55" s="5" t="s">
        <v>8272</v>
      </c>
      <c r="J55" s="5"/>
    </row>
    <row r="56" spans="1:10" x14ac:dyDescent="0.25">
      <c r="A56" s="5" t="s">
        <v>3978</v>
      </c>
      <c r="B56" s="6">
        <v>3.9299912041993599</v>
      </c>
      <c r="C56" s="5" t="s">
        <v>3981</v>
      </c>
      <c r="D56" s="5" t="s">
        <v>18298</v>
      </c>
      <c r="G56" s="5" t="s">
        <v>17965</v>
      </c>
      <c r="H56" s="6">
        <v>-2.78949817731641</v>
      </c>
      <c r="I56" s="5" t="s">
        <v>306</v>
      </c>
      <c r="J56" s="5" t="s">
        <v>18295</v>
      </c>
    </row>
    <row r="57" spans="1:10" x14ac:dyDescent="0.25">
      <c r="A57" s="5" t="s">
        <v>8589</v>
      </c>
      <c r="B57" s="6">
        <v>3.69493004473025</v>
      </c>
      <c r="C57" s="5" t="s">
        <v>8592</v>
      </c>
      <c r="D57" s="5" t="s">
        <v>18301</v>
      </c>
      <c r="G57" s="5" t="s">
        <v>17685</v>
      </c>
      <c r="H57" s="6">
        <v>-2.7830092046178199</v>
      </c>
      <c r="I57" s="5" t="s">
        <v>13946</v>
      </c>
      <c r="J57" s="5" t="s">
        <v>18290</v>
      </c>
    </row>
    <row r="58" spans="1:10" x14ac:dyDescent="0.25">
      <c r="A58" s="3" t="s">
        <v>16341</v>
      </c>
      <c r="B58" s="4">
        <v>3.6855423415110602</v>
      </c>
      <c r="C58" s="3" t="s">
        <v>1194</v>
      </c>
      <c r="D58" s="3" t="s">
        <v>18288</v>
      </c>
      <c r="G58" s="5" t="s">
        <v>17853</v>
      </c>
      <c r="H58" s="6">
        <v>-2.77303951194807</v>
      </c>
      <c r="I58" s="5" t="s">
        <v>14585</v>
      </c>
      <c r="J58" s="5" t="s">
        <v>18297</v>
      </c>
    </row>
    <row r="59" spans="1:10" x14ac:dyDescent="0.25">
      <c r="A59" s="3" t="s">
        <v>16972</v>
      </c>
      <c r="B59" s="4">
        <v>3.5462303019777401</v>
      </c>
      <c r="C59" s="3" t="s">
        <v>694</v>
      </c>
      <c r="D59" s="3" t="s">
        <v>18281</v>
      </c>
      <c r="G59" s="3" t="s">
        <v>6807</v>
      </c>
      <c r="H59" s="4">
        <v>-2.7716486949245902</v>
      </c>
      <c r="I59" s="3" t="s">
        <v>6810</v>
      </c>
      <c r="J59" s="3" t="s">
        <v>18291</v>
      </c>
    </row>
    <row r="60" spans="1:10" x14ac:dyDescent="0.25">
      <c r="A60" s="5" t="s">
        <v>8574</v>
      </c>
      <c r="B60" s="6">
        <v>3.5451117000507302</v>
      </c>
      <c r="C60" s="5" t="s">
        <v>8577</v>
      </c>
      <c r="D60" s="5" t="s">
        <v>18301</v>
      </c>
      <c r="G60" s="5" t="s">
        <v>17026</v>
      </c>
      <c r="H60" s="6">
        <v>-2.7660141735415502</v>
      </c>
      <c r="I60" s="5" t="s">
        <v>11618</v>
      </c>
      <c r="J60" s="5"/>
    </row>
    <row r="61" spans="1:10" x14ac:dyDescent="0.25">
      <c r="A61" s="5" t="s">
        <v>3994</v>
      </c>
      <c r="B61" s="6">
        <v>3.5342073435742098</v>
      </c>
      <c r="C61" s="5" t="s">
        <v>35</v>
      </c>
      <c r="D61" s="5"/>
      <c r="G61" s="3" t="s">
        <v>5253</v>
      </c>
      <c r="H61" s="4">
        <v>-2.7506115614261</v>
      </c>
      <c r="I61" s="3" t="s">
        <v>5256</v>
      </c>
      <c r="J61" s="3" t="s">
        <v>18289</v>
      </c>
    </row>
    <row r="62" spans="1:10" x14ac:dyDescent="0.25">
      <c r="A62" s="5" t="s">
        <v>8492</v>
      </c>
      <c r="B62" s="6">
        <v>3.4844450228910699</v>
      </c>
      <c r="C62" s="5" t="s">
        <v>8495</v>
      </c>
      <c r="D62" s="5" t="s">
        <v>18301</v>
      </c>
      <c r="G62" s="5" t="s">
        <v>17030</v>
      </c>
      <c r="H62" s="6">
        <v>-2.7505861622490202</v>
      </c>
      <c r="I62" s="5" t="s">
        <v>11634</v>
      </c>
      <c r="J62" s="5" t="s">
        <v>18294</v>
      </c>
    </row>
    <row r="63" spans="1:10" x14ac:dyDescent="0.25">
      <c r="A63" s="5" t="s">
        <v>17950</v>
      </c>
      <c r="B63" s="6">
        <v>3.4123372327937398</v>
      </c>
      <c r="C63" s="5" t="s">
        <v>14944</v>
      </c>
      <c r="D63" s="5" t="s">
        <v>18296</v>
      </c>
      <c r="G63" s="5" t="s">
        <v>16253</v>
      </c>
      <c r="H63" s="6">
        <v>-2.74611079006239</v>
      </c>
      <c r="I63" s="5" t="s">
        <v>497</v>
      </c>
      <c r="J63" s="5" t="s">
        <v>18296</v>
      </c>
    </row>
    <row r="64" spans="1:10" x14ac:dyDescent="0.25">
      <c r="A64" s="5" t="s">
        <v>8594</v>
      </c>
      <c r="B64" s="6">
        <v>3.3904043816507601</v>
      </c>
      <c r="C64" s="5" t="s">
        <v>8597</v>
      </c>
      <c r="D64" s="5" t="s">
        <v>18301</v>
      </c>
      <c r="G64" s="5" t="s">
        <v>6812</v>
      </c>
      <c r="H64" s="6">
        <v>-2.6650632563407601</v>
      </c>
      <c r="I64" s="5" t="s">
        <v>6815</v>
      </c>
      <c r="J64" s="5" t="s">
        <v>18291</v>
      </c>
    </row>
    <row r="65" spans="1:10" x14ac:dyDescent="0.25">
      <c r="A65" s="5" t="s">
        <v>8487</v>
      </c>
      <c r="B65" s="6">
        <v>3.2410904307450301</v>
      </c>
      <c r="C65" s="5" t="s">
        <v>8490</v>
      </c>
      <c r="D65" s="5" t="s">
        <v>18301</v>
      </c>
      <c r="G65" s="5" t="s">
        <v>16583</v>
      </c>
      <c r="H65" s="6">
        <v>-2.6534007011491898</v>
      </c>
      <c r="I65" s="5" t="s">
        <v>1123</v>
      </c>
      <c r="J65" s="5" t="s">
        <v>18282</v>
      </c>
    </row>
    <row r="66" spans="1:10" x14ac:dyDescent="0.25">
      <c r="A66" s="5" t="s">
        <v>18120</v>
      </c>
      <c r="B66" s="6">
        <v>3.2053161018737799</v>
      </c>
      <c r="C66" s="5" t="s">
        <v>35</v>
      </c>
      <c r="D66" s="5"/>
      <c r="G66" s="5" t="s">
        <v>17310</v>
      </c>
      <c r="H66" s="6">
        <v>-2.6501981390704601</v>
      </c>
      <c r="I66" s="5" t="s">
        <v>12612</v>
      </c>
      <c r="J66" s="5" t="s">
        <v>18296</v>
      </c>
    </row>
    <row r="67" spans="1:10" x14ac:dyDescent="0.25">
      <c r="A67" s="5" t="s">
        <v>17951</v>
      </c>
      <c r="B67" s="6">
        <v>3.17770620385263</v>
      </c>
      <c r="C67" s="5" t="s">
        <v>14948</v>
      </c>
      <c r="D67" s="5" t="s">
        <v>18298</v>
      </c>
      <c r="G67" s="5" t="s">
        <v>16252</v>
      </c>
      <c r="H67" s="6">
        <v>-2.6486490684547599</v>
      </c>
      <c r="I67" s="5" t="s">
        <v>493</v>
      </c>
      <c r="J67" s="5"/>
    </row>
    <row r="68" spans="1:10" x14ac:dyDescent="0.25">
      <c r="A68" s="5" t="s">
        <v>8497</v>
      </c>
      <c r="B68" s="6">
        <v>3.1609159148011798</v>
      </c>
      <c r="C68" s="5" t="s">
        <v>8500</v>
      </c>
      <c r="D68" s="5" t="s">
        <v>18301</v>
      </c>
      <c r="G68" s="5" t="s">
        <v>8753</v>
      </c>
      <c r="H68" s="6">
        <v>-2.6020795347051502</v>
      </c>
      <c r="I68" s="5" t="s">
        <v>8756</v>
      </c>
      <c r="J68" s="5" t="s">
        <v>18298</v>
      </c>
    </row>
    <row r="69" spans="1:10" x14ac:dyDescent="0.25">
      <c r="A69" s="3" t="s">
        <v>16767</v>
      </c>
      <c r="B69" s="4">
        <v>3.1314818795207802</v>
      </c>
      <c r="C69" s="3" t="s">
        <v>24</v>
      </c>
      <c r="D69" s="3"/>
      <c r="G69" s="5" t="s">
        <v>9314</v>
      </c>
      <c r="H69" s="6">
        <v>-2.5813861516277998</v>
      </c>
      <c r="I69" s="5" t="s">
        <v>9317</v>
      </c>
      <c r="J69" s="5"/>
    </row>
    <row r="70" spans="1:10" x14ac:dyDescent="0.25">
      <c r="A70" s="5" t="s">
        <v>16658</v>
      </c>
      <c r="B70" s="6">
        <v>3.1229265312023999</v>
      </c>
      <c r="C70" s="5" t="s">
        <v>35</v>
      </c>
      <c r="D70" s="5"/>
      <c r="G70" s="3" t="s">
        <v>5258</v>
      </c>
      <c r="H70" s="4">
        <v>-2.5725432932676502</v>
      </c>
      <c r="I70" s="3" t="s">
        <v>5261</v>
      </c>
      <c r="J70" s="3" t="s">
        <v>18298</v>
      </c>
    </row>
    <row r="71" spans="1:10" x14ac:dyDescent="0.25">
      <c r="A71" s="5" t="s">
        <v>8569</v>
      </c>
      <c r="B71" s="6">
        <v>3.0185888052796002</v>
      </c>
      <c r="C71" s="5" t="s">
        <v>8572</v>
      </c>
      <c r="D71" s="5" t="s">
        <v>18301</v>
      </c>
      <c r="G71" s="5" t="s">
        <v>8604</v>
      </c>
      <c r="H71" s="6">
        <v>-2.5184582607284498</v>
      </c>
      <c r="I71" s="5" t="s">
        <v>8607</v>
      </c>
      <c r="J71" s="5" t="s">
        <v>18286</v>
      </c>
    </row>
    <row r="72" spans="1:10" x14ac:dyDescent="0.25">
      <c r="A72" s="5" t="s">
        <v>16521</v>
      </c>
      <c r="B72" s="6">
        <v>2.9362103070106298</v>
      </c>
      <c r="C72" s="5" t="s">
        <v>9326</v>
      </c>
      <c r="D72" s="5" t="s">
        <v>18291</v>
      </c>
      <c r="G72" s="3" t="s">
        <v>2258</v>
      </c>
      <c r="H72" s="4">
        <v>-2.51683419298947</v>
      </c>
      <c r="I72" s="3" t="s">
        <v>2261</v>
      </c>
      <c r="J72" s="3" t="s">
        <v>18291</v>
      </c>
    </row>
    <row r="73" spans="1:10" x14ac:dyDescent="0.25">
      <c r="A73" s="3" t="s">
        <v>16928</v>
      </c>
      <c r="B73" s="4">
        <v>2.8575984992732701</v>
      </c>
      <c r="C73" s="3" t="s">
        <v>24</v>
      </c>
      <c r="D73" s="3"/>
      <c r="G73" s="5" t="s">
        <v>17295</v>
      </c>
      <c r="H73" s="6">
        <v>-2.50579022839162</v>
      </c>
      <c r="I73" s="5" t="s">
        <v>12557</v>
      </c>
      <c r="J73" s="5" t="s">
        <v>18296</v>
      </c>
    </row>
    <row r="74" spans="1:10" x14ac:dyDescent="0.25">
      <c r="A74" s="3" t="s">
        <v>18069</v>
      </c>
      <c r="B74" s="4">
        <v>2.8171298930142599</v>
      </c>
      <c r="C74" s="3" t="s">
        <v>35</v>
      </c>
      <c r="D74" s="3"/>
      <c r="G74" s="5" t="s">
        <v>17115</v>
      </c>
      <c r="H74" s="6">
        <v>-2.5054281907673599</v>
      </c>
      <c r="I74" s="5" t="s">
        <v>7675</v>
      </c>
      <c r="J74" s="5" t="s">
        <v>18285</v>
      </c>
    </row>
    <row r="75" spans="1:10" x14ac:dyDescent="0.25">
      <c r="A75" s="5" t="s">
        <v>17952</v>
      </c>
      <c r="B75" s="6">
        <v>2.67485870179787</v>
      </c>
      <c r="C75" s="5" t="s">
        <v>14376</v>
      </c>
      <c r="D75" s="5" t="s">
        <v>18298</v>
      </c>
      <c r="G75" s="5" t="s">
        <v>5900</v>
      </c>
      <c r="H75" s="6">
        <v>-2.5030191426991402</v>
      </c>
      <c r="I75" s="5" t="s">
        <v>5903</v>
      </c>
      <c r="J75" s="5" t="s">
        <v>18282</v>
      </c>
    </row>
    <row r="76" spans="1:10" x14ac:dyDescent="0.25">
      <c r="A76" s="5" t="s">
        <v>8599</v>
      </c>
      <c r="B76" s="6">
        <v>2.66993134999626</v>
      </c>
      <c r="C76" s="5" t="s">
        <v>8602</v>
      </c>
      <c r="D76" s="5" t="s">
        <v>18301</v>
      </c>
      <c r="G76" s="5" t="s">
        <v>16251</v>
      </c>
      <c r="H76" s="6">
        <v>-2.4966028235847699</v>
      </c>
      <c r="I76" s="5" t="s">
        <v>489</v>
      </c>
      <c r="J76" s="5" t="s">
        <v>18294</v>
      </c>
    </row>
    <row r="77" spans="1:10" x14ac:dyDescent="0.25">
      <c r="A77" s="3" t="s">
        <v>16321</v>
      </c>
      <c r="B77" s="4">
        <v>2.50099244987554</v>
      </c>
      <c r="C77" s="3" t="s">
        <v>24</v>
      </c>
      <c r="D77" s="3"/>
      <c r="G77" s="5" t="s">
        <v>2173</v>
      </c>
      <c r="H77" s="6">
        <v>-2.4795212301873302</v>
      </c>
      <c r="I77" s="5" t="s">
        <v>2175</v>
      </c>
      <c r="J77" s="5" t="s">
        <v>18291</v>
      </c>
    </row>
    <row r="78" spans="1:10" x14ac:dyDescent="0.25">
      <c r="A78" s="5" t="s">
        <v>8510</v>
      </c>
      <c r="B78" s="6">
        <v>2.4545346150021401</v>
      </c>
      <c r="C78" s="5" t="s">
        <v>8513</v>
      </c>
      <c r="D78" s="5" t="s">
        <v>18301</v>
      </c>
      <c r="G78" s="5" t="s">
        <v>16371</v>
      </c>
      <c r="H78" s="6">
        <v>-2.4335487132721401</v>
      </c>
      <c r="I78" s="5" t="s">
        <v>2489</v>
      </c>
      <c r="J78" s="5" t="s">
        <v>18298</v>
      </c>
    </row>
    <row r="79" spans="1:10" x14ac:dyDescent="0.25">
      <c r="A79" s="5" t="s">
        <v>8467</v>
      </c>
      <c r="B79" s="6">
        <v>2.4284082866109</v>
      </c>
      <c r="C79" s="5" t="s">
        <v>8470</v>
      </c>
      <c r="D79" s="5" t="s">
        <v>18301</v>
      </c>
      <c r="G79" s="5" t="s">
        <v>8221</v>
      </c>
      <c r="H79" s="6">
        <v>-2.4209742828248202</v>
      </c>
      <c r="I79" s="5" t="s">
        <v>8224</v>
      </c>
      <c r="J79" s="5"/>
    </row>
    <row r="80" spans="1:10" x14ac:dyDescent="0.25">
      <c r="A80" s="5" t="s">
        <v>9093</v>
      </c>
      <c r="B80" s="6">
        <v>2.4167508032209102</v>
      </c>
      <c r="C80" s="5" t="s">
        <v>9096</v>
      </c>
      <c r="D80" s="5"/>
      <c r="G80" s="5" t="s">
        <v>17025</v>
      </c>
      <c r="H80" s="6">
        <v>-2.4130575259934499</v>
      </c>
      <c r="I80" s="5" t="s">
        <v>11614</v>
      </c>
      <c r="J80" s="5" t="s">
        <v>18293</v>
      </c>
    </row>
    <row r="81" spans="1:10" x14ac:dyDescent="0.25">
      <c r="A81" s="5" t="s">
        <v>8502</v>
      </c>
      <c r="B81" s="6">
        <v>2.4164227217532002</v>
      </c>
      <c r="C81" s="5" t="s">
        <v>8505</v>
      </c>
      <c r="D81" s="5" t="s">
        <v>18301</v>
      </c>
      <c r="G81" s="5" t="s">
        <v>17518</v>
      </c>
      <c r="H81" s="6">
        <v>-2.4090462429231798</v>
      </c>
      <c r="I81" s="5" t="s">
        <v>35</v>
      </c>
      <c r="J81" s="5"/>
    </row>
    <row r="82" spans="1:10" x14ac:dyDescent="0.25">
      <c r="A82" s="5" t="s">
        <v>1719</v>
      </c>
      <c r="B82" s="6">
        <v>2.3938519464444599</v>
      </c>
      <c r="C82" s="5" t="s">
        <v>1722</v>
      </c>
      <c r="D82" s="5" t="s">
        <v>18293</v>
      </c>
      <c r="G82" s="5" t="s">
        <v>17198</v>
      </c>
      <c r="H82" s="6">
        <v>-2.38202400188091</v>
      </c>
      <c r="I82" s="5" t="s">
        <v>12211</v>
      </c>
      <c r="J82" s="5" t="s">
        <v>18290</v>
      </c>
    </row>
    <row r="83" spans="1:10" x14ac:dyDescent="0.25">
      <c r="A83" s="5" t="s">
        <v>2755</v>
      </c>
      <c r="B83" s="6">
        <v>2.37719974509726</v>
      </c>
      <c r="C83" s="5" t="s">
        <v>2758</v>
      </c>
      <c r="D83" s="5" t="s">
        <v>18298</v>
      </c>
      <c r="G83" s="3" t="s">
        <v>16842</v>
      </c>
      <c r="H83" s="4">
        <v>-2.3591932622703098</v>
      </c>
      <c r="I83" s="3" t="s">
        <v>11130</v>
      </c>
      <c r="J83" s="3" t="s">
        <v>18286</v>
      </c>
    </row>
    <row r="84" spans="1:10" x14ac:dyDescent="0.25">
      <c r="A84" s="3" t="s">
        <v>8995</v>
      </c>
      <c r="B84" s="4">
        <v>2.37282494196065</v>
      </c>
      <c r="C84" s="3" t="s">
        <v>8998</v>
      </c>
      <c r="D84" s="3" t="s">
        <v>18301</v>
      </c>
      <c r="G84" s="5" t="s">
        <v>1700</v>
      </c>
      <c r="H84" s="6">
        <v>-2.3530123003722001</v>
      </c>
      <c r="I84" s="5" t="s">
        <v>1703</v>
      </c>
      <c r="J84" s="5" t="s">
        <v>18286</v>
      </c>
    </row>
    <row r="85" spans="1:10" x14ac:dyDescent="0.25">
      <c r="A85" s="5" t="s">
        <v>8430</v>
      </c>
      <c r="B85" s="6">
        <v>2.3691660114264401</v>
      </c>
      <c r="C85" s="5" t="s">
        <v>8433</v>
      </c>
      <c r="D85" s="5" t="s">
        <v>18301</v>
      </c>
      <c r="G85" s="5" t="s">
        <v>7368</v>
      </c>
      <c r="H85" s="6">
        <v>-2.3327526756315198</v>
      </c>
      <c r="I85" s="5" t="s">
        <v>2540</v>
      </c>
      <c r="J85" s="5" t="s">
        <v>18298</v>
      </c>
    </row>
    <row r="86" spans="1:10" x14ac:dyDescent="0.25">
      <c r="A86" s="3" t="s">
        <v>9743</v>
      </c>
      <c r="B86" s="4">
        <v>2.3689463079727</v>
      </c>
      <c r="C86" s="3" t="s">
        <v>35</v>
      </c>
      <c r="D86" s="3"/>
      <c r="G86" s="5" t="s">
        <v>16910</v>
      </c>
      <c r="H86" s="6">
        <v>-2.3326017340520799</v>
      </c>
      <c r="I86" s="5" t="s">
        <v>35</v>
      </c>
      <c r="J86" s="5" t="s">
        <v>18286</v>
      </c>
    </row>
    <row r="87" spans="1:10" x14ac:dyDescent="0.25">
      <c r="A87" s="5" t="s">
        <v>9973</v>
      </c>
      <c r="B87" s="6">
        <v>2.3610481985326701</v>
      </c>
      <c r="C87" s="5" t="s">
        <v>35</v>
      </c>
      <c r="D87" s="5"/>
      <c r="G87" s="5" t="s">
        <v>17062</v>
      </c>
      <c r="H87" s="6">
        <v>-2.30591794110933</v>
      </c>
      <c r="I87" s="5" t="s">
        <v>35</v>
      </c>
      <c r="J87" s="5"/>
    </row>
    <row r="88" spans="1:10" x14ac:dyDescent="0.25">
      <c r="A88" s="3" t="s">
        <v>876</v>
      </c>
      <c r="B88" s="4">
        <v>2.3583468606902702</v>
      </c>
      <c r="C88" s="3" t="s">
        <v>35</v>
      </c>
      <c r="D88" s="3"/>
      <c r="G88" s="3" t="s">
        <v>5263</v>
      </c>
      <c r="H88" s="4">
        <v>-2.3037439328504998</v>
      </c>
      <c r="I88" s="3" t="s">
        <v>5266</v>
      </c>
      <c r="J88" s="3" t="s">
        <v>18291</v>
      </c>
    </row>
    <row r="89" spans="1:10" x14ac:dyDescent="0.25">
      <c r="A89" s="5" t="s">
        <v>2760</v>
      </c>
      <c r="B89" s="6">
        <v>2.34458332210711</v>
      </c>
      <c r="C89" s="5" t="s">
        <v>2763</v>
      </c>
      <c r="D89" s="5" t="s">
        <v>18296</v>
      </c>
      <c r="G89" s="5" t="s">
        <v>5695</v>
      </c>
      <c r="H89" s="6">
        <v>-2.2985447839332398</v>
      </c>
      <c r="I89" s="5" t="s">
        <v>35</v>
      </c>
      <c r="J89" s="5"/>
    </row>
    <row r="90" spans="1:10" x14ac:dyDescent="0.25">
      <c r="A90" s="5" t="s">
        <v>16590</v>
      </c>
      <c r="B90" s="6">
        <v>2.3397657303383199</v>
      </c>
      <c r="C90" s="5" t="s">
        <v>10357</v>
      </c>
      <c r="D90" s="5" t="s">
        <v>18293</v>
      </c>
      <c r="G90" s="5" t="s">
        <v>1695</v>
      </c>
      <c r="H90" s="6">
        <v>-2.2922229838281498</v>
      </c>
      <c r="I90" s="5" t="s">
        <v>1698</v>
      </c>
      <c r="J90" s="5" t="s">
        <v>18289</v>
      </c>
    </row>
    <row r="91" spans="1:10" x14ac:dyDescent="0.25">
      <c r="A91" s="5" t="s">
        <v>8852</v>
      </c>
      <c r="B91" s="6">
        <v>2.3203810770321902</v>
      </c>
      <c r="C91" s="5" t="s">
        <v>35</v>
      </c>
      <c r="D91" s="5"/>
      <c r="G91" s="5" t="s">
        <v>17758</v>
      </c>
      <c r="H91" s="6">
        <v>-2.2858873051430399</v>
      </c>
      <c r="I91" s="5" t="s">
        <v>14224</v>
      </c>
      <c r="J91" s="5" t="s">
        <v>18300</v>
      </c>
    </row>
    <row r="92" spans="1:10" x14ac:dyDescent="0.25">
      <c r="A92" s="5" t="s">
        <v>9098</v>
      </c>
      <c r="B92" s="6">
        <v>2.31305448481953</v>
      </c>
      <c r="C92" s="5" t="s">
        <v>9101</v>
      </c>
      <c r="D92" s="5"/>
      <c r="G92" s="5" t="s">
        <v>2914</v>
      </c>
      <c r="H92" s="6">
        <v>-2.27951270913419</v>
      </c>
      <c r="I92" s="5" t="s">
        <v>2917</v>
      </c>
      <c r="J92" s="5" t="s">
        <v>18284</v>
      </c>
    </row>
    <row r="93" spans="1:10" x14ac:dyDescent="0.25">
      <c r="A93" s="5" t="s">
        <v>7479</v>
      </c>
      <c r="B93" s="6">
        <v>2.3108326990148398</v>
      </c>
      <c r="C93" s="5" t="s">
        <v>7482</v>
      </c>
      <c r="D93" s="5" t="s">
        <v>18282</v>
      </c>
      <c r="G93" s="5" t="s">
        <v>17517</v>
      </c>
      <c r="H93" s="6">
        <v>-2.2724075599768598</v>
      </c>
      <c r="I93" s="5" t="s">
        <v>35</v>
      </c>
      <c r="J93" s="5"/>
    </row>
    <row r="94" spans="1:10" x14ac:dyDescent="0.25">
      <c r="A94" s="5" t="s">
        <v>16140</v>
      </c>
      <c r="B94" s="6">
        <v>2.3079890594360002</v>
      </c>
      <c r="C94" s="5" t="s">
        <v>109</v>
      </c>
      <c r="D94" s="5" t="s">
        <v>18285</v>
      </c>
      <c r="G94" s="5" t="s">
        <v>3212</v>
      </c>
      <c r="H94" s="6">
        <v>-2.2652467047385798</v>
      </c>
      <c r="I94" s="5" t="s">
        <v>35</v>
      </c>
      <c r="J94" s="5" t="s">
        <v>18297</v>
      </c>
    </row>
    <row r="95" spans="1:10" x14ac:dyDescent="0.25">
      <c r="A95" s="5" t="s">
        <v>16653</v>
      </c>
      <c r="B95" s="6">
        <v>2.2930923636129799</v>
      </c>
      <c r="C95" s="5" t="s">
        <v>9521</v>
      </c>
      <c r="D95" s="5" t="s">
        <v>18298</v>
      </c>
      <c r="G95" s="5" t="s">
        <v>8233</v>
      </c>
      <c r="H95" s="6">
        <v>-2.2581731626916701</v>
      </c>
      <c r="I95" s="5" t="s">
        <v>8236</v>
      </c>
      <c r="J95" s="5" t="s">
        <v>18295</v>
      </c>
    </row>
    <row r="96" spans="1:10" x14ac:dyDescent="0.25">
      <c r="A96" s="5" t="s">
        <v>7045</v>
      </c>
      <c r="B96" s="6">
        <v>2.2892959932604602</v>
      </c>
      <c r="C96" s="5" t="s">
        <v>35</v>
      </c>
      <c r="D96" s="5" t="s">
        <v>18301</v>
      </c>
      <c r="G96" s="5" t="s">
        <v>8033</v>
      </c>
      <c r="H96" s="6">
        <v>-2.2336785036826599</v>
      </c>
      <c r="I96" s="5" t="s">
        <v>8036</v>
      </c>
      <c r="J96" s="5" t="s">
        <v>18291</v>
      </c>
    </row>
    <row r="97" spans="1:10" x14ac:dyDescent="0.25">
      <c r="A97" s="3" t="s">
        <v>883</v>
      </c>
      <c r="B97" s="4">
        <v>2.2680243320595701</v>
      </c>
      <c r="C97" s="3" t="s">
        <v>789</v>
      </c>
      <c r="D97" s="3" t="s">
        <v>18281</v>
      </c>
      <c r="G97" s="5" t="s">
        <v>2886</v>
      </c>
      <c r="H97" s="6">
        <v>-2.2304099242912101</v>
      </c>
      <c r="I97" s="5" t="s">
        <v>383</v>
      </c>
      <c r="J97" s="5" t="s">
        <v>18298</v>
      </c>
    </row>
    <row r="98" spans="1:10" x14ac:dyDescent="0.25">
      <c r="A98" s="3" t="s">
        <v>16766</v>
      </c>
      <c r="B98" s="4">
        <v>2.2516350530521199</v>
      </c>
      <c r="C98" s="3" t="s">
        <v>24</v>
      </c>
      <c r="D98" s="3"/>
      <c r="G98" s="5" t="s">
        <v>7074</v>
      </c>
      <c r="H98" s="6">
        <v>-2.2241051583398002</v>
      </c>
      <c r="I98" s="5" t="s">
        <v>7077</v>
      </c>
      <c r="J98" s="5"/>
    </row>
    <row r="99" spans="1:10" x14ac:dyDescent="0.25">
      <c r="A99" s="3" t="s">
        <v>18123</v>
      </c>
      <c r="B99" s="4">
        <v>2.2321586834832301</v>
      </c>
      <c r="C99" s="3" t="s">
        <v>15556</v>
      </c>
      <c r="D99" s="3"/>
      <c r="G99" s="5" t="s">
        <v>18102</v>
      </c>
      <c r="H99" s="6">
        <v>-2.2208666935911201</v>
      </c>
      <c r="I99" s="5" t="s">
        <v>35</v>
      </c>
      <c r="J99" s="5"/>
    </row>
    <row r="100" spans="1:10" x14ac:dyDescent="0.25">
      <c r="A100" s="5" t="s">
        <v>3939</v>
      </c>
      <c r="B100" s="6">
        <v>2.1929399783477601</v>
      </c>
      <c r="C100" s="5" t="s">
        <v>3942</v>
      </c>
      <c r="D100" s="5" t="s">
        <v>18298</v>
      </c>
      <c r="G100" s="5" t="s">
        <v>16912</v>
      </c>
      <c r="H100" s="6">
        <v>-2.2201144342297301</v>
      </c>
      <c r="I100" s="5" t="s">
        <v>35</v>
      </c>
      <c r="J100" s="5"/>
    </row>
    <row r="101" spans="1:10" x14ac:dyDescent="0.25">
      <c r="A101" s="5" t="s">
        <v>16565</v>
      </c>
      <c r="B101" s="6">
        <v>2.17954415265049</v>
      </c>
      <c r="C101" s="5" t="s">
        <v>35</v>
      </c>
      <c r="D101" s="5"/>
      <c r="G101" s="5" t="s">
        <v>17966</v>
      </c>
      <c r="H101" s="6">
        <v>-2.1610566302141998</v>
      </c>
      <c r="I101" s="5" t="s">
        <v>15002</v>
      </c>
      <c r="J101" s="5" t="s">
        <v>18296</v>
      </c>
    </row>
    <row r="102" spans="1:10" x14ac:dyDescent="0.25">
      <c r="A102" s="5" t="s">
        <v>9028</v>
      </c>
      <c r="B102" s="6">
        <v>2.1769551782930998</v>
      </c>
      <c r="C102" s="5" t="s">
        <v>5447</v>
      </c>
      <c r="D102" s="5" t="s">
        <v>18288</v>
      </c>
      <c r="G102" s="5" t="s">
        <v>17603</v>
      </c>
      <c r="H102" s="6">
        <v>-2.1495650486512701</v>
      </c>
      <c r="I102" s="5" t="s">
        <v>306</v>
      </c>
      <c r="J102" s="5" t="s">
        <v>18295</v>
      </c>
    </row>
    <row r="103" spans="1:10" x14ac:dyDescent="0.25">
      <c r="A103" s="5" t="s">
        <v>2765</v>
      </c>
      <c r="B103" s="6">
        <v>2.14831966798292</v>
      </c>
      <c r="C103" s="5" t="s">
        <v>2768</v>
      </c>
      <c r="D103" s="5" t="s">
        <v>18282</v>
      </c>
      <c r="G103" s="5" t="s">
        <v>6939</v>
      </c>
      <c r="H103" s="6">
        <v>-2.1427414874778301</v>
      </c>
      <c r="I103" s="5" t="s">
        <v>6942</v>
      </c>
      <c r="J103" s="5" t="s">
        <v>18293</v>
      </c>
    </row>
    <row r="104" spans="1:10" x14ac:dyDescent="0.25">
      <c r="A104" s="5" t="s">
        <v>7911</v>
      </c>
      <c r="B104" s="6">
        <v>2.13980992336682</v>
      </c>
      <c r="C104" s="5" t="s">
        <v>2157</v>
      </c>
      <c r="D104" s="5" t="s">
        <v>18285</v>
      </c>
      <c r="G104" s="5" t="s">
        <v>4531</v>
      </c>
      <c r="H104" s="6">
        <v>-2.13694684608233</v>
      </c>
      <c r="I104" s="5" t="s">
        <v>4534</v>
      </c>
      <c r="J104" s="5" t="s">
        <v>18297</v>
      </c>
    </row>
    <row r="105" spans="1:10" x14ac:dyDescent="0.25">
      <c r="A105" s="5" t="s">
        <v>7771</v>
      </c>
      <c r="B105" s="6">
        <v>2.1359573275096202</v>
      </c>
      <c r="C105" s="5" t="s">
        <v>35</v>
      </c>
      <c r="D105" s="5"/>
      <c r="G105" s="5" t="s">
        <v>8241</v>
      </c>
      <c r="H105" s="6">
        <v>-2.13583530119964</v>
      </c>
      <c r="I105" s="5" t="s">
        <v>35</v>
      </c>
      <c r="J105" s="5"/>
    </row>
    <row r="106" spans="1:10" x14ac:dyDescent="0.25">
      <c r="A106" s="5" t="s">
        <v>8535</v>
      </c>
      <c r="B106" s="6">
        <v>2.1326143904483001</v>
      </c>
      <c r="C106" s="5" t="s">
        <v>8538</v>
      </c>
      <c r="D106" s="5" t="s">
        <v>18301</v>
      </c>
      <c r="G106" s="5" t="s">
        <v>16911</v>
      </c>
      <c r="H106" s="6">
        <v>-2.1269803416566</v>
      </c>
      <c r="I106" s="5" t="s">
        <v>35</v>
      </c>
      <c r="J106" s="5"/>
    </row>
    <row r="107" spans="1:10" x14ac:dyDescent="0.25">
      <c r="A107" s="5" t="s">
        <v>9032</v>
      </c>
      <c r="B107" s="6">
        <v>2.1318821903603902</v>
      </c>
      <c r="C107" s="5" t="s">
        <v>9035</v>
      </c>
      <c r="D107" s="5" t="s">
        <v>18301</v>
      </c>
      <c r="G107" s="3" t="s">
        <v>16923</v>
      </c>
      <c r="H107" s="4">
        <v>-2.1223132119787</v>
      </c>
      <c r="I107" s="3" t="s">
        <v>11365</v>
      </c>
      <c r="J107" s="3"/>
    </row>
    <row r="108" spans="1:10" x14ac:dyDescent="0.25">
      <c r="A108" s="3" t="s">
        <v>5392</v>
      </c>
      <c r="B108" s="4">
        <v>2.1255286865021499</v>
      </c>
      <c r="C108" s="3" t="s">
        <v>5395</v>
      </c>
      <c r="D108" s="3" t="s">
        <v>18288</v>
      </c>
      <c r="G108" s="5" t="s">
        <v>16259</v>
      </c>
      <c r="H108" s="6">
        <v>-2.12186002584252</v>
      </c>
      <c r="I108" s="5" t="s">
        <v>520</v>
      </c>
      <c r="J108" s="5" t="s">
        <v>18297</v>
      </c>
    </row>
    <row r="109" spans="1:10" x14ac:dyDescent="0.25">
      <c r="A109" s="5" t="s">
        <v>16591</v>
      </c>
      <c r="B109" s="6">
        <v>2.12469793090892</v>
      </c>
      <c r="C109" s="5" t="s">
        <v>10361</v>
      </c>
      <c r="D109" s="5" t="s">
        <v>18293</v>
      </c>
      <c r="G109" s="3" t="s">
        <v>5268</v>
      </c>
      <c r="H109" s="4">
        <v>-2.1135858961840999</v>
      </c>
      <c r="I109" s="3" t="s">
        <v>5271</v>
      </c>
      <c r="J109" s="3" t="s">
        <v>18291</v>
      </c>
    </row>
    <row r="110" spans="1:10" x14ac:dyDescent="0.25">
      <c r="A110" s="5" t="s">
        <v>9103</v>
      </c>
      <c r="B110" s="6">
        <v>2.1187100433792998</v>
      </c>
      <c r="C110" s="5" t="s">
        <v>35</v>
      </c>
      <c r="D110" s="5"/>
      <c r="G110" s="5" t="s">
        <v>1047</v>
      </c>
      <c r="H110" s="6">
        <v>-2.10799625681828</v>
      </c>
      <c r="I110" s="5" t="s">
        <v>35</v>
      </c>
      <c r="J110" s="5"/>
    </row>
    <row r="111" spans="1:10" x14ac:dyDescent="0.25">
      <c r="A111" s="5" t="s">
        <v>8213</v>
      </c>
      <c r="B111" s="6">
        <v>2.1017230152286999</v>
      </c>
      <c r="C111" s="5" t="s">
        <v>2710</v>
      </c>
      <c r="D111" s="5" t="s">
        <v>18293</v>
      </c>
      <c r="G111" s="5" t="s">
        <v>5325</v>
      </c>
      <c r="H111" s="6">
        <v>-2.0895278889489899</v>
      </c>
      <c r="I111" s="5" t="s">
        <v>5328</v>
      </c>
      <c r="J111" s="5" t="s">
        <v>18282</v>
      </c>
    </row>
    <row r="112" spans="1:10" x14ac:dyDescent="0.25">
      <c r="A112" s="5" t="s">
        <v>9988</v>
      </c>
      <c r="B112" s="6">
        <v>2.0817815620757898</v>
      </c>
      <c r="C112" s="5" t="s">
        <v>7675</v>
      </c>
      <c r="D112" s="5" t="s">
        <v>18285</v>
      </c>
      <c r="G112" s="3" t="s">
        <v>5232</v>
      </c>
      <c r="H112" s="4">
        <v>-2.0885145502004399</v>
      </c>
      <c r="I112" s="3" t="s">
        <v>5235</v>
      </c>
      <c r="J112" s="3" t="s">
        <v>18291</v>
      </c>
    </row>
    <row r="113" spans="1:10" x14ac:dyDescent="0.25">
      <c r="A113" s="5" t="s">
        <v>17941</v>
      </c>
      <c r="B113" s="6">
        <v>2.0624036795139</v>
      </c>
      <c r="C113" s="5" t="s">
        <v>2811</v>
      </c>
      <c r="D113" s="5" t="s">
        <v>18293</v>
      </c>
      <c r="G113" s="3" t="s">
        <v>16648</v>
      </c>
      <c r="H113" s="4">
        <v>-2.0849981445812702</v>
      </c>
      <c r="I113" s="3" t="s">
        <v>10509</v>
      </c>
      <c r="J113" s="3" t="s">
        <v>18298</v>
      </c>
    </row>
    <row r="114" spans="1:10" x14ac:dyDescent="0.25">
      <c r="A114" s="5" t="s">
        <v>7766</v>
      </c>
      <c r="B114" s="6">
        <v>2.0619909368203699</v>
      </c>
      <c r="C114" s="5" t="s">
        <v>7769</v>
      </c>
      <c r="D114" s="5" t="s">
        <v>18285</v>
      </c>
      <c r="G114" s="3" t="s">
        <v>2947</v>
      </c>
      <c r="H114" s="4">
        <v>-2.0790692511193098</v>
      </c>
      <c r="I114" s="3" t="s">
        <v>35</v>
      </c>
      <c r="J114" s="3" t="s">
        <v>18298</v>
      </c>
    </row>
    <row r="115" spans="1:10" x14ac:dyDescent="0.25">
      <c r="A115" s="5" t="s">
        <v>8564</v>
      </c>
      <c r="B115" s="6">
        <v>2.0299715432366301</v>
      </c>
      <c r="C115" s="5" t="s">
        <v>8567</v>
      </c>
      <c r="D115" s="5" t="s">
        <v>18301</v>
      </c>
      <c r="G115" s="5" t="s">
        <v>17086</v>
      </c>
      <c r="H115" s="6">
        <v>-2.07046853494289</v>
      </c>
      <c r="I115" s="5" t="s">
        <v>11825</v>
      </c>
      <c r="J115" s="5"/>
    </row>
    <row r="116" spans="1:10" x14ac:dyDescent="0.25">
      <c r="A116" s="5" t="s">
        <v>9131</v>
      </c>
      <c r="B116" s="6">
        <v>2.0157449427793499</v>
      </c>
      <c r="C116" s="5" t="s">
        <v>35</v>
      </c>
      <c r="D116" s="5"/>
      <c r="G116" s="5" t="s">
        <v>17602</v>
      </c>
      <c r="H116" s="6">
        <v>-2.0373402057902998</v>
      </c>
      <c r="I116" s="5" t="s">
        <v>35</v>
      </c>
      <c r="J116" s="5"/>
    </row>
    <row r="117" spans="1:10" x14ac:dyDescent="0.25">
      <c r="A117" s="5" t="s">
        <v>8545</v>
      </c>
      <c r="B117" s="6">
        <v>2.0143906787008401</v>
      </c>
      <c r="C117" s="5" t="s">
        <v>8548</v>
      </c>
      <c r="D117" s="5" t="s">
        <v>18301</v>
      </c>
      <c r="G117" s="3" t="s">
        <v>2253</v>
      </c>
      <c r="H117" s="4">
        <v>-2.0147631258012901</v>
      </c>
      <c r="I117" s="3" t="s">
        <v>2256</v>
      </c>
      <c r="J117" s="3" t="s">
        <v>18300</v>
      </c>
    </row>
    <row r="118" spans="1:10" x14ac:dyDescent="0.25">
      <c r="A118" s="5" t="s">
        <v>8584</v>
      </c>
      <c r="B118" s="6">
        <v>2.0092893735058399</v>
      </c>
      <c r="C118" s="5" t="s">
        <v>8587</v>
      </c>
      <c r="D118" s="5" t="s">
        <v>18301</v>
      </c>
      <c r="G118" s="5" t="s">
        <v>7375</v>
      </c>
      <c r="H118" s="6">
        <v>-1.9901442529090201</v>
      </c>
      <c r="I118" s="5" t="s">
        <v>2540</v>
      </c>
      <c r="J118" s="5" t="s">
        <v>18298</v>
      </c>
    </row>
    <row r="119" spans="1:10" x14ac:dyDescent="0.25">
      <c r="A119" s="5" t="s">
        <v>9088</v>
      </c>
      <c r="B119" s="6">
        <v>2.0091897769677298</v>
      </c>
      <c r="C119" s="5" t="s">
        <v>9091</v>
      </c>
      <c r="D119" s="5" t="s">
        <v>18288</v>
      </c>
      <c r="G119" s="3" t="s">
        <v>3347</v>
      </c>
      <c r="H119" s="4">
        <v>-1.97159691132587</v>
      </c>
      <c r="I119" s="3" t="s">
        <v>3350</v>
      </c>
      <c r="J119" s="3" t="s">
        <v>18298</v>
      </c>
    </row>
    <row r="120" spans="1:10" x14ac:dyDescent="0.25">
      <c r="A120" s="5" t="s">
        <v>9024</v>
      </c>
      <c r="B120" s="6">
        <v>2.0016585916193699</v>
      </c>
      <c r="C120" s="5" t="s">
        <v>5442</v>
      </c>
      <c r="D120" s="5" t="s">
        <v>18288</v>
      </c>
      <c r="G120" s="5" t="s">
        <v>994</v>
      </c>
      <c r="H120" s="6">
        <v>-1.96063281255177</v>
      </c>
      <c r="I120" s="5" t="s">
        <v>997</v>
      </c>
      <c r="J120" s="5" t="s">
        <v>18294</v>
      </c>
    </row>
    <row r="121" spans="1:10" x14ac:dyDescent="0.25">
      <c r="A121" s="5" t="s">
        <v>16657</v>
      </c>
      <c r="B121" s="6">
        <v>1.9720751121003399</v>
      </c>
      <c r="C121" s="5" t="s">
        <v>10523</v>
      </c>
      <c r="D121" s="5" t="s">
        <v>18298</v>
      </c>
      <c r="G121" s="5" t="s">
        <v>16640</v>
      </c>
      <c r="H121" s="6">
        <v>-1.9530900587286</v>
      </c>
      <c r="I121" s="5" t="s">
        <v>10488</v>
      </c>
      <c r="J121" s="5" t="s">
        <v>18300</v>
      </c>
    </row>
    <row r="122" spans="1:10" x14ac:dyDescent="0.25">
      <c r="A122" s="5" t="s">
        <v>5603</v>
      </c>
      <c r="B122" s="6">
        <v>1.9679716885673899</v>
      </c>
      <c r="C122" s="5" t="s">
        <v>5606</v>
      </c>
      <c r="D122" s="5" t="s">
        <v>18293</v>
      </c>
      <c r="G122" s="5" t="s">
        <v>17276</v>
      </c>
      <c r="H122" s="6">
        <v>-1.9509169275734499</v>
      </c>
      <c r="I122" s="5" t="s">
        <v>1157</v>
      </c>
      <c r="J122" s="5" t="s">
        <v>18295</v>
      </c>
    </row>
    <row r="123" spans="1:10" x14ac:dyDescent="0.25">
      <c r="A123" s="3" t="s">
        <v>16461</v>
      </c>
      <c r="B123" s="4">
        <v>1.9482726528772301</v>
      </c>
      <c r="C123" s="3" t="s">
        <v>6839</v>
      </c>
      <c r="D123" s="3" t="s">
        <v>18293</v>
      </c>
      <c r="G123" s="5" t="s">
        <v>17031</v>
      </c>
      <c r="H123" s="6">
        <v>-1.9422606321224101</v>
      </c>
      <c r="I123" s="5" t="s">
        <v>11638</v>
      </c>
      <c r="J123" s="5" t="s">
        <v>18294</v>
      </c>
    </row>
    <row r="124" spans="1:10" x14ac:dyDescent="0.25">
      <c r="A124" s="5" t="s">
        <v>8555</v>
      </c>
      <c r="B124" s="6">
        <v>1.9391107278911</v>
      </c>
      <c r="C124" s="5" t="s">
        <v>8558</v>
      </c>
      <c r="D124" s="5" t="s">
        <v>18301</v>
      </c>
      <c r="G124" s="5" t="s">
        <v>17450</v>
      </c>
      <c r="H124" s="6">
        <v>-1.9404054955371599</v>
      </c>
      <c r="I124" s="5" t="s">
        <v>13116</v>
      </c>
      <c r="J124" s="5"/>
    </row>
    <row r="125" spans="1:10" x14ac:dyDescent="0.25">
      <c r="A125" s="5" t="s">
        <v>16537</v>
      </c>
      <c r="B125" s="6">
        <v>1.9229013115464499</v>
      </c>
      <c r="C125" s="5" t="s">
        <v>24</v>
      </c>
      <c r="D125" s="5"/>
      <c r="G125" s="5" t="s">
        <v>17342</v>
      </c>
      <c r="H125" s="6">
        <v>-1.9321015592001101</v>
      </c>
      <c r="I125" s="5" t="s">
        <v>12731</v>
      </c>
      <c r="J125" s="5" t="s">
        <v>18289</v>
      </c>
    </row>
    <row r="126" spans="1:10" x14ac:dyDescent="0.25">
      <c r="A126" s="5" t="s">
        <v>8208</v>
      </c>
      <c r="B126" s="6">
        <v>1.90329972947643</v>
      </c>
      <c r="C126" s="5" t="s">
        <v>8211</v>
      </c>
      <c r="D126" s="5" t="s">
        <v>18289</v>
      </c>
      <c r="G126" s="3" t="s">
        <v>2938</v>
      </c>
      <c r="H126" s="4">
        <v>-1.9269295583319399</v>
      </c>
      <c r="I126" s="3" t="s">
        <v>2941</v>
      </c>
      <c r="J126" s="3" t="s">
        <v>18298</v>
      </c>
    </row>
    <row r="127" spans="1:10" x14ac:dyDescent="0.25">
      <c r="A127" s="5" t="s">
        <v>16955</v>
      </c>
      <c r="B127" s="6">
        <v>1.90315561426014</v>
      </c>
      <c r="C127" s="5" t="s">
        <v>858</v>
      </c>
      <c r="D127" s="5" t="s">
        <v>18281</v>
      </c>
      <c r="G127" s="5" t="s">
        <v>8229</v>
      </c>
      <c r="H127" s="6">
        <v>-1.9198992020689101</v>
      </c>
      <c r="I127" s="5" t="s">
        <v>105</v>
      </c>
      <c r="J127" s="5"/>
    </row>
    <row r="128" spans="1:10" x14ac:dyDescent="0.25">
      <c r="A128" s="5" t="s">
        <v>16536</v>
      </c>
      <c r="B128" s="6">
        <v>1.89846202239127</v>
      </c>
      <c r="C128" s="5" t="s">
        <v>24</v>
      </c>
      <c r="D128" s="5"/>
      <c r="G128" s="5" t="s">
        <v>16804</v>
      </c>
      <c r="H128" s="6">
        <v>-1.90780988062213</v>
      </c>
      <c r="I128" s="5" t="s">
        <v>2640</v>
      </c>
      <c r="J128" s="5" t="s">
        <v>18298</v>
      </c>
    </row>
    <row r="129" spans="1:10" x14ac:dyDescent="0.25">
      <c r="A129" s="5" t="s">
        <v>9968</v>
      </c>
      <c r="B129" s="6">
        <v>1.8974391620823201</v>
      </c>
      <c r="C129" s="5" t="s">
        <v>9971</v>
      </c>
      <c r="D129" s="5" t="s">
        <v>18295</v>
      </c>
      <c r="G129" s="3" t="s">
        <v>16637</v>
      </c>
      <c r="H129" s="4">
        <v>-1.90525763072747</v>
      </c>
      <c r="I129" s="3" t="s">
        <v>35</v>
      </c>
      <c r="J129" s="3"/>
    </row>
    <row r="130" spans="1:10" x14ac:dyDescent="0.25">
      <c r="A130" s="5" t="s">
        <v>18035</v>
      </c>
      <c r="B130" s="6">
        <v>1.8917724833954099</v>
      </c>
      <c r="C130" s="5" t="s">
        <v>15251</v>
      </c>
      <c r="D130" s="5" t="s">
        <v>18301</v>
      </c>
      <c r="G130" s="5" t="s">
        <v>8868</v>
      </c>
      <c r="H130" s="6">
        <v>-1.86890418017076</v>
      </c>
      <c r="I130" s="5" t="s">
        <v>35</v>
      </c>
      <c r="J130" s="5"/>
    </row>
    <row r="131" spans="1:10" x14ac:dyDescent="0.25">
      <c r="A131" s="5" t="s">
        <v>16954</v>
      </c>
      <c r="B131" s="6">
        <v>1.8849902025377701</v>
      </c>
      <c r="C131" s="5" t="s">
        <v>789</v>
      </c>
      <c r="D131" s="5" t="s">
        <v>18281</v>
      </c>
      <c r="G131" s="5" t="s">
        <v>16806</v>
      </c>
      <c r="H131" s="6">
        <v>-1.8553881889094399</v>
      </c>
      <c r="I131" s="5" t="s">
        <v>35</v>
      </c>
      <c r="J131" s="5" t="s">
        <v>18295</v>
      </c>
    </row>
    <row r="132" spans="1:10" x14ac:dyDescent="0.25">
      <c r="A132" s="5" t="s">
        <v>9107</v>
      </c>
      <c r="B132" s="6">
        <v>1.8805295904642301</v>
      </c>
      <c r="C132" s="5" t="s">
        <v>35</v>
      </c>
      <c r="D132" s="5"/>
      <c r="G132" s="5" t="s">
        <v>16550</v>
      </c>
      <c r="H132" s="6">
        <v>-1.85135434879349</v>
      </c>
      <c r="I132" s="5" t="s">
        <v>10237</v>
      </c>
      <c r="J132" s="5" t="s">
        <v>18282</v>
      </c>
    </row>
    <row r="133" spans="1:10" x14ac:dyDescent="0.25">
      <c r="A133" s="5" t="s">
        <v>16194</v>
      </c>
      <c r="B133" s="6">
        <v>1.85388520758988</v>
      </c>
      <c r="C133" s="5" t="s">
        <v>35</v>
      </c>
      <c r="D133" s="5"/>
      <c r="G133" s="5" t="s">
        <v>5655</v>
      </c>
      <c r="H133" s="6">
        <v>-1.8453826937028901</v>
      </c>
      <c r="I133" s="5" t="s">
        <v>5658</v>
      </c>
      <c r="J133" s="5" t="s">
        <v>18297</v>
      </c>
    </row>
    <row r="134" spans="1:10" x14ac:dyDescent="0.25">
      <c r="A134" s="5" t="s">
        <v>5973</v>
      </c>
      <c r="B134" s="6">
        <v>1.85267077378263</v>
      </c>
      <c r="C134" s="5" t="s">
        <v>35</v>
      </c>
      <c r="D134" s="5"/>
      <c r="G134" s="5" t="s">
        <v>16373</v>
      </c>
      <c r="H134" s="6">
        <v>-1.83521881647208</v>
      </c>
      <c r="I134" s="5" t="s">
        <v>2540</v>
      </c>
      <c r="J134" s="5" t="s">
        <v>18298</v>
      </c>
    </row>
    <row r="135" spans="1:10" x14ac:dyDescent="0.25">
      <c r="A135" s="5" t="s">
        <v>1432</v>
      </c>
      <c r="B135" s="6">
        <v>1.8523418001269201</v>
      </c>
      <c r="C135" s="5" t="s">
        <v>1435</v>
      </c>
      <c r="D135" s="5"/>
      <c r="G135" s="5" t="s">
        <v>16254</v>
      </c>
      <c r="H135" s="6">
        <v>-1.8263833824743601</v>
      </c>
      <c r="I135" s="5" t="s">
        <v>196</v>
      </c>
      <c r="J135" s="5" t="s">
        <v>18292</v>
      </c>
    </row>
    <row r="136" spans="1:10" x14ac:dyDescent="0.25">
      <c r="A136" s="5" t="s">
        <v>16460</v>
      </c>
      <c r="B136" s="6">
        <v>1.84535995501717</v>
      </c>
      <c r="C136" s="5" t="s">
        <v>6785</v>
      </c>
      <c r="D136" s="5" t="s">
        <v>18293</v>
      </c>
      <c r="G136" s="3" t="s">
        <v>16984</v>
      </c>
      <c r="H136" s="4">
        <v>-1.82568834880296</v>
      </c>
      <c r="I136" s="3" t="s">
        <v>11504</v>
      </c>
      <c r="J136" s="3" t="s">
        <v>18281</v>
      </c>
    </row>
    <row r="137" spans="1:10" x14ac:dyDescent="0.25">
      <c r="A137" s="5" t="s">
        <v>17928</v>
      </c>
      <c r="B137" s="6">
        <v>1.8415086909693399</v>
      </c>
      <c r="C137" s="5" t="s">
        <v>14869</v>
      </c>
      <c r="D137" s="5" t="s">
        <v>18301</v>
      </c>
      <c r="G137" s="3" t="s">
        <v>16988</v>
      </c>
      <c r="H137" s="4">
        <v>-1.82568834880296</v>
      </c>
      <c r="I137" s="3" t="s">
        <v>11515</v>
      </c>
      <c r="J137" s="3" t="s">
        <v>18281</v>
      </c>
    </row>
    <row r="138" spans="1:10" x14ac:dyDescent="0.25">
      <c r="A138" s="5" t="s">
        <v>17889</v>
      </c>
      <c r="B138" s="6">
        <v>1.84135854810012</v>
      </c>
      <c r="C138" s="5" t="s">
        <v>306</v>
      </c>
      <c r="D138" s="5" t="s">
        <v>18295</v>
      </c>
      <c r="G138" s="5" t="s">
        <v>17850</v>
      </c>
      <c r="H138" s="6">
        <v>-1.7893759290767901</v>
      </c>
      <c r="I138" s="5" t="s">
        <v>14573</v>
      </c>
      <c r="J138" s="5" t="s">
        <v>18291</v>
      </c>
    </row>
    <row r="139" spans="1:10" x14ac:dyDescent="0.25">
      <c r="A139" s="3" t="s">
        <v>16926</v>
      </c>
      <c r="B139" s="4">
        <v>1.83005563150317</v>
      </c>
      <c r="C139" s="3" t="s">
        <v>11376</v>
      </c>
      <c r="D139" s="3" t="s">
        <v>18297</v>
      </c>
      <c r="G139" s="5" t="s">
        <v>17304</v>
      </c>
      <c r="H139" s="6">
        <v>-1.7816169050683699</v>
      </c>
      <c r="I139" s="5" t="s">
        <v>12591</v>
      </c>
      <c r="J139" s="5"/>
    </row>
    <row r="140" spans="1:10" x14ac:dyDescent="0.25">
      <c r="A140" s="5" t="s">
        <v>17677</v>
      </c>
      <c r="B140" s="6">
        <v>1.82947497025943</v>
      </c>
      <c r="C140" s="5" t="s">
        <v>13914</v>
      </c>
      <c r="D140" s="5" t="s">
        <v>18289</v>
      </c>
      <c r="G140" s="5" t="s">
        <v>17838</v>
      </c>
      <c r="H140" s="6">
        <v>-1.7753911463010501</v>
      </c>
      <c r="I140" s="5" t="s">
        <v>14528</v>
      </c>
      <c r="J140" s="5" t="s">
        <v>18297</v>
      </c>
    </row>
    <row r="141" spans="1:10" x14ac:dyDescent="0.25">
      <c r="A141" s="5" t="s">
        <v>17368</v>
      </c>
      <c r="B141" s="6">
        <v>1.8290998715425999</v>
      </c>
      <c r="C141" s="5" t="s">
        <v>35</v>
      </c>
      <c r="D141" s="5" t="s">
        <v>18287</v>
      </c>
      <c r="G141" s="5" t="s">
        <v>3342</v>
      </c>
      <c r="H141" s="6">
        <v>-1.7748081187265901</v>
      </c>
      <c r="I141" s="5" t="s">
        <v>2540</v>
      </c>
      <c r="J141" s="5" t="s">
        <v>18298</v>
      </c>
    </row>
    <row r="142" spans="1:10" x14ac:dyDescent="0.25">
      <c r="A142" s="3" t="s">
        <v>8762</v>
      </c>
      <c r="B142" s="4">
        <v>1.818825243272</v>
      </c>
      <c r="C142" s="3" t="s">
        <v>4166</v>
      </c>
      <c r="D142" s="3" t="s">
        <v>18283</v>
      </c>
      <c r="G142" s="5" t="s">
        <v>17074</v>
      </c>
      <c r="H142" s="6">
        <v>-1.77108440890853</v>
      </c>
      <c r="I142" s="5" t="s">
        <v>11781</v>
      </c>
      <c r="J142" s="5" t="s">
        <v>18300</v>
      </c>
    </row>
    <row r="143" spans="1:10" x14ac:dyDescent="0.25">
      <c r="A143" s="5" t="s">
        <v>9083</v>
      </c>
      <c r="B143" s="6">
        <v>1.8168600473015399</v>
      </c>
      <c r="C143" s="5" t="s">
        <v>9086</v>
      </c>
      <c r="D143" s="5"/>
      <c r="G143" s="3" t="s">
        <v>5354</v>
      </c>
      <c r="H143" s="4">
        <v>-1.7617604053882601</v>
      </c>
      <c r="I143" s="3" t="s">
        <v>35</v>
      </c>
      <c r="J143" s="3"/>
    </row>
    <row r="144" spans="1:10" x14ac:dyDescent="0.25">
      <c r="A144" s="5" t="s">
        <v>8939</v>
      </c>
      <c r="B144" s="6">
        <v>1.81336114792843</v>
      </c>
      <c r="C144" s="5" t="s">
        <v>8942</v>
      </c>
      <c r="D144" s="5" t="s">
        <v>18292</v>
      </c>
      <c r="G144" s="5" t="s">
        <v>3116</v>
      </c>
      <c r="H144" s="6">
        <v>-1.7469014196095201</v>
      </c>
      <c r="I144" s="5" t="s">
        <v>3119</v>
      </c>
      <c r="J144" s="5" t="s">
        <v>18293</v>
      </c>
    </row>
    <row r="145" spans="1:10" x14ac:dyDescent="0.25">
      <c r="A145" s="5" t="s">
        <v>16974</v>
      </c>
      <c r="B145" s="6">
        <v>1.8094894569132001</v>
      </c>
      <c r="C145" s="5" t="s">
        <v>11478</v>
      </c>
      <c r="D145" s="5" t="s">
        <v>18288</v>
      </c>
      <c r="G145" s="5" t="s">
        <v>7883</v>
      </c>
      <c r="H145" s="6">
        <v>-1.7384413685455</v>
      </c>
      <c r="I145" s="5" t="s">
        <v>35</v>
      </c>
      <c r="J145" s="5"/>
    </row>
    <row r="146" spans="1:10" x14ac:dyDescent="0.25">
      <c r="A146" s="5" t="s">
        <v>16130</v>
      </c>
      <c r="B146" s="6">
        <v>1.80591697055138</v>
      </c>
      <c r="C146" s="5" t="s">
        <v>24</v>
      </c>
      <c r="D146" s="5"/>
      <c r="G146" s="5" t="s">
        <v>2119</v>
      </c>
      <c r="H146" s="6">
        <v>-1.73616298577863</v>
      </c>
      <c r="I146" s="5" t="s">
        <v>2122</v>
      </c>
      <c r="J146" s="5" t="s">
        <v>18287</v>
      </c>
    </row>
    <row r="147" spans="1:10" x14ac:dyDescent="0.25">
      <c r="A147" s="3" t="s">
        <v>9738</v>
      </c>
      <c r="B147" s="4">
        <v>1.79328493486493</v>
      </c>
      <c r="C147" s="3" t="s">
        <v>9741</v>
      </c>
      <c r="D147" s="3"/>
      <c r="G147" s="5" t="s">
        <v>17230</v>
      </c>
      <c r="H147" s="6">
        <v>-1.73483268214382</v>
      </c>
      <c r="I147" s="5" t="s">
        <v>12325</v>
      </c>
      <c r="J147" s="5" t="s">
        <v>18292</v>
      </c>
    </row>
    <row r="148" spans="1:10" x14ac:dyDescent="0.25">
      <c r="A148" s="5" t="s">
        <v>5858</v>
      </c>
      <c r="B148" s="6">
        <v>1.7883811776571901</v>
      </c>
      <c r="C148" s="5" t="s">
        <v>5861</v>
      </c>
      <c r="D148" s="5" t="s">
        <v>18296</v>
      </c>
      <c r="G148" s="5" t="s">
        <v>17937</v>
      </c>
      <c r="H148" s="6">
        <v>-1.7277716958259399</v>
      </c>
      <c r="I148" s="5" t="s">
        <v>14899</v>
      </c>
      <c r="J148" s="5" t="s">
        <v>18297</v>
      </c>
    </row>
    <row r="149" spans="1:10" x14ac:dyDescent="0.25">
      <c r="A149" s="3" t="s">
        <v>17391</v>
      </c>
      <c r="B149" s="4">
        <v>1.78454750600361</v>
      </c>
      <c r="C149" s="3" t="s">
        <v>6859</v>
      </c>
      <c r="D149" s="3" t="s">
        <v>18292</v>
      </c>
      <c r="G149" s="5" t="s">
        <v>16377</v>
      </c>
      <c r="H149" s="6">
        <v>-1.71952068408296</v>
      </c>
      <c r="I149" s="5" t="s">
        <v>2693</v>
      </c>
      <c r="J149" s="5" t="s">
        <v>18294</v>
      </c>
    </row>
    <row r="150" spans="1:10" x14ac:dyDescent="0.25">
      <c r="A150" s="5" t="s">
        <v>16977</v>
      </c>
      <c r="B150" s="6">
        <v>1.7784456389562799</v>
      </c>
      <c r="C150" s="5" t="s">
        <v>35</v>
      </c>
      <c r="D150" s="5" t="s">
        <v>18288</v>
      </c>
      <c r="G150" s="3" t="s">
        <v>1902</v>
      </c>
      <c r="H150" s="4">
        <v>-1.71828081072262</v>
      </c>
      <c r="I150" s="3" t="s">
        <v>1905</v>
      </c>
      <c r="J150" s="3" t="s">
        <v>18282</v>
      </c>
    </row>
    <row r="151" spans="1:10" x14ac:dyDescent="0.25">
      <c r="A151" s="5" t="s">
        <v>1423</v>
      </c>
      <c r="B151" s="6">
        <v>1.76577450584199</v>
      </c>
      <c r="C151" s="5" t="s">
        <v>1426</v>
      </c>
      <c r="D151" s="5"/>
      <c r="G151" s="5" t="s">
        <v>17601</v>
      </c>
      <c r="H151" s="6">
        <v>-1.7141918676141701</v>
      </c>
      <c r="I151" s="5" t="s">
        <v>10230</v>
      </c>
      <c r="J151" s="5" t="s">
        <v>18298</v>
      </c>
    </row>
    <row r="152" spans="1:10" x14ac:dyDescent="0.25">
      <c r="A152" s="5" t="s">
        <v>17963</v>
      </c>
      <c r="B152" s="6">
        <v>1.7629661879196401</v>
      </c>
      <c r="C152" s="5" t="s">
        <v>14991</v>
      </c>
      <c r="D152" s="5" t="s">
        <v>18296</v>
      </c>
      <c r="G152" s="5" t="s">
        <v>16564</v>
      </c>
      <c r="H152" s="6">
        <v>-1.7017394648506701</v>
      </c>
      <c r="I152" s="5" t="s">
        <v>10284</v>
      </c>
      <c r="J152" s="5" t="s">
        <v>18285</v>
      </c>
    </row>
    <row r="153" spans="1:10" x14ac:dyDescent="0.25">
      <c r="A153" s="5" t="s">
        <v>17370</v>
      </c>
      <c r="B153" s="6">
        <v>1.75764297367818</v>
      </c>
      <c r="C153" s="5" t="s">
        <v>12826</v>
      </c>
      <c r="D153" s="5" t="s">
        <v>18289</v>
      </c>
      <c r="G153" s="5" t="s">
        <v>18067</v>
      </c>
      <c r="H153" s="6">
        <v>-1.70172839610897</v>
      </c>
      <c r="I153" s="5" t="s">
        <v>35</v>
      </c>
      <c r="J153" s="5" t="s">
        <v>18282</v>
      </c>
    </row>
    <row r="154" spans="1:10" x14ac:dyDescent="0.25">
      <c r="A154" s="5" t="s">
        <v>8362</v>
      </c>
      <c r="B154" s="6">
        <v>1.7484372646194</v>
      </c>
      <c r="C154" s="5" t="s">
        <v>8365</v>
      </c>
      <c r="D154" s="5"/>
      <c r="G154" s="5" t="s">
        <v>4536</v>
      </c>
      <c r="H154" s="6">
        <v>-1.70004937403393</v>
      </c>
      <c r="I154" s="5" t="s">
        <v>4539</v>
      </c>
      <c r="J154" s="5" t="s">
        <v>18297</v>
      </c>
    </row>
    <row r="155" spans="1:10" x14ac:dyDescent="0.25">
      <c r="A155" s="5" t="s">
        <v>18119</v>
      </c>
      <c r="B155" s="6">
        <v>1.7430193773078599</v>
      </c>
      <c r="C155" s="5" t="s">
        <v>35</v>
      </c>
      <c r="D155" s="5"/>
      <c r="G155" s="5" t="s">
        <v>7066</v>
      </c>
      <c r="H155" s="6">
        <v>-1.68279281331596</v>
      </c>
      <c r="I155" s="5" t="s">
        <v>35</v>
      </c>
      <c r="J155" s="5"/>
    </row>
    <row r="156" spans="1:10" x14ac:dyDescent="0.25">
      <c r="A156" s="5" t="s">
        <v>1428</v>
      </c>
      <c r="B156" s="6">
        <v>1.739103667483</v>
      </c>
      <c r="C156" s="5" t="s">
        <v>35</v>
      </c>
      <c r="D156" s="5"/>
      <c r="G156" s="5" t="s">
        <v>1705</v>
      </c>
      <c r="H156" s="6">
        <v>-1.68165712140969</v>
      </c>
      <c r="I156" s="5" t="s">
        <v>1708</v>
      </c>
      <c r="J156" s="5" t="s">
        <v>18289</v>
      </c>
    </row>
    <row r="157" spans="1:10" x14ac:dyDescent="0.25">
      <c r="A157" s="3" t="s">
        <v>16192</v>
      </c>
      <c r="B157" s="4">
        <v>1.7197180850206</v>
      </c>
      <c r="C157" s="3" t="s">
        <v>279</v>
      </c>
      <c r="D157" s="3" t="s">
        <v>18292</v>
      </c>
      <c r="G157" s="3" t="s">
        <v>16982</v>
      </c>
      <c r="H157" s="4">
        <v>-1.6806174598618799</v>
      </c>
      <c r="I157" s="3" t="s">
        <v>11497</v>
      </c>
      <c r="J157" s="3" t="s">
        <v>18281</v>
      </c>
    </row>
    <row r="158" spans="1:10" x14ac:dyDescent="0.25">
      <c r="A158" s="5" t="s">
        <v>17748</v>
      </c>
      <c r="B158" s="6">
        <v>1.7066875850534899</v>
      </c>
      <c r="C158" s="5" t="s">
        <v>14185</v>
      </c>
      <c r="D158" s="5" t="s">
        <v>18293</v>
      </c>
      <c r="G158" s="5" t="s">
        <v>7746</v>
      </c>
      <c r="H158" s="6">
        <v>-1.6630391477342199</v>
      </c>
      <c r="I158" s="5" t="s">
        <v>7749</v>
      </c>
      <c r="J158" s="5" t="s">
        <v>18288</v>
      </c>
    </row>
    <row r="159" spans="1:10" x14ac:dyDescent="0.25">
      <c r="A159" s="5" t="s">
        <v>9019</v>
      </c>
      <c r="B159" s="6">
        <v>1.70436258640365</v>
      </c>
      <c r="C159" s="5" t="s">
        <v>9022</v>
      </c>
      <c r="D159" s="5" t="s">
        <v>18288</v>
      </c>
      <c r="G159" s="5" t="s">
        <v>17219</v>
      </c>
      <c r="H159" s="6">
        <v>-1.6624931324347001</v>
      </c>
      <c r="I159" s="5" t="s">
        <v>35</v>
      </c>
      <c r="J159" s="5"/>
    </row>
    <row r="160" spans="1:10" x14ac:dyDescent="0.25">
      <c r="A160" s="3" t="s">
        <v>8970</v>
      </c>
      <c r="B160" s="4">
        <v>1.7038440204438801</v>
      </c>
      <c r="C160" s="3" t="s">
        <v>35</v>
      </c>
      <c r="D160" s="3"/>
      <c r="G160" s="5" t="s">
        <v>2114</v>
      </c>
      <c r="H160" s="6">
        <v>-1.6612581388813601</v>
      </c>
      <c r="I160" s="5" t="s">
        <v>2117</v>
      </c>
      <c r="J160" s="5" t="s">
        <v>18287</v>
      </c>
    </row>
    <row r="161" spans="1:10" x14ac:dyDescent="0.25">
      <c r="A161" s="5" t="s">
        <v>18184</v>
      </c>
      <c r="B161" s="6">
        <v>1.7030281536626399</v>
      </c>
      <c r="C161" s="5" t="s">
        <v>35</v>
      </c>
      <c r="D161" s="5" t="s">
        <v>18295</v>
      </c>
      <c r="G161" s="5" t="s">
        <v>2129</v>
      </c>
      <c r="H161" s="6">
        <v>-1.65953136294661</v>
      </c>
      <c r="I161" s="5" t="s">
        <v>2132</v>
      </c>
      <c r="J161" s="5" t="s">
        <v>18287</v>
      </c>
    </row>
    <row r="162" spans="1:10" x14ac:dyDescent="0.25">
      <c r="A162" s="5" t="s">
        <v>16488</v>
      </c>
      <c r="B162" s="6">
        <v>1.6978789231370699</v>
      </c>
      <c r="C162" s="5" t="s">
        <v>7684</v>
      </c>
      <c r="D162" s="5"/>
      <c r="G162" s="5" t="s">
        <v>3719</v>
      </c>
      <c r="H162" s="6">
        <v>-1.65091175680252</v>
      </c>
      <c r="I162" s="5" t="s">
        <v>196</v>
      </c>
      <c r="J162" s="5" t="s">
        <v>18294</v>
      </c>
    </row>
    <row r="163" spans="1:10" x14ac:dyDescent="0.25">
      <c r="A163" s="5" t="s">
        <v>7262</v>
      </c>
      <c r="B163" s="6">
        <v>1.68693001466236</v>
      </c>
      <c r="C163" s="5" t="s">
        <v>7265</v>
      </c>
      <c r="D163" s="5"/>
      <c r="G163" s="5" t="s">
        <v>3111</v>
      </c>
      <c r="H163" s="6">
        <v>-1.6469518168186601</v>
      </c>
      <c r="I163" s="5" t="s">
        <v>3114</v>
      </c>
      <c r="J163" s="5" t="s">
        <v>18293</v>
      </c>
    </row>
    <row r="164" spans="1:10" x14ac:dyDescent="0.25">
      <c r="A164" s="5" t="s">
        <v>17222</v>
      </c>
      <c r="B164" s="6">
        <v>1.6815440169720799</v>
      </c>
      <c r="C164" s="5" t="s">
        <v>35</v>
      </c>
      <c r="D164" s="5"/>
      <c r="G164" s="5" t="s">
        <v>16232</v>
      </c>
      <c r="H164" s="6">
        <v>-1.6423191572400899</v>
      </c>
      <c r="I164" s="5" t="s">
        <v>419</v>
      </c>
      <c r="J164" s="5" t="s">
        <v>18295</v>
      </c>
    </row>
    <row r="165" spans="1:10" x14ac:dyDescent="0.25">
      <c r="A165" s="5" t="s">
        <v>8367</v>
      </c>
      <c r="B165" s="6">
        <v>1.6788421214931999</v>
      </c>
      <c r="C165" s="5" t="s">
        <v>8370</v>
      </c>
      <c r="D165" s="5"/>
      <c r="G165" s="5" t="s">
        <v>5650</v>
      </c>
      <c r="H165" s="6">
        <v>-1.6414518100411599</v>
      </c>
      <c r="I165" s="5" t="s">
        <v>5653</v>
      </c>
      <c r="J165" s="5" t="s">
        <v>18291</v>
      </c>
    </row>
    <row r="166" spans="1:10" x14ac:dyDescent="0.25">
      <c r="A166" s="5" t="s">
        <v>9075</v>
      </c>
      <c r="B166" s="6">
        <v>1.67790412276115</v>
      </c>
      <c r="C166" s="5" t="s">
        <v>5385</v>
      </c>
      <c r="D166" s="5"/>
      <c r="G166" s="5" t="s">
        <v>17959</v>
      </c>
      <c r="H166" s="6">
        <v>-1.6396470963476399</v>
      </c>
      <c r="I166" s="5" t="s">
        <v>10269</v>
      </c>
      <c r="J166" s="5" t="s">
        <v>18282</v>
      </c>
    </row>
    <row r="167" spans="1:10" x14ac:dyDescent="0.25">
      <c r="A167" s="5" t="s">
        <v>17058</v>
      </c>
      <c r="B167" s="6">
        <v>1.6756915629281599</v>
      </c>
      <c r="C167" s="5" t="s">
        <v>11723</v>
      </c>
      <c r="D167" s="5" t="s">
        <v>18296</v>
      </c>
      <c r="G167" s="5" t="s">
        <v>9298</v>
      </c>
      <c r="H167" s="6">
        <v>-1.6358993994870401</v>
      </c>
      <c r="I167" s="5" t="s">
        <v>9301</v>
      </c>
      <c r="J167" s="5" t="s">
        <v>18290</v>
      </c>
    </row>
    <row r="168" spans="1:10" x14ac:dyDescent="0.25">
      <c r="A168" s="5" t="s">
        <v>8935</v>
      </c>
      <c r="B168" s="6">
        <v>1.6733250392411301</v>
      </c>
      <c r="C168" s="5" t="s">
        <v>35</v>
      </c>
      <c r="D168" s="5"/>
      <c r="G168" s="5" t="s">
        <v>16357</v>
      </c>
      <c r="H168" s="6">
        <v>-1.63273687120123</v>
      </c>
      <c r="I168" s="5" t="s">
        <v>1823</v>
      </c>
      <c r="J168" s="5" t="s">
        <v>18292</v>
      </c>
    </row>
    <row r="169" spans="1:10" x14ac:dyDescent="0.25">
      <c r="A169" s="5" t="s">
        <v>17940</v>
      </c>
      <c r="B169" s="6">
        <v>1.6724734206287399</v>
      </c>
      <c r="C169" s="5" t="s">
        <v>14910</v>
      </c>
      <c r="D169" s="5" t="s">
        <v>18298</v>
      </c>
      <c r="G169" s="5" t="s">
        <v>2124</v>
      </c>
      <c r="H169" s="6">
        <v>-1.6235003548134099</v>
      </c>
      <c r="I169" s="5" t="s">
        <v>2127</v>
      </c>
      <c r="J169" s="5" t="s">
        <v>18287</v>
      </c>
    </row>
    <row r="170" spans="1:10" x14ac:dyDescent="0.25">
      <c r="A170" s="3" t="s">
        <v>16790</v>
      </c>
      <c r="B170" s="4">
        <v>1.66029097390421</v>
      </c>
      <c r="C170" s="3" t="s">
        <v>109</v>
      </c>
      <c r="D170" s="3" t="s">
        <v>18285</v>
      </c>
      <c r="G170" s="5" t="s">
        <v>2105</v>
      </c>
      <c r="H170" s="6">
        <v>-1.62317429124774</v>
      </c>
      <c r="I170" s="5" t="s">
        <v>2108</v>
      </c>
      <c r="J170" s="5" t="s">
        <v>18287</v>
      </c>
    </row>
    <row r="171" spans="1:10" x14ac:dyDescent="0.25">
      <c r="A171" s="5" t="s">
        <v>9115</v>
      </c>
      <c r="B171" s="6">
        <v>1.64250526789678</v>
      </c>
      <c r="C171" s="5" t="s">
        <v>35</v>
      </c>
      <c r="D171" s="5"/>
      <c r="G171" s="5" t="s">
        <v>16518</v>
      </c>
      <c r="H171" s="6">
        <v>-1.62312404907062</v>
      </c>
      <c r="I171" s="5" t="s">
        <v>9170</v>
      </c>
      <c r="J171" s="5" t="s">
        <v>18294</v>
      </c>
    </row>
    <row r="172" spans="1:10" x14ac:dyDescent="0.25">
      <c r="A172" s="5" t="s">
        <v>16896</v>
      </c>
      <c r="B172" s="6">
        <v>1.6401718596772099</v>
      </c>
      <c r="C172" s="5" t="s">
        <v>11291</v>
      </c>
      <c r="D172" s="5" t="s">
        <v>18281</v>
      </c>
      <c r="G172" s="5" t="s">
        <v>4054</v>
      </c>
      <c r="H172" s="6">
        <v>-1.62073092333444</v>
      </c>
      <c r="I172" s="5" t="s">
        <v>4057</v>
      </c>
      <c r="J172" s="5"/>
    </row>
    <row r="173" spans="1:10" x14ac:dyDescent="0.25">
      <c r="A173" s="3" t="s">
        <v>17942</v>
      </c>
      <c r="B173" s="4">
        <v>1.6349463301015601</v>
      </c>
      <c r="C173" s="3" t="s">
        <v>35</v>
      </c>
      <c r="D173" s="3"/>
      <c r="G173" s="5" t="s">
        <v>17801</v>
      </c>
      <c r="H173" s="6">
        <v>-1.61953206105206</v>
      </c>
      <c r="I173" s="5" t="s">
        <v>14392</v>
      </c>
      <c r="J173" s="5" t="s">
        <v>18298</v>
      </c>
    </row>
    <row r="174" spans="1:10" x14ac:dyDescent="0.25">
      <c r="A174" s="5" t="s">
        <v>8774</v>
      </c>
      <c r="B174" s="6">
        <v>1.6215191080957501</v>
      </c>
      <c r="C174" s="5" t="s">
        <v>8776</v>
      </c>
      <c r="D174" s="5"/>
      <c r="G174" s="5" t="s">
        <v>7057</v>
      </c>
      <c r="H174" s="6">
        <v>-1.61950269604176</v>
      </c>
      <c r="I174" s="5" t="s">
        <v>7060</v>
      </c>
      <c r="J174" s="5" t="s">
        <v>18282</v>
      </c>
    </row>
    <row r="175" spans="1:10" x14ac:dyDescent="0.25">
      <c r="A175" s="5" t="s">
        <v>8188</v>
      </c>
      <c r="B175" s="6">
        <v>1.6173623541231901</v>
      </c>
      <c r="C175" s="5" t="s">
        <v>8191</v>
      </c>
      <c r="D175" s="5" t="s">
        <v>18296</v>
      </c>
      <c r="G175" s="5" t="s">
        <v>2876</v>
      </c>
      <c r="H175" s="6">
        <v>-1.61233125718514</v>
      </c>
      <c r="I175" s="5" t="s">
        <v>2879</v>
      </c>
      <c r="J175" s="5" t="s">
        <v>18298</v>
      </c>
    </row>
    <row r="176" spans="1:10" x14ac:dyDescent="0.25">
      <c r="A176" s="5" t="s">
        <v>17415</v>
      </c>
      <c r="B176" s="6">
        <v>1.60738034393727</v>
      </c>
      <c r="C176" s="5" t="s">
        <v>35</v>
      </c>
      <c r="D176" s="5"/>
      <c r="G176" s="3" t="s">
        <v>17208</v>
      </c>
      <c r="H176" s="4">
        <v>-1.61035417051637</v>
      </c>
      <c r="I176" s="3" t="s">
        <v>35</v>
      </c>
      <c r="J176" s="3"/>
    </row>
    <row r="177" spans="1:10" x14ac:dyDescent="0.25">
      <c r="A177" s="5" t="s">
        <v>17890</v>
      </c>
      <c r="B177" s="6">
        <v>1.6011403152124</v>
      </c>
      <c r="C177" s="5" t="s">
        <v>14729</v>
      </c>
      <c r="D177" s="5" t="s">
        <v>18283</v>
      </c>
      <c r="G177" s="5" t="s">
        <v>8722</v>
      </c>
      <c r="H177" s="6">
        <v>-1.6029814126398501</v>
      </c>
      <c r="I177" s="5" t="s">
        <v>35</v>
      </c>
      <c r="J177" s="5"/>
    </row>
    <row r="178" spans="1:10" x14ac:dyDescent="0.25">
      <c r="A178" s="5" t="s">
        <v>17749</v>
      </c>
      <c r="B178" s="6">
        <v>1.6006700983736899</v>
      </c>
      <c r="C178" s="5" t="s">
        <v>14189</v>
      </c>
      <c r="D178" s="5" t="s">
        <v>18290</v>
      </c>
      <c r="G178" s="5" t="s">
        <v>2134</v>
      </c>
      <c r="H178" s="6">
        <v>-1.6019359009971601</v>
      </c>
      <c r="I178" s="5" t="s">
        <v>2137</v>
      </c>
      <c r="J178" s="5" t="s">
        <v>18287</v>
      </c>
    </row>
    <row r="179" spans="1:10" x14ac:dyDescent="0.25">
      <c r="A179" s="3" t="s">
        <v>16462</v>
      </c>
      <c r="B179" s="4">
        <v>1.58251535990625</v>
      </c>
      <c r="C179" s="3" t="s">
        <v>6893</v>
      </c>
      <c r="D179" s="3" t="s">
        <v>18293</v>
      </c>
      <c r="G179" s="5" t="s">
        <v>8877</v>
      </c>
      <c r="H179" s="6">
        <v>-1.59894524996458</v>
      </c>
      <c r="I179" s="5" t="s">
        <v>8880</v>
      </c>
      <c r="J179" s="5" t="s">
        <v>18294</v>
      </c>
    </row>
    <row r="180" spans="1:10" x14ac:dyDescent="0.25">
      <c r="A180" s="5" t="s">
        <v>17356</v>
      </c>
      <c r="B180" s="6">
        <v>1.5678456248769099</v>
      </c>
      <c r="C180" s="5" t="s">
        <v>12780</v>
      </c>
      <c r="D180" s="5"/>
      <c r="G180" s="5" t="s">
        <v>4485</v>
      </c>
      <c r="H180" s="6">
        <v>-1.5962991624330001</v>
      </c>
      <c r="I180" s="5" t="s">
        <v>4488</v>
      </c>
      <c r="J180" s="5" t="s">
        <v>18298</v>
      </c>
    </row>
    <row r="181" spans="1:10" x14ac:dyDescent="0.25">
      <c r="A181" s="5" t="s">
        <v>17357</v>
      </c>
      <c r="B181" s="6">
        <v>1.5591527795187501</v>
      </c>
      <c r="C181" s="5" t="s">
        <v>12784</v>
      </c>
      <c r="D181" s="5" t="s">
        <v>18295</v>
      </c>
      <c r="G181" s="5" t="s">
        <v>2095</v>
      </c>
      <c r="H181" s="6">
        <v>-1.5951692393411601</v>
      </c>
      <c r="I181" s="5" t="s">
        <v>2098</v>
      </c>
      <c r="J181" s="5" t="s">
        <v>18287</v>
      </c>
    </row>
    <row r="182" spans="1:10" x14ac:dyDescent="0.25">
      <c r="A182" s="5" t="s">
        <v>6448</v>
      </c>
      <c r="B182" s="6">
        <v>1.5577995713336801</v>
      </c>
      <c r="C182" s="5" t="s">
        <v>6450</v>
      </c>
      <c r="D182" s="5" t="s">
        <v>18300</v>
      </c>
      <c r="G182" s="5" t="s">
        <v>17245</v>
      </c>
      <c r="H182" s="6">
        <v>-1.5852867514151201</v>
      </c>
      <c r="I182" s="5" t="s">
        <v>10377</v>
      </c>
      <c r="J182" s="5" t="s">
        <v>18282</v>
      </c>
    </row>
    <row r="183" spans="1:10" x14ac:dyDescent="0.25">
      <c r="A183" s="3" t="s">
        <v>8443</v>
      </c>
      <c r="B183" s="4">
        <v>1.5499396652119599</v>
      </c>
      <c r="C183" s="3" t="s">
        <v>8446</v>
      </c>
      <c r="D183" s="3"/>
      <c r="G183" s="5" t="s">
        <v>17938</v>
      </c>
      <c r="H183" s="6">
        <v>-1.5825055838942199</v>
      </c>
      <c r="I183" s="5" t="s">
        <v>14903</v>
      </c>
      <c r="J183" s="5" t="s">
        <v>18297</v>
      </c>
    </row>
    <row r="184" spans="1:10" x14ac:dyDescent="0.25">
      <c r="A184" s="5" t="s">
        <v>8550</v>
      </c>
      <c r="B184" s="6">
        <v>1.5479664328779399</v>
      </c>
      <c r="C184" s="5" t="s">
        <v>8553</v>
      </c>
      <c r="D184" s="5" t="s">
        <v>18301</v>
      </c>
      <c r="G184" s="5" t="s">
        <v>9806</v>
      </c>
      <c r="H184" s="6">
        <v>-1.5815085171874299</v>
      </c>
      <c r="I184" s="5" t="s">
        <v>35</v>
      </c>
      <c r="J184" s="5"/>
    </row>
    <row r="185" spans="1:10" x14ac:dyDescent="0.25">
      <c r="A185" s="5" t="s">
        <v>8579</v>
      </c>
      <c r="B185" s="6">
        <v>1.54727008712508</v>
      </c>
      <c r="C185" s="5" t="s">
        <v>8582</v>
      </c>
      <c r="D185" s="5" t="s">
        <v>18301</v>
      </c>
      <c r="G185" s="5" t="s">
        <v>3121</v>
      </c>
      <c r="H185" s="6">
        <v>-1.5802488829335699</v>
      </c>
      <c r="I185" s="5" t="s">
        <v>35</v>
      </c>
      <c r="J185" s="5" t="s">
        <v>18295</v>
      </c>
    </row>
    <row r="186" spans="1:10" x14ac:dyDescent="0.25">
      <c r="A186" s="5" t="s">
        <v>8179</v>
      </c>
      <c r="B186" s="6">
        <v>1.5464537346553799</v>
      </c>
      <c r="C186" s="5" t="s">
        <v>8182</v>
      </c>
      <c r="D186" s="5" t="s">
        <v>18296</v>
      </c>
      <c r="G186" s="3" t="s">
        <v>17501</v>
      </c>
      <c r="H186" s="4">
        <v>-1.5762503600478901</v>
      </c>
      <c r="I186" s="3" t="s">
        <v>35</v>
      </c>
      <c r="J186" s="3" t="s">
        <v>18289</v>
      </c>
    </row>
    <row r="187" spans="1:10" x14ac:dyDescent="0.25">
      <c r="A187" s="5" t="s">
        <v>7267</v>
      </c>
      <c r="B187" s="6">
        <v>1.5370330945883299</v>
      </c>
      <c r="C187" s="5" t="s">
        <v>306</v>
      </c>
      <c r="D187" s="5" t="s">
        <v>18291</v>
      </c>
      <c r="G187" s="5" t="s">
        <v>5789</v>
      </c>
      <c r="H187" s="6">
        <v>-1.5757805576699899</v>
      </c>
      <c r="I187" s="5" t="s">
        <v>306</v>
      </c>
      <c r="J187" s="5" t="s">
        <v>18287</v>
      </c>
    </row>
    <row r="188" spans="1:10" x14ac:dyDescent="0.25">
      <c r="A188" s="5" t="s">
        <v>4907</v>
      </c>
      <c r="B188" s="6">
        <v>1.5338024898378899</v>
      </c>
      <c r="C188" s="5" t="s">
        <v>4910</v>
      </c>
      <c r="D188" s="5" t="s">
        <v>18301</v>
      </c>
      <c r="G188" s="5" t="s">
        <v>16509</v>
      </c>
      <c r="H188" s="6">
        <v>-1.5755130280695899</v>
      </c>
      <c r="I188" s="5" t="s">
        <v>8728</v>
      </c>
      <c r="J188" s="5" t="s">
        <v>18283</v>
      </c>
    </row>
    <row r="189" spans="1:10" x14ac:dyDescent="0.25">
      <c r="A189" s="5" t="s">
        <v>17564</v>
      </c>
      <c r="B189" s="6">
        <v>1.52332917801969</v>
      </c>
      <c r="C189" s="5" t="s">
        <v>113</v>
      </c>
      <c r="D189" s="5"/>
      <c r="G189" s="5" t="s">
        <v>7839</v>
      </c>
      <c r="H189" s="6">
        <v>-1.5754846714351201</v>
      </c>
      <c r="I189" s="5" t="s">
        <v>35</v>
      </c>
      <c r="J189" s="5" t="s">
        <v>18301</v>
      </c>
    </row>
    <row r="190" spans="1:10" x14ac:dyDescent="0.25">
      <c r="A190" s="5" t="s">
        <v>6662</v>
      </c>
      <c r="B190" s="6">
        <v>1.5182921022968701</v>
      </c>
      <c r="C190" s="5" t="s">
        <v>6665</v>
      </c>
      <c r="D190" s="5" t="s">
        <v>18294</v>
      </c>
      <c r="G190" s="5" t="s">
        <v>9319</v>
      </c>
      <c r="H190" s="6">
        <v>-1.56882989583356</v>
      </c>
      <c r="I190" s="5" t="s">
        <v>9322</v>
      </c>
      <c r="J190" s="5" t="s">
        <v>18294</v>
      </c>
    </row>
    <row r="191" spans="1:10" x14ac:dyDescent="0.25">
      <c r="A191" s="5" t="s">
        <v>6067</v>
      </c>
      <c r="B191" s="6">
        <v>1.51537812611203</v>
      </c>
      <c r="C191" s="5" t="s">
        <v>6070</v>
      </c>
      <c r="D191" s="5" t="s">
        <v>18292</v>
      </c>
      <c r="G191" s="5" t="s">
        <v>2139</v>
      </c>
      <c r="H191" s="6">
        <v>-1.5672320547396501</v>
      </c>
      <c r="I191" s="5" t="s">
        <v>2142</v>
      </c>
      <c r="J191" s="5" t="s">
        <v>18287</v>
      </c>
    </row>
    <row r="192" spans="1:10" x14ac:dyDescent="0.25">
      <c r="A192" s="5" t="s">
        <v>1419</v>
      </c>
      <c r="B192" s="6">
        <v>1.51430752239109</v>
      </c>
      <c r="C192" s="5" t="s">
        <v>35</v>
      </c>
      <c r="D192" s="5"/>
      <c r="G192" s="5" t="s">
        <v>16616</v>
      </c>
      <c r="H192" s="6">
        <v>-1.5660125057178</v>
      </c>
      <c r="I192" s="5" t="s">
        <v>24</v>
      </c>
      <c r="J192" s="5"/>
    </row>
    <row r="193" spans="1:10" x14ac:dyDescent="0.25">
      <c r="A193" s="5" t="s">
        <v>8983</v>
      </c>
      <c r="B193" s="6">
        <v>1.50530118375176</v>
      </c>
      <c r="C193" s="5" t="s">
        <v>5400</v>
      </c>
      <c r="D193" s="5"/>
      <c r="G193" s="5" t="s">
        <v>3216</v>
      </c>
      <c r="H193" s="6">
        <v>-1.5645085541156201</v>
      </c>
      <c r="I193" s="5" t="s">
        <v>3219</v>
      </c>
      <c r="J193" s="5" t="s">
        <v>18297</v>
      </c>
    </row>
    <row r="194" spans="1:10" x14ac:dyDescent="0.25">
      <c r="A194" s="5" t="s">
        <v>17161</v>
      </c>
      <c r="B194" s="6">
        <v>1.4966275559329101</v>
      </c>
      <c r="C194" s="5" t="s">
        <v>12075</v>
      </c>
      <c r="D194" s="5" t="s">
        <v>18288</v>
      </c>
      <c r="G194" s="5" t="s">
        <v>4746</v>
      </c>
      <c r="H194" s="6">
        <v>-1.5626006684184499</v>
      </c>
      <c r="I194" s="5" t="s">
        <v>4749</v>
      </c>
      <c r="J194" s="5" t="s">
        <v>18282</v>
      </c>
    </row>
    <row r="195" spans="1:10" x14ac:dyDescent="0.25">
      <c r="A195" s="3" t="s">
        <v>9734</v>
      </c>
      <c r="B195" s="4">
        <v>1.4909299410046299</v>
      </c>
      <c r="C195" s="3" t="s">
        <v>35</v>
      </c>
      <c r="D195" s="3"/>
      <c r="G195" s="5" t="s">
        <v>16212</v>
      </c>
      <c r="H195" s="6">
        <v>-1.5520037066315</v>
      </c>
      <c r="I195" s="5" t="s">
        <v>357</v>
      </c>
      <c r="J195" s="5" t="s">
        <v>18297</v>
      </c>
    </row>
    <row r="196" spans="1:10" x14ac:dyDescent="0.25">
      <c r="A196" s="5" t="s">
        <v>16880</v>
      </c>
      <c r="B196" s="6">
        <v>1.4888789895064301</v>
      </c>
      <c r="C196" s="5" t="s">
        <v>24</v>
      </c>
      <c r="D196" s="5"/>
      <c r="G196" s="5" t="s">
        <v>17671</v>
      </c>
      <c r="H196" s="6">
        <v>-1.5439260207480501</v>
      </c>
      <c r="I196" s="5" t="s">
        <v>13892</v>
      </c>
      <c r="J196" s="5" t="s">
        <v>18287</v>
      </c>
    </row>
    <row r="197" spans="1:10" x14ac:dyDescent="0.25">
      <c r="A197" s="5" t="s">
        <v>18230</v>
      </c>
      <c r="B197" s="6">
        <v>1.4810953385813701</v>
      </c>
      <c r="C197" s="5" t="s">
        <v>35</v>
      </c>
      <c r="D197" s="5"/>
      <c r="G197" s="5" t="s">
        <v>17229</v>
      </c>
      <c r="H197" s="6">
        <v>-1.5361347297632</v>
      </c>
      <c r="I197" s="5" t="s">
        <v>12321</v>
      </c>
      <c r="J197" s="5" t="s">
        <v>18294</v>
      </c>
    </row>
    <row r="198" spans="1:10" x14ac:dyDescent="0.25">
      <c r="A198" s="5" t="s">
        <v>16141</v>
      </c>
      <c r="B198" s="6">
        <v>1.4770793983610799</v>
      </c>
      <c r="C198" s="5" t="s">
        <v>113</v>
      </c>
      <c r="D198" s="5"/>
      <c r="G198" s="5" t="s">
        <v>6415</v>
      </c>
      <c r="H198" s="6">
        <v>-1.53452673870988</v>
      </c>
      <c r="I198" s="5" t="s">
        <v>6418</v>
      </c>
      <c r="J198" s="5" t="s">
        <v>18296</v>
      </c>
    </row>
    <row r="199" spans="1:10" x14ac:dyDescent="0.25">
      <c r="A199" s="5" t="s">
        <v>8749</v>
      </c>
      <c r="B199" s="6">
        <v>1.47043594745333</v>
      </c>
      <c r="C199" s="5" t="s">
        <v>35</v>
      </c>
      <c r="D199" s="5"/>
      <c r="G199" s="5" t="s">
        <v>4168</v>
      </c>
      <c r="H199" s="6">
        <v>-1.5314784591786701</v>
      </c>
      <c r="I199" s="5" t="s">
        <v>3026</v>
      </c>
      <c r="J199" s="5" t="s">
        <v>18301</v>
      </c>
    </row>
    <row r="200" spans="1:10" x14ac:dyDescent="0.25">
      <c r="A200" s="5" t="s">
        <v>17369</v>
      </c>
      <c r="B200" s="6">
        <v>1.4667450023788899</v>
      </c>
      <c r="C200" s="5" t="s">
        <v>35</v>
      </c>
      <c r="D200" s="5" t="s">
        <v>18296</v>
      </c>
      <c r="G200" s="5" t="s">
        <v>3930</v>
      </c>
      <c r="H200" s="6">
        <v>-1.5286850421370399</v>
      </c>
      <c r="I200" s="5" t="s">
        <v>3933</v>
      </c>
      <c r="J200" s="5" t="s">
        <v>18283</v>
      </c>
    </row>
    <row r="201" spans="1:10" x14ac:dyDescent="0.25">
      <c r="A201" s="5" t="s">
        <v>3780</v>
      </c>
      <c r="B201" s="6">
        <v>1.44547863989321</v>
      </c>
      <c r="C201" s="5" t="s">
        <v>35</v>
      </c>
      <c r="D201" s="5"/>
      <c r="G201" s="5" t="s">
        <v>16692</v>
      </c>
      <c r="H201" s="6">
        <v>-1.5264938828154599</v>
      </c>
      <c r="I201" s="5" t="s">
        <v>10626</v>
      </c>
      <c r="J201" s="5" t="s">
        <v>18298</v>
      </c>
    </row>
    <row r="202" spans="1:10" x14ac:dyDescent="0.25">
      <c r="A202" s="5" t="s">
        <v>16976</v>
      </c>
      <c r="B202" s="6">
        <v>1.4375842373865799</v>
      </c>
      <c r="C202" s="5" t="s">
        <v>11486</v>
      </c>
      <c r="D202" s="5" t="s">
        <v>18288</v>
      </c>
      <c r="G202" s="5" t="s">
        <v>2871</v>
      </c>
      <c r="H202" s="6">
        <v>-1.5247127186328899</v>
      </c>
      <c r="I202" s="5" t="s">
        <v>2874</v>
      </c>
      <c r="J202" s="5" t="s">
        <v>18298</v>
      </c>
    </row>
    <row r="203" spans="1:10" x14ac:dyDescent="0.25">
      <c r="A203" s="5" t="s">
        <v>16975</v>
      </c>
      <c r="B203" s="6">
        <v>1.4335192547012301</v>
      </c>
      <c r="C203" s="5" t="s">
        <v>35</v>
      </c>
      <c r="D203" s="5"/>
      <c r="G203" s="5" t="s">
        <v>17347</v>
      </c>
      <c r="H203" s="6">
        <v>-1.5188844014990901</v>
      </c>
      <c r="I203" s="5" t="s">
        <v>9856</v>
      </c>
      <c r="J203" s="5" t="s">
        <v>18285</v>
      </c>
    </row>
    <row r="204" spans="1:10" x14ac:dyDescent="0.25">
      <c r="A204" s="5" t="s">
        <v>9667</v>
      </c>
      <c r="B204" s="6">
        <v>1.4308177402682101</v>
      </c>
      <c r="C204" s="5" t="s">
        <v>35</v>
      </c>
      <c r="D204" s="5"/>
      <c r="G204" s="5" t="s">
        <v>2065</v>
      </c>
      <c r="H204" s="6">
        <v>-1.51799179693513</v>
      </c>
      <c r="I204" s="5" t="s">
        <v>2068</v>
      </c>
      <c r="J204" s="5" t="s">
        <v>18287</v>
      </c>
    </row>
    <row r="205" spans="1:10" x14ac:dyDescent="0.25">
      <c r="A205" s="5" t="s">
        <v>2808</v>
      </c>
      <c r="B205" s="6">
        <v>1.4216219560793399</v>
      </c>
      <c r="C205" s="5" t="s">
        <v>2811</v>
      </c>
      <c r="D205" s="5" t="s">
        <v>18296</v>
      </c>
      <c r="G205" s="3" t="s">
        <v>16899</v>
      </c>
      <c r="H205" s="4">
        <v>-1.5136763134256099</v>
      </c>
      <c r="I205" s="3" t="s">
        <v>24</v>
      </c>
      <c r="J205" s="3"/>
    </row>
    <row r="206" spans="1:10" x14ac:dyDescent="0.25">
      <c r="A206" s="5" t="s">
        <v>16177</v>
      </c>
      <c r="B206" s="6">
        <v>1.41445879795592</v>
      </c>
      <c r="C206" s="5" t="s">
        <v>24</v>
      </c>
      <c r="D206" s="5"/>
      <c r="G206" s="5" t="s">
        <v>16797</v>
      </c>
      <c r="H206" s="6">
        <v>-1.51059563554073</v>
      </c>
      <c r="I206" s="5" t="s">
        <v>35</v>
      </c>
      <c r="J206" s="5"/>
    </row>
    <row r="207" spans="1:10" x14ac:dyDescent="0.25">
      <c r="A207" s="5" t="s">
        <v>8217</v>
      </c>
      <c r="B207" s="6">
        <v>1.41123776627836</v>
      </c>
      <c r="C207" s="5" t="s">
        <v>8220</v>
      </c>
      <c r="D207" s="5" t="s">
        <v>18300</v>
      </c>
      <c r="G207" s="3" t="s">
        <v>3944</v>
      </c>
      <c r="H207" s="4">
        <v>-1.5064528225371201</v>
      </c>
      <c r="I207" s="3" t="s">
        <v>35</v>
      </c>
      <c r="J207" s="3"/>
    </row>
    <row r="208" spans="1:10" x14ac:dyDescent="0.25">
      <c r="A208" s="5" t="s">
        <v>16979</v>
      </c>
      <c r="B208" s="6">
        <v>1.40943575782011</v>
      </c>
      <c r="C208" s="5" t="s">
        <v>35</v>
      </c>
      <c r="D208" s="5"/>
      <c r="G208" s="5" t="s">
        <v>17094</v>
      </c>
      <c r="H208" s="6">
        <v>-1.4994197725221901</v>
      </c>
      <c r="I208" s="5" t="s">
        <v>11851</v>
      </c>
      <c r="J208" s="5" t="s">
        <v>18295</v>
      </c>
    </row>
    <row r="209" spans="1:10" x14ac:dyDescent="0.25">
      <c r="A209" s="5" t="s">
        <v>16989</v>
      </c>
      <c r="B209" s="6">
        <v>1.40786257856729</v>
      </c>
      <c r="C209" s="5" t="s">
        <v>35</v>
      </c>
      <c r="D209" s="5"/>
      <c r="G209" s="3" t="s">
        <v>1910</v>
      </c>
      <c r="H209" s="4">
        <v>-1.4959093372004499</v>
      </c>
      <c r="I209" s="3" t="s">
        <v>1913</v>
      </c>
      <c r="J209" s="3" t="s">
        <v>18292</v>
      </c>
    </row>
    <row r="210" spans="1:10" x14ac:dyDescent="0.25">
      <c r="A210" s="5" t="s">
        <v>16973</v>
      </c>
      <c r="B210" s="6">
        <v>1.40614887363232</v>
      </c>
      <c r="C210" s="5" t="s">
        <v>11478</v>
      </c>
      <c r="D210" s="5" t="s">
        <v>18288</v>
      </c>
      <c r="G210" s="3" t="s">
        <v>17090</v>
      </c>
      <c r="H210" s="4">
        <v>-1.4945997507705699</v>
      </c>
      <c r="I210" s="3" t="s">
        <v>35</v>
      </c>
      <c r="J210" s="3" t="s">
        <v>18287</v>
      </c>
    </row>
    <row r="211" spans="1:10" x14ac:dyDescent="0.25">
      <c r="A211" s="5" t="s">
        <v>5488</v>
      </c>
      <c r="B211" s="6">
        <v>1.4056341132172601</v>
      </c>
      <c r="C211" s="5" t="s">
        <v>5491</v>
      </c>
      <c r="D211" s="5" t="s">
        <v>18296</v>
      </c>
      <c r="G211" s="5" t="s">
        <v>17705</v>
      </c>
      <c r="H211" s="6">
        <v>-1.4925765686283301</v>
      </c>
      <c r="I211" s="5" t="s">
        <v>14024</v>
      </c>
      <c r="J211" s="5" t="s">
        <v>18298</v>
      </c>
    </row>
    <row r="212" spans="1:10" x14ac:dyDescent="0.25">
      <c r="A212" s="5" t="s">
        <v>16876</v>
      </c>
      <c r="B212" s="6">
        <v>1.39675141484993</v>
      </c>
      <c r="C212" s="5" t="s">
        <v>24</v>
      </c>
      <c r="D212" s="5"/>
      <c r="G212" s="5" t="s">
        <v>8226</v>
      </c>
      <c r="H212" s="6">
        <v>-1.49243591525468</v>
      </c>
      <c r="I212" s="5" t="s">
        <v>35</v>
      </c>
      <c r="J212" s="5"/>
    </row>
    <row r="213" spans="1:10" x14ac:dyDescent="0.25">
      <c r="A213" s="5" t="s">
        <v>16980</v>
      </c>
      <c r="B213" s="6">
        <v>1.39538857790686</v>
      </c>
      <c r="C213" s="5" t="s">
        <v>35</v>
      </c>
      <c r="D213" s="5"/>
      <c r="G213" s="5" t="s">
        <v>17282</v>
      </c>
      <c r="H213" s="6">
        <v>-1.4923657730108799</v>
      </c>
      <c r="I213" s="5" t="s">
        <v>12513</v>
      </c>
      <c r="J213" s="5" t="s">
        <v>18298</v>
      </c>
    </row>
    <row r="214" spans="1:10" x14ac:dyDescent="0.25">
      <c r="A214" s="5" t="s">
        <v>9000</v>
      </c>
      <c r="B214" s="6">
        <v>1.38779150137972</v>
      </c>
      <c r="C214" s="5" t="s">
        <v>9003</v>
      </c>
      <c r="D214" s="5"/>
      <c r="G214" s="5" t="s">
        <v>6410</v>
      </c>
      <c r="H214" s="6">
        <v>-1.4901362743308899</v>
      </c>
      <c r="I214" s="5" t="s">
        <v>6413</v>
      </c>
      <c r="J214" s="5" t="s">
        <v>18290</v>
      </c>
    </row>
    <row r="215" spans="1:10" x14ac:dyDescent="0.25">
      <c r="A215" s="3" t="s">
        <v>16931</v>
      </c>
      <c r="B215" s="4">
        <v>1.38162081760832</v>
      </c>
      <c r="C215" s="3" t="s">
        <v>11381</v>
      </c>
      <c r="D215" s="3"/>
      <c r="G215" s="5" t="s">
        <v>2042</v>
      </c>
      <c r="H215" s="6">
        <v>-1.48834201885474</v>
      </c>
      <c r="I215" s="5" t="s">
        <v>2045</v>
      </c>
      <c r="J215" s="5" t="s">
        <v>18287</v>
      </c>
    </row>
    <row r="216" spans="1:10" x14ac:dyDescent="0.25">
      <c r="A216" s="5" t="s">
        <v>4068</v>
      </c>
      <c r="B216" s="6">
        <v>1.3809401428844199</v>
      </c>
      <c r="C216" s="5" t="s">
        <v>4071</v>
      </c>
      <c r="D216" s="5" t="s">
        <v>18294</v>
      </c>
      <c r="G216" s="3" t="s">
        <v>16221</v>
      </c>
      <c r="H216" s="4">
        <v>-1.4862827423156699</v>
      </c>
      <c r="I216" s="3" t="s">
        <v>35</v>
      </c>
      <c r="J216" s="3"/>
    </row>
    <row r="217" spans="1:10" x14ac:dyDescent="0.25">
      <c r="A217" s="5" t="s">
        <v>16400</v>
      </c>
      <c r="B217" s="6">
        <v>1.3780167775718899</v>
      </c>
      <c r="C217" s="5" t="s">
        <v>3086</v>
      </c>
      <c r="D217" s="5" t="s">
        <v>18301</v>
      </c>
      <c r="G217" s="5" t="s">
        <v>9341</v>
      </c>
      <c r="H217" s="6">
        <v>-1.48615830055735</v>
      </c>
      <c r="I217" s="5" t="s">
        <v>35</v>
      </c>
      <c r="J217" s="5" t="s">
        <v>18291</v>
      </c>
    </row>
    <row r="218" spans="1:10" x14ac:dyDescent="0.25">
      <c r="A218" s="3" t="s">
        <v>17933</v>
      </c>
      <c r="B218" s="4">
        <v>1.3671290636911499</v>
      </c>
      <c r="C218" s="3" t="s">
        <v>12776</v>
      </c>
      <c r="D218" s="3" t="s">
        <v>18294</v>
      </c>
      <c r="G218" s="3" t="s">
        <v>16589</v>
      </c>
      <c r="H218" s="4">
        <v>-1.48284824583146</v>
      </c>
      <c r="I218" s="3" t="s">
        <v>24</v>
      </c>
      <c r="J218" s="3"/>
    </row>
    <row r="219" spans="1:10" x14ac:dyDescent="0.25">
      <c r="A219" s="5" t="s">
        <v>3164</v>
      </c>
      <c r="B219" s="6">
        <v>1.36472269535832</v>
      </c>
      <c r="C219" s="5" t="s">
        <v>3167</v>
      </c>
      <c r="D219" s="5" t="s">
        <v>18287</v>
      </c>
      <c r="G219" s="5" t="s">
        <v>2047</v>
      </c>
      <c r="H219" s="6">
        <v>-1.48251555899989</v>
      </c>
      <c r="I219" s="5" t="s">
        <v>2050</v>
      </c>
      <c r="J219" s="5" t="s">
        <v>18287</v>
      </c>
    </row>
    <row r="220" spans="1:10" x14ac:dyDescent="0.25">
      <c r="A220" s="5" t="s">
        <v>17585</v>
      </c>
      <c r="B220" s="6">
        <v>1.3626805757101501</v>
      </c>
      <c r="C220" s="5" t="s">
        <v>13570</v>
      </c>
      <c r="D220" s="5" t="s">
        <v>18298</v>
      </c>
      <c r="G220" s="5" t="s">
        <v>17300</v>
      </c>
      <c r="H220" s="6">
        <v>-1.4813044817019501</v>
      </c>
      <c r="I220" s="5" t="s">
        <v>35</v>
      </c>
      <c r="J220" s="5"/>
    </row>
    <row r="221" spans="1:10" x14ac:dyDescent="0.25">
      <c r="A221" s="5" t="s">
        <v>6443</v>
      </c>
      <c r="B221" s="6">
        <v>1.3610529306113699</v>
      </c>
      <c r="C221" s="5" t="s">
        <v>6446</v>
      </c>
      <c r="D221" s="5" t="s">
        <v>18283</v>
      </c>
      <c r="G221" s="5" t="s">
        <v>2159</v>
      </c>
      <c r="H221" s="6">
        <v>-1.4808960992071301</v>
      </c>
      <c r="I221" s="5" t="s">
        <v>2162</v>
      </c>
      <c r="J221" s="5" t="s">
        <v>18291</v>
      </c>
    </row>
    <row r="222" spans="1:10" x14ac:dyDescent="0.25">
      <c r="A222" s="5" t="s">
        <v>16479</v>
      </c>
      <c r="B222" s="6">
        <v>1.35665213184169</v>
      </c>
      <c r="C222" s="5" t="s">
        <v>24</v>
      </c>
      <c r="D222" s="5"/>
      <c r="G222" s="3" t="s">
        <v>16940</v>
      </c>
      <c r="H222" s="4">
        <v>-1.48030099278881</v>
      </c>
      <c r="I222" s="3" t="s">
        <v>2341</v>
      </c>
      <c r="J222" s="3"/>
    </row>
    <row r="223" spans="1:10" x14ac:dyDescent="0.25">
      <c r="A223" s="5" t="s">
        <v>16317</v>
      </c>
      <c r="B223" s="6">
        <v>1.34130307565083</v>
      </c>
      <c r="C223" s="5" t="s">
        <v>735</v>
      </c>
      <c r="D223" s="5" t="s">
        <v>18288</v>
      </c>
      <c r="G223" s="3" t="s">
        <v>16941</v>
      </c>
      <c r="H223" s="4">
        <v>-1.48030099278881</v>
      </c>
      <c r="I223" s="3" t="s">
        <v>2341</v>
      </c>
      <c r="J223" s="3"/>
    </row>
    <row r="224" spans="1:10" x14ac:dyDescent="0.25">
      <c r="A224" s="5" t="s">
        <v>16349</v>
      </c>
      <c r="B224" s="6">
        <v>1.34084568025719</v>
      </c>
      <c r="C224" s="5" t="s">
        <v>1499</v>
      </c>
      <c r="D224" s="5" t="s">
        <v>18299</v>
      </c>
      <c r="G224" s="5" t="s">
        <v>2681</v>
      </c>
      <c r="H224" s="6">
        <v>-1.4636782956097401</v>
      </c>
      <c r="I224" s="5" t="s">
        <v>2684</v>
      </c>
      <c r="J224" s="5" t="s">
        <v>18294</v>
      </c>
    </row>
    <row r="225" spans="1:10" x14ac:dyDescent="0.25">
      <c r="A225" s="5" t="s">
        <v>10005</v>
      </c>
      <c r="B225" s="6">
        <v>1.33838929245309</v>
      </c>
      <c r="C225" s="5" t="s">
        <v>10007</v>
      </c>
      <c r="D225" s="5"/>
      <c r="G225" s="5" t="s">
        <v>4339</v>
      </c>
      <c r="H225" s="6">
        <v>-1.46173806584232</v>
      </c>
      <c r="I225" s="5" t="s">
        <v>4342</v>
      </c>
      <c r="J225" s="5" t="s">
        <v>18295</v>
      </c>
    </row>
    <row r="226" spans="1:10" x14ac:dyDescent="0.25">
      <c r="A226" s="5" t="s">
        <v>17133</v>
      </c>
      <c r="B226" s="6">
        <v>1.33569846107861</v>
      </c>
      <c r="C226" s="5" t="s">
        <v>35</v>
      </c>
      <c r="D226" s="5"/>
      <c r="G226" s="3" t="s">
        <v>16809</v>
      </c>
      <c r="H226" s="4">
        <v>-1.4599552329325001</v>
      </c>
      <c r="I226" s="3" t="s">
        <v>11020</v>
      </c>
      <c r="J226" s="3" t="s">
        <v>18292</v>
      </c>
    </row>
    <row r="227" spans="1:10" x14ac:dyDescent="0.25">
      <c r="A227" s="3" t="s">
        <v>17565</v>
      </c>
      <c r="B227" s="4">
        <v>1.3348806308954499</v>
      </c>
      <c r="C227" s="3" t="s">
        <v>109</v>
      </c>
      <c r="D227" s="3" t="s">
        <v>18285</v>
      </c>
      <c r="G227" s="5" t="s">
        <v>16458</v>
      </c>
      <c r="H227" s="6">
        <v>-1.45956911181038</v>
      </c>
      <c r="I227" s="5" t="s">
        <v>6683</v>
      </c>
      <c r="J227" s="5" t="s">
        <v>18293</v>
      </c>
    </row>
    <row r="228" spans="1:10" x14ac:dyDescent="0.25">
      <c r="A228" s="5" t="s">
        <v>2353</v>
      </c>
      <c r="B228" s="6">
        <v>1.3327825872755601</v>
      </c>
      <c r="C228" s="5" t="s">
        <v>2356</v>
      </c>
      <c r="D228" s="5" t="s">
        <v>18290</v>
      </c>
      <c r="G228" s="5" t="s">
        <v>17984</v>
      </c>
      <c r="H228" s="6">
        <v>-1.4493027084272201</v>
      </c>
      <c r="I228" s="5" t="s">
        <v>35</v>
      </c>
      <c r="J228" s="5"/>
    </row>
    <row r="229" spans="1:10" x14ac:dyDescent="0.25">
      <c r="A229" s="5" t="s">
        <v>4073</v>
      </c>
      <c r="B229" s="6">
        <v>1.3322038898503801</v>
      </c>
      <c r="C229" s="5" t="s">
        <v>4076</v>
      </c>
      <c r="D229" s="5" t="s">
        <v>18286</v>
      </c>
      <c r="G229" s="5" t="s">
        <v>2881</v>
      </c>
      <c r="H229" s="6">
        <v>-1.4468668576449999</v>
      </c>
      <c r="I229" s="5" t="s">
        <v>2884</v>
      </c>
      <c r="J229" s="5" t="s">
        <v>18298</v>
      </c>
    </row>
    <row r="230" spans="1:10" x14ac:dyDescent="0.25">
      <c r="A230" s="3" t="s">
        <v>16409</v>
      </c>
      <c r="B230" s="4">
        <v>1.3316639219730999</v>
      </c>
      <c r="C230" s="3" t="s">
        <v>24</v>
      </c>
      <c r="D230" s="3"/>
      <c r="G230" s="3" t="s">
        <v>16987</v>
      </c>
      <c r="H230" s="4">
        <v>-1.4414618848182501</v>
      </c>
      <c r="I230" s="3" t="s">
        <v>11512</v>
      </c>
      <c r="J230" s="3" t="s">
        <v>18281</v>
      </c>
    </row>
    <row r="231" spans="1:10" x14ac:dyDescent="0.25">
      <c r="A231" s="3" t="s">
        <v>8765</v>
      </c>
      <c r="B231" s="4">
        <v>1.32995021454694</v>
      </c>
      <c r="C231" s="3" t="s">
        <v>8768</v>
      </c>
      <c r="D231" s="3" t="s">
        <v>18285</v>
      </c>
      <c r="G231" s="5" t="s">
        <v>17256</v>
      </c>
      <c r="H231" s="6">
        <v>-1.4406619916488299</v>
      </c>
      <c r="I231" s="5" t="s">
        <v>383</v>
      </c>
      <c r="J231" s="5" t="s">
        <v>18298</v>
      </c>
    </row>
    <row r="232" spans="1:10" x14ac:dyDescent="0.25">
      <c r="A232" s="5" t="s">
        <v>16798</v>
      </c>
      <c r="B232" s="6">
        <v>1.3290234818119999</v>
      </c>
      <c r="C232" s="5" t="s">
        <v>10983</v>
      </c>
      <c r="D232" s="5" t="s">
        <v>18285</v>
      </c>
      <c r="G232" s="5" t="s">
        <v>2731</v>
      </c>
      <c r="H232" s="6">
        <v>-1.4390151453990201</v>
      </c>
      <c r="I232" s="5" t="s">
        <v>2734</v>
      </c>
      <c r="J232" s="5" t="s">
        <v>18298</v>
      </c>
    </row>
    <row r="233" spans="1:10" x14ac:dyDescent="0.25">
      <c r="A233" s="5" t="s">
        <v>9838</v>
      </c>
      <c r="B233" s="6">
        <v>1.3195588596663601</v>
      </c>
      <c r="C233" s="5" t="s">
        <v>9841</v>
      </c>
      <c r="D233" s="5" t="s">
        <v>18293</v>
      </c>
      <c r="G233" s="5" t="s">
        <v>6405</v>
      </c>
      <c r="H233" s="6">
        <v>-1.4366911038400301</v>
      </c>
      <c r="I233" s="5" t="s">
        <v>6408</v>
      </c>
      <c r="J233" s="5"/>
    </row>
    <row r="234" spans="1:10" x14ac:dyDescent="0.25">
      <c r="A234" s="5" t="s">
        <v>17515</v>
      </c>
      <c r="B234" s="6">
        <v>1.31541412065815</v>
      </c>
      <c r="C234" s="5" t="s">
        <v>13351</v>
      </c>
      <c r="D234" s="5" t="s">
        <v>18285</v>
      </c>
      <c r="G234" s="5" t="s">
        <v>17829</v>
      </c>
      <c r="H234" s="6">
        <v>-1.4360832343746099</v>
      </c>
      <c r="I234" s="5" t="s">
        <v>14495</v>
      </c>
      <c r="J234" s="5" t="s">
        <v>18298</v>
      </c>
    </row>
    <row r="235" spans="1:10" x14ac:dyDescent="0.25">
      <c r="A235" s="5" t="s">
        <v>9010</v>
      </c>
      <c r="B235" s="6">
        <v>1.31450518013236</v>
      </c>
      <c r="C235" s="5" t="s">
        <v>9013</v>
      </c>
      <c r="D235" s="5" t="s">
        <v>18301</v>
      </c>
      <c r="G235" s="5" t="s">
        <v>2866</v>
      </c>
      <c r="H235" s="6">
        <v>-1.43559419759573</v>
      </c>
      <c r="I235" s="5" t="s">
        <v>2869</v>
      </c>
      <c r="J235" s="5" t="s">
        <v>18298</v>
      </c>
    </row>
    <row r="236" spans="1:10" x14ac:dyDescent="0.25">
      <c r="A236" s="5" t="s">
        <v>17254</v>
      </c>
      <c r="B236" s="6">
        <v>1.31200681578891</v>
      </c>
      <c r="C236" s="5" t="s">
        <v>12416</v>
      </c>
      <c r="D236" s="5" t="s">
        <v>18298</v>
      </c>
      <c r="G236" s="5" t="s">
        <v>16208</v>
      </c>
      <c r="H236" s="6">
        <v>-1.4342430691379899</v>
      </c>
      <c r="I236" s="5" t="s">
        <v>341</v>
      </c>
      <c r="J236" s="5" t="s">
        <v>18292</v>
      </c>
    </row>
    <row r="237" spans="1:10" x14ac:dyDescent="0.25">
      <c r="A237" s="5" t="s">
        <v>17050</v>
      </c>
      <c r="B237" s="6">
        <v>1.3097110255245801</v>
      </c>
      <c r="C237" s="5" t="s">
        <v>11696</v>
      </c>
      <c r="D237" s="5" t="s">
        <v>18292</v>
      </c>
      <c r="G237" s="5" t="s">
        <v>2780</v>
      </c>
      <c r="H237" s="6">
        <v>-1.4279327659202301</v>
      </c>
      <c r="I237" s="5" t="s">
        <v>35</v>
      </c>
      <c r="J237" s="5" t="s">
        <v>18285</v>
      </c>
    </row>
    <row r="238" spans="1:10" x14ac:dyDescent="0.25">
      <c r="A238" s="5" t="s">
        <v>16142</v>
      </c>
      <c r="B238" s="6">
        <v>1.3009148347194801</v>
      </c>
      <c r="C238" s="5" t="s">
        <v>35</v>
      </c>
      <c r="D238" s="5"/>
      <c r="G238" s="5" t="s">
        <v>2070</v>
      </c>
      <c r="H238" s="6">
        <v>-1.4229788550242399</v>
      </c>
      <c r="I238" s="5" t="s">
        <v>2073</v>
      </c>
      <c r="J238" s="5" t="s">
        <v>18287</v>
      </c>
    </row>
    <row r="239" spans="1:10" x14ac:dyDescent="0.25">
      <c r="A239" s="5" t="s">
        <v>2979</v>
      </c>
      <c r="B239" s="6">
        <v>1.29984104769466</v>
      </c>
      <c r="C239" s="5" t="s">
        <v>2982</v>
      </c>
      <c r="D239" s="5"/>
      <c r="G239" s="5" t="s">
        <v>4296</v>
      </c>
      <c r="H239" s="6">
        <v>-1.4187277188357901</v>
      </c>
      <c r="I239" s="5" t="s">
        <v>4299</v>
      </c>
      <c r="J239" s="5" t="s">
        <v>18291</v>
      </c>
    </row>
    <row r="240" spans="1:10" x14ac:dyDescent="0.25">
      <c r="A240" s="5" t="s">
        <v>8264</v>
      </c>
      <c r="B240" s="6">
        <v>1.29745722793702</v>
      </c>
      <c r="C240" s="5" t="s">
        <v>8267</v>
      </c>
      <c r="D240" s="5" t="s">
        <v>18291</v>
      </c>
      <c r="G240" s="5" t="s">
        <v>3687</v>
      </c>
      <c r="H240" s="6">
        <v>-1.41345647478397</v>
      </c>
      <c r="I240" s="5" t="s">
        <v>3690</v>
      </c>
      <c r="J240" s="5" t="s">
        <v>18287</v>
      </c>
    </row>
    <row r="241" spans="1:10" x14ac:dyDescent="0.25">
      <c r="A241" s="5" t="s">
        <v>4263</v>
      </c>
      <c r="B241" s="6">
        <v>1.29695810106529</v>
      </c>
      <c r="C241" s="5" t="s">
        <v>4266</v>
      </c>
      <c r="D241" s="5" t="s">
        <v>18282</v>
      </c>
      <c r="G241" s="5" t="s">
        <v>10100</v>
      </c>
      <c r="H241" s="6">
        <v>-1.4084711954512099</v>
      </c>
      <c r="I241" s="5" t="s">
        <v>35</v>
      </c>
      <c r="J241" s="5"/>
    </row>
    <row r="242" spans="1:10" x14ac:dyDescent="0.25">
      <c r="A242" s="5" t="s">
        <v>8193</v>
      </c>
      <c r="B242" s="6">
        <v>1.2949157920129799</v>
      </c>
      <c r="C242" s="5" t="s">
        <v>8196</v>
      </c>
      <c r="D242" s="5" t="s">
        <v>18293</v>
      </c>
      <c r="G242" s="5" t="s">
        <v>18019</v>
      </c>
      <c r="H242" s="6">
        <v>-1.40723743129168</v>
      </c>
      <c r="I242" s="5" t="s">
        <v>35</v>
      </c>
      <c r="J242" s="5"/>
    </row>
    <row r="243" spans="1:10" x14ac:dyDescent="0.25">
      <c r="A243" s="5" t="s">
        <v>16587</v>
      </c>
      <c r="B243" s="6">
        <v>1.2916508127672699</v>
      </c>
      <c r="C243" s="5" t="s">
        <v>2679</v>
      </c>
      <c r="D243" s="5" t="s">
        <v>18282</v>
      </c>
      <c r="G243" s="5" t="s">
        <v>17423</v>
      </c>
      <c r="H243" s="6">
        <v>-1.4066142594026301</v>
      </c>
      <c r="I243" s="5" t="s">
        <v>13021</v>
      </c>
      <c r="J243" s="5" t="s">
        <v>18295</v>
      </c>
    </row>
    <row r="244" spans="1:10" x14ac:dyDescent="0.25">
      <c r="A244" s="5" t="s">
        <v>17563</v>
      </c>
      <c r="B244" s="6">
        <v>1.2912393485628999</v>
      </c>
      <c r="C244" s="5" t="s">
        <v>35</v>
      </c>
      <c r="D244" s="5" t="s">
        <v>18283</v>
      </c>
      <c r="G244" s="5" t="s">
        <v>3493</v>
      </c>
      <c r="H244" s="6">
        <v>-1.4055714496265099</v>
      </c>
      <c r="I244" s="5" t="s">
        <v>3496</v>
      </c>
      <c r="J244" s="5" t="s">
        <v>18293</v>
      </c>
    </row>
    <row r="245" spans="1:10" x14ac:dyDescent="0.25">
      <c r="A245" s="5" t="s">
        <v>17755</v>
      </c>
      <c r="B245" s="6">
        <v>1.2901475413774699</v>
      </c>
      <c r="C245" s="5" t="s">
        <v>14213</v>
      </c>
      <c r="D245" s="5" t="s">
        <v>18298</v>
      </c>
      <c r="G245" s="5" t="s">
        <v>2144</v>
      </c>
      <c r="H245" s="6">
        <v>-1.4029690966149999</v>
      </c>
      <c r="I245" s="5" t="s">
        <v>2147</v>
      </c>
      <c r="J245" s="5" t="s">
        <v>18287</v>
      </c>
    </row>
    <row r="246" spans="1:10" x14ac:dyDescent="0.25">
      <c r="A246" s="5" t="s">
        <v>17265</v>
      </c>
      <c r="B246" s="6">
        <v>1.2870456781769199</v>
      </c>
      <c r="C246" s="5" t="s">
        <v>35</v>
      </c>
      <c r="D246" s="5"/>
      <c r="G246" s="5" t="s">
        <v>2075</v>
      </c>
      <c r="H246" s="6">
        <v>-1.4003368260790501</v>
      </c>
      <c r="I246" s="5" t="s">
        <v>2078</v>
      </c>
      <c r="J246" s="5" t="s">
        <v>18287</v>
      </c>
    </row>
    <row r="247" spans="1:10" x14ac:dyDescent="0.25">
      <c r="A247" s="3" t="s">
        <v>16817</v>
      </c>
      <c r="B247" s="4">
        <v>1.2781009078858301</v>
      </c>
      <c r="C247" s="3" t="s">
        <v>24</v>
      </c>
      <c r="D247" s="3"/>
      <c r="G247" s="5" t="s">
        <v>8871</v>
      </c>
      <c r="H247" s="6">
        <v>-1.39598674450422</v>
      </c>
      <c r="I247" s="5" t="s">
        <v>35</v>
      </c>
      <c r="J247" s="5"/>
    </row>
    <row r="248" spans="1:10" x14ac:dyDescent="0.25">
      <c r="A248" s="5" t="s">
        <v>4362</v>
      </c>
      <c r="B248" s="6">
        <v>1.27626699675108</v>
      </c>
      <c r="C248" s="5" t="s">
        <v>4365</v>
      </c>
      <c r="D248" s="5" t="s">
        <v>18286</v>
      </c>
      <c r="G248" s="5" t="s">
        <v>2080</v>
      </c>
      <c r="H248" s="6">
        <v>-1.3947358312891101</v>
      </c>
      <c r="I248" s="5" t="s">
        <v>2083</v>
      </c>
      <c r="J248" s="5" t="s">
        <v>18287</v>
      </c>
    </row>
    <row r="249" spans="1:10" x14ac:dyDescent="0.25">
      <c r="A249" s="5" t="s">
        <v>17447</v>
      </c>
      <c r="B249" s="6">
        <v>1.2734493032129599</v>
      </c>
      <c r="C249" s="5" t="s">
        <v>35</v>
      </c>
      <c r="D249" s="5"/>
      <c r="G249" s="3" t="s">
        <v>2933</v>
      </c>
      <c r="H249" s="4">
        <v>-1.3945823347830499</v>
      </c>
      <c r="I249" s="3" t="s">
        <v>2936</v>
      </c>
      <c r="J249" s="3" t="s">
        <v>18298</v>
      </c>
    </row>
    <row r="250" spans="1:10" x14ac:dyDescent="0.25">
      <c r="A250" s="5" t="s">
        <v>8438</v>
      </c>
      <c r="B250" s="6">
        <v>1.2653350472673399</v>
      </c>
      <c r="C250" s="5" t="s">
        <v>8441</v>
      </c>
      <c r="D250" s="5" t="s">
        <v>18301</v>
      </c>
      <c r="G250" s="5" t="s">
        <v>5321</v>
      </c>
      <c r="H250" s="6">
        <v>-1.3921297852302601</v>
      </c>
      <c r="I250" s="5" t="s">
        <v>2806</v>
      </c>
      <c r="J250" s="5" t="s">
        <v>18299</v>
      </c>
    </row>
    <row r="251" spans="1:10" x14ac:dyDescent="0.25">
      <c r="A251" s="5" t="s">
        <v>16165</v>
      </c>
      <c r="B251" s="6">
        <v>1.2599459776291699</v>
      </c>
      <c r="C251" s="5" t="s">
        <v>35</v>
      </c>
      <c r="D251" s="5"/>
      <c r="G251" s="5" t="s">
        <v>17308</v>
      </c>
      <c r="H251" s="6">
        <v>-1.38959410597455</v>
      </c>
      <c r="I251" s="5" t="s">
        <v>12604</v>
      </c>
      <c r="J251" s="5" t="s">
        <v>18292</v>
      </c>
    </row>
    <row r="252" spans="1:10" x14ac:dyDescent="0.25">
      <c r="A252" s="5" t="s">
        <v>17364</v>
      </c>
      <c r="B252" s="6">
        <v>1.25661759932658</v>
      </c>
      <c r="C252" s="5" t="s">
        <v>35</v>
      </c>
      <c r="D252" s="5" t="s">
        <v>18295</v>
      </c>
      <c r="G252" s="5" t="s">
        <v>7196</v>
      </c>
      <c r="H252" s="6">
        <v>-1.38951767149443</v>
      </c>
      <c r="I252" s="5" t="s">
        <v>7199</v>
      </c>
      <c r="J252" s="5" t="s">
        <v>18290</v>
      </c>
    </row>
    <row r="253" spans="1:10" x14ac:dyDescent="0.25">
      <c r="A253" s="5" t="s">
        <v>16878</v>
      </c>
      <c r="B253" s="6">
        <v>1.25500557369233</v>
      </c>
      <c r="C253" s="5" t="s">
        <v>24</v>
      </c>
      <c r="D253" s="5"/>
      <c r="G253" s="5" t="s">
        <v>16652</v>
      </c>
      <c r="H253" s="6">
        <v>-1.3848670953494999</v>
      </c>
      <c r="I253" s="5" t="s">
        <v>24</v>
      </c>
      <c r="J253" s="5"/>
    </row>
    <row r="254" spans="1:10" x14ac:dyDescent="0.25">
      <c r="A254" s="5" t="s">
        <v>9406</v>
      </c>
      <c r="B254" s="6">
        <v>1.25483756369667</v>
      </c>
      <c r="C254" s="5" t="s">
        <v>35</v>
      </c>
      <c r="D254" s="5"/>
      <c r="G254" s="5" t="s">
        <v>7834</v>
      </c>
      <c r="H254" s="6">
        <v>-1.3847806043450901</v>
      </c>
      <c r="I254" s="5" t="s">
        <v>7837</v>
      </c>
      <c r="J254" s="5" t="s">
        <v>18302</v>
      </c>
    </row>
    <row r="255" spans="1:10" x14ac:dyDescent="0.25">
      <c r="A255" s="5" t="s">
        <v>9236</v>
      </c>
      <c r="B255" s="6">
        <v>1.25360364369523</v>
      </c>
      <c r="C255" s="5" t="s">
        <v>9239</v>
      </c>
      <c r="D255" s="5" t="s">
        <v>18282</v>
      </c>
      <c r="G255" s="5" t="s">
        <v>5411</v>
      </c>
      <c r="H255" s="6">
        <v>-1.3826136754760701</v>
      </c>
      <c r="I255" s="5" t="s">
        <v>5414</v>
      </c>
      <c r="J255" s="5"/>
    </row>
    <row r="256" spans="1:10" x14ac:dyDescent="0.25">
      <c r="A256" s="5" t="s">
        <v>16807</v>
      </c>
      <c r="B256" s="6">
        <v>1.2473509163511101</v>
      </c>
      <c r="C256" s="5" t="s">
        <v>35</v>
      </c>
      <c r="D256" s="5" t="s">
        <v>18294</v>
      </c>
      <c r="G256" s="3" t="s">
        <v>18203</v>
      </c>
      <c r="H256" s="4">
        <v>-1.3823832760789301</v>
      </c>
      <c r="I256" s="3" t="s">
        <v>15836</v>
      </c>
      <c r="J256" s="3" t="s">
        <v>18291</v>
      </c>
    </row>
    <row r="257" spans="1:10" x14ac:dyDescent="0.25">
      <c r="A257" s="5" t="s">
        <v>8203</v>
      </c>
      <c r="B257" s="6">
        <v>1.24106292535288</v>
      </c>
      <c r="C257" s="5" t="s">
        <v>8206</v>
      </c>
      <c r="D257" s="5" t="s">
        <v>18289</v>
      </c>
      <c r="G257" s="5" t="s">
        <v>17226</v>
      </c>
      <c r="H257" s="6">
        <v>-1.37328419982863</v>
      </c>
      <c r="I257" s="5" t="s">
        <v>12309</v>
      </c>
      <c r="J257" s="5" t="s">
        <v>18282</v>
      </c>
    </row>
    <row r="258" spans="1:10" x14ac:dyDescent="0.25">
      <c r="A258" s="5" t="s">
        <v>17204</v>
      </c>
      <c r="B258" s="6">
        <v>1.2400344990796</v>
      </c>
      <c r="C258" s="5" t="s">
        <v>35</v>
      </c>
      <c r="D258" s="5" t="s">
        <v>18295</v>
      </c>
      <c r="G258" s="5" t="s">
        <v>2052</v>
      </c>
      <c r="H258" s="6">
        <v>-1.37280587564842</v>
      </c>
      <c r="I258" s="5" t="s">
        <v>2055</v>
      </c>
      <c r="J258" s="5" t="s">
        <v>18287</v>
      </c>
    </row>
    <row r="259" spans="1:10" x14ac:dyDescent="0.25">
      <c r="A259" s="5" t="s">
        <v>16588</v>
      </c>
      <c r="B259" s="6">
        <v>1.2377821855161899</v>
      </c>
      <c r="C259" s="5" t="s">
        <v>10353</v>
      </c>
      <c r="D259" s="5" t="s">
        <v>18293</v>
      </c>
      <c r="G259" s="5" t="s">
        <v>1196</v>
      </c>
      <c r="H259" s="6">
        <v>-1.3713155165731299</v>
      </c>
      <c r="I259" s="5" t="s">
        <v>35</v>
      </c>
      <c r="J259" s="5" t="s">
        <v>18288</v>
      </c>
    </row>
    <row r="260" spans="1:10" x14ac:dyDescent="0.25">
      <c r="A260" s="5" t="s">
        <v>3283</v>
      </c>
      <c r="B260" s="6">
        <v>1.2373772637459799</v>
      </c>
      <c r="C260" s="5" t="s">
        <v>3286</v>
      </c>
      <c r="D260" s="5" t="s">
        <v>18285</v>
      </c>
      <c r="G260" s="5" t="s">
        <v>3161</v>
      </c>
      <c r="H260" s="6">
        <v>-1.3700079962296301</v>
      </c>
      <c r="I260" s="5" t="s">
        <v>35</v>
      </c>
      <c r="J260" s="5"/>
    </row>
    <row r="261" spans="1:10" x14ac:dyDescent="0.25">
      <c r="A261" s="5" t="s">
        <v>2909</v>
      </c>
      <c r="B261" s="6">
        <v>1.22708594997992</v>
      </c>
      <c r="C261" s="5" t="s">
        <v>2912</v>
      </c>
      <c r="D261" s="5" t="s">
        <v>18285</v>
      </c>
      <c r="G261" s="5" t="s">
        <v>2037</v>
      </c>
      <c r="H261" s="6">
        <v>-1.3676616681885101</v>
      </c>
      <c r="I261" s="5" t="s">
        <v>2040</v>
      </c>
      <c r="J261" s="5" t="s">
        <v>18288</v>
      </c>
    </row>
    <row r="262" spans="1:10" x14ac:dyDescent="0.25">
      <c r="A262" s="5" t="s">
        <v>7906</v>
      </c>
      <c r="B262" s="6">
        <v>1.2267654455414401</v>
      </c>
      <c r="C262" s="5" t="s">
        <v>7909</v>
      </c>
      <c r="D262" s="5" t="s">
        <v>18292</v>
      </c>
      <c r="G262" s="5" t="s">
        <v>1710</v>
      </c>
      <c r="H262" s="6">
        <v>-1.36671421189474</v>
      </c>
      <c r="I262" s="5" t="s">
        <v>1713</v>
      </c>
      <c r="J262" s="5" t="s">
        <v>18287</v>
      </c>
    </row>
    <row r="263" spans="1:10" x14ac:dyDescent="0.25">
      <c r="A263" s="5" t="s">
        <v>4902</v>
      </c>
      <c r="B263" s="6">
        <v>1.2240975068148101</v>
      </c>
      <c r="C263" s="5" t="s">
        <v>4905</v>
      </c>
      <c r="D263" s="5" t="s">
        <v>18301</v>
      </c>
      <c r="G263" s="3" t="s">
        <v>16840</v>
      </c>
      <c r="H263" s="4">
        <v>-1.3646994102826699</v>
      </c>
      <c r="I263" s="3" t="s">
        <v>24</v>
      </c>
      <c r="J263" s="3"/>
    </row>
    <row r="264" spans="1:10" x14ac:dyDescent="0.25">
      <c r="A264" s="5" t="s">
        <v>16164</v>
      </c>
      <c r="B264" s="6">
        <v>1.2133183671391199</v>
      </c>
      <c r="C264" s="5" t="s">
        <v>35</v>
      </c>
      <c r="D264" s="5"/>
      <c r="G264" s="5" t="s">
        <v>16459</v>
      </c>
      <c r="H264" s="6">
        <v>-1.3628554383468401</v>
      </c>
      <c r="I264" s="5" t="s">
        <v>6735</v>
      </c>
      <c r="J264" s="5"/>
    </row>
    <row r="265" spans="1:10" x14ac:dyDescent="0.25">
      <c r="A265" s="5" t="s">
        <v>17179</v>
      </c>
      <c r="B265" s="6">
        <v>1.2133121612473301</v>
      </c>
      <c r="C265" s="5" t="s">
        <v>12143</v>
      </c>
      <c r="D265" s="5" t="s">
        <v>18298</v>
      </c>
      <c r="G265" s="5" t="s">
        <v>17633</v>
      </c>
      <c r="H265" s="6">
        <v>-1.3600286018407199</v>
      </c>
      <c r="I265" s="5" t="s">
        <v>13746</v>
      </c>
      <c r="J265" s="5" t="s">
        <v>18298</v>
      </c>
    </row>
    <row r="266" spans="1:10" x14ac:dyDescent="0.25">
      <c r="A266" s="5" t="s">
        <v>17914</v>
      </c>
      <c r="B266" s="6">
        <v>1.21268956116988</v>
      </c>
      <c r="C266" s="5" t="s">
        <v>14819</v>
      </c>
      <c r="D266" s="5" t="s">
        <v>18292</v>
      </c>
      <c r="G266" s="5" t="s">
        <v>7191</v>
      </c>
      <c r="H266" s="6">
        <v>-1.35789839993785</v>
      </c>
      <c r="I266" s="5" t="s">
        <v>7194</v>
      </c>
      <c r="J266" s="5" t="s">
        <v>18290</v>
      </c>
    </row>
    <row r="267" spans="1:10" x14ac:dyDescent="0.25">
      <c r="A267" s="5" t="s">
        <v>17477</v>
      </c>
      <c r="B267" s="6">
        <v>1.20884029952306</v>
      </c>
      <c r="C267" s="5" t="s">
        <v>2289</v>
      </c>
      <c r="D267" s="5" t="s">
        <v>18285</v>
      </c>
      <c r="G267" s="5" t="s">
        <v>3682</v>
      </c>
      <c r="H267" s="6">
        <v>-1.3535967940868801</v>
      </c>
      <c r="I267" s="5" t="s">
        <v>3685</v>
      </c>
      <c r="J267" s="5" t="s">
        <v>18287</v>
      </c>
    </row>
    <row r="268" spans="1:10" x14ac:dyDescent="0.25">
      <c r="A268" s="5" t="s">
        <v>9172</v>
      </c>
      <c r="B268" s="6">
        <v>1.1982058769606201</v>
      </c>
      <c r="C268" s="5" t="s">
        <v>9175</v>
      </c>
      <c r="D268" s="5" t="s">
        <v>18290</v>
      </c>
      <c r="G268" s="5" t="s">
        <v>17362</v>
      </c>
      <c r="H268" s="6">
        <v>-1.3499499024111701</v>
      </c>
      <c r="I268" s="5" t="s">
        <v>35</v>
      </c>
      <c r="J268" s="5"/>
    </row>
    <row r="269" spans="1:10" x14ac:dyDescent="0.25">
      <c r="A269" s="5" t="s">
        <v>2997</v>
      </c>
      <c r="B269" s="6">
        <v>1.1950486766624899</v>
      </c>
      <c r="C269" s="5" t="s">
        <v>3000</v>
      </c>
      <c r="D269" s="5"/>
      <c r="G269" s="5" t="s">
        <v>9561</v>
      </c>
      <c r="H269" s="6">
        <v>-1.3449590166941401</v>
      </c>
      <c r="I269" s="5" t="s">
        <v>9564</v>
      </c>
      <c r="J269" s="5" t="s">
        <v>18295</v>
      </c>
    </row>
    <row r="270" spans="1:10" x14ac:dyDescent="0.25">
      <c r="A270" s="5" t="s">
        <v>9385</v>
      </c>
      <c r="B270" s="6">
        <v>1.19006485509293</v>
      </c>
      <c r="C270" s="5" t="s">
        <v>4962</v>
      </c>
      <c r="D270" s="5" t="s">
        <v>18282</v>
      </c>
      <c r="G270" s="5" t="s">
        <v>17093</v>
      </c>
      <c r="H270" s="6">
        <v>-1.3447141483560201</v>
      </c>
      <c r="I270" s="5" t="s">
        <v>11847</v>
      </c>
      <c r="J270" s="5" t="s">
        <v>18294</v>
      </c>
    </row>
    <row r="271" spans="1:10" x14ac:dyDescent="0.25">
      <c r="A271" s="5" t="s">
        <v>17915</v>
      </c>
      <c r="B271" s="6">
        <v>1.1888213434054899</v>
      </c>
      <c r="C271" s="5" t="s">
        <v>35</v>
      </c>
      <c r="D271" s="5" t="s">
        <v>18295</v>
      </c>
      <c r="G271" s="5" t="s">
        <v>16470</v>
      </c>
      <c r="H271" s="6">
        <v>-1.3417829596842901</v>
      </c>
      <c r="I271" s="5" t="s">
        <v>24</v>
      </c>
      <c r="J271" s="5"/>
    </row>
    <row r="272" spans="1:10" x14ac:dyDescent="0.25">
      <c r="A272" s="5" t="s">
        <v>9965</v>
      </c>
      <c r="B272" s="6">
        <v>1.18782594881593</v>
      </c>
      <c r="C272" s="5" t="s">
        <v>35</v>
      </c>
      <c r="D272" s="5"/>
      <c r="G272" s="5" t="s">
        <v>8038</v>
      </c>
      <c r="H272" s="6">
        <v>-1.3412410288394001</v>
      </c>
      <c r="I272" s="5" t="s">
        <v>8041</v>
      </c>
      <c r="J272" s="5" t="s">
        <v>18291</v>
      </c>
    </row>
    <row r="273" spans="1:10" x14ac:dyDescent="0.25">
      <c r="A273" s="5" t="s">
        <v>1892</v>
      </c>
      <c r="B273" s="6">
        <v>1.18629922326613</v>
      </c>
      <c r="C273" s="5" t="s">
        <v>1895</v>
      </c>
      <c r="D273" s="5" t="s">
        <v>18288</v>
      </c>
      <c r="G273" s="5" t="s">
        <v>17466</v>
      </c>
      <c r="H273" s="6">
        <v>-1.33971145548725</v>
      </c>
      <c r="I273" s="5" t="s">
        <v>1123</v>
      </c>
      <c r="J273" s="5" t="s">
        <v>18282</v>
      </c>
    </row>
    <row r="274" spans="1:10" x14ac:dyDescent="0.25">
      <c r="A274" s="5" t="s">
        <v>17516</v>
      </c>
      <c r="B274" s="6">
        <v>1.1850302195456801</v>
      </c>
      <c r="C274" s="5" t="s">
        <v>13355</v>
      </c>
      <c r="D274" s="5" t="s">
        <v>18285</v>
      </c>
      <c r="G274" s="5" t="s">
        <v>4349</v>
      </c>
      <c r="H274" s="6">
        <v>-1.33733108818722</v>
      </c>
      <c r="I274" s="5" t="s">
        <v>4351</v>
      </c>
      <c r="J274" s="5" t="s">
        <v>18295</v>
      </c>
    </row>
    <row r="275" spans="1:10" x14ac:dyDescent="0.25">
      <c r="A275" s="3" t="s">
        <v>1484</v>
      </c>
      <c r="B275" s="4">
        <v>1.1849112757967599</v>
      </c>
      <c r="C275" s="3" t="s">
        <v>35</v>
      </c>
      <c r="D275" s="3"/>
      <c r="G275" s="5" t="s">
        <v>16643</v>
      </c>
      <c r="H275" s="6">
        <v>-1.3345895568344299</v>
      </c>
      <c r="I275" s="5" t="s">
        <v>446</v>
      </c>
      <c r="J275" s="5" t="s">
        <v>18291</v>
      </c>
    </row>
    <row r="276" spans="1:10" x14ac:dyDescent="0.25">
      <c r="A276" s="5" t="s">
        <v>16481</v>
      </c>
      <c r="B276" s="6">
        <v>1.1821632579050201</v>
      </c>
      <c r="C276" s="5" t="s">
        <v>24</v>
      </c>
      <c r="D276" s="5"/>
      <c r="G276" s="3" t="s">
        <v>7557</v>
      </c>
      <c r="H276" s="4">
        <v>-1.33276092535214</v>
      </c>
      <c r="I276" s="3" t="s">
        <v>35</v>
      </c>
      <c r="J276" s="3"/>
    </row>
    <row r="277" spans="1:10" x14ac:dyDescent="0.25">
      <c r="A277" s="3" t="s">
        <v>17932</v>
      </c>
      <c r="B277" s="4">
        <v>1.17425218331409</v>
      </c>
      <c r="C277" s="3" t="s">
        <v>14881</v>
      </c>
      <c r="D277" s="3" t="s">
        <v>18292</v>
      </c>
      <c r="G277" s="5" t="s">
        <v>17104</v>
      </c>
      <c r="H277" s="6">
        <v>-1.32308125804605</v>
      </c>
      <c r="I277" s="5" t="s">
        <v>11880</v>
      </c>
      <c r="J277" s="5" t="s">
        <v>18291</v>
      </c>
    </row>
    <row r="278" spans="1:10" x14ac:dyDescent="0.25">
      <c r="A278" s="3" t="s">
        <v>16538</v>
      </c>
      <c r="B278" s="4">
        <v>1.17143356983618</v>
      </c>
      <c r="C278" s="3" t="s">
        <v>24</v>
      </c>
      <c r="D278" s="3" t="s">
        <v>18285</v>
      </c>
      <c r="G278" s="5" t="s">
        <v>9977</v>
      </c>
      <c r="H278" s="6">
        <v>-1.3196077063862599</v>
      </c>
      <c r="I278" s="5" t="s">
        <v>35</v>
      </c>
      <c r="J278" s="5"/>
    </row>
    <row r="279" spans="1:10" x14ac:dyDescent="0.25">
      <c r="A279" s="5" t="s">
        <v>16412</v>
      </c>
      <c r="B279" s="6">
        <v>1.1701951381553399</v>
      </c>
      <c r="C279" s="5" t="s">
        <v>24</v>
      </c>
      <c r="D279" s="5"/>
      <c r="G279" s="5" t="s">
        <v>3678</v>
      </c>
      <c r="H279" s="6">
        <v>-1.31919805452545</v>
      </c>
      <c r="I279" s="5" t="s">
        <v>3681</v>
      </c>
      <c r="J279" s="5" t="s">
        <v>18283</v>
      </c>
    </row>
    <row r="280" spans="1:10" x14ac:dyDescent="0.25">
      <c r="A280" s="5" t="s">
        <v>16215</v>
      </c>
      <c r="B280" s="6">
        <v>1.1694781616392</v>
      </c>
      <c r="C280" s="5" t="s">
        <v>368</v>
      </c>
      <c r="D280" s="5" t="s">
        <v>18283</v>
      </c>
      <c r="G280" s="5" t="s">
        <v>4471</v>
      </c>
      <c r="H280" s="6">
        <v>-1.3180214386957601</v>
      </c>
      <c r="I280" s="5" t="s">
        <v>196</v>
      </c>
      <c r="J280" s="5" t="s">
        <v>18282</v>
      </c>
    </row>
    <row r="281" spans="1:10" x14ac:dyDescent="0.25">
      <c r="A281" s="5" t="s">
        <v>6203</v>
      </c>
      <c r="B281" s="6">
        <v>1.16634073281689</v>
      </c>
      <c r="C281" s="5" t="s">
        <v>35</v>
      </c>
      <c r="D281" s="5"/>
      <c r="G281" s="5" t="s">
        <v>3673</v>
      </c>
      <c r="H281" s="6">
        <v>-1.3168853828977101</v>
      </c>
      <c r="I281" s="5" t="s">
        <v>3676</v>
      </c>
      <c r="J281" s="5" t="s">
        <v>18287</v>
      </c>
    </row>
    <row r="282" spans="1:10" x14ac:dyDescent="0.25">
      <c r="A282" s="5" t="s">
        <v>3960</v>
      </c>
      <c r="B282" s="6">
        <v>1.1658175751787201</v>
      </c>
      <c r="C282" s="5" t="s">
        <v>3963</v>
      </c>
      <c r="D282" s="5" t="s">
        <v>18297</v>
      </c>
      <c r="G282" s="3" t="s">
        <v>17281</v>
      </c>
      <c r="H282" s="4">
        <v>-1.3168196177773701</v>
      </c>
      <c r="I282" s="3" t="s">
        <v>1167</v>
      </c>
      <c r="J282" s="3" t="s">
        <v>18298</v>
      </c>
    </row>
    <row r="283" spans="1:10" x14ac:dyDescent="0.25">
      <c r="A283" s="3" t="s">
        <v>16885</v>
      </c>
      <c r="B283" s="4">
        <v>1.1650197102575299</v>
      </c>
      <c r="C283" s="3" t="s">
        <v>35</v>
      </c>
      <c r="D283" s="3"/>
      <c r="G283" s="5" t="s">
        <v>17421</v>
      </c>
      <c r="H283" s="6">
        <v>-1.31173250562439</v>
      </c>
      <c r="I283" s="5" t="s">
        <v>13013</v>
      </c>
      <c r="J283" s="5" t="s">
        <v>18297</v>
      </c>
    </row>
    <row r="284" spans="1:10" x14ac:dyDescent="0.25">
      <c r="A284" s="5" t="s">
        <v>8987</v>
      </c>
      <c r="B284" s="6">
        <v>1.1648476964833701</v>
      </c>
      <c r="C284" s="5" t="s">
        <v>5409</v>
      </c>
      <c r="D284" s="5" t="s">
        <v>18288</v>
      </c>
      <c r="G284" s="5" t="s">
        <v>4063</v>
      </c>
      <c r="H284" s="6">
        <v>-1.31141021242134</v>
      </c>
      <c r="I284" s="5" t="s">
        <v>4066</v>
      </c>
      <c r="J284" s="5" t="s">
        <v>18288</v>
      </c>
    </row>
    <row r="285" spans="1:10" x14ac:dyDescent="0.25">
      <c r="A285" s="3" t="s">
        <v>16981</v>
      </c>
      <c r="B285" s="4">
        <v>1.16359824134684</v>
      </c>
      <c r="C285" s="3" t="s">
        <v>11495</v>
      </c>
      <c r="D285" s="3" t="s">
        <v>18281</v>
      </c>
      <c r="G285" s="5" t="s">
        <v>2060</v>
      </c>
      <c r="H285" s="6">
        <v>-1.3110682497107999</v>
      </c>
      <c r="I285" s="5" t="s">
        <v>2063</v>
      </c>
      <c r="J285" s="5" t="s">
        <v>18287</v>
      </c>
    </row>
    <row r="286" spans="1:10" x14ac:dyDescent="0.25">
      <c r="A286" s="5" t="s">
        <v>2576</v>
      </c>
      <c r="B286" s="6">
        <v>1.1605054426633601</v>
      </c>
      <c r="C286" s="5" t="s">
        <v>2579</v>
      </c>
      <c r="D286" s="5" t="s">
        <v>18294</v>
      </c>
      <c r="G286" s="5" t="s">
        <v>9389</v>
      </c>
      <c r="H286" s="6">
        <v>-1.3109682572788099</v>
      </c>
      <c r="I286" s="5" t="s">
        <v>35</v>
      </c>
      <c r="J286" s="5"/>
    </row>
    <row r="287" spans="1:10" x14ac:dyDescent="0.25">
      <c r="A287" s="5" t="s">
        <v>16333</v>
      </c>
      <c r="B287" s="6">
        <v>1.16018501164486</v>
      </c>
      <c r="C287" s="5" t="s">
        <v>785</v>
      </c>
      <c r="D287" s="5" t="s">
        <v>18288</v>
      </c>
      <c r="G287" s="5" t="s">
        <v>9566</v>
      </c>
      <c r="H287" s="6">
        <v>-1.30928838674305</v>
      </c>
      <c r="I287" s="5" t="s">
        <v>35</v>
      </c>
      <c r="J287" s="5"/>
    </row>
    <row r="288" spans="1:10" x14ac:dyDescent="0.25">
      <c r="A288" s="5" t="s">
        <v>6977</v>
      </c>
      <c r="B288" s="6">
        <v>1.15323899230523</v>
      </c>
      <c r="C288" s="5" t="s">
        <v>3838</v>
      </c>
      <c r="D288" s="5" t="s">
        <v>18292</v>
      </c>
      <c r="G288" s="5" t="s">
        <v>17301</v>
      </c>
      <c r="H288" s="6">
        <v>-1.3056293841372499</v>
      </c>
      <c r="I288" s="5" t="s">
        <v>12579</v>
      </c>
      <c r="J288" s="5"/>
    </row>
    <row r="289" spans="1:10" x14ac:dyDescent="0.25">
      <c r="A289" s="5" t="s">
        <v>6958</v>
      </c>
      <c r="B289" s="6">
        <v>1.1531166083283599</v>
      </c>
      <c r="C289" s="5" t="s">
        <v>6961</v>
      </c>
      <c r="D289" s="5"/>
      <c r="G289" s="5" t="s">
        <v>17075</v>
      </c>
      <c r="H289" s="6">
        <v>-1.2939169059795099</v>
      </c>
      <c r="I289" s="5" t="s">
        <v>11785</v>
      </c>
      <c r="J289" s="5" t="s">
        <v>18300</v>
      </c>
    </row>
    <row r="290" spans="1:10" x14ac:dyDescent="0.25">
      <c r="A290" s="5" t="s">
        <v>18046</v>
      </c>
      <c r="B290" s="6">
        <v>1.14818534228427</v>
      </c>
      <c r="C290" s="5" t="s">
        <v>15293</v>
      </c>
      <c r="D290" s="5" t="s">
        <v>18282</v>
      </c>
      <c r="G290" s="5" t="s">
        <v>2149</v>
      </c>
      <c r="H290" s="6">
        <v>-1.2914054054174999</v>
      </c>
      <c r="I290" s="5" t="s">
        <v>2152</v>
      </c>
      <c r="J290" s="5" t="s">
        <v>18287</v>
      </c>
    </row>
    <row r="291" spans="1:10" x14ac:dyDescent="0.25">
      <c r="A291" s="5" t="s">
        <v>17916</v>
      </c>
      <c r="B291" s="6">
        <v>1.14341011064095</v>
      </c>
      <c r="C291" s="5" t="s">
        <v>14826</v>
      </c>
      <c r="D291" s="5" t="s">
        <v>18289</v>
      </c>
      <c r="G291" s="3" t="s">
        <v>17277</v>
      </c>
      <c r="H291" s="4">
        <v>-1.28664649151112</v>
      </c>
      <c r="I291" s="3" t="s">
        <v>12494</v>
      </c>
      <c r="J291" s="3" t="s">
        <v>18298</v>
      </c>
    </row>
    <row r="292" spans="1:10" x14ac:dyDescent="0.25">
      <c r="A292" s="5" t="s">
        <v>17358</v>
      </c>
      <c r="B292" s="6">
        <v>1.1408254249852501</v>
      </c>
      <c r="C292" s="5" t="s">
        <v>12788</v>
      </c>
      <c r="D292" s="5" t="s">
        <v>18295</v>
      </c>
      <c r="G292" s="5" t="s">
        <v>2712</v>
      </c>
      <c r="H292" s="6">
        <v>-1.2850032152348501</v>
      </c>
      <c r="I292" s="5" t="s">
        <v>2715</v>
      </c>
      <c r="J292" s="5"/>
    </row>
    <row r="293" spans="1:10" x14ac:dyDescent="0.25">
      <c r="A293" s="5" t="s">
        <v>16559</v>
      </c>
      <c r="B293" s="6">
        <v>1.1400531606353399</v>
      </c>
      <c r="C293" s="5" t="s">
        <v>24</v>
      </c>
      <c r="D293" s="5"/>
      <c r="G293" s="5" t="s">
        <v>8043</v>
      </c>
      <c r="H293" s="6">
        <v>-1.28413101172747</v>
      </c>
      <c r="I293" s="5" t="s">
        <v>8046</v>
      </c>
      <c r="J293" s="5" t="s">
        <v>18291</v>
      </c>
    </row>
    <row r="294" spans="1:10" x14ac:dyDescent="0.25">
      <c r="A294" s="5" t="s">
        <v>17510</v>
      </c>
      <c r="B294" s="6">
        <v>1.13689062937506</v>
      </c>
      <c r="C294" s="5" t="s">
        <v>13332</v>
      </c>
      <c r="D294" s="5" t="s">
        <v>18284</v>
      </c>
      <c r="G294" s="3" t="s">
        <v>17045</v>
      </c>
      <c r="H294" s="4">
        <v>-1.28224149094302</v>
      </c>
      <c r="I294" s="3" t="s">
        <v>8056</v>
      </c>
      <c r="J294" s="3" t="s">
        <v>18294</v>
      </c>
    </row>
    <row r="295" spans="1:10" x14ac:dyDescent="0.25">
      <c r="A295" s="5" t="s">
        <v>16440</v>
      </c>
      <c r="B295" s="6">
        <v>1.13568318437183</v>
      </c>
      <c r="C295" s="5" t="s">
        <v>5597</v>
      </c>
      <c r="D295" s="5" t="s">
        <v>18286</v>
      </c>
      <c r="G295" s="5" t="s">
        <v>17672</v>
      </c>
      <c r="H295" s="6">
        <v>-1.28148172416839</v>
      </c>
      <c r="I295" s="5" t="s">
        <v>13896</v>
      </c>
      <c r="J295" s="5" t="s">
        <v>18287</v>
      </c>
    </row>
    <row r="296" spans="1:10" x14ac:dyDescent="0.25">
      <c r="A296" s="5" t="s">
        <v>17185</v>
      </c>
      <c r="B296" s="6">
        <v>1.1348746573521</v>
      </c>
      <c r="C296" s="5" t="s">
        <v>12167</v>
      </c>
      <c r="D296" s="5" t="s">
        <v>18293</v>
      </c>
      <c r="G296" s="5" t="s">
        <v>2919</v>
      </c>
      <c r="H296" s="6">
        <v>-1.2801475890154199</v>
      </c>
      <c r="I296" s="5" t="s">
        <v>2922</v>
      </c>
      <c r="J296" s="5" t="s">
        <v>18282</v>
      </c>
    </row>
    <row r="297" spans="1:10" x14ac:dyDescent="0.25">
      <c r="A297" s="5" t="s">
        <v>17883</v>
      </c>
      <c r="B297" s="6">
        <v>1.1344754890050199</v>
      </c>
      <c r="C297" s="5" t="s">
        <v>14703</v>
      </c>
      <c r="D297" s="5" t="s">
        <v>18284</v>
      </c>
      <c r="G297" s="3" t="s">
        <v>17569</v>
      </c>
      <c r="H297" s="4">
        <v>-1.2710591987687301</v>
      </c>
      <c r="I297" s="3" t="s">
        <v>35</v>
      </c>
      <c r="J297" s="3"/>
    </row>
    <row r="298" spans="1:10" x14ac:dyDescent="0.25">
      <c r="A298" s="5" t="s">
        <v>16893</v>
      </c>
      <c r="B298" s="6">
        <v>1.13416405654719</v>
      </c>
      <c r="C298" s="5" t="s">
        <v>11287</v>
      </c>
      <c r="D298" s="5" t="s">
        <v>18295</v>
      </c>
      <c r="G298" s="5" t="s">
        <v>18237</v>
      </c>
      <c r="H298" s="6">
        <v>-1.2611350510346899</v>
      </c>
      <c r="I298" s="5" t="s">
        <v>15958</v>
      </c>
      <c r="J298" s="5" t="s">
        <v>18288</v>
      </c>
    </row>
    <row r="299" spans="1:10" x14ac:dyDescent="0.25">
      <c r="A299" s="5" t="s">
        <v>18206</v>
      </c>
      <c r="B299" s="6">
        <v>1.1331413664672201</v>
      </c>
      <c r="C299" s="5" t="s">
        <v>15847</v>
      </c>
      <c r="D299" s="5" t="s">
        <v>18291</v>
      </c>
      <c r="G299" s="5" t="s">
        <v>17716</v>
      </c>
      <c r="H299" s="6">
        <v>-1.2607424753390799</v>
      </c>
      <c r="I299" s="5" t="s">
        <v>14065</v>
      </c>
      <c r="J299" s="5"/>
    </row>
    <row r="300" spans="1:10" x14ac:dyDescent="0.25">
      <c r="A300" s="5" t="s">
        <v>16500</v>
      </c>
      <c r="B300" s="6">
        <v>1.12888448435928</v>
      </c>
      <c r="C300" s="5" t="s">
        <v>8239</v>
      </c>
      <c r="D300" s="5" t="s">
        <v>18289</v>
      </c>
      <c r="G300" s="5" t="s">
        <v>17519</v>
      </c>
      <c r="H300" s="6">
        <v>-1.25896586841563</v>
      </c>
      <c r="I300" s="5" t="s">
        <v>35</v>
      </c>
      <c r="J300" s="5"/>
    </row>
    <row r="301" spans="1:10" x14ac:dyDescent="0.25">
      <c r="A301" s="5" t="s">
        <v>5148</v>
      </c>
      <c r="B301" s="6">
        <v>1.12553980545229</v>
      </c>
      <c r="C301" s="5" t="s">
        <v>5151</v>
      </c>
      <c r="D301" s="5" t="s">
        <v>18291</v>
      </c>
      <c r="G301" s="5" t="s">
        <v>17107</v>
      </c>
      <c r="H301" s="6">
        <v>-1.2490776277823601</v>
      </c>
      <c r="I301" s="5" t="s">
        <v>11890</v>
      </c>
      <c r="J301" s="5" t="s">
        <v>18296</v>
      </c>
    </row>
    <row r="302" spans="1:10" x14ac:dyDescent="0.25">
      <c r="A302" s="3" t="s">
        <v>17949</v>
      </c>
      <c r="B302" s="4">
        <v>1.1255374010652699</v>
      </c>
      <c r="C302" s="3" t="s">
        <v>4962</v>
      </c>
      <c r="D302" s="3" t="s">
        <v>18282</v>
      </c>
      <c r="G302" s="5" t="s">
        <v>17108</v>
      </c>
      <c r="H302" s="6">
        <v>-1.2402867307449901</v>
      </c>
      <c r="I302" s="5" t="s">
        <v>11894</v>
      </c>
      <c r="J302" s="5" t="s">
        <v>18296</v>
      </c>
    </row>
    <row r="303" spans="1:10" x14ac:dyDescent="0.25">
      <c r="A303" s="5" t="s">
        <v>17340</v>
      </c>
      <c r="B303" s="6">
        <v>1.12430938340666</v>
      </c>
      <c r="C303" s="5" t="s">
        <v>7630</v>
      </c>
      <c r="D303" s="5" t="s">
        <v>18289</v>
      </c>
      <c r="G303" s="3" t="s">
        <v>16678</v>
      </c>
      <c r="H303" s="4">
        <v>-1.2381635501743</v>
      </c>
      <c r="I303" s="3" t="s">
        <v>10590</v>
      </c>
      <c r="J303" s="3" t="s">
        <v>18298</v>
      </c>
    </row>
    <row r="304" spans="1:10" x14ac:dyDescent="0.25">
      <c r="A304" s="5" t="s">
        <v>17134</v>
      </c>
      <c r="B304" s="6">
        <v>1.12258131165847</v>
      </c>
      <c r="C304" s="5" t="s">
        <v>11980</v>
      </c>
      <c r="D304" s="5" t="s">
        <v>18287</v>
      </c>
      <c r="G304" s="5" t="s">
        <v>16785</v>
      </c>
      <c r="H304" s="6">
        <v>-1.2364937066788699</v>
      </c>
      <c r="I304" s="5" t="s">
        <v>10936</v>
      </c>
      <c r="J304" s="5" t="s">
        <v>18297</v>
      </c>
    </row>
    <row r="305" spans="1:10" x14ac:dyDescent="0.25">
      <c r="A305" s="5" t="s">
        <v>3955</v>
      </c>
      <c r="B305" s="6">
        <v>1.12200722159313</v>
      </c>
      <c r="C305" s="5" t="s">
        <v>3958</v>
      </c>
      <c r="D305" s="5" t="s">
        <v>18297</v>
      </c>
      <c r="G305" s="5" t="s">
        <v>17837</v>
      </c>
      <c r="H305" s="6">
        <v>-1.23481588594474</v>
      </c>
      <c r="I305" s="5" t="s">
        <v>14525</v>
      </c>
      <c r="J305" s="5" t="s">
        <v>18297</v>
      </c>
    </row>
    <row r="306" spans="1:10" x14ac:dyDescent="0.25">
      <c r="A306" s="5" t="s">
        <v>5608</v>
      </c>
      <c r="B306" s="6">
        <v>1.1216466420041</v>
      </c>
      <c r="C306" s="5" t="s">
        <v>35</v>
      </c>
      <c r="D306" s="5"/>
      <c r="G306" s="5" t="s">
        <v>7995</v>
      </c>
      <c r="H306" s="6">
        <v>-1.23142727131145</v>
      </c>
      <c r="I306" s="5" t="s">
        <v>7998</v>
      </c>
      <c r="J306" s="5" t="s">
        <v>18293</v>
      </c>
    </row>
    <row r="307" spans="1:10" x14ac:dyDescent="0.25">
      <c r="A307" s="5" t="s">
        <v>18166</v>
      </c>
      <c r="B307" s="6">
        <v>1.12069590032487</v>
      </c>
      <c r="C307" s="5" t="s">
        <v>15708</v>
      </c>
      <c r="D307" s="5" t="s">
        <v>18282</v>
      </c>
      <c r="G307" s="3" t="s">
        <v>8342</v>
      </c>
      <c r="H307" s="4">
        <v>-1.2309828369669</v>
      </c>
      <c r="I307" s="3" t="s">
        <v>8345</v>
      </c>
      <c r="J307" s="3" t="s">
        <v>18295</v>
      </c>
    </row>
    <row r="308" spans="1:10" x14ac:dyDescent="0.25">
      <c r="A308" s="3" t="s">
        <v>8758</v>
      </c>
      <c r="B308" s="4">
        <v>1.11551589404869</v>
      </c>
      <c r="C308" s="3" t="s">
        <v>35</v>
      </c>
      <c r="D308" s="3"/>
      <c r="G308" s="5" t="s">
        <v>7247</v>
      </c>
      <c r="H308" s="6">
        <v>-1.2295546457634901</v>
      </c>
      <c r="I308" s="5" t="s">
        <v>7250</v>
      </c>
      <c r="J308" s="5" t="s">
        <v>18290</v>
      </c>
    </row>
    <row r="309" spans="1:10" x14ac:dyDescent="0.25">
      <c r="A309" s="3" t="s">
        <v>16985</v>
      </c>
      <c r="B309" s="4">
        <v>1.11548787305862</v>
      </c>
      <c r="C309" s="3" t="s">
        <v>11495</v>
      </c>
      <c r="D309" s="3" t="s">
        <v>18281</v>
      </c>
      <c r="G309" s="5" t="s">
        <v>1103</v>
      </c>
      <c r="H309" s="6">
        <v>-1.2244049269396899</v>
      </c>
      <c r="I309" s="5" t="s">
        <v>306</v>
      </c>
      <c r="J309" s="5" t="s">
        <v>18295</v>
      </c>
    </row>
    <row r="310" spans="1:10" x14ac:dyDescent="0.25">
      <c r="A310" s="5" t="s">
        <v>1024</v>
      </c>
      <c r="B310" s="6">
        <v>1.1135078146050199</v>
      </c>
      <c r="C310" s="5" t="s">
        <v>1027</v>
      </c>
      <c r="D310" s="5" t="s">
        <v>18294</v>
      </c>
      <c r="G310" s="5" t="s">
        <v>6827</v>
      </c>
      <c r="H310" s="6">
        <v>-1.22288326322823</v>
      </c>
      <c r="I310" s="5" t="s">
        <v>6830</v>
      </c>
      <c r="J310" s="5" t="s">
        <v>18298</v>
      </c>
    </row>
    <row r="311" spans="1:10" x14ac:dyDescent="0.25">
      <c r="A311" s="5" t="s">
        <v>17729</v>
      </c>
      <c r="B311" s="6">
        <v>1.1085653844087</v>
      </c>
      <c r="C311" s="5" t="s">
        <v>14115</v>
      </c>
      <c r="D311" s="5" t="s">
        <v>18293</v>
      </c>
      <c r="G311" s="3" t="s">
        <v>1690</v>
      </c>
      <c r="H311" s="4">
        <v>-1.2215429249252201</v>
      </c>
      <c r="I311" s="3" t="s">
        <v>1693</v>
      </c>
      <c r="J311" s="3" t="s">
        <v>18292</v>
      </c>
    </row>
    <row r="312" spans="1:10" x14ac:dyDescent="0.25">
      <c r="A312" s="5" t="s">
        <v>9754</v>
      </c>
      <c r="B312" s="6">
        <v>1.10792057965555</v>
      </c>
      <c r="C312" s="5" t="s">
        <v>9757</v>
      </c>
      <c r="D312" s="5" t="s">
        <v>18294</v>
      </c>
      <c r="G312" s="5" t="s">
        <v>10042</v>
      </c>
      <c r="H312" s="6">
        <v>-1.21889192291435</v>
      </c>
      <c r="I312" s="5" t="s">
        <v>10045</v>
      </c>
      <c r="J312" s="5"/>
    </row>
    <row r="313" spans="1:10" x14ac:dyDescent="0.25">
      <c r="A313" s="5" t="s">
        <v>16343</v>
      </c>
      <c r="B313" s="6">
        <v>1.10765633364288</v>
      </c>
      <c r="C313" s="5" t="s">
        <v>306</v>
      </c>
      <c r="D313" s="5" t="s">
        <v>18285</v>
      </c>
      <c r="G313" s="3" t="s">
        <v>16936</v>
      </c>
      <c r="H313" s="4">
        <v>-1.2182701993621501</v>
      </c>
      <c r="I313" s="3" t="s">
        <v>35</v>
      </c>
      <c r="J313" s="3"/>
    </row>
    <row r="314" spans="1:10" x14ac:dyDescent="0.25">
      <c r="A314" s="5" t="s">
        <v>17268</v>
      </c>
      <c r="B314" s="6">
        <v>1.1051550955409699</v>
      </c>
      <c r="C314" s="5" t="s">
        <v>35</v>
      </c>
      <c r="D314" s="5" t="s">
        <v>18294</v>
      </c>
      <c r="G314" s="3" t="s">
        <v>16937</v>
      </c>
      <c r="H314" s="4">
        <v>-1.2182701993621501</v>
      </c>
      <c r="I314" s="3" t="s">
        <v>35</v>
      </c>
      <c r="J314" s="3"/>
    </row>
    <row r="315" spans="1:10" x14ac:dyDescent="0.25">
      <c r="A315" s="5" t="s">
        <v>7581</v>
      </c>
      <c r="B315" s="6">
        <v>1.10505112968508</v>
      </c>
      <c r="C315" s="5" t="s">
        <v>7584</v>
      </c>
      <c r="D315" s="5" t="s">
        <v>18290</v>
      </c>
      <c r="G315" s="5" t="s">
        <v>1958</v>
      </c>
      <c r="H315" s="6">
        <v>-1.2172122944805599</v>
      </c>
      <c r="I315" s="5" t="s">
        <v>35</v>
      </c>
      <c r="J315" s="5" t="s">
        <v>18295</v>
      </c>
    </row>
    <row r="316" spans="1:10" x14ac:dyDescent="0.25">
      <c r="A316" s="5" t="s">
        <v>10145</v>
      </c>
      <c r="B316" s="6">
        <v>1.1027766830753001</v>
      </c>
      <c r="C316" s="5" t="s">
        <v>35</v>
      </c>
      <c r="D316" s="5"/>
      <c r="G316" s="5" t="s">
        <v>17056</v>
      </c>
      <c r="H316" s="6">
        <v>-1.21673175668633</v>
      </c>
      <c r="I316" s="5" t="s">
        <v>11715</v>
      </c>
      <c r="J316" s="5" t="s">
        <v>18298</v>
      </c>
    </row>
    <row r="317" spans="1:10" x14ac:dyDescent="0.25">
      <c r="A317" s="5" t="s">
        <v>16281</v>
      </c>
      <c r="B317" s="6">
        <v>1.0997579636841599</v>
      </c>
      <c r="C317" s="5" t="s">
        <v>608</v>
      </c>
      <c r="D317" s="5" t="s">
        <v>18291</v>
      </c>
      <c r="G317" s="5" t="s">
        <v>17939</v>
      </c>
      <c r="H317" s="6">
        <v>-1.21635618165773</v>
      </c>
      <c r="I317" s="5" t="s">
        <v>14907</v>
      </c>
      <c r="J317" s="5" t="s">
        <v>18294</v>
      </c>
    </row>
    <row r="318" spans="1:10" x14ac:dyDescent="0.25">
      <c r="A318" s="5" t="s">
        <v>8252</v>
      </c>
      <c r="B318" s="6">
        <v>1.09948452584738</v>
      </c>
      <c r="C318" s="5" t="s">
        <v>8255</v>
      </c>
      <c r="D318" s="5" t="s">
        <v>18292</v>
      </c>
      <c r="G318" s="5" t="s">
        <v>8249</v>
      </c>
      <c r="H318" s="6">
        <v>-1.21391888902596</v>
      </c>
      <c r="I318" s="5" t="s">
        <v>8247</v>
      </c>
      <c r="J318" s="5" t="s">
        <v>18281</v>
      </c>
    </row>
    <row r="319" spans="1:10" x14ac:dyDescent="0.25">
      <c r="A319" s="5" t="s">
        <v>2784</v>
      </c>
      <c r="B319" s="6">
        <v>1.0990971174301101</v>
      </c>
      <c r="C319" s="5" t="s">
        <v>2787</v>
      </c>
      <c r="D319" s="5" t="s">
        <v>18292</v>
      </c>
      <c r="G319" s="5" t="s">
        <v>17076</v>
      </c>
      <c r="H319" s="6">
        <v>-1.2111779425348299</v>
      </c>
      <c r="I319" s="5" t="s">
        <v>11789</v>
      </c>
      <c r="J319" s="5" t="s">
        <v>18300</v>
      </c>
    </row>
    <row r="320" spans="1:10" x14ac:dyDescent="0.25">
      <c r="A320" s="5" t="s">
        <v>16413</v>
      </c>
      <c r="B320" s="6">
        <v>1.09679752289194</v>
      </c>
      <c r="C320" s="5" t="s">
        <v>24</v>
      </c>
      <c r="D320" s="5"/>
      <c r="G320" s="5" t="s">
        <v>17604</v>
      </c>
      <c r="H320" s="6">
        <v>-1.20297087306191</v>
      </c>
      <c r="I320" s="5" t="s">
        <v>13637</v>
      </c>
      <c r="J320" s="5" t="s">
        <v>18282</v>
      </c>
    </row>
    <row r="321" spans="1:10" x14ac:dyDescent="0.25">
      <c r="A321" s="5" t="s">
        <v>18054</v>
      </c>
      <c r="B321" s="6">
        <v>1.0962169972019999</v>
      </c>
      <c r="C321" s="5" t="s">
        <v>35</v>
      </c>
      <c r="D321" s="5"/>
      <c r="G321" s="3" t="s">
        <v>7134</v>
      </c>
      <c r="H321" s="4">
        <v>-1.2023488407748499</v>
      </c>
      <c r="I321" s="3" t="s">
        <v>7137</v>
      </c>
      <c r="J321" s="3" t="s">
        <v>18297</v>
      </c>
    </row>
    <row r="322" spans="1:10" x14ac:dyDescent="0.25">
      <c r="A322" s="5" t="s">
        <v>16308</v>
      </c>
      <c r="B322" s="6">
        <v>1.0937547584495799</v>
      </c>
      <c r="C322" s="5" t="s">
        <v>711</v>
      </c>
      <c r="D322" s="5" t="s">
        <v>18288</v>
      </c>
      <c r="G322" s="5" t="s">
        <v>7122</v>
      </c>
      <c r="H322" s="6">
        <v>-1.2018433812968501</v>
      </c>
      <c r="I322" s="5" t="s">
        <v>7125</v>
      </c>
      <c r="J322" s="5" t="s">
        <v>18291</v>
      </c>
    </row>
    <row r="323" spans="1:10" x14ac:dyDescent="0.25">
      <c r="A323" s="5" t="s">
        <v>5820</v>
      </c>
      <c r="B323" s="6">
        <v>1.0936742341205801</v>
      </c>
      <c r="C323" s="5" t="s">
        <v>35</v>
      </c>
      <c r="D323" s="5"/>
      <c r="G323" s="3" t="s">
        <v>8833</v>
      </c>
      <c r="H323" s="4">
        <v>-1.2016661965381801</v>
      </c>
      <c r="I323" s="3" t="s">
        <v>8836</v>
      </c>
      <c r="J323" s="3" t="s">
        <v>18281</v>
      </c>
    </row>
    <row r="324" spans="1:10" x14ac:dyDescent="0.25">
      <c r="A324" s="5" t="s">
        <v>17842</v>
      </c>
      <c r="B324" s="6">
        <v>1.0929494054770801</v>
      </c>
      <c r="C324" s="5" t="s">
        <v>10163</v>
      </c>
      <c r="D324" s="5" t="s">
        <v>18293</v>
      </c>
      <c r="G324" s="5" t="s">
        <v>17503</v>
      </c>
      <c r="H324" s="6">
        <v>-1.1943518605049801</v>
      </c>
      <c r="I324" s="5" t="s">
        <v>13306</v>
      </c>
      <c r="J324" s="5" t="s">
        <v>18291</v>
      </c>
    </row>
    <row r="325" spans="1:10" x14ac:dyDescent="0.25">
      <c r="A325" s="5" t="s">
        <v>4115</v>
      </c>
      <c r="B325" s="6">
        <v>1.0924431643218899</v>
      </c>
      <c r="C325" s="5" t="s">
        <v>4118</v>
      </c>
      <c r="D325" s="5" t="s">
        <v>18293</v>
      </c>
      <c r="G325" s="5" t="s">
        <v>1925</v>
      </c>
      <c r="H325" s="6">
        <v>-1.1939503973827199</v>
      </c>
      <c r="I325" s="5" t="s">
        <v>1928</v>
      </c>
      <c r="J325" s="5" t="s">
        <v>18298</v>
      </c>
    </row>
    <row r="326" spans="1:10" x14ac:dyDescent="0.25">
      <c r="A326" s="5" t="s">
        <v>8372</v>
      </c>
      <c r="B326" s="6">
        <v>1.0899523251952701</v>
      </c>
      <c r="C326" s="5" t="s">
        <v>8375</v>
      </c>
      <c r="D326" s="5" t="s">
        <v>18301</v>
      </c>
      <c r="G326" s="5" t="s">
        <v>17707</v>
      </c>
      <c r="H326" s="6">
        <v>-1.19066978335021</v>
      </c>
      <c r="I326" s="5" t="s">
        <v>14031</v>
      </c>
      <c r="J326" s="5" t="s">
        <v>18282</v>
      </c>
    </row>
    <row r="327" spans="1:10" x14ac:dyDescent="0.25">
      <c r="A327" s="5" t="s">
        <v>3011</v>
      </c>
      <c r="B327" s="6">
        <v>1.089946517832</v>
      </c>
      <c r="C327" s="5" t="s">
        <v>3014</v>
      </c>
      <c r="D327" s="5" t="s">
        <v>18282</v>
      </c>
      <c r="G327" s="3" t="s">
        <v>16898</v>
      </c>
      <c r="H327" s="4">
        <v>-1.1896353768649699</v>
      </c>
      <c r="I327" s="3" t="s">
        <v>24</v>
      </c>
      <c r="J327" s="3"/>
    </row>
    <row r="328" spans="1:10" x14ac:dyDescent="0.25">
      <c r="A328" s="3" t="s">
        <v>16907</v>
      </c>
      <c r="B328" s="4">
        <v>1.0886443628925599</v>
      </c>
      <c r="C328" s="3" t="s">
        <v>11295</v>
      </c>
      <c r="D328" s="3" t="s">
        <v>18281</v>
      </c>
      <c r="G328" s="5" t="s">
        <v>16555</v>
      </c>
      <c r="H328" s="6">
        <v>-1.1891719033521899</v>
      </c>
      <c r="I328" s="5" t="s">
        <v>10257</v>
      </c>
      <c r="J328" s="5" t="s">
        <v>18291</v>
      </c>
    </row>
    <row r="329" spans="1:10" x14ac:dyDescent="0.25">
      <c r="A329" s="5" t="s">
        <v>17600</v>
      </c>
      <c r="B329" s="6">
        <v>1.0874154561331399</v>
      </c>
      <c r="C329" s="5" t="s">
        <v>35</v>
      </c>
      <c r="D329" s="5"/>
      <c r="G329" s="5" t="s">
        <v>8329</v>
      </c>
      <c r="H329" s="6">
        <v>-1.18864970352315</v>
      </c>
      <c r="I329" s="5" t="s">
        <v>8332</v>
      </c>
      <c r="J329" s="5"/>
    </row>
    <row r="330" spans="1:10" x14ac:dyDescent="0.25">
      <c r="A330" s="3" t="s">
        <v>5803</v>
      </c>
      <c r="B330" s="4">
        <v>1.08663291575983</v>
      </c>
      <c r="C330" s="3" t="s">
        <v>1426</v>
      </c>
      <c r="D330" s="3" t="s">
        <v>18295</v>
      </c>
      <c r="G330" s="5" t="s">
        <v>7696</v>
      </c>
      <c r="H330" s="6">
        <v>-1.1857745880989199</v>
      </c>
      <c r="I330" s="5" t="s">
        <v>35</v>
      </c>
      <c r="J330" s="5"/>
    </row>
    <row r="331" spans="1:10" x14ac:dyDescent="0.25">
      <c r="A331" s="5" t="s">
        <v>1361</v>
      </c>
      <c r="B331" s="6">
        <v>1.08587171468737</v>
      </c>
      <c r="C331" s="5" t="s">
        <v>1364</v>
      </c>
      <c r="D331" s="5" t="s">
        <v>18284</v>
      </c>
      <c r="G331" s="5" t="s">
        <v>1545</v>
      </c>
      <c r="H331" s="6">
        <v>-1.1833918481884</v>
      </c>
      <c r="I331" s="5" t="s">
        <v>1548</v>
      </c>
      <c r="J331" s="5" t="s">
        <v>18296</v>
      </c>
    </row>
    <row r="332" spans="1:10" x14ac:dyDescent="0.25">
      <c r="A332" s="5" t="s">
        <v>8703</v>
      </c>
      <c r="B332" s="6">
        <v>1.08376171311466</v>
      </c>
      <c r="C332" s="5" t="s">
        <v>8706</v>
      </c>
      <c r="D332" s="5" t="s">
        <v>18298</v>
      </c>
      <c r="G332" s="5" t="s">
        <v>16732</v>
      </c>
      <c r="H332" s="6">
        <v>-1.18041623779972</v>
      </c>
      <c r="I332" s="5" t="s">
        <v>10772</v>
      </c>
      <c r="J332" s="5" t="s">
        <v>18282</v>
      </c>
    </row>
    <row r="333" spans="1:10" x14ac:dyDescent="0.25">
      <c r="A333" s="5" t="s">
        <v>16502</v>
      </c>
      <c r="B333" s="6">
        <v>1.0825769226766599</v>
      </c>
      <c r="C333" s="5" t="s">
        <v>8340</v>
      </c>
      <c r="D333" s="5" t="s">
        <v>18289</v>
      </c>
      <c r="G333" s="3" t="s">
        <v>7379</v>
      </c>
      <c r="H333" s="4">
        <v>-1.1766908920674699</v>
      </c>
      <c r="I333" s="3" t="s">
        <v>7382</v>
      </c>
      <c r="J333" s="3" t="s">
        <v>18298</v>
      </c>
    </row>
    <row r="334" spans="1:10" x14ac:dyDescent="0.25">
      <c r="A334" s="5" t="s">
        <v>8198</v>
      </c>
      <c r="B334" s="6">
        <v>1.0817867013303799</v>
      </c>
      <c r="C334" s="5" t="s">
        <v>8201</v>
      </c>
      <c r="D334" s="5" t="s">
        <v>18296</v>
      </c>
      <c r="G334" s="3" t="s">
        <v>10133</v>
      </c>
      <c r="H334" s="4">
        <v>-1.17560006059179</v>
      </c>
      <c r="I334" s="3" t="s">
        <v>35</v>
      </c>
      <c r="J334" s="3"/>
    </row>
    <row r="335" spans="1:10" x14ac:dyDescent="0.25">
      <c r="A335" s="5" t="s">
        <v>16512</v>
      </c>
      <c r="B335" s="6">
        <v>1.08177684038597</v>
      </c>
      <c r="C335" s="5" t="s">
        <v>35</v>
      </c>
      <c r="D335" s="5" t="s">
        <v>18285</v>
      </c>
      <c r="G335" s="5" t="s">
        <v>8713</v>
      </c>
      <c r="H335" s="6">
        <v>-1.1745222687874599</v>
      </c>
      <c r="I335" s="5" t="s">
        <v>8716</v>
      </c>
      <c r="J335" s="5" t="s">
        <v>18296</v>
      </c>
    </row>
    <row r="336" spans="1:10" x14ac:dyDescent="0.25">
      <c r="A336" s="5" t="s">
        <v>16331</v>
      </c>
      <c r="B336" s="6">
        <v>1.07801695589022</v>
      </c>
      <c r="C336" s="5" t="s">
        <v>785</v>
      </c>
      <c r="D336" s="5" t="s">
        <v>18288</v>
      </c>
      <c r="G336" s="5" t="s">
        <v>7756</v>
      </c>
      <c r="H336" s="6">
        <v>-1.17197603115614</v>
      </c>
      <c r="I336" s="5" t="s">
        <v>7759</v>
      </c>
      <c r="J336" s="5" t="s">
        <v>18284</v>
      </c>
    </row>
    <row r="337" spans="1:10" x14ac:dyDescent="0.25">
      <c r="A337" s="5" t="s">
        <v>17059</v>
      </c>
      <c r="B337" s="6">
        <v>1.0724101494354199</v>
      </c>
      <c r="C337" s="5" t="s">
        <v>11727</v>
      </c>
      <c r="D337" s="5" t="s">
        <v>18282</v>
      </c>
      <c r="G337" s="5" t="s">
        <v>17361</v>
      </c>
      <c r="H337" s="6">
        <v>-1.1719647884479301</v>
      </c>
      <c r="I337" s="5" t="s">
        <v>12799</v>
      </c>
      <c r="J337" s="5" t="s">
        <v>18298</v>
      </c>
    </row>
    <row r="338" spans="1:10" x14ac:dyDescent="0.25">
      <c r="A338" s="5" t="s">
        <v>3434</v>
      </c>
      <c r="B338" s="6">
        <v>1.06976454132178</v>
      </c>
      <c r="C338" s="5" t="s">
        <v>3437</v>
      </c>
      <c r="D338" s="5" t="s">
        <v>18296</v>
      </c>
      <c r="G338" s="3" t="s">
        <v>9858</v>
      </c>
      <c r="H338" s="4">
        <v>-1.16897245451214</v>
      </c>
      <c r="I338" s="3" t="s">
        <v>9861</v>
      </c>
      <c r="J338" s="3" t="s">
        <v>18298</v>
      </c>
    </row>
    <row r="339" spans="1:10" x14ac:dyDescent="0.25">
      <c r="A339" s="5" t="s">
        <v>17162</v>
      </c>
      <c r="B339" s="6">
        <v>1.06674857971277</v>
      </c>
      <c r="C339" s="5" t="s">
        <v>12079</v>
      </c>
      <c r="D339" s="5" t="s">
        <v>18288</v>
      </c>
      <c r="G339" s="5" t="s">
        <v>16561</v>
      </c>
      <c r="H339" s="6">
        <v>-1.16681325648253</v>
      </c>
      <c r="I339" s="5" t="s">
        <v>10273</v>
      </c>
      <c r="J339" s="5" t="s">
        <v>18294</v>
      </c>
    </row>
    <row r="340" spans="1:10" x14ac:dyDescent="0.25">
      <c r="A340" s="5" t="s">
        <v>7591</v>
      </c>
      <c r="B340" s="6">
        <v>1.0627622901179801</v>
      </c>
      <c r="C340" s="5" t="s">
        <v>7594</v>
      </c>
      <c r="D340" s="5" t="s">
        <v>18296</v>
      </c>
      <c r="G340" s="5" t="s">
        <v>2505</v>
      </c>
      <c r="H340" s="6">
        <v>-1.1664532212983301</v>
      </c>
      <c r="I340" s="5" t="s">
        <v>2508</v>
      </c>
      <c r="J340" s="5" t="s">
        <v>18297</v>
      </c>
    </row>
    <row r="341" spans="1:10" x14ac:dyDescent="0.25">
      <c r="A341" s="5" t="s">
        <v>8979</v>
      </c>
      <c r="B341" s="6">
        <v>1.06207816633757</v>
      </c>
      <c r="C341" s="5" t="s">
        <v>5395</v>
      </c>
      <c r="D341" s="5" t="s">
        <v>18288</v>
      </c>
      <c r="G341" s="5" t="s">
        <v>8259</v>
      </c>
      <c r="H341" s="6">
        <v>-1.16616707576389</v>
      </c>
      <c r="I341" s="5" t="s">
        <v>8262</v>
      </c>
      <c r="J341" s="5" t="s">
        <v>18292</v>
      </c>
    </row>
    <row r="342" spans="1:10" x14ac:dyDescent="0.25">
      <c r="A342" s="5" t="s">
        <v>1972</v>
      </c>
      <c r="B342" s="6">
        <v>1.06057319428263</v>
      </c>
      <c r="C342" s="5" t="s">
        <v>1975</v>
      </c>
      <c r="D342" s="5" t="s">
        <v>18287</v>
      </c>
      <c r="G342" s="5" t="s">
        <v>17307</v>
      </c>
      <c r="H342" s="6">
        <v>-1.16589776194269</v>
      </c>
      <c r="I342" s="5" t="s">
        <v>35</v>
      </c>
      <c r="J342" s="5" t="s">
        <v>18295</v>
      </c>
    </row>
    <row r="343" spans="1:10" x14ac:dyDescent="0.25">
      <c r="A343" s="5" t="s">
        <v>7030</v>
      </c>
      <c r="B343" s="6">
        <v>1.0603696622048</v>
      </c>
      <c r="C343" s="5" t="s">
        <v>7033</v>
      </c>
      <c r="D343" s="5" t="s">
        <v>18293</v>
      </c>
      <c r="G343" s="5" t="s">
        <v>18197</v>
      </c>
      <c r="H343" s="6">
        <v>-1.16438364860155</v>
      </c>
      <c r="I343" s="5" t="s">
        <v>105</v>
      </c>
      <c r="J343" s="5"/>
    </row>
    <row r="344" spans="1:10" x14ac:dyDescent="0.25">
      <c r="A344" s="5" t="s">
        <v>8974</v>
      </c>
      <c r="B344" s="6">
        <v>1.05697583582571</v>
      </c>
      <c r="C344" s="5" t="s">
        <v>8977</v>
      </c>
      <c r="D344" s="5" t="s">
        <v>18282</v>
      </c>
      <c r="G344" s="5" t="s">
        <v>1639</v>
      </c>
      <c r="H344" s="6">
        <v>-1.1629800673203801</v>
      </c>
      <c r="I344" s="5" t="s">
        <v>1638</v>
      </c>
      <c r="J344" s="5" t="s">
        <v>18286</v>
      </c>
    </row>
    <row r="345" spans="1:10" x14ac:dyDescent="0.25">
      <c r="A345" s="5" t="s">
        <v>17935</v>
      </c>
      <c r="B345" s="6">
        <v>1.0548572796925599</v>
      </c>
      <c r="C345" s="5" t="s">
        <v>14892</v>
      </c>
      <c r="D345" s="5" t="s">
        <v>18298</v>
      </c>
      <c r="G345" s="5" t="s">
        <v>7816</v>
      </c>
      <c r="H345" s="6">
        <v>-1.1546727322513699</v>
      </c>
      <c r="I345" s="5" t="s">
        <v>7819</v>
      </c>
      <c r="J345" s="5" t="s">
        <v>18295</v>
      </c>
    </row>
    <row r="346" spans="1:10" x14ac:dyDescent="0.25">
      <c r="A346" s="3" t="s">
        <v>8895</v>
      </c>
      <c r="B346" s="4">
        <v>1.0536436155142299</v>
      </c>
      <c r="C346" s="3" t="s">
        <v>35</v>
      </c>
      <c r="D346" s="3"/>
      <c r="G346" s="5" t="s">
        <v>17327</v>
      </c>
      <c r="H346" s="6">
        <v>-1.1543276832937901</v>
      </c>
      <c r="I346" s="5" t="s">
        <v>12677</v>
      </c>
      <c r="J346" s="5" t="s">
        <v>18286</v>
      </c>
    </row>
    <row r="347" spans="1:10" x14ac:dyDescent="0.25">
      <c r="A347" s="5" t="s">
        <v>16236</v>
      </c>
      <c r="B347" s="6">
        <v>1.0473830073196899</v>
      </c>
      <c r="C347" s="5" t="s">
        <v>35</v>
      </c>
      <c r="D347" s="5"/>
      <c r="G347" s="3" t="s">
        <v>16764</v>
      </c>
      <c r="H347" s="4">
        <v>-1.15095885623738</v>
      </c>
      <c r="I347" s="3" t="s">
        <v>24</v>
      </c>
      <c r="J347" s="3"/>
    </row>
    <row r="348" spans="1:10" x14ac:dyDescent="0.25">
      <c r="A348" s="5" t="s">
        <v>18087</v>
      </c>
      <c r="B348" s="6">
        <v>1.0455187253738101</v>
      </c>
      <c r="C348" s="5" t="s">
        <v>15438</v>
      </c>
      <c r="D348" s="5" t="s">
        <v>18298</v>
      </c>
      <c r="G348" s="5" t="s">
        <v>17106</v>
      </c>
      <c r="H348" s="6">
        <v>-1.1508352017252601</v>
      </c>
      <c r="I348" s="5" t="s">
        <v>35</v>
      </c>
      <c r="J348" s="5"/>
    </row>
    <row r="349" spans="1:10" x14ac:dyDescent="0.25">
      <c r="A349" s="5" t="s">
        <v>18239</v>
      </c>
      <c r="B349" s="6">
        <v>1.0442709531432399</v>
      </c>
      <c r="C349" s="5" t="s">
        <v>306</v>
      </c>
      <c r="D349" s="5" t="s">
        <v>18295</v>
      </c>
      <c r="G349" s="5" t="s">
        <v>16644</v>
      </c>
      <c r="H349" s="6">
        <v>-1.1480701824142701</v>
      </c>
      <c r="I349" s="5" t="s">
        <v>10495</v>
      </c>
      <c r="J349" s="5" t="s">
        <v>18298</v>
      </c>
    </row>
    <row r="350" spans="1:10" x14ac:dyDescent="0.25">
      <c r="A350" s="5" t="s">
        <v>9410</v>
      </c>
      <c r="B350" s="6">
        <v>1.0437030779545999</v>
      </c>
      <c r="C350" s="5" t="s">
        <v>35</v>
      </c>
      <c r="D350" s="5"/>
      <c r="G350" s="5" t="s">
        <v>7990</v>
      </c>
      <c r="H350" s="6">
        <v>-1.14685215049894</v>
      </c>
      <c r="I350" s="5" t="s">
        <v>7993</v>
      </c>
      <c r="J350" s="5" t="s">
        <v>18293</v>
      </c>
    </row>
    <row r="351" spans="1:10" x14ac:dyDescent="0.25">
      <c r="A351" s="5" t="s">
        <v>17511</v>
      </c>
      <c r="B351" s="6">
        <v>1.0428046731331699</v>
      </c>
      <c r="C351" s="5" t="s">
        <v>13332</v>
      </c>
      <c r="D351" s="5" t="s">
        <v>18284</v>
      </c>
      <c r="G351" s="5" t="s">
        <v>17085</v>
      </c>
      <c r="H351" s="6">
        <v>-1.14516627622512</v>
      </c>
      <c r="I351" s="5" t="s">
        <v>11821</v>
      </c>
      <c r="J351" s="5" t="s">
        <v>18296</v>
      </c>
    </row>
    <row r="352" spans="1:10" x14ac:dyDescent="0.25">
      <c r="A352" s="5" t="s">
        <v>16625</v>
      </c>
      <c r="B352" s="6">
        <v>1.04102963476129</v>
      </c>
      <c r="C352" s="5" t="s">
        <v>10443</v>
      </c>
      <c r="D352" s="5" t="s">
        <v>18298</v>
      </c>
      <c r="G352" s="3" t="s">
        <v>4277</v>
      </c>
      <c r="H352" s="4">
        <v>-1.1416256440213499</v>
      </c>
      <c r="I352" s="3" t="s">
        <v>4280</v>
      </c>
      <c r="J352" s="3" t="s">
        <v>18293</v>
      </c>
    </row>
    <row r="353" spans="1:10" x14ac:dyDescent="0.25">
      <c r="A353" s="3" t="s">
        <v>16463</v>
      </c>
      <c r="B353" s="4">
        <v>1.03887968809277</v>
      </c>
      <c r="C353" s="3" t="s">
        <v>6919</v>
      </c>
      <c r="D353" s="3" t="s">
        <v>18285</v>
      </c>
      <c r="G353" s="3" t="s">
        <v>8686</v>
      </c>
      <c r="H353" s="4">
        <v>-1.1379436011956201</v>
      </c>
      <c r="I353" s="3" t="s">
        <v>2540</v>
      </c>
      <c r="J353" s="3" t="s">
        <v>18298</v>
      </c>
    </row>
    <row r="354" spans="1:10" x14ac:dyDescent="0.25">
      <c r="A354" s="5" t="s">
        <v>5837</v>
      </c>
      <c r="B354" s="6">
        <v>1.03725207085052</v>
      </c>
      <c r="C354" s="5" t="s">
        <v>35</v>
      </c>
      <c r="D354" s="5"/>
      <c r="G354" s="5" t="s">
        <v>17798</v>
      </c>
      <c r="H354" s="6">
        <v>-1.13714403109758</v>
      </c>
      <c r="I354" s="5" t="s">
        <v>14380</v>
      </c>
      <c r="J354" s="5" t="s">
        <v>18298</v>
      </c>
    </row>
    <row r="355" spans="1:10" x14ac:dyDescent="0.25">
      <c r="A355" s="5" t="s">
        <v>1063</v>
      </c>
      <c r="B355" s="6">
        <v>1.0363762518830699</v>
      </c>
      <c r="C355" s="5" t="s">
        <v>1066</v>
      </c>
      <c r="D355" s="5" t="s">
        <v>18293</v>
      </c>
      <c r="G355" s="5" t="s">
        <v>8257</v>
      </c>
      <c r="H355" s="6">
        <v>-1.13684660214712</v>
      </c>
      <c r="I355" s="5" t="s">
        <v>4962</v>
      </c>
      <c r="J355" s="5" t="s">
        <v>18282</v>
      </c>
    </row>
    <row r="356" spans="1:10" x14ac:dyDescent="0.25">
      <c r="A356" s="5" t="s">
        <v>16444</v>
      </c>
      <c r="B356" s="6">
        <v>1.0329690667531799</v>
      </c>
      <c r="C356" s="5" t="s">
        <v>5782</v>
      </c>
      <c r="D356" s="5" t="s">
        <v>18295</v>
      </c>
      <c r="G356" s="5" t="s">
        <v>16431</v>
      </c>
      <c r="H356" s="6">
        <v>-1.13563273786635</v>
      </c>
      <c r="I356" s="5" t="s">
        <v>5142</v>
      </c>
      <c r="J356" s="5" t="s">
        <v>18296</v>
      </c>
    </row>
    <row r="357" spans="1:10" x14ac:dyDescent="0.25">
      <c r="A357" s="3" t="s">
        <v>2960</v>
      </c>
      <c r="B357" s="4">
        <v>1.0329665277699001</v>
      </c>
      <c r="C357" s="3" t="s">
        <v>35</v>
      </c>
      <c r="D357" s="3"/>
      <c r="G357" s="3" t="s">
        <v>16866</v>
      </c>
      <c r="H357" s="4">
        <v>-1.1352042692431601</v>
      </c>
      <c r="I357" s="3" t="s">
        <v>24</v>
      </c>
      <c r="J357" s="3"/>
    </row>
    <row r="358" spans="1:10" x14ac:dyDescent="0.25">
      <c r="A358" s="5" t="s">
        <v>16608</v>
      </c>
      <c r="B358" s="6">
        <v>1.03114705806322</v>
      </c>
      <c r="C358" s="5" t="s">
        <v>24</v>
      </c>
      <c r="D358" s="5"/>
      <c r="G358" s="5" t="s">
        <v>16731</v>
      </c>
      <c r="H358" s="6">
        <v>-1.1343234838328899</v>
      </c>
      <c r="I358" s="5" t="s">
        <v>10768</v>
      </c>
      <c r="J358" s="5" t="s">
        <v>18282</v>
      </c>
    </row>
    <row r="359" spans="1:10" x14ac:dyDescent="0.25">
      <c r="A359" s="5" t="s">
        <v>7573</v>
      </c>
      <c r="B359" s="6">
        <v>1.0295635213690999</v>
      </c>
      <c r="C359" s="5" t="s">
        <v>2669</v>
      </c>
      <c r="D359" s="5" t="s">
        <v>18293</v>
      </c>
      <c r="G359" s="3" t="s">
        <v>10116</v>
      </c>
      <c r="H359" s="4">
        <v>-1.13298567191078</v>
      </c>
      <c r="I359" s="3" t="s">
        <v>35</v>
      </c>
      <c r="J359" s="3"/>
    </row>
    <row r="360" spans="1:10" x14ac:dyDescent="0.25">
      <c r="A360" s="3" t="s">
        <v>5335</v>
      </c>
      <c r="B360" s="4">
        <v>1.02882649625672</v>
      </c>
      <c r="C360" s="3" t="s">
        <v>5338</v>
      </c>
      <c r="D360" s="3"/>
      <c r="G360" s="5" t="s">
        <v>2085</v>
      </c>
      <c r="H360" s="6">
        <v>-1.13212763308449</v>
      </c>
      <c r="I360" s="5" t="s">
        <v>2088</v>
      </c>
      <c r="J360" s="5" t="s">
        <v>18287</v>
      </c>
    </row>
    <row r="361" spans="1:10" x14ac:dyDescent="0.25">
      <c r="A361" s="5" t="s">
        <v>17728</v>
      </c>
      <c r="B361" s="6">
        <v>1.0281571655638899</v>
      </c>
      <c r="C361" s="5" t="s">
        <v>14111</v>
      </c>
      <c r="D361" s="5" t="s">
        <v>18293</v>
      </c>
      <c r="G361" s="5" t="s">
        <v>2618</v>
      </c>
      <c r="H361" s="6">
        <v>-1.1309331580078601</v>
      </c>
      <c r="I361" s="5" t="s">
        <v>2621</v>
      </c>
      <c r="J361" s="5" t="s">
        <v>18296</v>
      </c>
    </row>
    <row r="362" spans="1:10" x14ac:dyDescent="0.25">
      <c r="A362" s="5" t="s">
        <v>9005</v>
      </c>
      <c r="B362" s="6">
        <v>1.0194336812370399</v>
      </c>
      <c r="C362" s="5" t="s">
        <v>9008</v>
      </c>
      <c r="D362" s="5"/>
      <c r="G362" s="5" t="s">
        <v>16484</v>
      </c>
      <c r="H362" s="6">
        <v>-1.1245921490256401</v>
      </c>
      <c r="I362" s="5" t="s">
        <v>7477</v>
      </c>
      <c r="J362" s="5" t="s">
        <v>18289</v>
      </c>
    </row>
    <row r="363" spans="1:10" x14ac:dyDescent="0.25">
      <c r="A363" s="5" t="s">
        <v>17794</v>
      </c>
      <c r="B363" s="6">
        <v>1.01826881537549</v>
      </c>
      <c r="C363" s="5" t="s">
        <v>4655</v>
      </c>
      <c r="D363" s="5" t="s">
        <v>18297</v>
      </c>
      <c r="G363" s="3" t="s">
        <v>17063</v>
      </c>
      <c r="H363" s="4">
        <v>-1.1231628859846301</v>
      </c>
      <c r="I363" s="3" t="s">
        <v>11741</v>
      </c>
      <c r="J363" s="3" t="s">
        <v>18291</v>
      </c>
    </row>
    <row r="364" spans="1:10" x14ac:dyDescent="0.25">
      <c r="A364" s="5" t="s">
        <v>9079</v>
      </c>
      <c r="B364" s="6">
        <v>1.01547667719604</v>
      </c>
      <c r="C364" s="5" t="s">
        <v>5380</v>
      </c>
      <c r="D364" s="5"/>
      <c r="G364" s="5" t="s">
        <v>16794</v>
      </c>
      <c r="H364" s="6">
        <v>-1.1186419544870101</v>
      </c>
      <c r="I364" s="5" t="s">
        <v>10969</v>
      </c>
      <c r="J364" s="5" t="s">
        <v>18282</v>
      </c>
    </row>
    <row r="365" spans="1:10" x14ac:dyDescent="0.25">
      <c r="A365" s="5" t="s">
        <v>9203</v>
      </c>
      <c r="B365" s="6">
        <v>1.0150791679281199</v>
      </c>
      <c r="C365" s="5" t="s">
        <v>9206</v>
      </c>
      <c r="D365" s="5" t="s">
        <v>18290</v>
      </c>
      <c r="G365" s="5" t="s">
        <v>8790</v>
      </c>
      <c r="H365" s="6">
        <v>-1.11766991891407</v>
      </c>
      <c r="I365" s="5" t="s">
        <v>8793</v>
      </c>
      <c r="J365" s="5" t="s">
        <v>18293</v>
      </c>
    </row>
    <row r="366" spans="1:10" x14ac:dyDescent="0.25">
      <c r="A366" s="5" t="s">
        <v>4873</v>
      </c>
      <c r="B366" s="6">
        <v>1.01385052629515</v>
      </c>
      <c r="C366" s="5" t="s">
        <v>4876</v>
      </c>
      <c r="D366" s="5" t="s">
        <v>18284</v>
      </c>
      <c r="G366" s="3" t="s">
        <v>7159</v>
      </c>
      <c r="H366" s="4">
        <v>-1.1142577564427401</v>
      </c>
      <c r="I366" s="3" t="s">
        <v>7162</v>
      </c>
      <c r="J366" s="3" t="s">
        <v>18297</v>
      </c>
    </row>
    <row r="367" spans="1:10" x14ac:dyDescent="0.25">
      <c r="A367" s="5" t="s">
        <v>8652</v>
      </c>
      <c r="B367" s="6">
        <v>1.0118492200082101</v>
      </c>
      <c r="C367" s="5" t="s">
        <v>8655</v>
      </c>
      <c r="D367" s="5" t="s">
        <v>18294</v>
      </c>
      <c r="G367" s="5" t="s">
        <v>8048</v>
      </c>
      <c r="H367" s="6">
        <v>-1.11269833104587</v>
      </c>
      <c r="I367" s="5" t="s">
        <v>8051</v>
      </c>
      <c r="J367" s="5" t="s">
        <v>18291</v>
      </c>
    </row>
    <row r="368" spans="1:10" x14ac:dyDescent="0.25">
      <c r="A368" s="5" t="s">
        <v>17512</v>
      </c>
      <c r="B368" s="6">
        <v>1.0094433022642599</v>
      </c>
      <c r="C368" s="5" t="s">
        <v>13339</v>
      </c>
      <c r="D368" s="5" t="s">
        <v>18285</v>
      </c>
      <c r="G368" s="3" t="s">
        <v>978</v>
      </c>
      <c r="H368" s="4">
        <v>-1.1050700218714</v>
      </c>
      <c r="I368" s="3" t="s">
        <v>981</v>
      </c>
      <c r="J368" s="3" t="s">
        <v>18283</v>
      </c>
    </row>
    <row r="369" spans="1:10" x14ac:dyDescent="0.25">
      <c r="A369" s="5" t="s">
        <v>16828</v>
      </c>
      <c r="B369" s="6">
        <v>1.0078498405543499</v>
      </c>
      <c r="C369" s="5" t="s">
        <v>35</v>
      </c>
      <c r="D369" s="5"/>
      <c r="G369" s="3" t="s">
        <v>4357</v>
      </c>
      <c r="H369" s="4">
        <v>-1.1019346925584801</v>
      </c>
      <c r="I369" s="3" t="s">
        <v>4360</v>
      </c>
      <c r="J369" s="3" t="s">
        <v>18301</v>
      </c>
    </row>
    <row r="370" spans="1:10" x14ac:dyDescent="0.25">
      <c r="A370" s="5" t="s">
        <v>9960</v>
      </c>
      <c r="B370" s="6">
        <v>1.0063414567465701</v>
      </c>
      <c r="C370" s="5" t="s">
        <v>9963</v>
      </c>
      <c r="D370" s="5" t="s">
        <v>18298</v>
      </c>
      <c r="G370" s="5" t="s">
        <v>2009</v>
      </c>
      <c r="H370" s="6">
        <v>-1.1017873795334601</v>
      </c>
      <c r="I370" s="5" t="s">
        <v>2012</v>
      </c>
      <c r="J370" s="5" t="s">
        <v>18287</v>
      </c>
    </row>
    <row r="371" spans="1:10" x14ac:dyDescent="0.25">
      <c r="A371" s="5" t="s">
        <v>2467</v>
      </c>
      <c r="B371" s="6">
        <v>1.0043279344801901</v>
      </c>
      <c r="C371" s="5" t="s">
        <v>2470</v>
      </c>
      <c r="D371" s="5" t="s">
        <v>18301</v>
      </c>
      <c r="G371" s="3" t="s">
        <v>1830</v>
      </c>
      <c r="H371" s="4">
        <v>-1.0979946824437099</v>
      </c>
      <c r="I371" s="3" t="s">
        <v>1833</v>
      </c>
      <c r="J371" s="3" t="s">
        <v>18298</v>
      </c>
    </row>
    <row r="372" spans="1:10" x14ac:dyDescent="0.25">
      <c r="A372" s="5" t="s">
        <v>9750</v>
      </c>
      <c r="B372" s="6">
        <v>1.00108084182629</v>
      </c>
      <c r="C372" s="5" t="s">
        <v>35</v>
      </c>
      <c r="D372" s="5"/>
      <c r="G372" s="5" t="s">
        <v>1685</v>
      </c>
      <c r="H372" s="6">
        <v>-1.0960788925043099</v>
      </c>
      <c r="I372" s="5" t="s">
        <v>1688</v>
      </c>
      <c r="J372" s="5" t="s">
        <v>18284</v>
      </c>
    </row>
    <row r="373" spans="1:10" x14ac:dyDescent="0.25">
      <c r="A373" s="7"/>
      <c r="B373" s="7"/>
      <c r="C373" s="7"/>
      <c r="D373" s="7"/>
      <c r="G373" s="5" t="s">
        <v>17064</v>
      </c>
      <c r="H373" s="6">
        <v>-1.0950347646833101</v>
      </c>
      <c r="I373" s="5" t="s">
        <v>11744</v>
      </c>
      <c r="J373" s="5" t="s">
        <v>18298</v>
      </c>
    </row>
    <row r="374" spans="1:10" x14ac:dyDescent="0.25">
      <c r="A374" s="7"/>
      <c r="B374" s="7"/>
      <c r="C374" s="7"/>
      <c r="D374" s="7"/>
      <c r="G374" s="3" t="s">
        <v>5227</v>
      </c>
      <c r="H374" s="4">
        <v>-1.0942992290189599</v>
      </c>
      <c r="I374" s="3" t="s">
        <v>5230</v>
      </c>
      <c r="J374" s="3" t="s">
        <v>18291</v>
      </c>
    </row>
    <row r="375" spans="1:10" x14ac:dyDescent="0.25">
      <c r="A375" s="7"/>
      <c r="B375" s="7"/>
      <c r="C375" s="7"/>
      <c r="D375" s="7"/>
      <c r="G375" s="5" t="s">
        <v>17087</v>
      </c>
      <c r="H375" s="6">
        <v>-1.0936146787944301</v>
      </c>
      <c r="I375" s="5" t="s">
        <v>11829</v>
      </c>
      <c r="J375" s="5" t="s">
        <v>18293</v>
      </c>
    </row>
    <row r="376" spans="1:10" x14ac:dyDescent="0.25">
      <c r="A376" s="7"/>
      <c r="B376" s="7"/>
      <c r="C376" s="7"/>
      <c r="D376" s="7"/>
      <c r="G376" s="3" t="s">
        <v>17507</v>
      </c>
      <c r="H376" s="4">
        <v>-1.0929985881576501</v>
      </c>
      <c r="I376" s="3" t="s">
        <v>35</v>
      </c>
      <c r="J376" s="3" t="s">
        <v>18295</v>
      </c>
    </row>
    <row r="377" spans="1:10" x14ac:dyDescent="0.25">
      <c r="A377" s="7"/>
      <c r="B377" s="7"/>
      <c r="C377" s="7"/>
      <c r="D377" s="7"/>
      <c r="G377" s="5" t="s">
        <v>7751</v>
      </c>
      <c r="H377" s="6">
        <v>-1.0905509447205901</v>
      </c>
      <c r="I377" s="5" t="s">
        <v>7754</v>
      </c>
      <c r="J377" s="5" t="s">
        <v>18285</v>
      </c>
    </row>
    <row r="378" spans="1:10" x14ac:dyDescent="0.25">
      <c r="A378" s="7"/>
      <c r="B378" s="7"/>
      <c r="C378" s="7"/>
      <c r="D378" s="7"/>
      <c r="G378" s="5" t="s">
        <v>9788</v>
      </c>
      <c r="H378" s="6">
        <v>-1.0903851865854299</v>
      </c>
      <c r="I378" s="5" t="s">
        <v>35</v>
      </c>
      <c r="J378" s="5"/>
    </row>
    <row r="379" spans="1:10" x14ac:dyDescent="0.25">
      <c r="A379" s="7"/>
      <c r="B379" s="7"/>
      <c r="C379" s="7"/>
      <c r="D379" s="7"/>
      <c r="G379" s="3" t="s">
        <v>5449</v>
      </c>
      <c r="H379" s="4">
        <v>-1.08899046825502</v>
      </c>
      <c r="I379" s="3" t="s">
        <v>5452</v>
      </c>
      <c r="J379" s="3" t="s">
        <v>18301</v>
      </c>
    </row>
    <row r="380" spans="1:10" x14ac:dyDescent="0.25">
      <c r="A380" s="7"/>
      <c r="B380" s="7"/>
      <c r="C380" s="7"/>
      <c r="D380" s="7"/>
      <c r="G380" s="5" t="s">
        <v>3372</v>
      </c>
      <c r="H380" s="6">
        <v>-1.0880541665038299</v>
      </c>
      <c r="I380" s="5" t="s">
        <v>3375</v>
      </c>
      <c r="J380" s="5" t="s">
        <v>18291</v>
      </c>
    </row>
    <row r="381" spans="1:10" x14ac:dyDescent="0.25">
      <c r="A381" s="7"/>
      <c r="B381" s="7"/>
      <c r="C381" s="7"/>
      <c r="D381" s="7"/>
      <c r="G381" s="5" t="s">
        <v>17504</v>
      </c>
      <c r="H381" s="6">
        <v>-1.0877092111450799</v>
      </c>
      <c r="I381" s="5" t="s">
        <v>13310</v>
      </c>
      <c r="J381" s="5" t="s">
        <v>18291</v>
      </c>
    </row>
    <row r="382" spans="1:10" x14ac:dyDescent="0.25">
      <c r="A382" s="7"/>
      <c r="B382" s="7"/>
      <c r="C382" s="7"/>
      <c r="D382" s="7"/>
      <c r="G382" s="5" t="s">
        <v>2168</v>
      </c>
      <c r="H382" s="6">
        <v>-1.08701772905334</v>
      </c>
      <c r="I382" s="5" t="s">
        <v>2171</v>
      </c>
      <c r="J382" s="5" t="s">
        <v>18287</v>
      </c>
    </row>
    <row r="383" spans="1:10" x14ac:dyDescent="0.25">
      <c r="A383" s="7"/>
      <c r="B383" s="7"/>
      <c r="C383" s="7"/>
      <c r="D383" s="7"/>
      <c r="G383" s="5" t="s">
        <v>17401</v>
      </c>
      <c r="H383" s="6">
        <v>-1.08452368944706</v>
      </c>
      <c r="I383" s="5" t="s">
        <v>35</v>
      </c>
      <c r="J383" s="5"/>
    </row>
    <row r="384" spans="1:10" x14ac:dyDescent="0.25">
      <c r="A384" s="7"/>
      <c r="B384" s="7"/>
      <c r="C384" s="7"/>
      <c r="D384" s="7"/>
      <c r="G384" s="5" t="s">
        <v>17467</v>
      </c>
      <c r="H384" s="6">
        <v>-1.08410695089453</v>
      </c>
      <c r="I384" s="5" t="s">
        <v>13178</v>
      </c>
      <c r="J384" s="5" t="s">
        <v>18294</v>
      </c>
    </row>
    <row r="385" spans="1:10" x14ac:dyDescent="0.25">
      <c r="A385" s="7"/>
      <c r="B385" s="7"/>
      <c r="C385" s="7"/>
      <c r="D385" s="7"/>
      <c r="G385" s="5" t="s">
        <v>4495</v>
      </c>
      <c r="H385" s="6">
        <v>-1.0827410440657901</v>
      </c>
      <c r="I385" s="5" t="s">
        <v>4498</v>
      </c>
      <c r="J385" s="5" t="s">
        <v>18298</v>
      </c>
    </row>
    <row r="386" spans="1:10" x14ac:dyDescent="0.25">
      <c r="A386" s="7"/>
      <c r="B386" s="7"/>
      <c r="C386" s="7"/>
      <c r="D386" s="7"/>
      <c r="G386" s="5" t="s">
        <v>1098</v>
      </c>
      <c r="H386" s="6">
        <v>-1.0819622409791401</v>
      </c>
      <c r="I386" s="5" t="s">
        <v>1101</v>
      </c>
      <c r="J386" s="5" t="s">
        <v>18287</v>
      </c>
    </row>
    <row r="387" spans="1:10" x14ac:dyDescent="0.25">
      <c r="A387" s="7"/>
      <c r="B387" s="7"/>
      <c r="C387" s="7"/>
      <c r="D387" s="7"/>
      <c r="G387" s="5" t="s">
        <v>8860</v>
      </c>
      <c r="H387" s="6">
        <v>-1.0807760519973899</v>
      </c>
      <c r="I387" s="5" t="s">
        <v>35</v>
      </c>
      <c r="J387" s="5"/>
    </row>
    <row r="388" spans="1:10" x14ac:dyDescent="0.25">
      <c r="A388" s="7"/>
      <c r="B388" s="7"/>
      <c r="C388" s="7"/>
      <c r="D388" s="7"/>
      <c r="G388" s="5" t="s">
        <v>8000</v>
      </c>
      <c r="H388" s="6">
        <v>-1.07767934192041</v>
      </c>
      <c r="I388" s="5" t="s">
        <v>8003</v>
      </c>
      <c r="J388" s="5" t="s">
        <v>18293</v>
      </c>
    </row>
    <row r="389" spans="1:10" x14ac:dyDescent="0.25">
      <c r="A389" s="7"/>
      <c r="B389" s="7"/>
      <c r="C389" s="7"/>
      <c r="D389" s="7"/>
      <c r="G389" s="5" t="s">
        <v>5068</v>
      </c>
      <c r="H389" s="6">
        <v>-1.0749556110488101</v>
      </c>
      <c r="I389" s="5" t="s">
        <v>5071</v>
      </c>
      <c r="J389" s="5" t="s">
        <v>18287</v>
      </c>
    </row>
    <row r="390" spans="1:10" x14ac:dyDescent="0.25">
      <c r="A390" s="7"/>
      <c r="B390" s="7"/>
      <c r="C390" s="7"/>
      <c r="D390" s="7"/>
      <c r="G390" s="5" t="s">
        <v>16469</v>
      </c>
      <c r="H390" s="6">
        <v>-1.0728132127788299</v>
      </c>
      <c r="I390" s="5" t="s">
        <v>24</v>
      </c>
      <c r="J390" s="5"/>
    </row>
    <row r="391" spans="1:10" x14ac:dyDescent="0.25">
      <c r="A391" s="7"/>
      <c r="B391" s="7"/>
      <c r="C391" s="7"/>
      <c r="D391" s="7"/>
      <c r="G391" s="5" t="s">
        <v>16759</v>
      </c>
      <c r="H391" s="6">
        <v>-1.07115654021782</v>
      </c>
      <c r="I391" s="5" t="s">
        <v>24</v>
      </c>
      <c r="J391" s="5"/>
    </row>
    <row r="392" spans="1:10" x14ac:dyDescent="0.25">
      <c r="A392" s="7"/>
      <c r="B392" s="7"/>
      <c r="C392" s="7"/>
      <c r="D392" s="7"/>
      <c r="G392" s="5" t="s">
        <v>16659</v>
      </c>
      <c r="H392" s="6">
        <v>-1.0677434955409599</v>
      </c>
      <c r="I392" s="5" t="s">
        <v>24</v>
      </c>
      <c r="J392" s="5"/>
    </row>
    <row r="393" spans="1:10" x14ac:dyDescent="0.25">
      <c r="A393" s="7"/>
      <c r="B393" s="7"/>
      <c r="C393" s="7"/>
      <c r="D393" s="7"/>
      <c r="G393" s="3" t="s">
        <v>16542</v>
      </c>
      <c r="H393" s="4">
        <v>-1.06392279359245</v>
      </c>
      <c r="I393" s="3" t="s">
        <v>10212</v>
      </c>
      <c r="J393" s="3"/>
    </row>
    <row r="394" spans="1:10" x14ac:dyDescent="0.25">
      <c r="A394" s="7"/>
      <c r="B394" s="7"/>
      <c r="C394" s="7"/>
      <c r="D394" s="7"/>
      <c r="G394" s="5" t="s">
        <v>2090</v>
      </c>
      <c r="H394" s="6">
        <v>-1.06389082156588</v>
      </c>
      <c r="I394" s="5" t="s">
        <v>2093</v>
      </c>
      <c r="J394" s="5" t="s">
        <v>18287</v>
      </c>
    </row>
    <row r="395" spans="1:10" x14ac:dyDescent="0.25">
      <c r="A395" s="7"/>
      <c r="B395" s="7"/>
      <c r="C395" s="7"/>
      <c r="D395" s="7"/>
      <c r="G395" s="5" t="s">
        <v>10096</v>
      </c>
      <c r="H395" s="6">
        <v>-1.0594037707144099</v>
      </c>
      <c r="I395" s="5" t="s">
        <v>35</v>
      </c>
      <c r="J395" s="5"/>
    </row>
    <row r="396" spans="1:10" x14ac:dyDescent="0.25">
      <c r="A396" s="7"/>
      <c r="B396" s="7"/>
      <c r="C396" s="7"/>
      <c r="D396" s="7"/>
      <c r="G396" s="5" t="s">
        <v>16858</v>
      </c>
      <c r="H396" s="6">
        <v>-1.05532468681376</v>
      </c>
      <c r="I396" s="5" t="s">
        <v>35</v>
      </c>
      <c r="J396" s="5" t="s">
        <v>18295</v>
      </c>
    </row>
    <row r="397" spans="1:10" x14ac:dyDescent="0.25">
      <c r="A397" s="7"/>
      <c r="B397" s="7"/>
      <c r="C397" s="7"/>
      <c r="D397" s="7"/>
      <c r="G397" s="5" t="s">
        <v>16895</v>
      </c>
      <c r="H397" s="6">
        <v>-1.0528986907862301</v>
      </c>
      <c r="I397" s="5" t="s">
        <v>24</v>
      </c>
      <c r="J397" s="5"/>
    </row>
    <row r="398" spans="1:10" x14ac:dyDescent="0.25">
      <c r="A398" s="7"/>
      <c r="B398" s="7"/>
      <c r="C398" s="7"/>
      <c r="D398" s="7"/>
      <c r="G398" s="5" t="s">
        <v>18082</v>
      </c>
      <c r="H398" s="6">
        <v>-1.0508601228098899</v>
      </c>
      <c r="I398" s="5" t="s">
        <v>15420</v>
      </c>
      <c r="J398" s="5" t="s">
        <v>18288</v>
      </c>
    </row>
    <row r="399" spans="1:10" x14ac:dyDescent="0.25">
      <c r="A399" s="7"/>
      <c r="B399" s="7"/>
      <c r="C399" s="7"/>
      <c r="D399" s="7"/>
      <c r="G399" s="3" t="s">
        <v>4761</v>
      </c>
      <c r="H399" s="4">
        <v>-1.04888889459316</v>
      </c>
      <c r="I399" s="3" t="s">
        <v>4764</v>
      </c>
      <c r="J399" s="3" t="s">
        <v>18298</v>
      </c>
    </row>
    <row r="400" spans="1:10" x14ac:dyDescent="0.25">
      <c r="A400" s="7"/>
      <c r="B400" s="7"/>
      <c r="C400" s="7"/>
      <c r="D400" s="7"/>
      <c r="G400" s="5" t="s">
        <v>16693</v>
      </c>
      <c r="H400" s="6">
        <v>-1.04759735208716</v>
      </c>
      <c r="I400" s="5" t="s">
        <v>10630</v>
      </c>
      <c r="J400" s="5" t="s">
        <v>18296</v>
      </c>
    </row>
    <row r="401" spans="1:10" x14ac:dyDescent="0.25">
      <c r="A401" s="7"/>
      <c r="B401" s="7"/>
      <c r="C401" s="7"/>
      <c r="D401" s="7"/>
      <c r="G401" s="5" t="s">
        <v>4490</v>
      </c>
      <c r="H401" s="6">
        <v>-1.0363283492622899</v>
      </c>
      <c r="I401" s="5" t="s">
        <v>4493</v>
      </c>
      <c r="J401" s="5" t="s">
        <v>18298</v>
      </c>
    </row>
    <row r="402" spans="1:10" x14ac:dyDescent="0.25">
      <c r="A402" s="7"/>
      <c r="B402" s="7"/>
      <c r="C402" s="7"/>
      <c r="D402" s="7"/>
      <c r="G402" s="5" t="s">
        <v>8856</v>
      </c>
      <c r="H402" s="6">
        <v>-1.0360982156762</v>
      </c>
      <c r="I402" s="5" t="s">
        <v>35</v>
      </c>
      <c r="J402" s="5"/>
    </row>
    <row r="403" spans="1:10" x14ac:dyDescent="0.25">
      <c r="A403" s="7"/>
      <c r="B403" s="7"/>
      <c r="C403" s="7"/>
      <c r="D403" s="7"/>
      <c r="G403" s="3" t="s">
        <v>17858</v>
      </c>
      <c r="H403" s="4">
        <v>-1.0356236964238901</v>
      </c>
      <c r="I403" s="3" t="s">
        <v>14605</v>
      </c>
      <c r="J403" s="3" t="s">
        <v>18296</v>
      </c>
    </row>
    <row r="404" spans="1:10" x14ac:dyDescent="0.25">
      <c r="A404" s="7"/>
      <c r="B404" s="7"/>
      <c r="C404" s="7"/>
      <c r="D404" s="7"/>
      <c r="G404" s="5" t="s">
        <v>16760</v>
      </c>
      <c r="H404" s="6">
        <v>-1.03301579786981</v>
      </c>
      <c r="I404" s="5" t="s">
        <v>24</v>
      </c>
      <c r="J404" s="5"/>
    </row>
    <row r="405" spans="1:10" x14ac:dyDescent="0.25">
      <c r="A405" s="7"/>
      <c r="B405" s="7"/>
      <c r="C405" s="7"/>
      <c r="D405" s="7"/>
      <c r="G405" s="3" t="s">
        <v>10190</v>
      </c>
      <c r="H405" s="4">
        <v>-1.03153512475251</v>
      </c>
      <c r="I405" s="3" t="s">
        <v>35</v>
      </c>
      <c r="J405" s="3"/>
    </row>
    <row r="406" spans="1:10" x14ac:dyDescent="0.25">
      <c r="A406" s="7"/>
      <c r="B406" s="7"/>
      <c r="C406" s="7"/>
      <c r="D406" s="7"/>
      <c r="G406" s="5" t="s">
        <v>2014</v>
      </c>
      <c r="H406" s="6">
        <v>-1.0266472898919099</v>
      </c>
      <c r="I406" s="5" t="s">
        <v>2017</v>
      </c>
      <c r="J406" s="5" t="s">
        <v>18282</v>
      </c>
    </row>
    <row r="407" spans="1:10" x14ac:dyDescent="0.25">
      <c r="A407" s="7"/>
      <c r="B407" s="7"/>
      <c r="C407" s="7"/>
      <c r="D407" s="7"/>
      <c r="G407" s="5" t="s">
        <v>16540</v>
      </c>
      <c r="H407" s="6">
        <v>-1.0242494086339</v>
      </c>
      <c r="I407" s="5" t="s">
        <v>10163</v>
      </c>
      <c r="J407" s="5" t="s">
        <v>18293</v>
      </c>
    </row>
    <row r="408" spans="1:10" x14ac:dyDescent="0.25">
      <c r="A408" s="7"/>
      <c r="B408" s="7"/>
      <c r="C408" s="7"/>
      <c r="D408" s="7"/>
      <c r="G408" s="5" t="s">
        <v>16474</v>
      </c>
      <c r="H408" s="6">
        <v>-1.0198918347338399</v>
      </c>
      <c r="I408" s="5" t="s">
        <v>7171</v>
      </c>
      <c r="J408" s="5" t="s">
        <v>18291</v>
      </c>
    </row>
    <row r="409" spans="1:10" x14ac:dyDescent="0.25">
      <c r="A409" s="7"/>
      <c r="B409" s="7"/>
      <c r="C409" s="7"/>
      <c r="D409" s="7"/>
      <c r="G409" s="5" t="s">
        <v>17726</v>
      </c>
      <c r="H409" s="6">
        <v>-1.01924425075605</v>
      </c>
      <c r="I409" s="5" t="s">
        <v>14104</v>
      </c>
      <c r="J409" s="5" t="s">
        <v>18298</v>
      </c>
    </row>
    <row r="410" spans="1:10" x14ac:dyDescent="0.25">
      <c r="A410" s="7"/>
      <c r="B410" s="7"/>
      <c r="C410" s="7"/>
      <c r="D410" s="7"/>
      <c r="G410" s="5" t="s">
        <v>17041</v>
      </c>
      <c r="H410" s="6">
        <v>-1.0168751522666899</v>
      </c>
      <c r="I410" s="5" t="s">
        <v>11661</v>
      </c>
      <c r="J410" s="5" t="s">
        <v>18287</v>
      </c>
    </row>
    <row r="411" spans="1:10" x14ac:dyDescent="0.25">
      <c r="A411" s="7"/>
      <c r="B411" s="7"/>
      <c r="C411" s="7"/>
      <c r="D411" s="7"/>
      <c r="G411" s="5" t="s">
        <v>16414</v>
      </c>
      <c r="H411" s="6">
        <v>-1.01513027954742</v>
      </c>
      <c r="I411" s="5" t="s">
        <v>4355</v>
      </c>
      <c r="J411" s="5" t="s">
        <v>18291</v>
      </c>
    </row>
    <row r="412" spans="1:10" x14ac:dyDescent="0.25">
      <c r="A412" s="7"/>
      <c r="B412" s="7"/>
      <c r="C412" s="7"/>
      <c r="D412" s="7"/>
      <c r="G412" s="5" t="s">
        <v>4541</v>
      </c>
      <c r="H412" s="6">
        <v>-1.01477611245371</v>
      </c>
      <c r="I412" s="5" t="s">
        <v>4544</v>
      </c>
      <c r="J412" s="5" t="s">
        <v>18296</v>
      </c>
    </row>
    <row r="413" spans="1:10" x14ac:dyDescent="0.25">
      <c r="A413" s="7"/>
      <c r="B413" s="7"/>
      <c r="C413" s="7"/>
      <c r="D413" s="7"/>
      <c r="G413" s="3" t="s">
        <v>5102</v>
      </c>
      <c r="H413" s="4">
        <v>-1.0122005759424699</v>
      </c>
      <c r="I413" s="3" t="s">
        <v>5105</v>
      </c>
      <c r="J413" s="3" t="s">
        <v>18291</v>
      </c>
    </row>
    <row r="414" spans="1:10" x14ac:dyDescent="0.25">
      <c r="A414" s="7"/>
      <c r="B414" s="7"/>
      <c r="C414" s="7"/>
      <c r="D414" s="7"/>
      <c r="G414" s="3" t="s">
        <v>17930</v>
      </c>
      <c r="H414" s="4">
        <v>-1.01180201580198</v>
      </c>
      <c r="I414" s="3" t="s">
        <v>3026</v>
      </c>
      <c r="J414" s="3" t="s">
        <v>18302</v>
      </c>
    </row>
    <row r="415" spans="1:10" x14ac:dyDescent="0.25">
      <c r="A415" s="7"/>
      <c r="B415" s="7"/>
      <c r="C415" s="7"/>
      <c r="D415" s="7"/>
      <c r="G415" s="5" t="s">
        <v>8274</v>
      </c>
      <c r="H415" s="6">
        <v>-1.0080860033807399</v>
      </c>
      <c r="I415" s="5" t="s">
        <v>8277</v>
      </c>
      <c r="J415" s="5"/>
    </row>
    <row r="416" spans="1:10" x14ac:dyDescent="0.25">
      <c r="A416" s="7"/>
      <c r="B416" s="7"/>
      <c r="C416" s="7"/>
      <c r="D416" s="7"/>
      <c r="G416" s="5" t="s">
        <v>8681</v>
      </c>
      <c r="H416" s="6">
        <v>-1.0078747182149299</v>
      </c>
      <c r="I416" s="5" t="s">
        <v>8684</v>
      </c>
      <c r="J416" s="5" t="s">
        <v>18298</v>
      </c>
    </row>
    <row r="417" spans="1:10" x14ac:dyDescent="0.25">
      <c r="A417" s="7"/>
      <c r="B417" s="7"/>
      <c r="C417" s="7"/>
      <c r="D417" s="7"/>
      <c r="G417" s="5" t="s">
        <v>18065</v>
      </c>
      <c r="H417" s="6">
        <v>-1.0076891820176701</v>
      </c>
      <c r="I417" s="5" t="s">
        <v>15361</v>
      </c>
      <c r="J417" s="5" t="s">
        <v>18288</v>
      </c>
    </row>
    <row r="418" spans="1:10" x14ac:dyDescent="0.25">
      <c r="A418" s="7"/>
      <c r="B418" s="7"/>
      <c r="C418" s="7"/>
      <c r="D418" s="7"/>
      <c r="G418" s="5" t="s">
        <v>2239</v>
      </c>
      <c r="H418" s="6">
        <v>-1.0067372349611601</v>
      </c>
      <c r="I418" s="5" t="s">
        <v>2242</v>
      </c>
      <c r="J418" s="5" t="s">
        <v>18294</v>
      </c>
    </row>
    <row r="419" spans="1:10" x14ac:dyDescent="0.25">
      <c r="A419" s="7"/>
      <c r="B419" s="7"/>
      <c r="C419" s="7"/>
      <c r="D419" s="7"/>
    </row>
    <row r="420" spans="1:10" x14ac:dyDescent="0.25">
      <c r="A420" s="7"/>
      <c r="B420" s="7"/>
      <c r="C420" s="7"/>
      <c r="D420" s="7"/>
    </row>
    <row r="421" spans="1:10" x14ac:dyDescent="0.25">
      <c r="A421" s="7"/>
      <c r="B421" s="7"/>
      <c r="C421" s="7"/>
      <c r="D421" s="7"/>
    </row>
    <row r="422" spans="1:10" x14ac:dyDescent="0.25">
      <c r="A422" s="7"/>
      <c r="B422" s="7"/>
      <c r="C422" s="7"/>
      <c r="D422" s="7"/>
    </row>
    <row r="423" spans="1:10" x14ac:dyDescent="0.25">
      <c r="A423" s="7"/>
      <c r="B423" s="7"/>
      <c r="C423" s="7"/>
      <c r="D423" s="7"/>
    </row>
    <row r="424" spans="1:10" x14ac:dyDescent="0.25">
      <c r="A424" s="7"/>
      <c r="B424" s="7"/>
      <c r="C424" s="7"/>
      <c r="D424" s="7"/>
    </row>
    <row r="425" spans="1:10" x14ac:dyDescent="0.25">
      <c r="A425" s="7"/>
      <c r="B425" s="7"/>
      <c r="C425" s="7"/>
      <c r="D425" s="7"/>
    </row>
    <row r="426" spans="1:10" x14ac:dyDescent="0.25">
      <c r="A426" s="7"/>
      <c r="B426" s="7"/>
      <c r="C426" s="7"/>
      <c r="D426" s="7"/>
    </row>
    <row r="427" spans="1:10" x14ac:dyDescent="0.25">
      <c r="A427" s="7"/>
      <c r="B427" s="7"/>
      <c r="C427" s="7"/>
      <c r="D427" s="7"/>
    </row>
    <row r="428" spans="1:10" x14ac:dyDescent="0.25">
      <c r="A428" s="7"/>
      <c r="B428" s="7"/>
      <c r="C428" s="7"/>
      <c r="D428" s="7"/>
    </row>
    <row r="429" spans="1:10" x14ac:dyDescent="0.25">
      <c r="A429" s="7"/>
      <c r="B429" s="7"/>
      <c r="C429" s="7"/>
      <c r="D429" s="7"/>
    </row>
    <row r="430" spans="1:10" x14ac:dyDescent="0.25">
      <c r="A430" s="7"/>
      <c r="B430" s="7"/>
      <c r="C430" s="7"/>
      <c r="D430" s="7"/>
    </row>
    <row r="431" spans="1:10" x14ac:dyDescent="0.25">
      <c r="A431" s="7"/>
      <c r="B431" s="7"/>
      <c r="C431" s="7"/>
      <c r="D431" s="7"/>
    </row>
    <row r="432" spans="1:10" x14ac:dyDescent="0.25">
      <c r="A432" s="7"/>
      <c r="B432" s="7"/>
      <c r="C432" s="7"/>
      <c r="D432" s="7"/>
    </row>
    <row r="433" spans="1:4" x14ac:dyDescent="0.25">
      <c r="A433" s="7"/>
      <c r="B433" s="7"/>
      <c r="C433" s="7"/>
      <c r="D433" s="7"/>
    </row>
    <row r="434" spans="1:4" x14ac:dyDescent="0.25">
      <c r="A434" s="7"/>
      <c r="B434" s="7"/>
      <c r="C434" s="7"/>
      <c r="D434" s="7"/>
    </row>
    <row r="435" spans="1:4" x14ac:dyDescent="0.25">
      <c r="A435" s="7"/>
      <c r="B435" s="7"/>
      <c r="C435" s="7"/>
      <c r="D435" s="7"/>
    </row>
    <row r="436" spans="1:4" x14ac:dyDescent="0.25">
      <c r="A436" s="7"/>
      <c r="B436" s="7"/>
      <c r="C436" s="7"/>
      <c r="D436" s="7"/>
    </row>
    <row r="437" spans="1:4" x14ac:dyDescent="0.25">
      <c r="A437" s="7"/>
      <c r="B437" s="7"/>
      <c r="C437" s="7"/>
      <c r="D437" s="7"/>
    </row>
    <row r="438" spans="1:4" x14ac:dyDescent="0.25">
      <c r="A438" s="7"/>
      <c r="B438" s="7"/>
      <c r="C438" s="7"/>
      <c r="D438" s="7"/>
    </row>
    <row r="439" spans="1:4" x14ac:dyDescent="0.25">
      <c r="A439" s="7"/>
      <c r="B439" s="7"/>
      <c r="C439" s="7"/>
      <c r="D439" s="7"/>
    </row>
    <row r="440" spans="1:4" x14ac:dyDescent="0.25">
      <c r="A440" s="7"/>
      <c r="B440" s="7"/>
      <c r="C440" s="7"/>
      <c r="D440" s="7"/>
    </row>
    <row r="441" spans="1:4" x14ac:dyDescent="0.25">
      <c r="A441" s="7"/>
      <c r="B441" s="7"/>
      <c r="C441" s="7"/>
      <c r="D441" s="7"/>
    </row>
    <row r="442" spans="1:4" x14ac:dyDescent="0.25">
      <c r="A442" s="7"/>
      <c r="B442" s="7"/>
      <c r="C442" s="7"/>
      <c r="D442" s="7"/>
    </row>
    <row r="443" spans="1:4" x14ac:dyDescent="0.25">
      <c r="A443" s="7"/>
      <c r="B443" s="7"/>
      <c r="C443" s="7"/>
      <c r="D443" s="7"/>
    </row>
    <row r="444" spans="1:4" x14ac:dyDescent="0.25">
      <c r="A444" s="7"/>
      <c r="B444" s="7"/>
      <c r="C444" s="7"/>
      <c r="D444" s="7"/>
    </row>
    <row r="445" spans="1:4" x14ac:dyDescent="0.25">
      <c r="A445" s="7"/>
      <c r="B445" s="7"/>
      <c r="C445" s="7"/>
      <c r="D445" s="7"/>
    </row>
    <row r="446" spans="1:4" x14ac:dyDescent="0.25">
      <c r="A446" s="7"/>
      <c r="B446" s="7"/>
      <c r="C446" s="7"/>
      <c r="D446" s="7"/>
    </row>
    <row r="447" spans="1:4" x14ac:dyDescent="0.25">
      <c r="A447" s="7"/>
      <c r="B447" s="7"/>
      <c r="C447" s="7"/>
      <c r="D447" s="7"/>
    </row>
    <row r="448" spans="1:4" x14ac:dyDescent="0.25">
      <c r="A448" s="7"/>
      <c r="B448" s="7"/>
      <c r="C448" s="7"/>
      <c r="D448" s="7"/>
    </row>
    <row r="449" spans="1:4" x14ac:dyDescent="0.25">
      <c r="A449" s="7"/>
      <c r="B449" s="7"/>
      <c r="C449" s="7"/>
      <c r="D449" s="7"/>
    </row>
    <row r="450" spans="1:4" x14ac:dyDescent="0.25">
      <c r="A450" s="7"/>
      <c r="B450" s="7"/>
      <c r="C450" s="7"/>
      <c r="D450" s="7"/>
    </row>
    <row r="451" spans="1:4" x14ac:dyDescent="0.25">
      <c r="A451" s="7"/>
      <c r="B451" s="7"/>
      <c r="C451" s="7"/>
      <c r="D451" s="7"/>
    </row>
    <row r="452" spans="1:4" x14ac:dyDescent="0.25">
      <c r="A452" s="7"/>
      <c r="B452" s="7"/>
      <c r="C452" s="7"/>
      <c r="D452" s="7"/>
    </row>
    <row r="453" spans="1:4" x14ac:dyDescent="0.25">
      <c r="A453" s="7"/>
      <c r="B453" s="7"/>
      <c r="C453" s="7"/>
      <c r="D453" s="7"/>
    </row>
    <row r="454" spans="1:4" x14ac:dyDescent="0.25">
      <c r="A454" s="7"/>
      <c r="B454" s="7"/>
      <c r="C454" s="7"/>
      <c r="D454" s="7"/>
    </row>
    <row r="455" spans="1:4" x14ac:dyDescent="0.25">
      <c r="A455" s="7"/>
      <c r="B455" s="7"/>
      <c r="C455" s="7"/>
      <c r="D455" s="7"/>
    </row>
    <row r="456" spans="1:4" x14ac:dyDescent="0.25">
      <c r="A456" s="7"/>
      <c r="B456" s="7"/>
      <c r="C456" s="7"/>
      <c r="D456" s="7"/>
    </row>
    <row r="457" spans="1:4" x14ac:dyDescent="0.25">
      <c r="A457" s="7"/>
      <c r="B457" s="7"/>
      <c r="C457" s="7"/>
      <c r="D457" s="7"/>
    </row>
    <row r="458" spans="1:4" x14ac:dyDescent="0.25">
      <c r="A458" s="7"/>
      <c r="B458" s="7"/>
      <c r="C458" s="7"/>
      <c r="D458" s="7"/>
    </row>
    <row r="459" spans="1:4" x14ac:dyDescent="0.25">
      <c r="A459" s="7"/>
      <c r="B459" s="7"/>
      <c r="C459" s="7"/>
      <c r="D459" s="7"/>
    </row>
    <row r="460" spans="1:4" x14ac:dyDescent="0.25">
      <c r="A460" s="7"/>
      <c r="B460" s="7"/>
      <c r="C460" s="7"/>
      <c r="D460" s="7"/>
    </row>
    <row r="461" spans="1:4" x14ac:dyDescent="0.25">
      <c r="A461" s="7"/>
      <c r="B461" s="7"/>
      <c r="C461" s="7"/>
      <c r="D461" s="7"/>
    </row>
    <row r="462" spans="1:4" x14ac:dyDescent="0.25">
      <c r="A462" s="7"/>
      <c r="B462" s="7"/>
      <c r="C462" s="7"/>
      <c r="D462" s="7"/>
    </row>
    <row r="463" spans="1:4" x14ac:dyDescent="0.25">
      <c r="A463" s="7"/>
      <c r="B463" s="7"/>
      <c r="C463" s="7"/>
      <c r="D463" s="7"/>
    </row>
    <row r="464" spans="1:4" x14ac:dyDescent="0.25">
      <c r="A464" s="7"/>
      <c r="B464" s="7"/>
      <c r="C464" s="7"/>
      <c r="D464" s="7"/>
    </row>
    <row r="465" spans="1:4" x14ac:dyDescent="0.25">
      <c r="A465" s="7"/>
      <c r="B465" s="7"/>
      <c r="C465" s="7"/>
      <c r="D465" s="7"/>
    </row>
    <row r="466" spans="1:4" x14ac:dyDescent="0.25">
      <c r="A466" s="7"/>
      <c r="B466" s="7"/>
      <c r="C466" s="7"/>
      <c r="D466" s="7"/>
    </row>
    <row r="467" spans="1:4" x14ac:dyDescent="0.25">
      <c r="A467" s="7"/>
      <c r="B467" s="7"/>
      <c r="C467" s="7"/>
      <c r="D467" s="7"/>
    </row>
    <row r="468" spans="1:4" x14ac:dyDescent="0.25">
      <c r="A468" s="7"/>
      <c r="B468" s="7"/>
      <c r="C468" s="7"/>
      <c r="D468" s="7"/>
    </row>
    <row r="469" spans="1:4" x14ac:dyDescent="0.25">
      <c r="A469" s="7"/>
      <c r="B469" s="7"/>
      <c r="C469" s="7"/>
      <c r="D469" s="7"/>
    </row>
    <row r="470" spans="1:4" x14ac:dyDescent="0.25">
      <c r="A470" s="7"/>
      <c r="B470" s="7"/>
      <c r="C470" s="7"/>
      <c r="D470" s="7"/>
    </row>
    <row r="471" spans="1:4" x14ac:dyDescent="0.25">
      <c r="A471" s="7"/>
      <c r="B471" s="7"/>
      <c r="C471" s="7"/>
      <c r="D471" s="7"/>
    </row>
    <row r="472" spans="1:4" x14ac:dyDescent="0.25">
      <c r="A472" s="7"/>
      <c r="B472" s="7"/>
      <c r="C472" s="7"/>
      <c r="D472" s="7"/>
    </row>
    <row r="473" spans="1:4" x14ac:dyDescent="0.25">
      <c r="A473" s="7"/>
      <c r="B473" s="7"/>
      <c r="C473" s="7"/>
      <c r="D473" s="7"/>
    </row>
    <row r="474" spans="1:4" x14ac:dyDescent="0.25">
      <c r="A474" s="7"/>
      <c r="B474" s="7"/>
      <c r="C474" s="7"/>
      <c r="D474" s="7"/>
    </row>
    <row r="475" spans="1:4" x14ac:dyDescent="0.25">
      <c r="A475" s="7"/>
      <c r="B475" s="7"/>
      <c r="C475" s="7"/>
      <c r="D475" s="7"/>
    </row>
    <row r="476" spans="1:4" x14ac:dyDescent="0.25">
      <c r="A476" s="7"/>
      <c r="B476" s="7"/>
      <c r="C476" s="7"/>
      <c r="D476" s="7"/>
    </row>
    <row r="477" spans="1:4" x14ac:dyDescent="0.25">
      <c r="A477" s="7"/>
      <c r="B477" s="7"/>
      <c r="C477" s="7"/>
      <c r="D477" s="7"/>
    </row>
    <row r="478" spans="1:4" x14ac:dyDescent="0.25">
      <c r="A478" s="7"/>
      <c r="B478" s="7"/>
      <c r="C478" s="7"/>
      <c r="D478" s="7"/>
    </row>
    <row r="479" spans="1:4" x14ac:dyDescent="0.25">
      <c r="A479" s="7"/>
      <c r="B479" s="7"/>
      <c r="C479" s="7"/>
      <c r="D479" s="7"/>
    </row>
    <row r="480" spans="1:4" x14ac:dyDescent="0.25">
      <c r="A480" s="7"/>
      <c r="B480" s="7"/>
      <c r="C480" s="7"/>
      <c r="D480" s="7"/>
    </row>
    <row r="481" spans="1:4" x14ac:dyDescent="0.25">
      <c r="A481" s="7"/>
      <c r="B481" s="7"/>
      <c r="C481" s="7"/>
      <c r="D481" s="7"/>
    </row>
    <row r="482" spans="1:4" x14ac:dyDescent="0.25">
      <c r="A482" s="7"/>
      <c r="B482" s="7"/>
      <c r="C482" s="7"/>
      <c r="D482" s="7"/>
    </row>
    <row r="483" spans="1:4" x14ac:dyDescent="0.25">
      <c r="A483" s="7"/>
      <c r="B483" s="7"/>
      <c r="C483" s="7"/>
      <c r="D483" s="7"/>
    </row>
    <row r="484" spans="1:4" x14ac:dyDescent="0.25">
      <c r="A484" s="7"/>
      <c r="B484" s="7"/>
      <c r="C484" s="7"/>
      <c r="D484" s="7"/>
    </row>
    <row r="485" spans="1:4" x14ac:dyDescent="0.25">
      <c r="A485" s="7"/>
      <c r="B485" s="7"/>
      <c r="C485" s="7"/>
      <c r="D485" s="7"/>
    </row>
    <row r="486" spans="1:4" x14ac:dyDescent="0.25">
      <c r="A486" s="7"/>
      <c r="B486" s="7"/>
      <c r="C486" s="7"/>
      <c r="D486" s="7"/>
    </row>
    <row r="487" spans="1:4" x14ac:dyDescent="0.25">
      <c r="A487" s="7"/>
      <c r="B487" s="7"/>
      <c r="C487" s="7"/>
      <c r="D487" s="7"/>
    </row>
    <row r="488" spans="1:4" x14ac:dyDescent="0.25">
      <c r="A488" s="7"/>
      <c r="B488" s="7"/>
      <c r="C488" s="7"/>
      <c r="D488" s="7"/>
    </row>
    <row r="489" spans="1:4" x14ac:dyDescent="0.25">
      <c r="A489" s="7"/>
      <c r="B489" s="7"/>
      <c r="C489" s="7"/>
      <c r="D489" s="7"/>
    </row>
    <row r="490" spans="1:4" x14ac:dyDescent="0.25">
      <c r="A490" s="7"/>
      <c r="B490" s="7"/>
      <c r="C490" s="7"/>
      <c r="D490" s="7"/>
    </row>
    <row r="491" spans="1:4" x14ac:dyDescent="0.25">
      <c r="A491" s="7"/>
      <c r="B491" s="7"/>
      <c r="C491" s="7"/>
      <c r="D491" s="7"/>
    </row>
    <row r="492" spans="1:4" x14ac:dyDescent="0.25">
      <c r="A492" s="7"/>
      <c r="B492" s="7"/>
      <c r="C492" s="7"/>
      <c r="D492" s="7"/>
    </row>
    <row r="493" spans="1:4" x14ac:dyDescent="0.25">
      <c r="A493" s="7"/>
      <c r="B493" s="7"/>
      <c r="C493" s="7"/>
      <c r="D493" s="7"/>
    </row>
    <row r="494" spans="1:4" x14ac:dyDescent="0.25">
      <c r="A494" s="7"/>
      <c r="B494" s="7"/>
      <c r="C494" s="7"/>
      <c r="D494" s="7"/>
    </row>
    <row r="495" spans="1:4" x14ac:dyDescent="0.25">
      <c r="A495" s="7"/>
      <c r="B495" s="7"/>
      <c r="C495" s="7"/>
      <c r="D495" s="7"/>
    </row>
    <row r="496" spans="1:4" x14ac:dyDescent="0.25">
      <c r="A496" s="7"/>
      <c r="B496" s="7"/>
      <c r="C496" s="7"/>
      <c r="D496" s="7"/>
    </row>
    <row r="497" spans="1:4" x14ac:dyDescent="0.25">
      <c r="A497" s="7"/>
      <c r="B497" s="7"/>
      <c r="C497" s="7"/>
      <c r="D497" s="7"/>
    </row>
    <row r="498" spans="1:4" x14ac:dyDescent="0.25">
      <c r="A498" s="7"/>
      <c r="B498" s="7"/>
      <c r="C498" s="7"/>
      <c r="D498" s="7"/>
    </row>
    <row r="499" spans="1:4" x14ac:dyDescent="0.25">
      <c r="A499" s="7"/>
      <c r="B499" s="7"/>
      <c r="C499" s="7"/>
      <c r="D499" s="7"/>
    </row>
    <row r="500" spans="1:4" x14ac:dyDescent="0.25">
      <c r="A500" s="7"/>
      <c r="B500" s="7"/>
      <c r="C500" s="7"/>
      <c r="D500" s="7"/>
    </row>
    <row r="501" spans="1:4" x14ac:dyDescent="0.25">
      <c r="A501" s="7"/>
      <c r="B501" s="7"/>
      <c r="C501" s="7"/>
      <c r="D501" s="7"/>
    </row>
    <row r="502" spans="1:4" x14ac:dyDescent="0.25">
      <c r="A502" s="7"/>
      <c r="B502" s="7"/>
      <c r="C502" s="7"/>
      <c r="D502" s="7"/>
    </row>
    <row r="503" spans="1:4" x14ac:dyDescent="0.25">
      <c r="A503" s="7"/>
      <c r="B503" s="7"/>
      <c r="C503" s="7"/>
      <c r="D503" s="7"/>
    </row>
    <row r="504" spans="1:4" x14ac:dyDescent="0.25">
      <c r="A504" s="7"/>
      <c r="B504" s="7"/>
      <c r="C504" s="7"/>
      <c r="D504" s="7"/>
    </row>
    <row r="505" spans="1:4" x14ac:dyDescent="0.25">
      <c r="A505" s="7"/>
      <c r="B505" s="7"/>
      <c r="C505" s="7"/>
      <c r="D505" s="7"/>
    </row>
    <row r="506" spans="1:4" x14ac:dyDescent="0.25">
      <c r="A506" s="7"/>
      <c r="B506" s="7"/>
      <c r="C506" s="7"/>
      <c r="D506" s="7"/>
    </row>
    <row r="507" spans="1:4" x14ac:dyDescent="0.25">
      <c r="A507" s="7"/>
      <c r="B507" s="7"/>
      <c r="C507" s="7"/>
      <c r="D507" s="7"/>
    </row>
    <row r="508" spans="1:4" x14ac:dyDescent="0.25">
      <c r="A508" s="7"/>
      <c r="B508" s="7"/>
      <c r="C508" s="7"/>
      <c r="D508" s="7"/>
    </row>
    <row r="509" spans="1:4" x14ac:dyDescent="0.25">
      <c r="A509" s="7"/>
      <c r="B509" s="7"/>
      <c r="C509" s="7"/>
      <c r="D509" s="7"/>
    </row>
    <row r="510" spans="1:4" x14ac:dyDescent="0.25">
      <c r="A510" s="7"/>
      <c r="B510" s="7"/>
      <c r="C510" s="7"/>
      <c r="D510" s="7"/>
    </row>
    <row r="511" spans="1:4" x14ac:dyDescent="0.25">
      <c r="A511" s="7"/>
      <c r="B511" s="7"/>
      <c r="C511" s="7"/>
      <c r="D511" s="7"/>
    </row>
    <row r="512" spans="1:4" x14ac:dyDescent="0.25">
      <c r="A512" s="7"/>
      <c r="B512" s="7"/>
      <c r="C512" s="7"/>
      <c r="D512" s="7"/>
    </row>
    <row r="513" spans="1:4" x14ac:dyDescent="0.25">
      <c r="A513" s="7"/>
      <c r="B513" s="7"/>
      <c r="C513" s="7"/>
      <c r="D513" s="7"/>
    </row>
    <row r="514" spans="1:4" x14ac:dyDescent="0.25">
      <c r="A514" s="7"/>
      <c r="B514" s="7"/>
      <c r="C514" s="7"/>
      <c r="D514" s="7"/>
    </row>
    <row r="515" spans="1:4" x14ac:dyDescent="0.25">
      <c r="A515" s="7"/>
      <c r="B515" s="7"/>
      <c r="C515" s="7"/>
      <c r="D515" s="7"/>
    </row>
    <row r="516" spans="1:4" x14ac:dyDescent="0.25">
      <c r="A516" s="7"/>
      <c r="B516" s="7"/>
      <c r="C516" s="7"/>
      <c r="D516" s="7"/>
    </row>
    <row r="517" spans="1:4" x14ac:dyDescent="0.25">
      <c r="A517" s="7"/>
      <c r="B517" s="7"/>
      <c r="C517" s="7"/>
      <c r="D517" s="7"/>
    </row>
    <row r="518" spans="1:4" x14ac:dyDescent="0.25">
      <c r="A518" s="7"/>
      <c r="B518" s="7"/>
      <c r="C518" s="7"/>
      <c r="D518" s="7"/>
    </row>
    <row r="519" spans="1:4" x14ac:dyDescent="0.25">
      <c r="A519" s="7"/>
      <c r="B519" s="7"/>
      <c r="C519" s="7"/>
      <c r="D519" s="7"/>
    </row>
    <row r="520" spans="1:4" x14ac:dyDescent="0.25">
      <c r="A520" s="7"/>
      <c r="B520" s="7"/>
      <c r="C520" s="7"/>
      <c r="D520" s="7"/>
    </row>
    <row r="521" spans="1:4" x14ac:dyDescent="0.25">
      <c r="A521" s="7"/>
      <c r="B521" s="7"/>
      <c r="C521" s="7"/>
      <c r="D521" s="7"/>
    </row>
    <row r="522" spans="1:4" x14ac:dyDescent="0.25">
      <c r="A522" s="7"/>
      <c r="B522" s="7"/>
      <c r="C522" s="7"/>
      <c r="D522" s="7"/>
    </row>
    <row r="523" spans="1:4" x14ac:dyDescent="0.25">
      <c r="A523" s="7"/>
      <c r="B523" s="7"/>
      <c r="C523" s="7"/>
      <c r="D523" s="7"/>
    </row>
    <row r="524" spans="1:4" x14ac:dyDescent="0.25">
      <c r="A524" s="7"/>
      <c r="B524" s="7"/>
      <c r="C524" s="7"/>
      <c r="D524" s="7"/>
    </row>
    <row r="525" spans="1:4" x14ac:dyDescent="0.25">
      <c r="A525" s="7"/>
      <c r="B525" s="7"/>
      <c r="C525" s="7"/>
      <c r="D525" s="7"/>
    </row>
    <row r="526" spans="1:4" x14ac:dyDescent="0.25">
      <c r="A526" s="7"/>
      <c r="B526" s="7"/>
      <c r="C526" s="7"/>
      <c r="D526" s="7"/>
    </row>
    <row r="527" spans="1:4" x14ac:dyDescent="0.25">
      <c r="A527" s="7"/>
      <c r="B527" s="7"/>
      <c r="C527" s="7"/>
      <c r="D527" s="7"/>
    </row>
    <row r="528" spans="1:4" x14ac:dyDescent="0.25">
      <c r="A528" s="7"/>
      <c r="B528" s="7"/>
      <c r="C528" s="7"/>
      <c r="D528" s="7"/>
    </row>
    <row r="529" spans="1:4" x14ac:dyDescent="0.25">
      <c r="A529" s="7"/>
      <c r="B529" s="7"/>
      <c r="C529" s="7"/>
      <c r="D529" s="7"/>
    </row>
    <row r="530" spans="1:4" x14ac:dyDescent="0.25">
      <c r="A530" s="7"/>
      <c r="B530" s="7"/>
      <c r="C530" s="7"/>
      <c r="D530" s="7"/>
    </row>
    <row r="531" spans="1:4" x14ac:dyDescent="0.25">
      <c r="A531" s="7"/>
      <c r="B531" s="7"/>
      <c r="C531" s="7"/>
      <c r="D531" s="7"/>
    </row>
    <row r="532" spans="1:4" x14ac:dyDescent="0.25">
      <c r="A532" s="7"/>
      <c r="B532" s="7"/>
      <c r="C532" s="7"/>
      <c r="D532" s="7"/>
    </row>
    <row r="533" spans="1:4" x14ac:dyDescent="0.25">
      <c r="A533" s="7"/>
      <c r="B533" s="7"/>
      <c r="C533" s="7"/>
      <c r="D533" s="7"/>
    </row>
    <row r="534" spans="1:4" x14ac:dyDescent="0.25">
      <c r="A534" s="7"/>
      <c r="B534" s="7"/>
      <c r="C534" s="7"/>
      <c r="D534" s="7"/>
    </row>
    <row r="535" spans="1:4" x14ac:dyDescent="0.25">
      <c r="A535" s="7"/>
      <c r="B535" s="7"/>
      <c r="C535" s="7"/>
      <c r="D535" s="7"/>
    </row>
    <row r="536" spans="1:4" x14ac:dyDescent="0.25">
      <c r="A536" s="7"/>
      <c r="B536" s="7"/>
      <c r="C536" s="7"/>
      <c r="D536" s="7"/>
    </row>
    <row r="537" spans="1:4" x14ac:dyDescent="0.25">
      <c r="A537" s="7"/>
      <c r="B537" s="7"/>
      <c r="C537" s="7"/>
      <c r="D537" s="7"/>
    </row>
    <row r="538" spans="1:4" x14ac:dyDescent="0.25">
      <c r="A538" s="7"/>
      <c r="B538" s="7"/>
      <c r="C538" s="7"/>
      <c r="D538" s="7"/>
    </row>
    <row r="539" spans="1:4" x14ac:dyDescent="0.25">
      <c r="A539" s="7"/>
      <c r="B539" s="7"/>
      <c r="C539" s="7"/>
      <c r="D539" s="7"/>
    </row>
    <row r="540" spans="1:4" x14ac:dyDescent="0.25">
      <c r="A540" s="7"/>
      <c r="B540" s="7"/>
      <c r="C540" s="7"/>
      <c r="D540" s="7"/>
    </row>
    <row r="541" spans="1:4" x14ac:dyDescent="0.25">
      <c r="A541" s="7"/>
      <c r="B541" s="7"/>
      <c r="C541" s="7"/>
      <c r="D541" s="7"/>
    </row>
    <row r="542" spans="1:4" x14ac:dyDescent="0.25">
      <c r="A542" s="7"/>
      <c r="B542" s="7"/>
      <c r="C542" s="7"/>
      <c r="D542" s="7"/>
    </row>
    <row r="543" spans="1:4" x14ac:dyDescent="0.25">
      <c r="A543" s="7"/>
      <c r="B543" s="7"/>
      <c r="C543" s="7"/>
      <c r="D543" s="7"/>
    </row>
    <row r="544" spans="1:4" x14ac:dyDescent="0.25">
      <c r="A544" s="7"/>
      <c r="B544" s="7"/>
      <c r="C544" s="7"/>
      <c r="D544" s="7"/>
    </row>
    <row r="545" spans="1:4" x14ac:dyDescent="0.25">
      <c r="A545" s="7"/>
      <c r="B545" s="7"/>
      <c r="C545" s="7"/>
      <c r="D545" s="7"/>
    </row>
    <row r="546" spans="1:4" x14ac:dyDescent="0.25">
      <c r="A546" s="7"/>
      <c r="B546" s="7"/>
      <c r="C546" s="7"/>
      <c r="D546" s="7"/>
    </row>
    <row r="547" spans="1:4" x14ac:dyDescent="0.25">
      <c r="A547" s="7"/>
      <c r="B547" s="7"/>
      <c r="C547" s="7"/>
      <c r="D547" s="7"/>
    </row>
    <row r="548" spans="1:4" x14ac:dyDescent="0.25">
      <c r="A548" s="7"/>
      <c r="B548" s="7"/>
      <c r="C548" s="7"/>
      <c r="D548" s="7"/>
    </row>
    <row r="549" spans="1:4" x14ac:dyDescent="0.25">
      <c r="A549" s="7"/>
      <c r="B549" s="7"/>
      <c r="C549" s="7"/>
      <c r="D549" s="7"/>
    </row>
    <row r="550" spans="1:4" x14ac:dyDescent="0.25">
      <c r="A550" s="7"/>
      <c r="B550" s="7"/>
      <c r="C550" s="7"/>
      <c r="D550" s="7"/>
    </row>
    <row r="551" spans="1:4" x14ac:dyDescent="0.25">
      <c r="A551" s="7"/>
      <c r="B551" s="7"/>
      <c r="C551" s="7"/>
      <c r="D551" s="7"/>
    </row>
    <row r="552" spans="1:4" x14ac:dyDescent="0.25">
      <c r="A552" s="7"/>
      <c r="B552" s="7"/>
      <c r="C552" s="7"/>
      <c r="D552" s="7"/>
    </row>
    <row r="553" spans="1:4" x14ac:dyDescent="0.25">
      <c r="A553" s="7"/>
      <c r="B553" s="7"/>
      <c r="C553" s="7"/>
      <c r="D553" s="7"/>
    </row>
    <row r="554" spans="1:4" x14ac:dyDescent="0.25">
      <c r="A554" s="7"/>
      <c r="B554" s="7"/>
      <c r="C554" s="7"/>
      <c r="D554" s="7"/>
    </row>
    <row r="555" spans="1:4" x14ac:dyDescent="0.25">
      <c r="A555" s="7"/>
      <c r="B555" s="7"/>
      <c r="C555" s="7"/>
      <c r="D555" s="7"/>
    </row>
    <row r="556" spans="1:4" x14ac:dyDescent="0.25">
      <c r="A556" s="7"/>
      <c r="B556" s="7"/>
      <c r="C556" s="7"/>
      <c r="D556" s="7"/>
    </row>
    <row r="557" spans="1:4" x14ac:dyDescent="0.25">
      <c r="A557" s="7"/>
      <c r="B557" s="7"/>
      <c r="C557" s="7"/>
      <c r="D557" s="7"/>
    </row>
    <row r="558" spans="1:4" x14ac:dyDescent="0.25">
      <c r="A558" s="7"/>
      <c r="B558" s="7"/>
      <c r="C558" s="7"/>
      <c r="D558" s="7"/>
    </row>
    <row r="559" spans="1:4" x14ac:dyDescent="0.25">
      <c r="A559" s="7"/>
      <c r="B559" s="7"/>
      <c r="C559" s="7"/>
      <c r="D559" s="7"/>
    </row>
    <row r="560" spans="1:4" x14ac:dyDescent="0.25">
      <c r="A560" s="7"/>
      <c r="B560" s="7"/>
      <c r="C560" s="7"/>
      <c r="D560" s="7"/>
    </row>
    <row r="561" spans="1:4" x14ac:dyDescent="0.25">
      <c r="A561" s="7"/>
      <c r="B561" s="7"/>
      <c r="C561" s="7"/>
      <c r="D561" s="7"/>
    </row>
    <row r="562" spans="1:4" x14ac:dyDescent="0.25">
      <c r="A562" s="7"/>
      <c r="B562" s="7"/>
      <c r="C562" s="7"/>
      <c r="D562" s="7"/>
    </row>
    <row r="563" spans="1:4" x14ac:dyDescent="0.25">
      <c r="A563" s="7"/>
      <c r="B563" s="7"/>
      <c r="C563" s="7"/>
      <c r="D563" s="7"/>
    </row>
    <row r="564" spans="1:4" x14ac:dyDescent="0.25">
      <c r="A564" s="7"/>
      <c r="B564" s="7"/>
      <c r="C564" s="7"/>
      <c r="D564" s="7"/>
    </row>
    <row r="565" spans="1:4" x14ac:dyDescent="0.25">
      <c r="A565" s="7"/>
      <c r="B565" s="7"/>
      <c r="C565" s="7"/>
      <c r="D565" s="7"/>
    </row>
    <row r="566" spans="1:4" x14ac:dyDescent="0.25">
      <c r="A566" s="7"/>
      <c r="B566" s="7"/>
      <c r="C566" s="7"/>
      <c r="D566" s="7"/>
    </row>
    <row r="567" spans="1:4" x14ac:dyDescent="0.25">
      <c r="A567" s="7"/>
      <c r="B567" s="7"/>
      <c r="C567" s="7"/>
      <c r="D567" s="7"/>
    </row>
    <row r="568" spans="1:4" x14ac:dyDescent="0.25">
      <c r="A568" s="7"/>
      <c r="B568" s="7"/>
      <c r="C568" s="7"/>
      <c r="D568" s="7"/>
    </row>
    <row r="569" spans="1:4" x14ac:dyDescent="0.25">
      <c r="A569" s="7"/>
      <c r="B569" s="7"/>
      <c r="C569" s="7"/>
      <c r="D569" s="7"/>
    </row>
    <row r="570" spans="1:4" x14ac:dyDescent="0.25">
      <c r="A570" s="7"/>
      <c r="B570" s="7"/>
      <c r="C570" s="7"/>
      <c r="D570" s="7"/>
    </row>
    <row r="571" spans="1:4" x14ac:dyDescent="0.25">
      <c r="A571" s="7"/>
      <c r="B571" s="7"/>
      <c r="C571" s="7"/>
      <c r="D571" s="7"/>
    </row>
    <row r="572" spans="1:4" x14ac:dyDescent="0.25">
      <c r="A572" s="7"/>
      <c r="B572" s="7"/>
      <c r="C572" s="7"/>
      <c r="D572" s="7"/>
    </row>
    <row r="573" spans="1:4" x14ac:dyDescent="0.25">
      <c r="A573" s="7"/>
      <c r="B573" s="7"/>
      <c r="C573" s="7"/>
      <c r="D573" s="7"/>
    </row>
    <row r="574" spans="1:4" x14ac:dyDescent="0.25">
      <c r="A574" s="7"/>
      <c r="B574" s="7"/>
      <c r="C574" s="7"/>
      <c r="D574" s="7"/>
    </row>
    <row r="575" spans="1:4" x14ac:dyDescent="0.25">
      <c r="A575" s="7"/>
      <c r="B575" s="7"/>
      <c r="C575" s="7"/>
      <c r="D575" s="7"/>
    </row>
    <row r="576" spans="1:4" x14ac:dyDescent="0.25">
      <c r="A576" s="7"/>
      <c r="B576" s="7"/>
      <c r="C576" s="7"/>
      <c r="D576" s="7"/>
    </row>
    <row r="577" spans="1:4" x14ac:dyDescent="0.25">
      <c r="A577" s="7"/>
      <c r="B577" s="7"/>
      <c r="C577" s="7"/>
      <c r="D577" s="7"/>
    </row>
    <row r="578" spans="1:4" x14ac:dyDescent="0.25">
      <c r="A578" s="7"/>
      <c r="B578" s="7"/>
      <c r="C578" s="7"/>
      <c r="D578" s="7"/>
    </row>
    <row r="579" spans="1:4" x14ac:dyDescent="0.25">
      <c r="A579" s="7"/>
      <c r="B579" s="7"/>
      <c r="C579" s="7"/>
      <c r="D579" s="7"/>
    </row>
    <row r="580" spans="1:4" x14ac:dyDescent="0.25">
      <c r="A580" s="7"/>
      <c r="B580" s="7"/>
      <c r="C580" s="7"/>
      <c r="D580" s="7"/>
    </row>
    <row r="581" spans="1:4" x14ac:dyDescent="0.25">
      <c r="A581" s="7"/>
      <c r="B581" s="7"/>
      <c r="C581" s="7"/>
      <c r="D581" s="7"/>
    </row>
    <row r="582" spans="1:4" x14ac:dyDescent="0.25">
      <c r="A582" s="7"/>
      <c r="B582" s="7"/>
      <c r="C582" s="7"/>
      <c r="D582" s="7"/>
    </row>
    <row r="583" spans="1:4" x14ac:dyDescent="0.25">
      <c r="A583" s="7"/>
      <c r="B583" s="7"/>
      <c r="C583" s="7"/>
      <c r="D583" s="7"/>
    </row>
    <row r="584" spans="1:4" x14ac:dyDescent="0.25">
      <c r="A584" s="7"/>
      <c r="B584" s="7"/>
      <c r="C584" s="7"/>
      <c r="D584" s="7"/>
    </row>
    <row r="585" spans="1:4" x14ac:dyDescent="0.25">
      <c r="A585" s="7"/>
      <c r="B585" s="7"/>
      <c r="C585" s="7"/>
      <c r="D585" s="7"/>
    </row>
    <row r="586" spans="1:4" x14ac:dyDescent="0.25">
      <c r="A586" s="7"/>
      <c r="B586" s="7"/>
      <c r="C586" s="7"/>
      <c r="D586" s="7"/>
    </row>
    <row r="587" spans="1:4" x14ac:dyDescent="0.25">
      <c r="A587" s="7"/>
      <c r="B587" s="7"/>
      <c r="C587" s="7"/>
      <c r="D587" s="7"/>
    </row>
    <row r="588" spans="1:4" x14ac:dyDescent="0.25">
      <c r="A588" s="7"/>
      <c r="B588" s="7"/>
      <c r="C588" s="7"/>
      <c r="D588" s="7"/>
    </row>
    <row r="589" spans="1:4" x14ac:dyDescent="0.25">
      <c r="A589" s="7"/>
      <c r="B589" s="7"/>
      <c r="C589" s="7"/>
      <c r="D589" s="7"/>
    </row>
    <row r="590" spans="1:4" x14ac:dyDescent="0.25">
      <c r="A590" s="7"/>
      <c r="B590" s="7"/>
      <c r="C590" s="7"/>
      <c r="D590" s="7"/>
    </row>
    <row r="591" spans="1:4" x14ac:dyDescent="0.25">
      <c r="A591" s="7"/>
      <c r="B591" s="7"/>
      <c r="C591" s="7"/>
      <c r="D591" s="7"/>
    </row>
    <row r="592" spans="1:4" x14ac:dyDescent="0.25">
      <c r="A592" s="7"/>
      <c r="B592" s="7"/>
      <c r="C592" s="7"/>
      <c r="D592" s="7"/>
    </row>
    <row r="593" spans="1:4" x14ac:dyDescent="0.25">
      <c r="A593" s="7"/>
      <c r="B593" s="7"/>
      <c r="C593" s="7"/>
      <c r="D593" s="7"/>
    </row>
    <row r="594" spans="1:4" x14ac:dyDescent="0.25">
      <c r="A594" s="7"/>
      <c r="B594" s="7"/>
      <c r="C594" s="7"/>
      <c r="D594" s="7"/>
    </row>
    <row r="595" spans="1:4" x14ac:dyDescent="0.25">
      <c r="A595" s="7"/>
      <c r="B595" s="7"/>
      <c r="C595" s="7"/>
      <c r="D595" s="7"/>
    </row>
    <row r="596" spans="1:4" x14ac:dyDescent="0.25">
      <c r="A596" s="7"/>
      <c r="B596" s="7"/>
      <c r="C596" s="7"/>
      <c r="D596" s="7"/>
    </row>
    <row r="597" spans="1:4" x14ac:dyDescent="0.25">
      <c r="A597" s="7"/>
      <c r="B597" s="7"/>
      <c r="C597" s="7"/>
      <c r="D597" s="7"/>
    </row>
    <row r="598" spans="1:4" x14ac:dyDescent="0.25">
      <c r="A598" s="7"/>
      <c r="B598" s="7"/>
      <c r="C598" s="7"/>
      <c r="D598" s="7"/>
    </row>
    <row r="599" spans="1:4" x14ac:dyDescent="0.25">
      <c r="A599" s="7"/>
      <c r="B599" s="7"/>
      <c r="C599" s="7"/>
      <c r="D599" s="7"/>
    </row>
    <row r="600" spans="1:4" x14ac:dyDescent="0.25">
      <c r="A600" s="7"/>
      <c r="B600" s="7"/>
      <c r="C600" s="7"/>
      <c r="D600" s="7"/>
    </row>
    <row r="601" spans="1:4" x14ac:dyDescent="0.25">
      <c r="A601" s="7"/>
      <c r="B601" s="7"/>
      <c r="C601" s="7"/>
      <c r="D601" s="7"/>
    </row>
    <row r="602" spans="1:4" x14ac:dyDescent="0.25">
      <c r="A602" s="7"/>
      <c r="B602" s="7"/>
      <c r="C602" s="7"/>
      <c r="D602" s="7"/>
    </row>
    <row r="603" spans="1:4" x14ac:dyDescent="0.25">
      <c r="A603" s="7"/>
      <c r="B603" s="7"/>
      <c r="C603" s="7"/>
      <c r="D603" s="7"/>
    </row>
    <row r="604" spans="1:4" x14ac:dyDescent="0.25">
      <c r="A604" s="7"/>
      <c r="B604" s="7"/>
      <c r="C604" s="7"/>
      <c r="D604" s="7"/>
    </row>
    <row r="605" spans="1:4" x14ac:dyDescent="0.25">
      <c r="A605" s="7"/>
      <c r="B605" s="7"/>
      <c r="C605" s="7"/>
      <c r="D605" s="7"/>
    </row>
    <row r="606" spans="1:4" x14ac:dyDescent="0.25">
      <c r="A606" s="7"/>
      <c r="B606" s="7"/>
      <c r="C606" s="7"/>
      <c r="D606" s="7"/>
    </row>
    <row r="607" spans="1:4" x14ac:dyDescent="0.25">
      <c r="A607" s="7"/>
      <c r="B607" s="7"/>
      <c r="C607" s="7"/>
      <c r="D607" s="7"/>
    </row>
    <row r="608" spans="1:4" x14ac:dyDescent="0.25">
      <c r="A608" s="7"/>
      <c r="B608" s="7"/>
      <c r="C608" s="7"/>
      <c r="D608" s="7"/>
    </row>
    <row r="609" spans="1:4" x14ac:dyDescent="0.25">
      <c r="A609" s="7"/>
      <c r="B609" s="7"/>
      <c r="C609" s="7"/>
      <c r="D609" s="7"/>
    </row>
    <row r="610" spans="1:4" x14ac:dyDescent="0.25">
      <c r="A610" s="7"/>
      <c r="B610" s="7"/>
      <c r="C610" s="7"/>
      <c r="D610" s="7"/>
    </row>
    <row r="611" spans="1:4" x14ac:dyDescent="0.25">
      <c r="A611" s="7"/>
      <c r="B611" s="7"/>
      <c r="C611" s="7"/>
      <c r="D611" s="7"/>
    </row>
    <row r="612" spans="1:4" x14ac:dyDescent="0.25">
      <c r="A612" s="7"/>
      <c r="B612" s="7"/>
      <c r="C612" s="7"/>
      <c r="D612" s="7"/>
    </row>
    <row r="613" spans="1:4" x14ac:dyDescent="0.25">
      <c r="A613" s="7"/>
      <c r="B613" s="7"/>
      <c r="C613" s="7"/>
      <c r="D613" s="7"/>
    </row>
    <row r="614" spans="1:4" x14ac:dyDescent="0.25">
      <c r="A614" s="7"/>
      <c r="B614" s="7"/>
      <c r="C614" s="7"/>
      <c r="D614" s="7"/>
    </row>
    <row r="615" spans="1:4" x14ac:dyDescent="0.25">
      <c r="A615" s="7"/>
      <c r="B615" s="7"/>
      <c r="C615" s="7"/>
      <c r="D615" s="7"/>
    </row>
    <row r="616" spans="1:4" x14ac:dyDescent="0.25">
      <c r="A616" s="7"/>
      <c r="B616" s="7"/>
      <c r="C616" s="7"/>
      <c r="D616" s="7"/>
    </row>
    <row r="617" spans="1:4" x14ac:dyDescent="0.25">
      <c r="A617" s="7"/>
      <c r="B617" s="7"/>
      <c r="C617" s="7"/>
      <c r="D617" s="7"/>
    </row>
    <row r="618" spans="1:4" x14ac:dyDescent="0.25">
      <c r="A618" s="7"/>
      <c r="B618" s="7"/>
      <c r="C618" s="7"/>
      <c r="D618" s="7"/>
    </row>
    <row r="619" spans="1:4" x14ac:dyDescent="0.25">
      <c r="A619" s="7"/>
      <c r="B619" s="7"/>
      <c r="C619" s="7"/>
      <c r="D619" s="7"/>
    </row>
    <row r="620" spans="1:4" x14ac:dyDescent="0.25">
      <c r="A620" s="7"/>
      <c r="B620" s="7"/>
      <c r="C620" s="7"/>
      <c r="D620" s="7"/>
    </row>
    <row r="621" spans="1:4" x14ac:dyDescent="0.25">
      <c r="A621" s="7"/>
      <c r="B621" s="7"/>
      <c r="C621" s="7"/>
      <c r="D621" s="7"/>
    </row>
    <row r="622" spans="1:4" x14ac:dyDescent="0.25">
      <c r="A622" s="7"/>
      <c r="B622" s="7"/>
      <c r="C622" s="7"/>
      <c r="D622" s="7"/>
    </row>
    <row r="623" spans="1:4" x14ac:dyDescent="0.25">
      <c r="A623" s="7"/>
      <c r="B623" s="7"/>
      <c r="C623" s="7"/>
      <c r="D623" s="7"/>
    </row>
    <row r="624" spans="1:4" x14ac:dyDescent="0.25">
      <c r="A624" s="7"/>
      <c r="B624" s="7"/>
      <c r="C624" s="7"/>
      <c r="D624" s="7"/>
    </row>
    <row r="625" spans="1:4" x14ac:dyDescent="0.25">
      <c r="A625" s="7"/>
      <c r="B625" s="7"/>
      <c r="C625" s="7"/>
      <c r="D625" s="7"/>
    </row>
    <row r="626" spans="1:4" x14ac:dyDescent="0.25">
      <c r="A626" s="7"/>
      <c r="B626" s="7"/>
      <c r="C626" s="7"/>
      <c r="D626" s="7"/>
    </row>
    <row r="627" spans="1:4" x14ac:dyDescent="0.25">
      <c r="A627" s="7"/>
      <c r="B627" s="7"/>
      <c r="C627" s="7"/>
      <c r="D627" s="7"/>
    </row>
    <row r="628" spans="1:4" x14ac:dyDescent="0.25">
      <c r="A628" s="7"/>
      <c r="B628" s="7"/>
      <c r="C628" s="7"/>
      <c r="D628" s="7"/>
    </row>
    <row r="629" spans="1:4" x14ac:dyDescent="0.25">
      <c r="A629" s="7"/>
      <c r="B629" s="7"/>
      <c r="C629" s="7"/>
      <c r="D629" s="7"/>
    </row>
    <row r="630" spans="1:4" x14ac:dyDescent="0.25">
      <c r="A630" s="7"/>
      <c r="B630" s="7"/>
      <c r="C630" s="7"/>
      <c r="D630" s="7"/>
    </row>
    <row r="631" spans="1:4" x14ac:dyDescent="0.25">
      <c r="A631" s="7"/>
      <c r="B631" s="7"/>
      <c r="C631" s="7"/>
      <c r="D631" s="7"/>
    </row>
    <row r="632" spans="1:4" x14ac:dyDescent="0.25">
      <c r="A632" s="7"/>
      <c r="B632" s="7"/>
      <c r="C632" s="7"/>
      <c r="D632" s="7"/>
    </row>
    <row r="633" spans="1:4" x14ac:dyDescent="0.25">
      <c r="A633" s="7"/>
      <c r="B633" s="7"/>
      <c r="C633" s="7"/>
      <c r="D633" s="7"/>
    </row>
    <row r="634" spans="1:4" x14ac:dyDescent="0.25">
      <c r="A634" s="7"/>
      <c r="B634" s="7"/>
      <c r="C634" s="7"/>
      <c r="D634" s="7"/>
    </row>
    <row r="635" spans="1:4" x14ac:dyDescent="0.25">
      <c r="A635" s="7"/>
      <c r="B635" s="7"/>
      <c r="C635" s="7"/>
      <c r="D635" s="7"/>
    </row>
    <row r="636" spans="1:4" x14ac:dyDescent="0.25">
      <c r="A636" s="7"/>
      <c r="B636" s="7"/>
      <c r="C636" s="7"/>
      <c r="D636" s="7"/>
    </row>
    <row r="637" spans="1:4" x14ac:dyDescent="0.25">
      <c r="A637" s="7"/>
      <c r="B637" s="7"/>
      <c r="C637" s="7"/>
      <c r="D637" s="7"/>
    </row>
    <row r="638" spans="1:4" x14ac:dyDescent="0.25">
      <c r="A638" s="7"/>
      <c r="B638" s="7"/>
      <c r="C638" s="7"/>
      <c r="D638" s="7"/>
    </row>
    <row r="639" spans="1:4" x14ac:dyDescent="0.25">
      <c r="A639" s="7"/>
      <c r="B639" s="7"/>
      <c r="C639" s="7"/>
      <c r="D639" s="7"/>
    </row>
    <row r="640" spans="1:4" x14ac:dyDescent="0.25">
      <c r="A640" s="7"/>
      <c r="B640" s="7"/>
      <c r="C640" s="7"/>
      <c r="D640" s="7"/>
    </row>
    <row r="641" spans="1:4" x14ac:dyDescent="0.25">
      <c r="A641" s="7"/>
      <c r="B641" s="7"/>
      <c r="C641" s="7"/>
      <c r="D641" s="7"/>
    </row>
    <row r="642" spans="1:4" x14ac:dyDescent="0.25">
      <c r="A642" s="7"/>
      <c r="B642" s="7"/>
      <c r="C642" s="7"/>
      <c r="D642" s="7"/>
    </row>
    <row r="643" spans="1:4" x14ac:dyDescent="0.25">
      <c r="A643" s="7"/>
      <c r="B643" s="7"/>
      <c r="C643" s="7"/>
      <c r="D643" s="7"/>
    </row>
    <row r="644" spans="1:4" x14ac:dyDescent="0.25">
      <c r="A644" s="7"/>
      <c r="B644" s="7"/>
      <c r="C644" s="7"/>
      <c r="D644" s="7"/>
    </row>
    <row r="645" spans="1:4" x14ac:dyDescent="0.25">
      <c r="A645" s="7"/>
      <c r="B645" s="7"/>
      <c r="C645" s="7"/>
      <c r="D645" s="7"/>
    </row>
    <row r="646" spans="1:4" x14ac:dyDescent="0.25">
      <c r="A646" s="7"/>
      <c r="B646" s="7"/>
      <c r="C646" s="7"/>
      <c r="D646" s="7"/>
    </row>
    <row r="647" spans="1:4" x14ac:dyDescent="0.25">
      <c r="A647" s="7"/>
      <c r="B647" s="7"/>
      <c r="C647" s="7"/>
      <c r="D647" s="7"/>
    </row>
    <row r="648" spans="1:4" x14ac:dyDescent="0.25">
      <c r="A648" s="7"/>
      <c r="B648" s="7"/>
      <c r="C648" s="7"/>
      <c r="D648" s="7"/>
    </row>
    <row r="649" spans="1:4" x14ac:dyDescent="0.25">
      <c r="A649" s="7"/>
      <c r="B649" s="7"/>
      <c r="C649" s="7"/>
      <c r="D649" s="7"/>
    </row>
    <row r="650" spans="1:4" x14ac:dyDescent="0.25">
      <c r="A650" s="7"/>
      <c r="B650" s="7"/>
      <c r="C650" s="7"/>
      <c r="D650" s="7"/>
    </row>
    <row r="651" spans="1:4" x14ac:dyDescent="0.25">
      <c r="A651" s="7"/>
      <c r="B651" s="7"/>
      <c r="C651" s="7"/>
      <c r="D651" s="7"/>
    </row>
    <row r="652" spans="1:4" x14ac:dyDescent="0.25">
      <c r="A652" s="7"/>
      <c r="B652" s="7"/>
      <c r="C652" s="7"/>
      <c r="D652" s="7"/>
    </row>
    <row r="653" spans="1:4" x14ac:dyDescent="0.25">
      <c r="A653" s="7"/>
      <c r="B653" s="7"/>
      <c r="C653" s="7"/>
      <c r="D653" s="7"/>
    </row>
    <row r="654" spans="1:4" x14ac:dyDescent="0.25">
      <c r="A654" s="7"/>
      <c r="B654" s="7"/>
      <c r="C654" s="7"/>
      <c r="D654" s="7"/>
    </row>
    <row r="655" spans="1:4" x14ac:dyDescent="0.25">
      <c r="A655" s="7"/>
      <c r="B655" s="7"/>
      <c r="C655" s="7"/>
      <c r="D655" s="7"/>
    </row>
    <row r="656" spans="1:4" x14ac:dyDescent="0.25">
      <c r="A656" s="7"/>
      <c r="B656" s="7"/>
      <c r="C656" s="7"/>
      <c r="D656" s="7"/>
    </row>
    <row r="657" spans="1:4" x14ac:dyDescent="0.25">
      <c r="A657" s="7"/>
      <c r="B657" s="7"/>
      <c r="C657" s="7"/>
      <c r="D657" s="7"/>
    </row>
    <row r="658" spans="1:4" x14ac:dyDescent="0.25">
      <c r="A658" s="7"/>
      <c r="B658" s="7"/>
      <c r="C658" s="7"/>
      <c r="D658" s="7"/>
    </row>
    <row r="659" spans="1:4" x14ac:dyDescent="0.25">
      <c r="A659" s="7"/>
      <c r="B659" s="7"/>
      <c r="C659" s="7"/>
      <c r="D659" s="7"/>
    </row>
    <row r="660" spans="1:4" x14ac:dyDescent="0.25">
      <c r="A660" s="7"/>
      <c r="B660" s="7"/>
      <c r="C660" s="7"/>
      <c r="D660" s="7"/>
    </row>
    <row r="661" spans="1:4" x14ac:dyDescent="0.25">
      <c r="A661" s="7"/>
      <c r="B661" s="7"/>
      <c r="C661" s="7"/>
      <c r="D661" s="7"/>
    </row>
    <row r="662" spans="1:4" x14ac:dyDescent="0.25">
      <c r="A662" s="7"/>
      <c r="B662" s="7"/>
      <c r="C662" s="7"/>
      <c r="D662" s="7"/>
    </row>
    <row r="663" spans="1:4" x14ac:dyDescent="0.25">
      <c r="A663" s="7"/>
      <c r="B663" s="7"/>
      <c r="C663" s="7"/>
      <c r="D663" s="7"/>
    </row>
    <row r="664" spans="1:4" x14ac:dyDescent="0.25">
      <c r="A664" s="7"/>
      <c r="B664" s="7"/>
      <c r="C664" s="7"/>
      <c r="D664" s="7"/>
    </row>
    <row r="665" spans="1:4" x14ac:dyDescent="0.25">
      <c r="A665" s="7"/>
      <c r="B665" s="7"/>
      <c r="C665" s="7"/>
      <c r="D665" s="7"/>
    </row>
    <row r="666" spans="1:4" x14ac:dyDescent="0.25">
      <c r="A666" s="7"/>
      <c r="B666" s="7"/>
      <c r="C666" s="7"/>
      <c r="D666" s="7"/>
    </row>
    <row r="667" spans="1:4" x14ac:dyDescent="0.25">
      <c r="A667" s="7"/>
      <c r="B667" s="7"/>
      <c r="C667" s="7"/>
      <c r="D667" s="7"/>
    </row>
    <row r="668" spans="1:4" x14ac:dyDescent="0.25">
      <c r="A668" s="7"/>
      <c r="B668" s="7"/>
      <c r="C668" s="7"/>
      <c r="D668" s="7"/>
    </row>
    <row r="669" spans="1:4" x14ac:dyDescent="0.25">
      <c r="A669" s="7"/>
      <c r="B669" s="7"/>
      <c r="C669" s="7"/>
      <c r="D669" s="7"/>
    </row>
    <row r="670" spans="1:4" x14ac:dyDescent="0.25">
      <c r="A670" s="7"/>
      <c r="B670" s="7"/>
      <c r="C670" s="7"/>
      <c r="D670" s="7"/>
    </row>
    <row r="671" spans="1:4" x14ac:dyDescent="0.25">
      <c r="A671" s="7"/>
      <c r="B671" s="7"/>
      <c r="C671" s="7"/>
      <c r="D671" s="7"/>
    </row>
    <row r="672" spans="1:4" x14ac:dyDescent="0.25">
      <c r="A672" s="7"/>
      <c r="B672" s="7"/>
      <c r="C672" s="7"/>
      <c r="D672" s="7"/>
    </row>
    <row r="673" spans="1:4" x14ac:dyDescent="0.25">
      <c r="A673" s="7"/>
      <c r="B673" s="7"/>
      <c r="C673" s="7"/>
      <c r="D673" s="7"/>
    </row>
    <row r="674" spans="1:4" x14ac:dyDescent="0.25">
      <c r="A674" s="7"/>
      <c r="B674" s="7"/>
      <c r="C674" s="7"/>
      <c r="D674" s="7"/>
    </row>
    <row r="675" spans="1:4" x14ac:dyDescent="0.25">
      <c r="A675" s="7"/>
      <c r="B675" s="7"/>
      <c r="C675" s="7"/>
      <c r="D675" s="7"/>
    </row>
    <row r="676" spans="1:4" x14ac:dyDescent="0.25">
      <c r="A676" s="7"/>
      <c r="B676" s="7"/>
      <c r="C676" s="7"/>
      <c r="D676" s="7"/>
    </row>
    <row r="677" spans="1:4" x14ac:dyDescent="0.25">
      <c r="A677" s="7"/>
      <c r="B677" s="7"/>
      <c r="C677" s="7"/>
      <c r="D677" s="7"/>
    </row>
    <row r="678" spans="1:4" x14ac:dyDescent="0.25">
      <c r="A678" s="7"/>
      <c r="B678" s="7"/>
      <c r="C678" s="7"/>
      <c r="D678" s="7"/>
    </row>
    <row r="679" spans="1:4" x14ac:dyDescent="0.25">
      <c r="A679" s="7"/>
      <c r="B679" s="7"/>
      <c r="C679" s="7"/>
      <c r="D679" s="7"/>
    </row>
    <row r="680" spans="1:4" x14ac:dyDescent="0.25">
      <c r="A680" s="7"/>
      <c r="B680" s="7"/>
      <c r="C680" s="7"/>
      <c r="D680" s="7"/>
    </row>
    <row r="681" spans="1:4" x14ac:dyDescent="0.25">
      <c r="A681" s="7"/>
      <c r="B681" s="7"/>
      <c r="C681" s="7"/>
      <c r="D681" s="7"/>
    </row>
    <row r="682" spans="1:4" x14ac:dyDescent="0.25">
      <c r="A682" s="7"/>
      <c r="B682" s="7"/>
      <c r="C682" s="7"/>
      <c r="D682" s="7"/>
    </row>
    <row r="683" spans="1:4" x14ac:dyDescent="0.25">
      <c r="A683" s="7"/>
      <c r="B683" s="7"/>
      <c r="C683" s="7"/>
      <c r="D683" s="7"/>
    </row>
    <row r="684" spans="1:4" x14ac:dyDescent="0.25">
      <c r="A684" s="7"/>
      <c r="B684" s="7"/>
      <c r="C684" s="7"/>
      <c r="D684" s="7"/>
    </row>
    <row r="685" spans="1:4" x14ac:dyDescent="0.25">
      <c r="A685" s="7"/>
      <c r="B685" s="7"/>
      <c r="C685" s="7"/>
      <c r="D685" s="7"/>
    </row>
    <row r="686" spans="1:4" x14ac:dyDescent="0.25">
      <c r="A686" s="7"/>
      <c r="B686" s="7"/>
      <c r="C686" s="7"/>
      <c r="D686" s="7"/>
    </row>
    <row r="687" spans="1:4" x14ac:dyDescent="0.25">
      <c r="A687" s="7"/>
      <c r="B687" s="7"/>
      <c r="C687" s="7"/>
      <c r="D687" s="7"/>
    </row>
    <row r="688" spans="1:4" x14ac:dyDescent="0.25">
      <c r="A688" s="7"/>
      <c r="B688" s="7"/>
      <c r="C688" s="7"/>
      <c r="D688" s="7"/>
    </row>
    <row r="689" spans="1:4" x14ac:dyDescent="0.25">
      <c r="A689" s="7"/>
      <c r="B689" s="7"/>
      <c r="C689" s="7"/>
      <c r="D689" s="7"/>
    </row>
    <row r="690" spans="1:4" x14ac:dyDescent="0.25">
      <c r="A690" s="7"/>
      <c r="B690" s="7"/>
      <c r="C690" s="7"/>
      <c r="D690" s="7"/>
    </row>
    <row r="691" spans="1:4" x14ac:dyDescent="0.25">
      <c r="A691" s="7"/>
      <c r="B691" s="7"/>
      <c r="C691" s="7"/>
      <c r="D691" s="7"/>
    </row>
    <row r="692" spans="1:4" x14ac:dyDescent="0.25">
      <c r="A692" s="7"/>
      <c r="B692" s="7"/>
      <c r="C692" s="7"/>
      <c r="D692" s="7"/>
    </row>
    <row r="693" spans="1:4" x14ac:dyDescent="0.25">
      <c r="A693" s="7"/>
      <c r="B693" s="7"/>
      <c r="C693" s="7"/>
      <c r="D693" s="7"/>
    </row>
    <row r="694" spans="1:4" x14ac:dyDescent="0.25">
      <c r="A694" s="7"/>
      <c r="B694" s="7"/>
      <c r="C694" s="7"/>
      <c r="D694" s="7"/>
    </row>
    <row r="695" spans="1:4" x14ac:dyDescent="0.25">
      <c r="A695" s="7"/>
      <c r="B695" s="7"/>
      <c r="C695" s="7"/>
      <c r="D695" s="7"/>
    </row>
    <row r="696" spans="1:4" x14ac:dyDescent="0.25">
      <c r="A696" s="7"/>
      <c r="B696" s="7"/>
      <c r="C696" s="7"/>
      <c r="D696" s="7"/>
    </row>
    <row r="697" spans="1:4" x14ac:dyDescent="0.25">
      <c r="A697" s="7"/>
      <c r="B697" s="7"/>
      <c r="C697" s="7"/>
      <c r="D697" s="7"/>
    </row>
    <row r="698" spans="1:4" x14ac:dyDescent="0.25">
      <c r="A698" s="7"/>
      <c r="B698" s="7"/>
      <c r="C698" s="7"/>
      <c r="D698" s="7"/>
    </row>
    <row r="699" spans="1:4" x14ac:dyDescent="0.25">
      <c r="A699" s="7"/>
      <c r="B699" s="7"/>
      <c r="C699" s="7"/>
      <c r="D699" s="7"/>
    </row>
    <row r="700" spans="1:4" x14ac:dyDescent="0.25">
      <c r="A700" s="7"/>
      <c r="B700" s="7"/>
      <c r="C700" s="7"/>
      <c r="D700" s="7"/>
    </row>
    <row r="701" spans="1:4" x14ac:dyDescent="0.25">
      <c r="A701" s="7"/>
      <c r="B701" s="7"/>
      <c r="C701" s="7"/>
      <c r="D701" s="7"/>
    </row>
    <row r="702" spans="1:4" x14ac:dyDescent="0.25">
      <c r="A702" s="7"/>
      <c r="B702" s="7"/>
      <c r="C702" s="7"/>
      <c r="D702" s="7"/>
    </row>
    <row r="703" spans="1:4" x14ac:dyDescent="0.25">
      <c r="A703" s="7"/>
      <c r="B703" s="7"/>
      <c r="C703" s="7"/>
      <c r="D703" s="7"/>
    </row>
    <row r="704" spans="1:4" x14ac:dyDescent="0.25">
      <c r="A704" s="7"/>
      <c r="B704" s="7"/>
      <c r="C704" s="7"/>
      <c r="D704" s="7"/>
    </row>
    <row r="705" spans="1:4" x14ac:dyDescent="0.25">
      <c r="A705" s="7"/>
      <c r="B705" s="7"/>
      <c r="C705" s="7"/>
      <c r="D705" s="7"/>
    </row>
    <row r="706" spans="1:4" x14ac:dyDescent="0.25">
      <c r="A706" s="7"/>
      <c r="B706" s="7"/>
      <c r="C706" s="7"/>
      <c r="D706" s="7"/>
    </row>
    <row r="707" spans="1:4" x14ac:dyDescent="0.25">
      <c r="A707" s="7"/>
      <c r="B707" s="7"/>
      <c r="C707" s="7"/>
      <c r="D707" s="7"/>
    </row>
    <row r="708" spans="1:4" x14ac:dyDescent="0.25">
      <c r="A708" s="7"/>
      <c r="B708" s="7"/>
      <c r="C708" s="7"/>
      <c r="D708" s="7"/>
    </row>
    <row r="709" spans="1:4" x14ac:dyDescent="0.25">
      <c r="A709" s="7"/>
      <c r="B709" s="7"/>
      <c r="C709" s="7"/>
      <c r="D709" s="7"/>
    </row>
    <row r="710" spans="1:4" x14ac:dyDescent="0.25">
      <c r="A710" s="7"/>
      <c r="B710" s="7"/>
      <c r="C710" s="7"/>
      <c r="D710" s="7"/>
    </row>
    <row r="711" spans="1:4" x14ac:dyDescent="0.25">
      <c r="A711" s="7"/>
      <c r="B711" s="7"/>
      <c r="C711" s="7"/>
      <c r="D711" s="7"/>
    </row>
    <row r="712" spans="1:4" x14ac:dyDescent="0.25">
      <c r="A712" s="7"/>
      <c r="B712" s="7"/>
      <c r="C712" s="7"/>
      <c r="D712" s="7"/>
    </row>
    <row r="713" spans="1:4" x14ac:dyDescent="0.25">
      <c r="A713" s="7"/>
      <c r="B713" s="7"/>
      <c r="C713" s="7"/>
      <c r="D713" s="7"/>
    </row>
    <row r="714" spans="1:4" x14ac:dyDescent="0.25">
      <c r="A714" s="7"/>
      <c r="B714" s="7"/>
      <c r="C714" s="7"/>
      <c r="D714" s="7"/>
    </row>
    <row r="715" spans="1:4" x14ac:dyDescent="0.25">
      <c r="A715" s="7"/>
      <c r="B715" s="7"/>
      <c r="C715" s="7"/>
      <c r="D715" s="7"/>
    </row>
    <row r="716" spans="1:4" x14ac:dyDescent="0.25">
      <c r="A716" s="7"/>
      <c r="B716" s="7"/>
      <c r="C716" s="7"/>
      <c r="D716" s="7"/>
    </row>
    <row r="717" spans="1:4" x14ac:dyDescent="0.25">
      <c r="A717" s="7"/>
      <c r="B717" s="7"/>
      <c r="C717" s="7"/>
      <c r="D717" s="7"/>
    </row>
    <row r="718" spans="1:4" x14ac:dyDescent="0.25">
      <c r="A718" s="7"/>
      <c r="B718" s="7"/>
      <c r="C718" s="7"/>
      <c r="D718" s="7"/>
    </row>
    <row r="719" spans="1:4" x14ac:dyDescent="0.25">
      <c r="A719" s="7"/>
      <c r="B719" s="7"/>
      <c r="C719" s="7"/>
      <c r="D719" s="7"/>
    </row>
    <row r="720" spans="1:4" x14ac:dyDescent="0.25">
      <c r="A720" s="7"/>
      <c r="B720" s="7"/>
      <c r="C720" s="7"/>
      <c r="D720" s="7"/>
    </row>
    <row r="721" spans="1:4" x14ac:dyDescent="0.25">
      <c r="A721" s="7"/>
      <c r="B721" s="7"/>
      <c r="C721" s="7"/>
      <c r="D721" s="7"/>
    </row>
    <row r="722" spans="1:4" x14ac:dyDescent="0.25">
      <c r="A722" s="7"/>
      <c r="B722" s="7"/>
      <c r="C722" s="7"/>
      <c r="D722" s="7"/>
    </row>
    <row r="723" spans="1:4" x14ac:dyDescent="0.25">
      <c r="A723" s="7"/>
      <c r="B723" s="7"/>
      <c r="C723" s="7"/>
      <c r="D723" s="7"/>
    </row>
    <row r="724" spans="1:4" x14ac:dyDescent="0.25">
      <c r="A724" s="7"/>
      <c r="B724" s="7"/>
      <c r="C724" s="7"/>
      <c r="D724" s="7"/>
    </row>
    <row r="725" spans="1:4" x14ac:dyDescent="0.25">
      <c r="A725" s="7"/>
      <c r="B725" s="7"/>
      <c r="C725" s="7"/>
      <c r="D725" s="7"/>
    </row>
    <row r="726" spans="1:4" x14ac:dyDescent="0.25">
      <c r="A726" s="7"/>
      <c r="B726" s="7"/>
      <c r="C726" s="7"/>
      <c r="D726" s="7"/>
    </row>
    <row r="727" spans="1:4" x14ac:dyDescent="0.25">
      <c r="A727" s="7"/>
      <c r="B727" s="7"/>
      <c r="C727" s="7"/>
      <c r="D727" s="7"/>
    </row>
    <row r="728" spans="1:4" x14ac:dyDescent="0.25">
      <c r="A728" s="7"/>
      <c r="B728" s="7"/>
      <c r="C728" s="7"/>
      <c r="D728" s="7"/>
    </row>
    <row r="729" spans="1:4" x14ac:dyDescent="0.25">
      <c r="A729" s="7"/>
      <c r="B729" s="7"/>
      <c r="C729" s="7"/>
      <c r="D729" s="7"/>
    </row>
    <row r="730" spans="1:4" x14ac:dyDescent="0.25">
      <c r="A730" s="7"/>
      <c r="B730" s="7"/>
      <c r="C730" s="7"/>
      <c r="D730" s="7"/>
    </row>
    <row r="731" spans="1:4" x14ac:dyDescent="0.25">
      <c r="A731" s="7"/>
      <c r="B731" s="7"/>
      <c r="C731" s="7"/>
      <c r="D731" s="7"/>
    </row>
    <row r="732" spans="1:4" x14ac:dyDescent="0.25">
      <c r="A732" s="7"/>
      <c r="B732" s="7"/>
      <c r="C732" s="7"/>
      <c r="D732" s="7"/>
    </row>
    <row r="733" spans="1:4" x14ac:dyDescent="0.25">
      <c r="A733" s="7"/>
      <c r="B733" s="7"/>
      <c r="C733" s="7"/>
      <c r="D733" s="7"/>
    </row>
    <row r="734" spans="1:4" x14ac:dyDescent="0.25">
      <c r="A734" s="7"/>
      <c r="B734" s="7"/>
      <c r="C734" s="7"/>
      <c r="D734" s="7"/>
    </row>
    <row r="735" spans="1:4" x14ac:dyDescent="0.25">
      <c r="A735" s="7"/>
      <c r="B735" s="7"/>
      <c r="C735" s="7"/>
      <c r="D735" s="7"/>
    </row>
    <row r="736" spans="1:4" x14ac:dyDescent="0.25">
      <c r="A736" s="7"/>
      <c r="B736" s="7"/>
      <c r="C736" s="7"/>
      <c r="D736" s="7"/>
    </row>
    <row r="737" spans="1:4" x14ac:dyDescent="0.25">
      <c r="A737" s="7"/>
      <c r="B737" s="7"/>
      <c r="C737" s="7"/>
      <c r="D737" s="7"/>
    </row>
    <row r="738" spans="1:4" x14ac:dyDescent="0.25">
      <c r="A738" s="7"/>
      <c r="B738" s="7"/>
      <c r="C738" s="7"/>
      <c r="D738" s="7"/>
    </row>
    <row r="739" spans="1:4" x14ac:dyDescent="0.25">
      <c r="A739" s="7"/>
      <c r="B739" s="7"/>
      <c r="C739" s="7"/>
      <c r="D739" s="7"/>
    </row>
    <row r="740" spans="1:4" x14ac:dyDescent="0.25">
      <c r="A740" s="7"/>
      <c r="B740" s="7"/>
      <c r="C740" s="7"/>
      <c r="D740" s="7"/>
    </row>
    <row r="741" spans="1:4" x14ac:dyDescent="0.25">
      <c r="A741" s="7"/>
      <c r="B741" s="7"/>
      <c r="C741" s="7"/>
      <c r="D741" s="7"/>
    </row>
    <row r="742" spans="1:4" x14ac:dyDescent="0.25">
      <c r="A742" s="7"/>
      <c r="B742" s="7"/>
      <c r="C742" s="7"/>
      <c r="D742" s="7"/>
    </row>
    <row r="743" spans="1:4" x14ac:dyDescent="0.25">
      <c r="A743" s="7"/>
      <c r="B743" s="7"/>
      <c r="C743" s="7"/>
      <c r="D743" s="7"/>
    </row>
    <row r="744" spans="1:4" x14ac:dyDescent="0.25">
      <c r="A744" s="7"/>
      <c r="B744" s="7"/>
      <c r="C744" s="7"/>
      <c r="D744" s="7"/>
    </row>
    <row r="745" spans="1:4" x14ac:dyDescent="0.25">
      <c r="A745" s="7"/>
      <c r="B745" s="7"/>
      <c r="C745" s="7"/>
      <c r="D745" s="7"/>
    </row>
    <row r="746" spans="1:4" x14ac:dyDescent="0.25">
      <c r="A746" s="7"/>
      <c r="B746" s="7"/>
      <c r="C746" s="7"/>
      <c r="D746" s="7"/>
    </row>
    <row r="747" spans="1:4" x14ac:dyDescent="0.25">
      <c r="A747" s="7"/>
      <c r="B747" s="7"/>
      <c r="C747" s="7"/>
      <c r="D747" s="7"/>
    </row>
    <row r="748" spans="1:4" x14ac:dyDescent="0.25">
      <c r="A748" s="7"/>
      <c r="B748" s="7"/>
      <c r="C748" s="7"/>
      <c r="D748" s="7"/>
    </row>
    <row r="749" spans="1:4" x14ac:dyDescent="0.25">
      <c r="A749" s="7"/>
      <c r="B749" s="7"/>
      <c r="C749" s="7"/>
      <c r="D749" s="7"/>
    </row>
    <row r="750" spans="1:4" x14ac:dyDescent="0.25">
      <c r="A750" s="7"/>
      <c r="B750" s="7"/>
      <c r="C750" s="7"/>
      <c r="D750" s="7"/>
    </row>
    <row r="751" spans="1:4" x14ac:dyDescent="0.25">
      <c r="A751" s="7"/>
      <c r="B751" s="7"/>
      <c r="C751" s="7"/>
      <c r="D751" s="7"/>
    </row>
    <row r="752" spans="1:4" x14ac:dyDescent="0.25">
      <c r="A752" s="7"/>
      <c r="B752" s="7"/>
      <c r="C752" s="7"/>
      <c r="D752" s="7"/>
    </row>
    <row r="753" spans="1:4" x14ac:dyDescent="0.25">
      <c r="A753" s="7"/>
      <c r="B753" s="7"/>
      <c r="C753" s="7"/>
      <c r="D753" s="7"/>
    </row>
    <row r="754" spans="1:4" x14ac:dyDescent="0.25">
      <c r="A754" s="7"/>
      <c r="B754" s="7"/>
      <c r="C754" s="7"/>
      <c r="D754" s="7"/>
    </row>
    <row r="755" spans="1:4" x14ac:dyDescent="0.25">
      <c r="A755" s="7"/>
      <c r="B755" s="7"/>
      <c r="C755" s="7"/>
      <c r="D755" s="7"/>
    </row>
    <row r="756" spans="1:4" x14ac:dyDescent="0.25">
      <c r="A756" s="7"/>
      <c r="B756" s="7"/>
      <c r="C756" s="7"/>
      <c r="D756" s="7"/>
    </row>
    <row r="757" spans="1:4" x14ac:dyDescent="0.25">
      <c r="A757" s="7"/>
      <c r="B757" s="7"/>
      <c r="C757" s="7"/>
      <c r="D757" s="7"/>
    </row>
    <row r="758" spans="1:4" x14ac:dyDescent="0.25">
      <c r="A758" s="7"/>
      <c r="B758" s="7"/>
      <c r="C758" s="7"/>
      <c r="D758" s="7"/>
    </row>
    <row r="759" spans="1:4" x14ac:dyDescent="0.25">
      <c r="A759" s="7"/>
      <c r="B759" s="7"/>
      <c r="C759" s="7"/>
      <c r="D759" s="7"/>
    </row>
    <row r="760" spans="1:4" x14ac:dyDescent="0.25">
      <c r="A760" s="7"/>
      <c r="B760" s="7"/>
      <c r="C760" s="7"/>
      <c r="D760" s="7"/>
    </row>
    <row r="761" spans="1:4" x14ac:dyDescent="0.25">
      <c r="A761" s="7"/>
      <c r="B761" s="7"/>
      <c r="C761" s="7"/>
      <c r="D761" s="7"/>
    </row>
    <row r="762" spans="1:4" x14ac:dyDescent="0.25">
      <c r="A762" s="7"/>
      <c r="B762" s="7"/>
      <c r="C762" s="7"/>
      <c r="D762" s="7"/>
    </row>
    <row r="763" spans="1:4" x14ac:dyDescent="0.25">
      <c r="A763" s="7"/>
      <c r="B763" s="7"/>
      <c r="C763" s="7"/>
      <c r="D763" s="7"/>
    </row>
    <row r="764" spans="1:4" x14ac:dyDescent="0.25">
      <c r="A764" s="7"/>
      <c r="B764" s="7"/>
      <c r="C764" s="7"/>
      <c r="D764" s="7"/>
    </row>
    <row r="765" spans="1:4" x14ac:dyDescent="0.25">
      <c r="A765" s="7"/>
      <c r="B765" s="7"/>
      <c r="C765" s="7"/>
      <c r="D765" s="7"/>
    </row>
    <row r="766" spans="1:4" x14ac:dyDescent="0.25">
      <c r="A766" s="7"/>
      <c r="B766" s="7"/>
      <c r="C766" s="7"/>
      <c r="D766" s="7"/>
    </row>
    <row r="767" spans="1:4" x14ac:dyDescent="0.25">
      <c r="A767" s="7"/>
      <c r="B767" s="7"/>
      <c r="C767" s="7"/>
      <c r="D767" s="7"/>
    </row>
    <row r="768" spans="1:4" x14ac:dyDescent="0.25">
      <c r="A768" s="7"/>
      <c r="B768" s="7"/>
      <c r="C768" s="7"/>
      <c r="D768" s="7"/>
    </row>
    <row r="769" spans="1:4" x14ac:dyDescent="0.25">
      <c r="A769" s="7"/>
      <c r="B769" s="7"/>
      <c r="C769" s="7"/>
      <c r="D769" s="7"/>
    </row>
    <row r="770" spans="1:4" x14ac:dyDescent="0.25">
      <c r="A770" s="7"/>
      <c r="B770" s="7"/>
      <c r="C770" s="7"/>
      <c r="D770" s="7"/>
    </row>
    <row r="771" spans="1:4" x14ac:dyDescent="0.25">
      <c r="A771" s="7"/>
      <c r="B771" s="7"/>
      <c r="C771" s="7"/>
      <c r="D771" s="7"/>
    </row>
    <row r="772" spans="1:4" x14ac:dyDescent="0.25">
      <c r="A772" s="7"/>
      <c r="B772" s="7"/>
      <c r="C772" s="7"/>
      <c r="D772" s="7"/>
    </row>
    <row r="773" spans="1:4" x14ac:dyDescent="0.25">
      <c r="A773" s="7"/>
      <c r="B773" s="7"/>
      <c r="C773" s="7"/>
      <c r="D773" s="7"/>
    </row>
    <row r="774" spans="1:4" x14ac:dyDescent="0.25">
      <c r="A774" s="7"/>
      <c r="B774" s="7"/>
      <c r="C774" s="7"/>
      <c r="D774" s="7"/>
    </row>
    <row r="775" spans="1:4" x14ac:dyDescent="0.25">
      <c r="A775" s="7"/>
      <c r="B775" s="7"/>
      <c r="C775" s="7"/>
      <c r="D775" s="7"/>
    </row>
    <row r="776" spans="1:4" x14ac:dyDescent="0.25">
      <c r="A776" s="7"/>
      <c r="B776" s="7"/>
      <c r="C776" s="7"/>
      <c r="D776" s="7"/>
    </row>
    <row r="777" spans="1:4" x14ac:dyDescent="0.25">
      <c r="A777" s="7"/>
      <c r="B777" s="7"/>
      <c r="C777" s="7"/>
      <c r="D777" s="7"/>
    </row>
    <row r="778" spans="1:4" x14ac:dyDescent="0.25">
      <c r="A778" s="7"/>
      <c r="B778" s="7"/>
      <c r="C778" s="7"/>
      <c r="D778" s="7"/>
    </row>
    <row r="779" spans="1:4" x14ac:dyDescent="0.25">
      <c r="A779" s="7"/>
      <c r="B779" s="7"/>
      <c r="C779" s="7"/>
      <c r="D779" s="7"/>
    </row>
    <row r="780" spans="1:4" x14ac:dyDescent="0.25">
      <c r="A780" s="7"/>
      <c r="B780" s="7"/>
      <c r="C780" s="7"/>
      <c r="D780" s="7"/>
    </row>
    <row r="781" spans="1:4" x14ac:dyDescent="0.25">
      <c r="A781" s="7"/>
      <c r="B781" s="7"/>
      <c r="C781" s="7"/>
      <c r="D781" s="7"/>
    </row>
    <row r="782" spans="1:4" x14ac:dyDescent="0.25">
      <c r="A782" s="7"/>
      <c r="B782" s="7"/>
      <c r="C782" s="7"/>
      <c r="D782" s="7"/>
    </row>
    <row r="783" spans="1:4" x14ac:dyDescent="0.25">
      <c r="A783" s="7"/>
      <c r="B783" s="7"/>
      <c r="C783" s="7"/>
      <c r="D783" s="7"/>
    </row>
    <row r="784" spans="1:4" x14ac:dyDescent="0.25">
      <c r="A784" s="7"/>
      <c r="B784" s="7"/>
      <c r="C784" s="7"/>
      <c r="D784" s="7"/>
    </row>
    <row r="785" spans="1:4" x14ac:dyDescent="0.25">
      <c r="A785" s="7"/>
      <c r="B785" s="7"/>
      <c r="C785" s="7"/>
      <c r="D785" s="7"/>
    </row>
    <row r="786" spans="1:4" x14ac:dyDescent="0.25">
      <c r="A786" s="7"/>
      <c r="B786" s="7"/>
      <c r="C786" s="7"/>
      <c r="D786" s="7"/>
    </row>
    <row r="787" spans="1:4" x14ac:dyDescent="0.25">
      <c r="A787" s="7"/>
      <c r="B787" s="7"/>
      <c r="C787" s="7"/>
      <c r="D787" s="7"/>
    </row>
    <row r="788" spans="1:4" x14ac:dyDescent="0.25">
      <c r="A788" s="7"/>
      <c r="B788" s="7"/>
      <c r="C788" s="7"/>
      <c r="D788" s="7"/>
    </row>
  </sheetData>
  <autoFilter ref="A2:G788" xr:uid="{00000000-0009-0000-0000-000001000000}">
    <sortState xmlns:xlrd2="http://schemas.microsoft.com/office/spreadsheetml/2017/richdata2" ref="A3:G788">
      <sortCondition descending="1" ref="B2"/>
    </sortState>
  </autoFilter>
  <mergeCells count="2">
    <mergeCell ref="A1:D1"/>
    <mergeCell ref="G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43"/>
  <sheetViews>
    <sheetView topLeftCell="A250" workbookViewId="0">
      <selection activeCell="R10" sqref="R10"/>
    </sheetView>
  </sheetViews>
  <sheetFormatPr defaultRowHeight="15" x14ac:dyDescent="0.25"/>
  <cols>
    <col min="1" max="1" width="11.7109375" style="20" customWidth="1"/>
    <col min="2" max="2" width="9.140625" style="22"/>
    <col min="3" max="3" width="42" style="20" customWidth="1"/>
    <col min="4" max="6" width="9.140625" style="20"/>
    <col min="7" max="7" width="12.7109375" style="20" customWidth="1"/>
    <col min="8" max="8" width="11.5703125" style="22" customWidth="1"/>
    <col min="9" max="9" width="64.140625" style="20" customWidth="1"/>
    <col min="10" max="16384" width="9.140625" style="20"/>
  </cols>
  <sheetData>
    <row r="1" spans="1:11" ht="21" x14ac:dyDescent="0.35">
      <c r="A1" s="37" t="s">
        <v>18311</v>
      </c>
      <c r="B1" s="38"/>
      <c r="C1" s="38"/>
      <c r="D1" s="38"/>
      <c r="E1" s="39"/>
      <c r="G1" s="37" t="s">
        <v>18312</v>
      </c>
      <c r="H1" s="38"/>
      <c r="I1" s="38"/>
      <c r="J1" s="38"/>
      <c r="K1" s="39"/>
    </row>
    <row r="2" spans="1:11" s="21" customFormat="1" ht="45" x14ac:dyDescent="0.25">
      <c r="A2" s="23" t="s">
        <v>18306</v>
      </c>
      <c r="B2" s="24" t="s">
        <v>18310</v>
      </c>
      <c r="C2" s="25" t="s">
        <v>18305</v>
      </c>
      <c r="D2" s="25" t="s">
        <v>18304</v>
      </c>
      <c r="E2" s="26" t="s">
        <v>18309</v>
      </c>
      <c r="G2" s="23" t="s">
        <v>18306</v>
      </c>
      <c r="H2" s="24" t="s">
        <v>18308</v>
      </c>
      <c r="I2" s="25" t="s">
        <v>18305</v>
      </c>
      <c r="J2" s="25" t="s">
        <v>18304</v>
      </c>
      <c r="K2" s="26" t="s">
        <v>18309</v>
      </c>
    </row>
    <row r="3" spans="1:11" x14ac:dyDescent="0.25">
      <c r="A3" s="27" t="s">
        <v>18147</v>
      </c>
      <c r="B3" s="28">
        <v>11.9881477428317</v>
      </c>
      <c r="C3" s="29" t="s">
        <v>15636</v>
      </c>
      <c r="D3" s="29" t="s">
        <v>18282</v>
      </c>
      <c r="E3" s="30" t="s">
        <v>15635</v>
      </c>
      <c r="G3" s="27" t="s">
        <v>18255</v>
      </c>
      <c r="H3" s="28">
        <v>-6.9525162706788697</v>
      </c>
      <c r="I3" s="29" t="s">
        <v>16023</v>
      </c>
      <c r="J3" s="29" t="s">
        <v>18284</v>
      </c>
      <c r="K3" s="30" t="s">
        <v>16022</v>
      </c>
    </row>
    <row r="4" spans="1:11" x14ac:dyDescent="0.25">
      <c r="A4" s="27" t="s">
        <v>18117</v>
      </c>
      <c r="B4" s="28">
        <v>11.4412354532382</v>
      </c>
      <c r="C4" s="29" t="s">
        <v>15540</v>
      </c>
      <c r="D4" s="29" t="s">
        <v>18288</v>
      </c>
      <c r="E4" s="30" t="s">
        <v>24</v>
      </c>
      <c r="G4" s="27" t="s">
        <v>16257</v>
      </c>
      <c r="H4" s="28">
        <v>-6.2570338380724699</v>
      </c>
      <c r="I4" s="29" t="s">
        <v>512</v>
      </c>
      <c r="J4" s="29" t="s">
        <v>18294</v>
      </c>
      <c r="K4" s="30" t="s">
        <v>511</v>
      </c>
    </row>
    <row r="5" spans="1:11" x14ac:dyDescent="0.25">
      <c r="A5" s="27" t="s">
        <v>18134</v>
      </c>
      <c r="B5" s="28">
        <v>10.4665368954296</v>
      </c>
      <c r="C5" s="29" t="s">
        <v>35</v>
      </c>
      <c r="D5" s="29"/>
      <c r="E5" s="30" t="s">
        <v>15593</v>
      </c>
      <c r="G5" s="27" t="s">
        <v>17111</v>
      </c>
      <c r="H5" s="28">
        <v>-5.48320206809115</v>
      </c>
      <c r="I5" s="29" t="s">
        <v>11905</v>
      </c>
      <c r="J5" s="29" t="s">
        <v>18298</v>
      </c>
      <c r="K5" s="30" t="s">
        <v>11904</v>
      </c>
    </row>
    <row r="6" spans="1:11" x14ac:dyDescent="0.25">
      <c r="A6" s="27" t="s">
        <v>18148</v>
      </c>
      <c r="B6" s="28">
        <v>9.5830959509682803</v>
      </c>
      <c r="C6" s="29" t="s">
        <v>7118</v>
      </c>
      <c r="D6" s="29" t="s">
        <v>18283</v>
      </c>
      <c r="E6" s="30" t="s">
        <v>15639</v>
      </c>
      <c r="G6" s="27" t="s">
        <v>16445</v>
      </c>
      <c r="H6" s="28">
        <v>-5.4031625551905096</v>
      </c>
      <c r="I6" s="29" t="s">
        <v>5831</v>
      </c>
      <c r="J6" s="29" t="s">
        <v>18290</v>
      </c>
      <c r="K6" s="30" t="s">
        <v>5830</v>
      </c>
    </row>
    <row r="7" spans="1:11" x14ac:dyDescent="0.25">
      <c r="A7" s="27" t="s">
        <v>18103</v>
      </c>
      <c r="B7" s="28">
        <v>9.5084569830285002</v>
      </c>
      <c r="C7" s="29" t="s">
        <v>15498</v>
      </c>
      <c r="D7" s="29" t="s">
        <v>18281</v>
      </c>
      <c r="E7" s="30" t="s">
        <v>15497</v>
      </c>
      <c r="G7" s="27" t="s">
        <v>17110</v>
      </c>
      <c r="H7" s="28">
        <v>-5.3252464997109703</v>
      </c>
      <c r="I7" s="29" t="s">
        <v>11901</v>
      </c>
      <c r="J7" s="29" t="s">
        <v>18298</v>
      </c>
      <c r="K7" s="30" t="s">
        <v>11900</v>
      </c>
    </row>
    <row r="8" spans="1:11" x14ac:dyDescent="0.25">
      <c r="A8" s="27" t="s">
        <v>16438</v>
      </c>
      <c r="B8" s="28">
        <v>9.1801923616113204</v>
      </c>
      <c r="C8" s="29" t="s">
        <v>5513</v>
      </c>
      <c r="D8" s="29" t="s">
        <v>18296</v>
      </c>
      <c r="E8" s="30" t="s">
        <v>5512</v>
      </c>
      <c r="G8" s="27" t="s">
        <v>17112</v>
      </c>
      <c r="H8" s="28">
        <v>-4.82828795305001</v>
      </c>
      <c r="I8" s="29" t="s">
        <v>11909</v>
      </c>
      <c r="J8" s="29" t="s">
        <v>18296</v>
      </c>
      <c r="K8" s="30" t="s">
        <v>11908</v>
      </c>
    </row>
    <row r="9" spans="1:11" x14ac:dyDescent="0.25">
      <c r="A9" s="27" t="s">
        <v>18105</v>
      </c>
      <c r="B9" s="28">
        <v>9.0463320657942408</v>
      </c>
      <c r="C9" s="29" t="s">
        <v>794</v>
      </c>
      <c r="D9" s="29" t="s">
        <v>18281</v>
      </c>
      <c r="E9" s="30" t="s">
        <v>15504</v>
      </c>
      <c r="G9" s="27" t="s">
        <v>16376</v>
      </c>
      <c r="H9" s="28">
        <v>-4.70685789919421</v>
      </c>
      <c r="I9" s="29" t="s">
        <v>2640</v>
      </c>
      <c r="J9" s="29" t="s">
        <v>18298</v>
      </c>
      <c r="K9" s="30" t="s">
        <v>2639</v>
      </c>
    </row>
    <row r="10" spans="1:11" x14ac:dyDescent="0.25">
      <c r="A10" s="27" t="s">
        <v>18109</v>
      </c>
      <c r="B10" s="28">
        <v>8.8071359578498001</v>
      </c>
      <c r="C10" s="29" t="s">
        <v>789</v>
      </c>
      <c r="D10" s="29" t="s">
        <v>18281</v>
      </c>
      <c r="E10" s="30" t="s">
        <v>15516</v>
      </c>
      <c r="G10" s="27" t="s">
        <v>2750</v>
      </c>
      <c r="H10" s="28">
        <v>-4.53865703336451</v>
      </c>
      <c r="I10" s="29" t="s">
        <v>2753</v>
      </c>
      <c r="J10" s="29" t="s">
        <v>18293</v>
      </c>
      <c r="K10" s="30" t="s">
        <v>2752</v>
      </c>
    </row>
    <row r="11" spans="1:11" x14ac:dyDescent="0.25">
      <c r="A11" s="27" t="s">
        <v>18135</v>
      </c>
      <c r="B11" s="28">
        <v>8.7154403081819396</v>
      </c>
      <c r="C11" s="29" t="s">
        <v>11409</v>
      </c>
      <c r="D11" s="29"/>
      <c r="E11" s="30" t="s">
        <v>15596</v>
      </c>
      <c r="G11" s="27" t="s">
        <v>17113</v>
      </c>
      <c r="H11" s="28">
        <v>-4.25386031350076</v>
      </c>
      <c r="I11" s="29" t="s">
        <v>11913</v>
      </c>
      <c r="J11" s="29" t="s">
        <v>18298</v>
      </c>
      <c r="K11" s="30" t="s">
        <v>11912</v>
      </c>
    </row>
    <row r="12" spans="1:11" x14ac:dyDescent="0.25">
      <c r="A12" s="27" t="s">
        <v>18111</v>
      </c>
      <c r="B12" s="28">
        <v>8.6399572776495592</v>
      </c>
      <c r="C12" s="29" t="s">
        <v>10197</v>
      </c>
      <c r="D12" s="29" t="s">
        <v>18281</v>
      </c>
      <c r="E12" s="30" t="s">
        <v>15522</v>
      </c>
      <c r="G12" s="27" t="s">
        <v>17393</v>
      </c>
      <c r="H12" s="28">
        <v>-4.0717891540784299</v>
      </c>
      <c r="I12" s="29" t="s">
        <v>12912</v>
      </c>
      <c r="J12" s="29"/>
      <c r="K12" s="30" t="s">
        <v>12911</v>
      </c>
    </row>
    <row r="13" spans="1:11" x14ac:dyDescent="0.25">
      <c r="A13" s="27" t="s">
        <v>18121</v>
      </c>
      <c r="B13" s="28">
        <v>8.6192379458323494</v>
      </c>
      <c r="C13" s="29" t="s">
        <v>15544</v>
      </c>
      <c r="D13" s="29" t="s">
        <v>18281</v>
      </c>
      <c r="E13" s="30" t="s">
        <v>24</v>
      </c>
      <c r="G13" s="27" t="s">
        <v>2263</v>
      </c>
      <c r="H13" s="28">
        <v>-4.0363481517700599</v>
      </c>
      <c r="I13" s="29" t="s">
        <v>2266</v>
      </c>
      <c r="J13" s="29" t="s">
        <v>18291</v>
      </c>
      <c r="K13" s="30" t="s">
        <v>2265</v>
      </c>
    </row>
    <row r="14" spans="1:11" x14ac:dyDescent="0.25">
      <c r="A14" s="27" t="s">
        <v>18130</v>
      </c>
      <c r="B14" s="28">
        <v>8.4631854874458092</v>
      </c>
      <c r="C14" s="29" t="s">
        <v>11369</v>
      </c>
      <c r="D14" s="29"/>
      <c r="E14" s="30" t="s">
        <v>15578</v>
      </c>
      <c r="G14" s="27" t="s">
        <v>2268</v>
      </c>
      <c r="H14" s="28">
        <v>-3.9925286292013902</v>
      </c>
      <c r="I14" s="29" t="s">
        <v>2271</v>
      </c>
      <c r="J14" s="29" t="s">
        <v>18291</v>
      </c>
      <c r="K14" s="30" t="s">
        <v>2270</v>
      </c>
    </row>
    <row r="15" spans="1:11" x14ac:dyDescent="0.25">
      <c r="A15" s="27" t="s">
        <v>18132</v>
      </c>
      <c r="B15" s="28">
        <v>7.7369584152130004</v>
      </c>
      <c r="C15" s="29" t="s">
        <v>15586</v>
      </c>
      <c r="D15" s="29" t="s">
        <v>18281</v>
      </c>
      <c r="E15" s="30" t="s">
        <v>15585</v>
      </c>
      <c r="G15" s="27" t="s">
        <v>5867</v>
      </c>
      <c r="H15" s="28">
        <v>-3.9882933467716901</v>
      </c>
      <c r="I15" s="29" t="s">
        <v>35</v>
      </c>
      <c r="J15" s="29"/>
      <c r="K15" s="30" t="s">
        <v>5869</v>
      </c>
    </row>
    <row r="16" spans="1:11" x14ac:dyDescent="0.25">
      <c r="A16" s="27" t="s">
        <v>18137</v>
      </c>
      <c r="B16" s="28">
        <v>7.6433298033183501</v>
      </c>
      <c r="C16" s="29" t="s">
        <v>15603</v>
      </c>
      <c r="D16" s="29"/>
      <c r="E16" s="30" t="s">
        <v>15602</v>
      </c>
      <c r="G16" s="27" t="s">
        <v>1784</v>
      </c>
      <c r="H16" s="28">
        <v>-3.9639481087389199</v>
      </c>
      <c r="I16" s="29" t="s">
        <v>35</v>
      </c>
      <c r="J16" s="29" t="s">
        <v>18295</v>
      </c>
      <c r="K16" s="30" t="s">
        <v>1786</v>
      </c>
    </row>
    <row r="17" spans="1:11" x14ac:dyDescent="0.25">
      <c r="A17" s="27" t="s">
        <v>18125</v>
      </c>
      <c r="B17" s="28">
        <v>7.61283303130259</v>
      </c>
      <c r="C17" s="29" t="s">
        <v>15562</v>
      </c>
      <c r="D17" s="29"/>
      <c r="E17" s="30" t="s">
        <v>24</v>
      </c>
      <c r="G17" s="27" t="s">
        <v>17355</v>
      </c>
      <c r="H17" s="28">
        <v>-3.74968077356466</v>
      </c>
      <c r="I17" s="29" t="s">
        <v>12776</v>
      </c>
      <c r="J17" s="29" t="s">
        <v>18294</v>
      </c>
      <c r="K17" s="30" t="s">
        <v>12775</v>
      </c>
    </row>
    <row r="18" spans="1:11" x14ac:dyDescent="0.25">
      <c r="A18" s="27" t="s">
        <v>18143</v>
      </c>
      <c r="B18" s="28">
        <v>7.6067529052800698</v>
      </c>
      <c r="C18" s="29" t="s">
        <v>35</v>
      </c>
      <c r="D18" s="29"/>
      <c r="E18" s="30" t="s">
        <v>15623</v>
      </c>
      <c r="G18" s="27" t="s">
        <v>17114</v>
      </c>
      <c r="H18" s="28">
        <v>-3.7087813365159499</v>
      </c>
      <c r="I18" s="29" t="s">
        <v>11917</v>
      </c>
      <c r="J18" s="29" t="s">
        <v>18298</v>
      </c>
      <c r="K18" s="30" t="s">
        <v>11916</v>
      </c>
    </row>
    <row r="19" spans="1:11" x14ac:dyDescent="0.25">
      <c r="A19" s="27" t="s">
        <v>18116</v>
      </c>
      <c r="B19" s="28">
        <v>7.5077199040623599</v>
      </c>
      <c r="C19" s="29" t="s">
        <v>35</v>
      </c>
      <c r="D19" s="29"/>
      <c r="E19" s="30" t="s">
        <v>15538</v>
      </c>
      <c r="G19" s="27" t="s">
        <v>17335</v>
      </c>
      <c r="H19" s="28">
        <v>-3.69586291472466</v>
      </c>
      <c r="I19" s="29" t="s">
        <v>35</v>
      </c>
      <c r="J19" s="29"/>
      <c r="K19" s="30" t="s">
        <v>12705</v>
      </c>
    </row>
    <row r="20" spans="1:11" x14ac:dyDescent="0.25">
      <c r="A20" s="27" t="s">
        <v>18122</v>
      </c>
      <c r="B20" s="28">
        <v>7.4416389346802099</v>
      </c>
      <c r="C20" s="29" t="s">
        <v>208</v>
      </c>
      <c r="D20" s="29"/>
      <c r="E20" s="30" t="s">
        <v>15552</v>
      </c>
      <c r="G20" s="27" t="s">
        <v>1920</v>
      </c>
      <c r="H20" s="28">
        <v>-3.69294027287925</v>
      </c>
      <c r="I20" s="29" t="s">
        <v>1923</v>
      </c>
      <c r="J20" s="29" t="s">
        <v>18296</v>
      </c>
      <c r="K20" s="30" t="s">
        <v>1922</v>
      </c>
    </row>
    <row r="21" spans="1:11" x14ac:dyDescent="0.25">
      <c r="A21" s="27" t="s">
        <v>18108</v>
      </c>
      <c r="B21" s="28">
        <v>7.4064935592990304</v>
      </c>
      <c r="C21" s="29" t="s">
        <v>15513</v>
      </c>
      <c r="D21" s="29" t="s">
        <v>18281</v>
      </c>
      <c r="E21" s="30" t="s">
        <v>15512</v>
      </c>
      <c r="G21" s="27" t="s">
        <v>2856</v>
      </c>
      <c r="H21" s="28">
        <v>-3.6791057580933999</v>
      </c>
      <c r="I21" s="29" t="s">
        <v>2859</v>
      </c>
      <c r="J21" s="29"/>
      <c r="K21" s="30" t="s">
        <v>2858</v>
      </c>
    </row>
    <row r="22" spans="1:11" x14ac:dyDescent="0.25">
      <c r="A22" s="27" t="s">
        <v>18101</v>
      </c>
      <c r="B22" s="28">
        <v>7.3531041387679803</v>
      </c>
      <c r="C22" s="29" t="s">
        <v>15492</v>
      </c>
      <c r="D22" s="29"/>
      <c r="E22" s="30" t="s">
        <v>15491</v>
      </c>
      <c r="G22" s="27" t="s">
        <v>5887</v>
      </c>
      <c r="H22" s="28">
        <v>-3.6655325220161301</v>
      </c>
      <c r="I22" s="29" t="s">
        <v>35</v>
      </c>
      <c r="J22" s="29"/>
      <c r="K22" s="30" t="s">
        <v>5889</v>
      </c>
    </row>
    <row r="23" spans="1:11" x14ac:dyDescent="0.25">
      <c r="A23" s="27" t="s">
        <v>18104</v>
      </c>
      <c r="B23" s="28">
        <v>7.3468861275170196</v>
      </c>
      <c r="C23" s="29" t="s">
        <v>10202</v>
      </c>
      <c r="D23" s="29" t="s">
        <v>18281</v>
      </c>
      <c r="E23" s="30" t="s">
        <v>15501</v>
      </c>
      <c r="G23" s="27" t="s">
        <v>5891</v>
      </c>
      <c r="H23" s="28">
        <v>-3.6607442189465198</v>
      </c>
      <c r="I23" s="29" t="s">
        <v>35</v>
      </c>
      <c r="J23" s="29"/>
      <c r="K23" s="30" t="s">
        <v>5893</v>
      </c>
    </row>
    <row r="24" spans="1:11" x14ac:dyDescent="0.25">
      <c r="A24" s="27" t="s">
        <v>18113</v>
      </c>
      <c r="B24" s="28">
        <v>7.28717281779823</v>
      </c>
      <c r="C24" s="29" t="s">
        <v>834</v>
      </c>
      <c r="D24" s="29" t="s">
        <v>18281</v>
      </c>
      <c r="E24" s="30" t="s">
        <v>15529</v>
      </c>
      <c r="G24" s="27" t="s">
        <v>1915</v>
      </c>
      <c r="H24" s="28">
        <v>-3.5496062662556902</v>
      </c>
      <c r="I24" s="29" t="s">
        <v>1918</v>
      </c>
      <c r="J24" s="29" t="s">
        <v>18296</v>
      </c>
      <c r="K24" s="30" t="s">
        <v>1917</v>
      </c>
    </row>
    <row r="25" spans="1:11" x14ac:dyDescent="0.25">
      <c r="A25" s="27" t="s">
        <v>18131</v>
      </c>
      <c r="B25" s="28">
        <v>7.2769796152102701</v>
      </c>
      <c r="C25" s="29" t="s">
        <v>15582</v>
      </c>
      <c r="D25" s="29"/>
      <c r="E25" s="30" t="s">
        <v>15581</v>
      </c>
      <c r="G25" s="27" t="s">
        <v>9694</v>
      </c>
      <c r="H25" s="28">
        <v>-3.53018784109541</v>
      </c>
      <c r="I25" s="29" t="s">
        <v>35</v>
      </c>
      <c r="J25" s="29"/>
      <c r="K25" s="30" t="s">
        <v>9696</v>
      </c>
    </row>
    <row r="26" spans="1:11" x14ac:dyDescent="0.25">
      <c r="A26" s="27" t="s">
        <v>18145</v>
      </c>
      <c r="B26" s="28">
        <v>7.2291208047341398</v>
      </c>
      <c r="C26" s="29" t="s">
        <v>35</v>
      </c>
      <c r="D26" s="29"/>
      <c r="E26" s="30" t="s">
        <v>15628</v>
      </c>
      <c r="G26" s="27" t="s">
        <v>7631</v>
      </c>
      <c r="H26" s="28">
        <v>-3.4888000903471998</v>
      </c>
      <c r="I26" s="29" t="s">
        <v>35</v>
      </c>
      <c r="J26" s="29"/>
      <c r="K26" s="30" t="s">
        <v>7633</v>
      </c>
    </row>
    <row r="27" spans="1:11" x14ac:dyDescent="0.25">
      <c r="A27" s="27" t="s">
        <v>18136</v>
      </c>
      <c r="B27" s="28">
        <v>7.2199440442138698</v>
      </c>
      <c r="C27" s="29" t="s">
        <v>35</v>
      </c>
      <c r="D27" s="29"/>
      <c r="E27" s="30" t="s">
        <v>15599</v>
      </c>
      <c r="G27" s="27" t="s">
        <v>5883</v>
      </c>
      <c r="H27" s="28">
        <v>-3.4877276600317302</v>
      </c>
      <c r="I27" s="29" t="s">
        <v>5881</v>
      </c>
      <c r="J27" s="29" t="s">
        <v>18290</v>
      </c>
      <c r="K27" s="30" t="s">
        <v>5885</v>
      </c>
    </row>
    <row r="28" spans="1:11" x14ac:dyDescent="0.25">
      <c r="A28" s="27" t="s">
        <v>18146</v>
      </c>
      <c r="B28" s="28">
        <v>7.2007978350209898</v>
      </c>
      <c r="C28" s="29" t="s">
        <v>15632</v>
      </c>
      <c r="D28" s="29"/>
      <c r="E28" s="30" t="s">
        <v>15631</v>
      </c>
      <c r="G28" s="27" t="s">
        <v>7363</v>
      </c>
      <c r="H28" s="28">
        <v>-3.4604579440205199</v>
      </c>
      <c r="I28" s="29" t="s">
        <v>7366</v>
      </c>
      <c r="J28" s="29" t="s">
        <v>18298</v>
      </c>
      <c r="K28" s="30" t="s">
        <v>7365</v>
      </c>
    </row>
    <row r="29" spans="1:11" x14ac:dyDescent="0.25">
      <c r="A29" s="27" t="s">
        <v>18138</v>
      </c>
      <c r="B29" s="28">
        <v>7.1870132605067401</v>
      </c>
      <c r="C29" s="29" t="s">
        <v>15607</v>
      </c>
      <c r="D29" s="29" t="s">
        <v>18283</v>
      </c>
      <c r="E29" s="30" t="s">
        <v>15606</v>
      </c>
      <c r="G29" s="27" t="s">
        <v>5871</v>
      </c>
      <c r="H29" s="28">
        <v>-3.4442250529954199</v>
      </c>
      <c r="I29" s="29" t="s">
        <v>5481</v>
      </c>
      <c r="J29" s="29" t="s">
        <v>18290</v>
      </c>
      <c r="K29" s="30" t="s">
        <v>5873</v>
      </c>
    </row>
    <row r="30" spans="1:11" x14ac:dyDescent="0.25">
      <c r="A30" s="27" t="s">
        <v>18133</v>
      </c>
      <c r="B30" s="28">
        <v>7.1676047587239902</v>
      </c>
      <c r="C30" s="29" t="s">
        <v>15590</v>
      </c>
      <c r="D30" s="29" t="s">
        <v>18281</v>
      </c>
      <c r="E30" s="30" t="s">
        <v>15589</v>
      </c>
      <c r="G30" s="27" t="s">
        <v>17227</v>
      </c>
      <c r="H30" s="28">
        <v>-3.4427796408823599</v>
      </c>
      <c r="I30" s="29" t="s">
        <v>12313</v>
      </c>
      <c r="J30" s="29" t="s">
        <v>18300</v>
      </c>
      <c r="K30" s="30" t="s">
        <v>12312</v>
      </c>
    </row>
    <row r="31" spans="1:11" x14ac:dyDescent="0.25">
      <c r="A31" s="27" t="s">
        <v>10141</v>
      </c>
      <c r="B31" s="28">
        <v>7.12651620053534</v>
      </c>
      <c r="C31" s="29" t="s">
        <v>35</v>
      </c>
      <c r="D31" s="29"/>
      <c r="E31" s="30" t="s">
        <v>10143</v>
      </c>
      <c r="G31" s="27" t="s">
        <v>5878</v>
      </c>
      <c r="H31" s="28">
        <v>-3.4031614914146</v>
      </c>
      <c r="I31" s="29" t="s">
        <v>5881</v>
      </c>
      <c r="J31" s="29" t="s">
        <v>18290</v>
      </c>
      <c r="K31" s="30" t="s">
        <v>5880</v>
      </c>
    </row>
    <row r="32" spans="1:11" x14ac:dyDescent="0.25">
      <c r="A32" s="27" t="s">
        <v>18106</v>
      </c>
      <c r="B32" s="28">
        <v>7.0725476481963101</v>
      </c>
      <c r="C32" s="29" t="s">
        <v>35</v>
      </c>
      <c r="D32" s="29"/>
      <c r="E32" s="30" t="s">
        <v>15507</v>
      </c>
      <c r="G32" s="27" t="s">
        <v>8515</v>
      </c>
      <c r="H32" s="28">
        <v>-3.3922774721508002</v>
      </c>
      <c r="I32" s="29" t="s">
        <v>8518</v>
      </c>
      <c r="J32" s="29" t="s">
        <v>18301</v>
      </c>
      <c r="K32" s="30" t="s">
        <v>8517</v>
      </c>
    </row>
    <row r="33" spans="1:11" x14ac:dyDescent="0.25">
      <c r="A33" s="27" t="s">
        <v>18139</v>
      </c>
      <c r="B33" s="28">
        <v>6.8603022709552697</v>
      </c>
      <c r="C33" s="29" t="s">
        <v>15611</v>
      </c>
      <c r="D33" s="29" t="s">
        <v>18283</v>
      </c>
      <c r="E33" s="30" t="s">
        <v>15610</v>
      </c>
      <c r="G33" s="27" t="s">
        <v>5895</v>
      </c>
      <c r="H33" s="28">
        <v>-3.37506389193496</v>
      </c>
      <c r="I33" s="29" t="s">
        <v>5898</v>
      </c>
      <c r="J33" s="29" t="s">
        <v>18294</v>
      </c>
      <c r="K33" s="30" t="s">
        <v>5897</v>
      </c>
    </row>
    <row r="34" spans="1:11" x14ac:dyDescent="0.25">
      <c r="A34" s="27" t="s">
        <v>18128</v>
      </c>
      <c r="B34" s="28">
        <v>6.8130607514371899</v>
      </c>
      <c r="C34" s="29" t="s">
        <v>35</v>
      </c>
      <c r="D34" s="29"/>
      <c r="E34" s="30" t="s">
        <v>15572</v>
      </c>
      <c r="G34" s="27" t="s">
        <v>16375</v>
      </c>
      <c r="H34" s="28">
        <v>-3.3385481807135502</v>
      </c>
      <c r="I34" s="29" t="s">
        <v>2540</v>
      </c>
      <c r="J34" s="29" t="s">
        <v>18298</v>
      </c>
      <c r="K34" s="30" t="s">
        <v>2587</v>
      </c>
    </row>
    <row r="35" spans="1:11" x14ac:dyDescent="0.25">
      <c r="A35" s="27" t="s">
        <v>18142</v>
      </c>
      <c r="B35" s="28">
        <v>6.7421318173731697</v>
      </c>
      <c r="C35" s="29" t="s">
        <v>35</v>
      </c>
      <c r="D35" s="29"/>
      <c r="E35" s="30" t="s">
        <v>15620</v>
      </c>
      <c r="G35" s="27" t="s">
        <v>17033</v>
      </c>
      <c r="H35" s="28">
        <v>-3.2908347509134401</v>
      </c>
      <c r="I35" s="29" t="s">
        <v>11646</v>
      </c>
      <c r="J35" s="29" t="s">
        <v>18295</v>
      </c>
      <c r="K35" s="30" t="s">
        <v>11645</v>
      </c>
    </row>
    <row r="36" spans="1:11" x14ac:dyDescent="0.25">
      <c r="A36" s="27" t="s">
        <v>18124</v>
      </c>
      <c r="B36" s="28">
        <v>6.6674219607911303</v>
      </c>
      <c r="C36" s="29" t="s">
        <v>109</v>
      </c>
      <c r="D36" s="29" t="s">
        <v>18285</v>
      </c>
      <c r="E36" s="30" t="s">
        <v>15559</v>
      </c>
      <c r="G36" s="27" t="s">
        <v>17632</v>
      </c>
      <c r="H36" s="28">
        <v>-3.2627302278827099</v>
      </c>
      <c r="I36" s="29" t="s">
        <v>13742</v>
      </c>
      <c r="J36" s="29" t="s">
        <v>18290</v>
      </c>
      <c r="K36" s="30" t="s">
        <v>13741</v>
      </c>
    </row>
    <row r="37" spans="1:11" x14ac:dyDescent="0.25">
      <c r="A37" s="27" t="s">
        <v>18129</v>
      </c>
      <c r="B37" s="28">
        <v>6.6114803401161399</v>
      </c>
      <c r="C37" s="29" t="s">
        <v>35</v>
      </c>
      <c r="D37" s="29"/>
      <c r="E37" s="30" t="s">
        <v>15575</v>
      </c>
      <c r="G37" s="27" t="s">
        <v>9689</v>
      </c>
      <c r="H37" s="28">
        <v>-3.2385321858968399</v>
      </c>
      <c r="I37" s="29" t="s">
        <v>9692</v>
      </c>
      <c r="J37" s="29" t="s">
        <v>18294</v>
      </c>
      <c r="K37" s="30" t="s">
        <v>9691</v>
      </c>
    </row>
    <row r="38" spans="1:11" x14ac:dyDescent="0.25">
      <c r="A38" s="27" t="s">
        <v>18144</v>
      </c>
      <c r="B38" s="28">
        <v>6.6076947680295302</v>
      </c>
      <c r="C38" s="29" t="s">
        <v>35</v>
      </c>
      <c r="D38" s="29"/>
      <c r="E38" s="30" t="s">
        <v>24</v>
      </c>
      <c r="G38" s="27" t="s">
        <v>7182</v>
      </c>
      <c r="H38" s="28">
        <v>-3.1583087898439701</v>
      </c>
      <c r="I38" s="29" t="s">
        <v>7185</v>
      </c>
      <c r="J38" s="29" t="s">
        <v>18290</v>
      </c>
      <c r="K38" s="30" t="s">
        <v>7184</v>
      </c>
    </row>
    <row r="39" spans="1:11" x14ac:dyDescent="0.25">
      <c r="A39" s="27" t="s">
        <v>3983</v>
      </c>
      <c r="B39" s="28">
        <v>5.9699856765818398</v>
      </c>
      <c r="C39" s="29" t="s">
        <v>3986</v>
      </c>
      <c r="D39" s="29" t="s">
        <v>18298</v>
      </c>
      <c r="E39" s="30" t="s">
        <v>3985</v>
      </c>
      <c r="G39" s="27" t="s">
        <v>9794</v>
      </c>
      <c r="H39" s="28">
        <v>-3.1577045814426699</v>
      </c>
      <c r="I39" s="29" t="s">
        <v>35</v>
      </c>
      <c r="J39" s="29"/>
      <c r="K39" s="30" t="s">
        <v>9796</v>
      </c>
    </row>
    <row r="40" spans="1:11" x14ac:dyDescent="0.25">
      <c r="A40" s="27" t="s">
        <v>18115</v>
      </c>
      <c r="B40" s="28">
        <v>5.0104247193345</v>
      </c>
      <c r="C40" s="29" t="s">
        <v>8850</v>
      </c>
      <c r="D40" s="29" t="s">
        <v>18281</v>
      </c>
      <c r="E40" s="30" t="s">
        <v>15535</v>
      </c>
      <c r="G40" s="27" t="s">
        <v>17964</v>
      </c>
      <c r="H40" s="28">
        <v>-3.0883359232230698</v>
      </c>
      <c r="I40" s="29" t="s">
        <v>14995</v>
      </c>
      <c r="J40" s="29" t="s">
        <v>18290</v>
      </c>
      <c r="K40" s="30" t="s">
        <v>14994</v>
      </c>
    </row>
    <row r="41" spans="1:11" x14ac:dyDescent="0.25">
      <c r="A41" s="27" t="s">
        <v>8695</v>
      </c>
      <c r="B41" s="28">
        <v>4.8999174195346598</v>
      </c>
      <c r="C41" s="29" t="s">
        <v>8698</v>
      </c>
      <c r="D41" s="29" t="s">
        <v>18298</v>
      </c>
      <c r="E41" s="30" t="s">
        <v>8697</v>
      </c>
      <c r="G41" s="27" t="s">
        <v>17684</v>
      </c>
      <c r="H41" s="28">
        <v>-3.016516786935</v>
      </c>
      <c r="I41" s="29" t="s">
        <v>13942</v>
      </c>
      <c r="J41" s="29" t="s">
        <v>18290</v>
      </c>
      <c r="K41" s="30" t="s">
        <v>13941</v>
      </c>
    </row>
    <row r="42" spans="1:11" x14ac:dyDescent="0.25">
      <c r="A42" s="27" t="s">
        <v>18110</v>
      </c>
      <c r="B42" s="28">
        <v>4.7863517745849196</v>
      </c>
      <c r="C42" s="29" t="s">
        <v>35</v>
      </c>
      <c r="D42" s="29"/>
      <c r="E42" s="30" t="s">
        <v>15519</v>
      </c>
      <c r="G42" s="27" t="s">
        <v>17029</v>
      </c>
      <c r="H42" s="28">
        <v>-3.01496868500096</v>
      </c>
      <c r="I42" s="29" t="s">
        <v>11630</v>
      </c>
      <c r="J42" s="29" t="s">
        <v>18294</v>
      </c>
      <c r="K42" s="30" t="s">
        <v>11629</v>
      </c>
    </row>
    <row r="43" spans="1:11" x14ac:dyDescent="0.25">
      <c r="A43" s="27" t="s">
        <v>8663</v>
      </c>
      <c r="B43" s="28">
        <v>4.6487894406704804</v>
      </c>
      <c r="C43" s="29" t="s">
        <v>8666</v>
      </c>
      <c r="D43" s="29" t="s">
        <v>18282</v>
      </c>
      <c r="E43" s="30" t="s">
        <v>8665</v>
      </c>
      <c r="G43" s="27" t="s">
        <v>16584</v>
      </c>
      <c r="H43" s="28">
        <v>-3.0145508892718298</v>
      </c>
      <c r="I43" s="29" t="s">
        <v>4520</v>
      </c>
      <c r="J43" s="29" t="s">
        <v>18293</v>
      </c>
      <c r="K43" s="30" t="s">
        <v>10339</v>
      </c>
    </row>
    <row r="44" spans="1:11" x14ac:dyDescent="0.25">
      <c r="A44" s="27" t="s">
        <v>8667</v>
      </c>
      <c r="B44" s="28">
        <v>4.1968315807887304</v>
      </c>
      <c r="C44" s="29" t="s">
        <v>8670</v>
      </c>
      <c r="D44" s="29"/>
      <c r="E44" s="30" t="s">
        <v>8669</v>
      </c>
      <c r="G44" s="27" t="s">
        <v>17028</v>
      </c>
      <c r="H44" s="28">
        <v>-2.91335484262083</v>
      </c>
      <c r="I44" s="29" t="s">
        <v>11626</v>
      </c>
      <c r="J44" s="29" t="s">
        <v>18293</v>
      </c>
      <c r="K44" s="30" t="s">
        <v>11625</v>
      </c>
    </row>
    <row r="45" spans="1:11" x14ac:dyDescent="0.25">
      <c r="A45" s="27" t="s">
        <v>8477</v>
      </c>
      <c r="B45" s="28">
        <v>4.1714067114544298</v>
      </c>
      <c r="C45" s="29" t="s">
        <v>8480</v>
      </c>
      <c r="D45" s="29" t="s">
        <v>18301</v>
      </c>
      <c r="E45" s="30" t="s">
        <v>8479</v>
      </c>
      <c r="G45" s="27" t="s">
        <v>17027</v>
      </c>
      <c r="H45" s="28">
        <v>-2.9091288209453698</v>
      </c>
      <c r="I45" s="29" t="s">
        <v>11622</v>
      </c>
      <c r="J45" s="29" t="s">
        <v>18284</v>
      </c>
      <c r="K45" s="30" t="s">
        <v>11621</v>
      </c>
    </row>
    <row r="46" spans="1:11" x14ac:dyDescent="0.25">
      <c r="A46" s="27" t="s">
        <v>3991</v>
      </c>
      <c r="B46" s="28">
        <v>4.0341017175983502</v>
      </c>
      <c r="C46" s="29" t="s">
        <v>35</v>
      </c>
      <c r="D46" s="29"/>
      <c r="E46" s="30" t="s">
        <v>24</v>
      </c>
      <c r="G46" s="27" t="s">
        <v>17228</v>
      </c>
      <c r="H46" s="28">
        <v>-2.86553316713831</v>
      </c>
      <c r="I46" s="29" t="s">
        <v>12317</v>
      </c>
      <c r="J46" s="29" t="s">
        <v>18298</v>
      </c>
      <c r="K46" s="30" t="s">
        <v>12316</v>
      </c>
    </row>
    <row r="47" spans="1:11" x14ac:dyDescent="0.25">
      <c r="A47" s="27" t="s">
        <v>8482</v>
      </c>
      <c r="B47" s="28">
        <v>4.0183024490598998</v>
      </c>
      <c r="C47" s="29" t="s">
        <v>8485</v>
      </c>
      <c r="D47" s="29" t="s">
        <v>18301</v>
      </c>
      <c r="E47" s="30" t="s">
        <v>8484</v>
      </c>
      <c r="G47" s="27" t="s">
        <v>1042</v>
      </c>
      <c r="H47" s="28">
        <v>-2.8251153162582998</v>
      </c>
      <c r="I47" s="29" t="s">
        <v>1045</v>
      </c>
      <c r="J47" s="29" t="s">
        <v>18298</v>
      </c>
      <c r="K47" s="30" t="s">
        <v>1044</v>
      </c>
    </row>
    <row r="48" spans="1:11" x14ac:dyDescent="0.25">
      <c r="A48" s="27" t="s">
        <v>8472</v>
      </c>
      <c r="B48" s="28">
        <v>3.9485572179325201</v>
      </c>
      <c r="C48" s="29" t="s">
        <v>8475</v>
      </c>
      <c r="D48" s="29" t="s">
        <v>18301</v>
      </c>
      <c r="E48" s="30" t="s">
        <v>8474</v>
      </c>
      <c r="G48" s="27" t="s">
        <v>9310</v>
      </c>
      <c r="H48" s="28">
        <v>-2.8043564815017699</v>
      </c>
      <c r="I48" s="29" t="s">
        <v>8272</v>
      </c>
      <c r="J48" s="29"/>
      <c r="K48" s="30" t="s">
        <v>9312</v>
      </c>
    </row>
    <row r="49" spans="1:11" x14ac:dyDescent="0.25">
      <c r="A49" s="27" t="s">
        <v>3978</v>
      </c>
      <c r="B49" s="28">
        <v>3.9299912041993599</v>
      </c>
      <c r="C49" s="29" t="s">
        <v>3981</v>
      </c>
      <c r="D49" s="29" t="s">
        <v>18298</v>
      </c>
      <c r="E49" s="30" t="s">
        <v>3980</v>
      </c>
      <c r="G49" s="27" t="s">
        <v>17965</v>
      </c>
      <c r="H49" s="28">
        <v>-2.78949817731641</v>
      </c>
      <c r="I49" s="29" t="s">
        <v>306</v>
      </c>
      <c r="J49" s="29" t="s">
        <v>18295</v>
      </c>
      <c r="K49" s="30" t="s">
        <v>14998</v>
      </c>
    </row>
    <row r="50" spans="1:11" x14ac:dyDescent="0.25">
      <c r="A50" s="27" t="s">
        <v>8589</v>
      </c>
      <c r="B50" s="28">
        <v>3.69493004473025</v>
      </c>
      <c r="C50" s="29" t="s">
        <v>8592</v>
      </c>
      <c r="D50" s="29" t="s">
        <v>18301</v>
      </c>
      <c r="E50" s="30" t="s">
        <v>8591</v>
      </c>
      <c r="G50" s="27" t="s">
        <v>17685</v>
      </c>
      <c r="H50" s="28">
        <v>-2.7830092046178199</v>
      </c>
      <c r="I50" s="29" t="s">
        <v>13946</v>
      </c>
      <c r="J50" s="29" t="s">
        <v>18290</v>
      </c>
      <c r="K50" s="30" t="s">
        <v>13945</v>
      </c>
    </row>
    <row r="51" spans="1:11" x14ac:dyDescent="0.25">
      <c r="A51" s="27" t="s">
        <v>8574</v>
      </c>
      <c r="B51" s="28">
        <v>3.5451117000507302</v>
      </c>
      <c r="C51" s="29" t="s">
        <v>8577</v>
      </c>
      <c r="D51" s="29" t="s">
        <v>18301</v>
      </c>
      <c r="E51" s="30" t="s">
        <v>8576</v>
      </c>
      <c r="G51" s="27" t="s">
        <v>17853</v>
      </c>
      <c r="H51" s="28">
        <v>-2.77303951194807</v>
      </c>
      <c r="I51" s="29" t="s">
        <v>14585</v>
      </c>
      <c r="J51" s="29" t="s">
        <v>18297</v>
      </c>
      <c r="K51" s="30" t="s">
        <v>14584</v>
      </c>
    </row>
    <row r="52" spans="1:11" x14ac:dyDescent="0.25">
      <c r="A52" s="27" t="s">
        <v>3994</v>
      </c>
      <c r="B52" s="28">
        <v>3.5342073435742098</v>
      </c>
      <c r="C52" s="29" t="s">
        <v>35</v>
      </c>
      <c r="D52" s="29"/>
      <c r="E52" s="30" t="s">
        <v>24</v>
      </c>
      <c r="G52" s="27" t="s">
        <v>17026</v>
      </c>
      <c r="H52" s="28">
        <v>-2.7660141735415502</v>
      </c>
      <c r="I52" s="29" t="s">
        <v>11618</v>
      </c>
      <c r="J52" s="29"/>
      <c r="K52" s="30" t="s">
        <v>11617</v>
      </c>
    </row>
    <row r="53" spans="1:11" x14ac:dyDescent="0.25">
      <c r="A53" s="27" t="s">
        <v>8492</v>
      </c>
      <c r="B53" s="28">
        <v>3.4844450228910699</v>
      </c>
      <c r="C53" s="29" t="s">
        <v>8495</v>
      </c>
      <c r="D53" s="29" t="s">
        <v>18301</v>
      </c>
      <c r="E53" s="30" t="s">
        <v>8494</v>
      </c>
      <c r="G53" s="27" t="s">
        <v>17030</v>
      </c>
      <c r="H53" s="28">
        <v>-2.7505861622490202</v>
      </c>
      <c r="I53" s="29" t="s">
        <v>11634</v>
      </c>
      <c r="J53" s="29" t="s">
        <v>18294</v>
      </c>
      <c r="K53" s="30" t="s">
        <v>11633</v>
      </c>
    </row>
    <row r="54" spans="1:11" x14ac:dyDescent="0.25">
      <c r="A54" s="27" t="s">
        <v>17950</v>
      </c>
      <c r="B54" s="28">
        <v>3.4123372327937398</v>
      </c>
      <c r="C54" s="29" t="s">
        <v>14944</v>
      </c>
      <c r="D54" s="29" t="s">
        <v>18296</v>
      </c>
      <c r="E54" s="30" t="s">
        <v>14943</v>
      </c>
      <c r="G54" s="27" t="s">
        <v>16253</v>
      </c>
      <c r="H54" s="28">
        <v>-2.74611079006239</v>
      </c>
      <c r="I54" s="29" t="s">
        <v>497</v>
      </c>
      <c r="J54" s="29" t="s">
        <v>18296</v>
      </c>
      <c r="K54" s="30" t="s">
        <v>496</v>
      </c>
    </row>
    <row r="55" spans="1:11" x14ac:dyDescent="0.25">
      <c r="A55" s="27" t="s">
        <v>8594</v>
      </c>
      <c r="B55" s="28">
        <v>3.3904043816507601</v>
      </c>
      <c r="C55" s="29" t="s">
        <v>8597</v>
      </c>
      <c r="D55" s="29" t="s">
        <v>18301</v>
      </c>
      <c r="E55" s="30" t="s">
        <v>8596</v>
      </c>
      <c r="G55" s="27" t="s">
        <v>6812</v>
      </c>
      <c r="H55" s="28">
        <v>-2.6650632563407601</v>
      </c>
      <c r="I55" s="29" t="s">
        <v>6815</v>
      </c>
      <c r="J55" s="29" t="s">
        <v>18291</v>
      </c>
      <c r="K55" s="30" t="s">
        <v>6814</v>
      </c>
    </row>
    <row r="56" spans="1:11" x14ac:dyDescent="0.25">
      <c r="A56" s="27" t="s">
        <v>8487</v>
      </c>
      <c r="B56" s="28">
        <v>3.2410904307450301</v>
      </c>
      <c r="C56" s="29" t="s">
        <v>8490</v>
      </c>
      <c r="D56" s="29" t="s">
        <v>18301</v>
      </c>
      <c r="E56" s="30" t="s">
        <v>8489</v>
      </c>
      <c r="G56" s="27" t="s">
        <v>16583</v>
      </c>
      <c r="H56" s="28">
        <v>-2.6534007011491898</v>
      </c>
      <c r="I56" s="29" t="s">
        <v>1123</v>
      </c>
      <c r="J56" s="29" t="s">
        <v>18282</v>
      </c>
      <c r="K56" s="30" t="s">
        <v>10336</v>
      </c>
    </row>
    <row r="57" spans="1:11" x14ac:dyDescent="0.25">
      <c r="A57" s="27" t="s">
        <v>18120</v>
      </c>
      <c r="B57" s="28">
        <v>3.2053161018737799</v>
      </c>
      <c r="C57" s="29" t="s">
        <v>35</v>
      </c>
      <c r="D57" s="29"/>
      <c r="E57" s="30" t="s">
        <v>24</v>
      </c>
      <c r="G57" s="27" t="s">
        <v>17310</v>
      </c>
      <c r="H57" s="28">
        <v>-2.6501981390704601</v>
      </c>
      <c r="I57" s="29" t="s">
        <v>12612</v>
      </c>
      <c r="J57" s="29" t="s">
        <v>18296</v>
      </c>
      <c r="K57" s="30" t="s">
        <v>12611</v>
      </c>
    </row>
    <row r="58" spans="1:11" x14ac:dyDescent="0.25">
      <c r="A58" s="27" t="s">
        <v>17951</v>
      </c>
      <c r="B58" s="28">
        <v>3.17770620385263</v>
      </c>
      <c r="C58" s="29" t="s">
        <v>14948</v>
      </c>
      <c r="D58" s="29" t="s">
        <v>18298</v>
      </c>
      <c r="E58" s="30" t="s">
        <v>14947</v>
      </c>
      <c r="G58" s="27" t="s">
        <v>16252</v>
      </c>
      <c r="H58" s="28">
        <v>-2.6486490684547599</v>
      </c>
      <c r="I58" s="29" t="s">
        <v>493</v>
      </c>
      <c r="J58" s="29"/>
      <c r="K58" s="30" t="s">
        <v>492</v>
      </c>
    </row>
    <row r="59" spans="1:11" x14ac:dyDescent="0.25">
      <c r="A59" s="27" t="s">
        <v>8497</v>
      </c>
      <c r="B59" s="28">
        <v>3.1609159148011798</v>
      </c>
      <c r="C59" s="29" t="s">
        <v>8500</v>
      </c>
      <c r="D59" s="29" t="s">
        <v>18301</v>
      </c>
      <c r="E59" s="30" t="s">
        <v>8499</v>
      </c>
      <c r="G59" s="27" t="s">
        <v>8753</v>
      </c>
      <c r="H59" s="28">
        <v>-2.6020795347051502</v>
      </c>
      <c r="I59" s="29" t="s">
        <v>8756</v>
      </c>
      <c r="J59" s="29" t="s">
        <v>18298</v>
      </c>
      <c r="K59" s="30" t="s">
        <v>8755</v>
      </c>
    </row>
    <row r="60" spans="1:11" x14ac:dyDescent="0.25">
      <c r="A60" s="27" t="s">
        <v>16658</v>
      </c>
      <c r="B60" s="28">
        <v>3.1229265312023999</v>
      </c>
      <c r="C60" s="29" t="s">
        <v>35</v>
      </c>
      <c r="D60" s="29"/>
      <c r="E60" s="30" t="s">
        <v>24</v>
      </c>
      <c r="G60" s="27" t="s">
        <v>9314</v>
      </c>
      <c r="H60" s="28">
        <v>-2.5813861516277998</v>
      </c>
      <c r="I60" s="29" t="s">
        <v>9317</v>
      </c>
      <c r="J60" s="29"/>
      <c r="K60" s="30" t="s">
        <v>9316</v>
      </c>
    </row>
    <row r="61" spans="1:11" x14ac:dyDescent="0.25">
      <c r="A61" s="27" t="s">
        <v>8569</v>
      </c>
      <c r="B61" s="28">
        <v>3.0185888052796002</v>
      </c>
      <c r="C61" s="29" t="s">
        <v>8572</v>
      </c>
      <c r="D61" s="29" t="s">
        <v>18301</v>
      </c>
      <c r="E61" s="30" t="s">
        <v>8571</v>
      </c>
      <c r="G61" s="27" t="s">
        <v>8604</v>
      </c>
      <c r="H61" s="28">
        <v>-2.5184582607284498</v>
      </c>
      <c r="I61" s="29" t="s">
        <v>8607</v>
      </c>
      <c r="J61" s="29" t="s">
        <v>18286</v>
      </c>
      <c r="K61" s="30" t="s">
        <v>8606</v>
      </c>
    </row>
    <row r="62" spans="1:11" x14ac:dyDescent="0.25">
      <c r="A62" s="27" t="s">
        <v>16521</v>
      </c>
      <c r="B62" s="28">
        <v>2.9362103070106298</v>
      </c>
      <c r="C62" s="29" t="s">
        <v>9326</v>
      </c>
      <c r="D62" s="29" t="s">
        <v>18291</v>
      </c>
      <c r="E62" s="30" t="s">
        <v>9325</v>
      </c>
      <c r="G62" s="27" t="s">
        <v>17295</v>
      </c>
      <c r="H62" s="28">
        <v>-2.50579022839162</v>
      </c>
      <c r="I62" s="29" t="s">
        <v>12557</v>
      </c>
      <c r="J62" s="29" t="s">
        <v>18296</v>
      </c>
      <c r="K62" s="30" t="s">
        <v>12556</v>
      </c>
    </row>
    <row r="63" spans="1:11" x14ac:dyDescent="0.25">
      <c r="A63" s="27" t="s">
        <v>17952</v>
      </c>
      <c r="B63" s="28">
        <v>2.67485870179787</v>
      </c>
      <c r="C63" s="29" t="s">
        <v>14376</v>
      </c>
      <c r="D63" s="29" t="s">
        <v>18298</v>
      </c>
      <c r="E63" s="30" t="s">
        <v>14951</v>
      </c>
      <c r="G63" s="27" t="s">
        <v>17115</v>
      </c>
      <c r="H63" s="28">
        <v>-2.5054281907673599</v>
      </c>
      <c r="I63" s="29" t="s">
        <v>7675</v>
      </c>
      <c r="J63" s="29" t="s">
        <v>18285</v>
      </c>
      <c r="K63" s="30" t="s">
        <v>11920</v>
      </c>
    </row>
    <row r="64" spans="1:11" x14ac:dyDescent="0.25">
      <c r="A64" s="27" t="s">
        <v>8599</v>
      </c>
      <c r="B64" s="28">
        <v>2.66993134999626</v>
      </c>
      <c r="C64" s="29" t="s">
        <v>8602</v>
      </c>
      <c r="D64" s="29" t="s">
        <v>18301</v>
      </c>
      <c r="E64" s="30" t="s">
        <v>8601</v>
      </c>
      <c r="G64" s="27" t="s">
        <v>5900</v>
      </c>
      <c r="H64" s="28">
        <v>-2.5030191426991402</v>
      </c>
      <c r="I64" s="29" t="s">
        <v>5903</v>
      </c>
      <c r="J64" s="29" t="s">
        <v>18282</v>
      </c>
      <c r="K64" s="30" t="s">
        <v>5902</v>
      </c>
    </row>
    <row r="65" spans="1:11" x14ac:dyDescent="0.25">
      <c r="A65" s="27" t="s">
        <v>8510</v>
      </c>
      <c r="B65" s="28">
        <v>2.4545346150021401</v>
      </c>
      <c r="C65" s="29" t="s">
        <v>8513</v>
      </c>
      <c r="D65" s="29" t="s">
        <v>18301</v>
      </c>
      <c r="E65" s="30" t="s">
        <v>8512</v>
      </c>
      <c r="G65" s="27" t="s">
        <v>16251</v>
      </c>
      <c r="H65" s="28">
        <v>-2.4966028235847699</v>
      </c>
      <c r="I65" s="29" t="s">
        <v>489</v>
      </c>
      <c r="J65" s="29" t="s">
        <v>18294</v>
      </c>
      <c r="K65" s="30" t="s">
        <v>488</v>
      </c>
    </row>
    <row r="66" spans="1:11" x14ac:dyDescent="0.25">
      <c r="A66" s="27" t="s">
        <v>8467</v>
      </c>
      <c r="B66" s="28">
        <v>2.4284082866109</v>
      </c>
      <c r="C66" s="29" t="s">
        <v>8470</v>
      </c>
      <c r="D66" s="29" t="s">
        <v>18301</v>
      </c>
      <c r="E66" s="30" t="s">
        <v>8469</v>
      </c>
      <c r="G66" s="27" t="s">
        <v>2173</v>
      </c>
      <c r="H66" s="28">
        <v>-2.4795212301873302</v>
      </c>
      <c r="I66" s="29" t="s">
        <v>2175</v>
      </c>
      <c r="J66" s="29" t="s">
        <v>18291</v>
      </c>
      <c r="K66" s="30" t="s">
        <v>24</v>
      </c>
    </row>
    <row r="67" spans="1:11" x14ac:dyDescent="0.25">
      <c r="A67" s="27" t="s">
        <v>9093</v>
      </c>
      <c r="B67" s="28">
        <v>2.4167508032209102</v>
      </c>
      <c r="C67" s="29" t="s">
        <v>9096</v>
      </c>
      <c r="D67" s="29"/>
      <c r="E67" s="30" t="s">
        <v>9095</v>
      </c>
      <c r="G67" s="27" t="s">
        <v>16371</v>
      </c>
      <c r="H67" s="28">
        <v>-2.4335487132721401</v>
      </c>
      <c r="I67" s="29" t="s">
        <v>2489</v>
      </c>
      <c r="J67" s="29" t="s">
        <v>18298</v>
      </c>
      <c r="K67" s="30" t="s">
        <v>2488</v>
      </c>
    </row>
    <row r="68" spans="1:11" x14ac:dyDescent="0.25">
      <c r="A68" s="27" t="s">
        <v>8502</v>
      </c>
      <c r="B68" s="28">
        <v>2.4164227217532002</v>
      </c>
      <c r="C68" s="29" t="s">
        <v>8505</v>
      </c>
      <c r="D68" s="29" t="s">
        <v>18301</v>
      </c>
      <c r="E68" s="30" t="s">
        <v>8504</v>
      </c>
      <c r="G68" s="27" t="s">
        <v>8221</v>
      </c>
      <c r="H68" s="28">
        <v>-2.4209742828248202</v>
      </c>
      <c r="I68" s="29" t="s">
        <v>8224</v>
      </c>
      <c r="J68" s="29"/>
      <c r="K68" s="30" t="s">
        <v>8223</v>
      </c>
    </row>
    <row r="69" spans="1:11" x14ac:dyDescent="0.25">
      <c r="A69" s="27" t="s">
        <v>1719</v>
      </c>
      <c r="B69" s="28">
        <v>2.3938519464444599</v>
      </c>
      <c r="C69" s="29" t="s">
        <v>1722</v>
      </c>
      <c r="D69" s="29" t="s">
        <v>18293</v>
      </c>
      <c r="E69" s="30" t="s">
        <v>1721</v>
      </c>
      <c r="G69" s="27" t="s">
        <v>17025</v>
      </c>
      <c r="H69" s="28">
        <v>-2.4130575259934499</v>
      </c>
      <c r="I69" s="29" t="s">
        <v>11614</v>
      </c>
      <c r="J69" s="29" t="s">
        <v>18293</v>
      </c>
      <c r="K69" s="30" t="s">
        <v>11613</v>
      </c>
    </row>
    <row r="70" spans="1:11" x14ac:dyDescent="0.25">
      <c r="A70" s="27" t="s">
        <v>2755</v>
      </c>
      <c r="B70" s="28">
        <v>2.37719974509726</v>
      </c>
      <c r="C70" s="29" t="s">
        <v>2758</v>
      </c>
      <c r="D70" s="29" t="s">
        <v>18298</v>
      </c>
      <c r="E70" s="30" t="s">
        <v>2757</v>
      </c>
      <c r="G70" s="27" t="s">
        <v>17518</v>
      </c>
      <c r="H70" s="28">
        <v>-2.4090462429231798</v>
      </c>
      <c r="I70" s="29" t="s">
        <v>35</v>
      </c>
      <c r="J70" s="29"/>
      <c r="K70" s="30" t="s">
        <v>13360</v>
      </c>
    </row>
    <row r="71" spans="1:11" x14ac:dyDescent="0.25">
      <c r="A71" s="27" t="s">
        <v>8430</v>
      </c>
      <c r="B71" s="28">
        <v>2.3691660114264401</v>
      </c>
      <c r="C71" s="29" t="s">
        <v>8433</v>
      </c>
      <c r="D71" s="29" t="s">
        <v>18301</v>
      </c>
      <c r="E71" s="30" t="s">
        <v>8432</v>
      </c>
      <c r="G71" s="27" t="s">
        <v>17198</v>
      </c>
      <c r="H71" s="28">
        <v>-2.38202400188091</v>
      </c>
      <c r="I71" s="29" t="s">
        <v>12211</v>
      </c>
      <c r="J71" s="29" t="s">
        <v>18290</v>
      </c>
      <c r="K71" s="30" t="s">
        <v>12210</v>
      </c>
    </row>
    <row r="72" spans="1:11" x14ac:dyDescent="0.25">
      <c r="A72" s="27" t="s">
        <v>9973</v>
      </c>
      <c r="B72" s="28">
        <v>2.3610481985326701</v>
      </c>
      <c r="C72" s="29" t="s">
        <v>35</v>
      </c>
      <c r="D72" s="29"/>
      <c r="E72" s="30" t="s">
        <v>9975</v>
      </c>
      <c r="G72" s="27" t="s">
        <v>1700</v>
      </c>
      <c r="H72" s="28">
        <v>-2.3530123003722001</v>
      </c>
      <c r="I72" s="29" t="s">
        <v>1703</v>
      </c>
      <c r="J72" s="29" t="s">
        <v>18286</v>
      </c>
      <c r="K72" s="30" t="s">
        <v>1702</v>
      </c>
    </row>
    <row r="73" spans="1:11" x14ac:dyDescent="0.25">
      <c r="A73" s="27" t="s">
        <v>2760</v>
      </c>
      <c r="B73" s="28">
        <v>2.34458332210711</v>
      </c>
      <c r="C73" s="29" t="s">
        <v>2763</v>
      </c>
      <c r="D73" s="29" t="s">
        <v>18296</v>
      </c>
      <c r="E73" s="30" t="s">
        <v>2762</v>
      </c>
      <c r="G73" s="27" t="s">
        <v>7368</v>
      </c>
      <c r="H73" s="28">
        <v>-2.3327526756315198</v>
      </c>
      <c r="I73" s="29" t="s">
        <v>2540</v>
      </c>
      <c r="J73" s="29" t="s">
        <v>18298</v>
      </c>
      <c r="K73" s="30" t="s">
        <v>7370</v>
      </c>
    </row>
    <row r="74" spans="1:11" x14ac:dyDescent="0.25">
      <c r="A74" s="27" t="s">
        <v>16590</v>
      </c>
      <c r="B74" s="28">
        <v>2.3397657303383199</v>
      </c>
      <c r="C74" s="29" t="s">
        <v>10357</v>
      </c>
      <c r="D74" s="29" t="s">
        <v>18293</v>
      </c>
      <c r="E74" s="30" t="s">
        <v>10356</v>
      </c>
      <c r="G74" s="27" t="s">
        <v>16910</v>
      </c>
      <c r="H74" s="28">
        <v>-2.3326017340520799</v>
      </c>
      <c r="I74" s="29" t="s">
        <v>35</v>
      </c>
      <c r="J74" s="29" t="s">
        <v>18286</v>
      </c>
      <c r="K74" s="30" t="s">
        <v>11323</v>
      </c>
    </row>
    <row r="75" spans="1:11" x14ac:dyDescent="0.25">
      <c r="A75" s="27" t="s">
        <v>8852</v>
      </c>
      <c r="B75" s="28">
        <v>2.3203810770321902</v>
      </c>
      <c r="C75" s="29" t="s">
        <v>35</v>
      </c>
      <c r="D75" s="29"/>
      <c r="E75" s="30" t="s">
        <v>8854</v>
      </c>
      <c r="G75" s="27" t="s">
        <v>17062</v>
      </c>
      <c r="H75" s="28">
        <v>-2.30591794110933</v>
      </c>
      <c r="I75" s="29" t="s">
        <v>35</v>
      </c>
      <c r="J75" s="29"/>
      <c r="K75" s="30" t="s">
        <v>24</v>
      </c>
    </row>
    <row r="76" spans="1:11" x14ac:dyDescent="0.25">
      <c r="A76" s="27" t="s">
        <v>9098</v>
      </c>
      <c r="B76" s="28">
        <v>2.31305448481953</v>
      </c>
      <c r="C76" s="29" t="s">
        <v>9101</v>
      </c>
      <c r="D76" s="29"/>
      <c r="E76" s="30" t="s">
        <v>9100</v>
      </c>
      <c r="G76" s="27" t="s">
        <v>5695</v>
      </c>
      <c r="H76" s="28">
        <v>-2.2985447839332398</v>
      </c>
      <c r="I76" s="29" t="s">
        <v>35</v>
      </c>
      <c r="J76" s="29"/>
      <c r="K76" s="30" t="s">
        <v>5697</v>
      </c>
    </row>
    <row r="77" spans="1:11" x14ac:dyDescent="0.25">
      <c r="A77" s="27" t="s">
        <v>7479</v>
      </c>
      <c r="B77" s="28">
        <v>2.3108326990148398</v>
      </c>
      <c r="C77" s="29" t="s">
        <v>7482</v>
      </c>
      <c r="D77" s="29" t="s">
        <v>18282</v>
      </c>
      <c r="E77" s="30" t="s">
        <v>7481</v>
      </c>
      <c r="G77" s="27" t="s">
        <v>1695</v>
      </c>
      <c r="H77" s="28">
        <v>-2.2922229838281498</v>
      </c>
      <c r="I77" s="29" t="s">
        <v>1698</v>
      </c>
      <c r="J77" s="29" t="s">
        <v>18289</v>
      </c>
      <c r="K77" s="30" t="s">
        <v>1697</v>
      </c>
    </row>
    <row r="78" spans="1:11" x14ac:dyDescent="0.25">
      <c r="A78" s="27" t="s">
        <v>16140</v>
      </c>
      <c r="B78" s="28">
        <v>2.3079890594360002</v>
      </c>
      <c r="C78" s="29" t="s">
        <v>109</v>
      </c>
      <c r="D78" s="29" t="s">
        <v>18285</v>
      </c>
      <c r="E78" s="30" t="s">
        <v>108</v>
      </c>
      <c r="G78" s="27" t="s">
        <v>17758</v>
      </c>
      <c r="H78" s="28">
        <v>-2.2858873051430399</v>
      </c>
      <c r="I78" s="29" t="s">
        <v>14224</v>
      </c>
      <c r="J78" s="29" t="s">
        <v>18300</v>
      </c>
      <c r="K78" s="30" t="s">
        <v>14223</v>
      </c>
    </row>
    <row r="79" spans="1:11" x14ac:dyDescent="0.25">
      <c r="A79" s="27" t="s">
        <v>16653</v>
      </c>
      <c r="B79" s="28">
        <v>2.2930923636129799</v>
      </c>
      <c r="C79" s="29" t="s">
        <v>9521</v>
      </c>
      <c r="D79" s="29" t="s">
        <v>18298</v>
      </c>
      <c r="E79" s="30" t="s">
        <v>10519</v>
      </c>
      <c r="G79" s="27" t="s">
        <v>2914</v>
      </c>
      <c r="H79" s="28">
        <v>-2.27951270913419</v>
      </c>
      <c r="I79" s="29" t="s">
        <v>2917</v>
      </c>
      <c r="J79" s="29" t="s">
        <v>18284</v>
      </c>
      <c r="K79" s="30" t="s">
        <v>2916</v>
      </c>
    </row>
    <row r="80" spans="1:11" x14ac:dyDescent="0.25">
      <c r="A80" s="27" t="s">
        <v>7045</v>
      </c>
      <c r="B80" s="28">
        <v>2.2892959932604602</v>
      </c>
      <c r="C80" s="29" t="s">
        <v>35</v>
      </c>
      <c r="D80" s="29" t="s">
        <v>18301</v>
      </c>
      <c r="E80" s="30" t="s">
        <v>7047</v>
      </c>
      <c r="G80" s="27" t="s">
        <v>17517</v>
      </c>
      <c r="H80" s="28">
        <v>-2.2724075599768598</v>
      </c>
      <c r="I80" s="29" t="s">
        <v>35</v>
      </c>
      <c r="J80" s="29"/>
      <c r="K80" s="30" t="s">
        <v>24</v>
      </c>
    </row>
    <row r="81" spans="1:11" x14ac:dyDescent="0.25">
      <c r="A81" s="27" t="s">
        <v>3939</v>
      </c>
      <c r="B81" s="28">
        <v>2.1929399783477601</v>
      </c>
      <c r="C81" s="29" t="s">
        <v>3942</v>
      </c>
      <c r="D81" s="29" t="s">
        <v>18298</v>
      </c>
      <c r="E81" s="30" t="s">
        <v>3941</v>
      </c>
      <c r="G81" s="27" t="s">
        <v>3212</v>
      </c>
      <c r="H81" s="28">
        <v>-2.2652467047385798</v>
      </c>
      <c r="I81" s="29" t="s">
        <v>35</v>
      </c>
      <c r="J81" s="29" t="s">
        <v>18297</v>
      </c>
      <c r="K81" s="30" t="s">
        <v>3214</v>
      </c>
    </row>
    <row r="82" spans="1:11" x14ac:dyDescent="0.25">
      <c r="A82" s="27" t="s">
        <v>16565</v>
      </c>
      <c r="B82" s="28">
        <v>2.17954415265049</v>
      </c>
      <c r="C82" s="29" t="s">
        <v>35</v>
      </c>
      <c r="D82" s="29"/>
      <c r="E82" s="30" t="s">
        <v>10287</v>
      </c>
      <c r="G82" s="27" t="s">
        <v>8233</v>
      </c>
      <c r="H82" s="28">
        <v>-2.2581731626916701</v>
      </c>
      <c r="I82" s="29" t="s">
        <v>8236</v>
      </c>
      <c r="J82" s="29" t="s">
        <v>18295</v>
      </c>
      <c r="K82" s="30" t="s">
        <v>8235</v>
      </c>
    </row>
    <row r="83" spans="1:11" x14ac:dyDescent="0.25">
      <c r="A83" s="27" t="s">
        <v>9028</v>
      </c>
      <c r="B83" s="28">
        <v>2.1769551782930998</v>
      </c>
      <c r="C83" s="29" t="s">
        <v>5447</v>
      </c>
      <c r="D83" s="29" t="s">
        <v>18288</v>
      </c>
      <c r="E83" s="30" t="s">
        <v>9030</v>
      </c>
      <c r="G83" s="27" t="s">
        <v>8033</v>
      </c>
      <c r="H83" s="28">
        <v>-2.2336785036826599</v>
      </c>
      <c r="I83" s="29" t="s">
        <v>8036</v>
      </c>
      <c r="J83" s="29" t="s">
        <v>18291</v>
      </c>
      <c r="K83" s="30" t="s">
        <v>8035</v>
      </c>
    </row>
    <row r="84" spans="1:11" x14ac:dyDescent="0.25">
      <c r="A84" s="27" t="s">
        <v>2765</v>
      </c>
      <c r="B84" s="28">
        <v>2.14831966798292</v>
      </c>
      <c r="C84" s="29" t="s">
        <v>2768</v>
      </c>
      <c r="D84" s="29" t="s">
        <v>18282</v>
      </c>
      <c r="E84" s="30" t="s">
        <v>2767</v>
      </c>
      <c r="G84" s="27" t="s">
        <v>2886</v>
      </c>
      <c r="H84" s="28">
        <v>-2.2304099242912101</v>
      </c>
      <c r="I84" s="29" t="s">
        <v>383</v>
      </c>
      <c r="J84" s="29" t="s">
        <v>18298</v>
      </c>
      <c r="K84" s="30" t="s">
        <v>2888</v>
      </c>
    </row>
    <row r="85" spans="1:11" x14ac:dyDescent="0.25">
      <c r="A85" s="27" t="s">
        <v>7911</v>
      </c>
      <c r="B85" s="28">
        <v>2.13980992336682</v>
      </c>
      <c r="C85" s="29" t="s">
        <v>2157</v>
      </c>
      <c r="D85" s="29" t="s">
        <v>18285</v>
      </c>
      <c r="E85" s="30" t="s">
        <v>7913</v>
      </c>
      <c r="G85" s="27" t="s">
        <v>7074</v>
      </c>
      <c r="H85" s="28">
        <v>-2.2241051583398002</v>
      </c>
      <c r="I85" s="29" t="s">
        <v>7077</v>
      </c>
      <c r="J85" s="29"/>
      <c r="K85" s="30" t="s">
        <v>7076</v>
      </c>
    </row>
    <row r="86" spans="1:11" x14ac:dyDescent="0.25">
      <c r="A86" s="27" t="s">
        <v>7771</v>
      </c>
      <c r="B86" s="28">
        <v>2.1359573275096202</v>
      </c>
      <c r="C86" s="29" t="s">
        <v>35</v>
      </c>
      <c r="D86" s="29"/>
      <c r="E86" s="30" t="s">
        <v>24</v>
      </c>
      <c r="G86" s="27" t="s">
        <v>18102</v>
      </c>
      <c r="H86" s="28">
        <v>-2.2208666935911201</v>
      </c>
      <c r="I86" s="29" t="s">
        <v>35</v>
      </c>
      <c r="J86" s="29"/>
      <c r="K86" s="30" t="s">
        <v>24</v>
      </c>
    </row>
    <row r="87" spans="1:11" x14ac:dyDescent="0.25">
      <c r="A87" s="27" t="s">
        <v>8535</v>
      </c>
      <c r="B87" s="28">
        <v>2.1326143904483001</v>
      </c>
      <c r="C87" s="29" t="s">
        <v>8538</v>
      </c>
      <c r="D87" s="29" t="s">
        <v>18301</v>
      </c>
      <c r="E87" s="30" t="s">
        <v>8537</v>
      </c>
      <c r="G87" s="27" t="s">
        <v>16912</v>
      </c>
      <c r="H87" s="28">
        <v>-2.2201144342297301</v>
      </c>
      <c r="I87" s="29" t="s">
        <v>35</v>
      </c>
      <c r="J87" s="29"/>
      <c r="K87" s="30" t="s">
        <v>11328</v>
      </c>
    </row>
    <row r="88" spans="1:11" x14ac:dyDescent="0.25">
      <c r="A88" s="27" t="s">
        <v>9032</v>
      </c>
      <c r="B88" s="28">
        <v>2.1318821903603902</v>
      </c>
      <c r="C88" s="29" t="s">
        <v>9035</v>
      </c>
      <c r="D88" s="29" t="s">
        <v>18301</v>
      </c>
      <c r="E88" s="30" t="s">
        <v>9034</v>
      </c>
      <c r="G88" s="27" t="s">
        <v>17966</v>
      </c>
      <c r="H88" s="28">
        <v>-2.1610566302141998</v>
      </c>
      <c r="I88" s="29" t="s">
        <v>15002</v>
      </c>
      <c r="J88" s="29" t="s">
        <v>18296</v>
      </c>
      <c r="K88" s="30" t="s">
        <v>15001</v>
      </c>
    </row>
    <row r="89" spans="1:11" x14ac:dyDescent="0.25">
      <c r="A89" s="27" t="s">
        <v>16591</v>
      </c>
      <c r="B89" s="28">
        <v>2.12469793090892</v>
      </c>
      <c r="C89" s="29" t="s">
        <v>10361</v>
      </c>
      <c r="D89" s="29" t="s">
        <v>18293</v>
      </c>
      <c r="E89" s="30" t="s">
        <v>10360</v>
      </c>
      <c r="G89" s="27" t="s">
        <v>17603</v>
      </c>
      <c r="H89" s="28">
        <v>-2.1495650486512701</v>
      </c>
      <c r="I89" s="29" t="s">
        <v>306</v>
      </c>
      <c r="J89" s="29" t="s">
        <v>18295</v>
      </c>
      <c r="K89" s="30" t="s">
        <v>13633</v>
      </c>
    </row>
    <row r="90" spans="1:11" x14ac:dyDescent="0.25">
      <c r="A90" s="27" t="s">
        <v>9103</v>
      </c>
      <c r="B90" s="28">
        <v>2.1187100433792998</v>
      </c>
      <c r="C90" s="29" t="s">
        <v>35</v>
      </c>
      <c r="D90" s="29"/>
      <c r="E90" s="30" t="s">
        <v>9105</v>
      </c>
      <c r="G90" s="27" t="s">
        <v>6939</v>
      </c>
      <c r="H90" s="28">
        <v>-2.1427414874778301</v>
      </c>
      <c r="I90" s="29" t="s">
        <v>6942</v>
      </c>
      <c r="J90" s="29" t="s">
        <v>18293</v>
      </c>
      <c r="K90" s="30" t="s">
        <v>6941</v>
      </c>
    </row>
    <row r="91" spans="1:11" x14ac:dyDescent="0.25">
      <c r="A91" s="27" t="s">
        <v>8213</v>
      </c>
      <c r="B91" s="28">
        <v>2.1017230152286999</v>
      </c>
      <c r="C91" s="29" t="s">
        <v>2710</v>
      </c>
      <c r="D91" s="29" t="s">
        <v>18293</v>
      </c>
      <c r="E91" s="30" t="s">
        <v>8215</v>
      </c>
      <c r="G91" s="27" t="s">
        <v>4531</v>
      </c>
      <c r="H91" s="28">
        <v>-2.13694684608233</v>
      </c>
      <c r="I91" s="29" t="s">
        <v>4534</v>
      </c>
      <c r="J91" s="29" t="s">
        <v>18297</v>
      </c>
      <c r="K91" s="30" t="s">
        <v>4533</v>
      </c>
    </row>
    <row r="92" spans="1:11" x14ac:dyDescent="0.25">
      <c r="A92" s="27" t="s">
        <v>9988</v>
      </c>
      <c r="B92" s="28">
        <v>2.0817815620757898</v>
      </c>
      <c r="C92" s="29" t="s">
        <v>7675</v>
      </c>
      <c r="D92" s="29" t="s">
        <v>18285</v>
      </c>
      <c r="E92" s="30" t="s">
        <v>9990</v>
      </c>
      <c r="G92" s="27" t="s">
        <v>8241</v>
      </c>
      <c r="H92" s="28">
        <v>-2.13583530119964</v>
      </c>
      <c r="I92" s="29" t="s">
        <v>35</v>
      </c>
      <c r="J92" s="29"/>
      <c r="K92" s="30" t="s">
        <v>8243</v>
      </c>
    </row>
    <row r="93" spans="1:11" x14ac:dyDescent="0.25">
      <c r="A93" s="27" t="s">
        <v>17941</v>
      </c>
      <c r="B93" s="28">
        <v>2.0624036795139</v>
      </c>
      <c r="C93" s="29" t="s">
        <v>2811</v>
      </c>
      <c r="D93" s="29" t="s">
        <v>18293</v>
      </c>
      <c r="E93" s="30" t="s">
        <v>14913</v>
      </c>
      <c r="G93" s="27" t="s">
        <v>16911</v>
      </c>
      <c r="H93" s="28">
        <v>-2.1269803416566</v>
      </c>
      <c r="I93" s="29" t="s">
        <v>35</v>
      </c>
      <c r="J93" s="29"/>
      <c r="K93" s="30" t="s">
        <v>24</v>
      </c>
    </row>
    <row r="94" spans="1:11" x14ac:dyDescent="0.25">
      <c r="A94" s="27" t="s">
        <v>7766</v>
      </c>
      <c r="B94" s="28">
        <v>2.0619909368203699</v>
      </c>
      <c r="C94" s="29" t="s">
        <v>7769</v>
      </c>
      <c r="D94" s="29" t="s">
        <v>18285</v>
      </c>
      <c r="E94" s="30" t="s">
        <v>7768</v>
      </c>
      <c r="G94" s="27" t="s">
        <v>16259</v>
      </c>
      <c r="H94" s="28">
        <v>-2.12186002584252</v>
      </c>
      <c r="I94" s="29" t="s">
        <v>520</v>
      </c>
      <c r="J94" s="29" t="s">
        <v>18297</v>
      </c>
      <c r="K94" s="30" t="s">
        <v>519</v>
      </c>
    </row>
    <row r="95" spans="1:11" x14ac:dyDescent="0.25">
      <c r="A95" s="27" t="s">
        <v>8564</v>
      </c>
      <c r="B95" s="28">
        <v>2.0299715432366301</v>
      </c>
      <c r="C95" s="29" t="s">
        <v>8567</v>
      </c>
      <c r="D95" s="29" t="s">
        <v>18301</v>
      </c>
      <c r="E95" s="30" t="s">
        <v>8566</v>
      </c>
      <c r="G95" s="27" t="s">
        <v>1047</v>
      </c>
      <c r="H95" s="28">
        <v>-2.10799625681828</v>
      </c>
      <c r="I95" s="29" t="s">
        <v>35</v>
      </c>
      <c r="J95" s="29"/>
      <c r="K95" s="30" t="s">
        <v>24</v>
      </c>
    </row>
    <row r="96" spans="1:11" x14ac:dyDescent="0.25">
      <c r="A96" s="27" t="s">
        <v>9131</v>
      </c>
      <c r="B96" s="28">
        <v>2.0157449427793499</v>
      </c>
      <c r="C96" s="29" t="s">
        <v>35</v>
      </c>
      <c r="D96" s="29"/>
      <c r="E96" s="30" t="s">
        <v>9133</v>
      </c>
      <c r="G96" s="27" t="s">
        <v>5325</v>
      </c>
      <c r="H96" s="28">
        <v>-2.0895278889489899</v>
      </c>
      <c r="I96" s="29" t="s">
        <v>5328</v>
      </c>
      <c r="J96" s="29" t="s">
        <v>18282</v>
      </c>
      <c r="K96" s="30" t="s">
        <v>5327</v>
      </c>
    </row>
    <row r="97" spans="1:11" x14ac:dyDescent="0.25">
      <c r="A97" s="27" t="s">
        <v>8545</v>
      </c>
      <c r="B97" s="28">
        <v>2.0143906787008401</v>
      </c>
      <c r="C97" s="29" t="s">
        <v>8548</v>
      </c>
      <c r="D97" s="29" t="s">
        <v>18301</v>
      </c>
      <c r="E97" s="30" t="s">
        <v>8547</v>
      </c>
      <c r="G97" s="27" t="s">
        <v>17086</v>
      </c>
      <c r="H97" s="28">
        <v>-2.07046853494289</v>
      </c>
      <c r="I97" s="29" t="s">
        <v>11825</v>
      </c>
      <c r="J97" s="29"/>
      <c r="K97" s="30" t="s">
        <v>11824</v>
      </c>
    </row>
    <row r="98" spans="1:11" x14ac:dyDescent="0.25">
      <c r="A98" s="27" t="s">
        <v>8584</v>
      </c>
      <c r="B98" s="28">
        <v>2.0092893735058399</v>
      </c>
      <c r="C98" s="29" t="s">
        <v>8587</v>
      </c>
      <c r="D98" s="29" t="s">
        <v>18301</v>
      </c>
      <c r="E98" s="30" t="s">
        <v>8586</v>
      </c>
      <c r="G98" s="27" t="s">
        <v>17602</v>
      </c>
      <c r="H98" s="28">
        <v>-2.0373402057902998</v>
      </c>
      <c r="I98" s="29" t="s">
        <v>35</v>
      </c>
      <c r="J98" s="29"/>
      <c r="K98" s="30" t="s">
        <v>13630</v>
      </c>
    </row>
    <row r="99" spans="1:11" x14ac:dyDescent="0.25">
      <c r="A99" s="27" t="s">
        <v>9088</v>
      </c>
      <c r="B99" s="28">
        <v>2.0091897769677298</v>
      </c>
      <c r="C99" s="29" t="s">
        <v>9091</v>
      </c>
      <c r="D99" s="29" t="s">
        <v>18288</v>
      </c>
      <c r="E99" s="30" t="s">
        <v>9090</v>
      </c>
      <c r="G99" s="27" t="s">
        <v>7375</v>
      </c>
      <c r="H99" s="28">
        <v>-1.9901442529090201</v>
      </c>
      <c r="I99" s="29" t="s">
        <v>2540</v>
      </c>
      <c r="J99" s="29" t="s">
        <v>18298</v>
      </c>
      <c r="K99" s="30" t="s">
        <v>7377</v>
      </c>
    </row>
    <row r="100" spans="1:11" x14ac:dyDescent="0.25">
      <c r="A100" s="27" t="s">
        <v>9024</v>
      </c>
      <c r="B100" s="28">
        <v>2.0016585916193699</v>
      </c>
      <c r="C100" s="29" t="s">
        <v>5442</v>
      </c>
      <c r="D100" s="29" t="s">
        <v>18288</v>
      </c>
      <c r="E100" s="30" t="s">
        <v>9026</v>
      </c>
      <c r="G100" s="27" t="s">
        <v>994</v>
      </c>
      <c r="H100" s="28">
        <v>-1.96063281255177</v>
      </c>
      <c r="I100" s="29" t="s">
        <v>997</v>
      </c>
      <c r="J100" s="29" t="s">
        <v>18294</v>
      </c>
      <c r="K100" s="30" t="s">
        <v>996</v>
      </c>
    </row>
    <row r="101" spans="1:11" x14ac:dyDescent="0.25">
      <c r="A101" s="27" t="s">
        <v>16657</v>
      </c>
      <c r="B101" s="28">
        <v>1.9720751121003399</v>
      </c>
      <c r="C101" s="29" t="s">
        <v>10523</v>
      </c>
      <c r="D101" s="29" t="s">
        <v>18298</v>
      </c>
      <c r="E101" s="30" t="s">
        <v>10522</v>
      </c>
      <c r="G101" s="27" t="s">
        <v>16640</v>
      </c>
      <c r="H101" s="28">
        <v>-1.9530900587286</v>
      </c>
      <c r="I101" s="29" t="s">
        <v>10488</v>
      </c>
      <c r="J101" s="29" t="s">
        <v>18300</v>
      </c>
      <c r="K101" s="30" t="s">
        <v>10487</v>
      </c>
    </row>
    <row r="102" spans="1:11" x14ac:dyDescent="0.25">
      <c r="A102" s="27" t="s">
        <v>5603</v>
      </c>
      <c r="B102" s="28">
        <v>1.9679716885673899</v>
      </c>
      <c r="C102" s="29" t="s">
        <v>5606</v>
      </c>
      <c r="D102" s="29" t="s">
        <v>18293</v>
      </c>
      <c r="E102" s="30" t="s">
        <v>5605</v>
      </c>
      <c r="G102" s="27" t="s">
        <v>17276</v>
      </c>
      <c r="H102" s="28">
        <v>-1.9509169275734499</v>
      </c>
      <c r="I102" s="29" t="s">
        <v>1157</v>
      </c>
      <c r="J102" s="29" t="s">
        <v>18295</v>
      </c>
      <c r="K102" s="30" t="s">
        <v>12490</v>
      </c>
    </row>
    <row r="103" spans="1:11" x14ac:dyDescent="0.25">
      <c r="A103" s="27" t="s">
        <v>8555</v>
      </c>
      <c r="B103" s="28">
        <v>1.9391107278911</v>
      </c>
      <c r="C103" s="29" t="s">
        <v>8558</v>
      </c>
      <c r="D103" s="29" t="s">
        <v>18301</v>
      </c>
      <c r="E103" s="30" t="s">
        <v>8557</v>
      </c>
      <c r="G103" s="27" t="s">
        <v>17031</v>
      </c>
      <c r="H103" s="28">
        <v>-1.9422606321224101</v>
      </c>
      <c r="I103" s="29" t="s">
        <v>11638</v>
      </c>
      <c r="J103" s="29" t="s">
        <v>18294</v>
      </c>
      <c r="K103" s="30" t="s">
        <v>11637</v>
      </c>
    </row>
    <row r="104" spans="1:11" x14ac:dyDescent="0.25">
      <c r="A104" s="27" t="s">
        <v>16537</v>
      </c>
      <c r="B104" s="28">
        <v>1.9229013115464499</v>
      </c>
      <c r="C104" s="29" t="s">
        <v>24</v>
      </c>
      <c r="D104" s="29"/>
      <c r="E104" s="30" t="s">
        <v>24</v>
      </c>
      <c r="G104" s="27" t="s">
        <v>17450</v>
      </c>
      <c r="H104" s="28">
        <v>-1.9404054955371599</v>
      </c>
      <c r="I104" s="29" t="s">
        <v>13116</v>
      </c>
      <c r="J104" s="29"/>
      <c r="K104" s="30" t="s">
        <v>13115</v>
      </c>
    </row>
    <row r="105" spans="1:11" x14ac:dyDescent="0.25">
      <c r="A105" s="27" t="s">
        <v>8208</v>
      </c>
      <c r="B105" s="28">
        <v>1.90329972947643</v>
      </c>
      <c r="C105" s="29" t="s">
        <v>8211</v>
      </c>
      <c r="D105" s="29" t="s">
        <v>18289</v>
      </c>
      <c r="E105" s="30" t="s">
        <v>8210</v>
      </c>
      <c r="G105" s="27" t="s">
        <v>17342</v>
      </c>
      <c r="H105" s="28">
        <v>-1.9321015592001101</v>
      </c>
      <c r="I105" s="29" t="s">
        <v>12731</v>
      </c>
      <c r="J105" s="29" t="s">
        <v>18289</v>
      </c>
      <c r="K105" s="30" t="s">
        <v>12730</v>
      </c>
    </row>
    <row r="106" spans="1:11" x14ac:dyDescent="0.25">
      <c r="A106" s="27" t="s">
        <v>16955</v>
      </c>
      <c r="B106" s="28">
        <v>1.90315561426014</v>
      </c>
      <c r="C106" s="29" t="s">
        <v>858</v>
      </c>
      <c r="D106" s="29" t="s">
        <v>18281</v>
      </c>
      <c r="E106" s="30" t="s">
        <v>24</v>
      </c>
      <c r="G106" s="27" t="s">
        <v>8229</v>
      </c>
      <c r="H106" s="28">
        <v>-1.9198992020689101</v>
      </c>
      <c r="I106" s="29" t="s">
        <v>105</v>
      </c>
      <c r="J106" s="29"/>
      <c r="K106" s="30" t="s">
        <v>8231</v>
      </c>
    </row>
    <row r="107" spans="1:11" x14ac:dyDescent="0.25">
      <c r="A107" s="27" t="s">
        <v>16536</v>
      </c>
      <c r="B107" s="28">
        <v>1.89846202239127</v>
      </c>
      <c r="C107" s="29" t="s">
        <v>24</v>
      </c>
      <c r="D107" s="29"/>
      <c r="E107" s="30" t="s">
        <v>24</v>
      </c>
      <c r="G107" s="27" t="s">
        <v>16804</v>
      </c>
      <c r="H107" s="28">
        <v>-1.90780988062213</v>
      </c>
      <c r="I107" s="29" t="s">
        <v>2640</v>
      </c>
      <c r="J107" s="29" t="s">
        <v>18298</v>
      </c>
      <c r="K107" s="30" t="s">
        <v>11003</v>
      </c>
    </row>
    <row r="108" spans="1:11" x14ac:dyDescent="0.25">
      <c r="A108" s="27" t="s">
        <v>9968</v>
      </c>
      <c r="B108" s="28">
        <v>1.8974391620823201</v>
      </c>
      <c r="C108" s="29" t="s">
        <v>9971</v>
      </c>
      <c r="D108" s="29" t="s">
        <v>18295</v>
      </c>
      <c r="E108" s="30" t="s">
        <v>9970</v>
      </c>
      <c r="G108" s="27" t="s">
        <v>8868</v>
      </c>
      <c r="H108" s="28">
        <v>-1.86890418017076</v>
      </c>
      <c r="I108" s="29" t="s">
        <v>35</v>
      </c>
      <c r="J108" s="29"/>
      <c r="K108" s="30" t="s">
        <v>24</v>
      </c>
    </row>
    <row r="109" spans="1:11" x14ac:dyDescent="0.25">
      <c r="A109" s="27" t="s">
        <v>18035</v>
      </c>
      <c r="B109" s="28">
        <v>1.8917724833954099</v>
      </c>
      <c r="C109" s="29" t="s">
        <v>15251</v>
      </c>
      <c r="D109" s="29" t="s">
        <v>18301</v>
      </c>
      <c r="E109" s="30" t="s">
        <v>15250</v>
      </c>
      <c r="G109" s="27" t="s">
        <v>16806</v>
      </c>
      <c r="H109" s="28">
        <v>-1.8553881889094399</v>
      </c>
      <c r="I109" s="29" t="s">
        <v>35</v>
      </c>
      <c r="J109" s="29" t="s">
        <v>18295</v>
      </c>
      <c r="K109" s="30" t="s">
        <v>11009</v>
      </c>
    </row>
    <row r="110" spans="1:11" x14ac:dyDescent="0.25">
      <c r="A110" s="27" t="s">
        <v>16954</v>
      </c>
      <c r="B110" s="28">
        <v>1.8849902025377701</v>
      </c>
      <c r="C110" s="29" t="s">
        <v>789</v>
      </c>
      <c r="D110" s="29" t="s">
        <v>18281</v>
      </c>
      <c r="E110" s="30" t="s">
        <v>11435</v>
      </c>
      <c r="G110" s="27" t="s">
        <v>16550</v>
      </c>
      <c r="H110" s="28">
        <v>-1.85135434879349</v>
      </c>
      <c r="I110" s="29" t="s">
        <v>10237</v>
      </c>
      <c r="J110" s="29" t="s">
        <v>18282</v>
      </c>
      <c r="K110" s="30" t="s">
        <v>10236</v>
      </c>
    </row>
    <row r="111" spans="1:11" x14ac:dyDescent="0.25">
      <c r="A111" s="27" t="s">
        <v>9107</v>
      </c>
      <c r="B111" s="28">
        <v>1.8805295904642301</v>
      </c>
      <c r="C111" s="29" t="s">
        <v>35</v>
      </c>
      <c r="D111" s="29"/>
      <c r="E111" s="30" t="s">
        <v>9109</v>
      </c>
      <c r="G111" s="27" t="s">
        <v>5655</v>
      </c>
      <c r="H111" s="28">
        <v>-1.8453826937028901</v>
      </c>
      <c r="I111" s="29" t="s">
        <v>5658</v>
      </c>
      <c r="J111" s="29" t="s">
        <v>18297</v>
      </c>
      <c r="K111" s="30" t="s">
        <v>5657</v>
      </c>
    </row>
    <row r="112" spans="1:11" x14ac:dyDescent="0.25">
      <c r="A112" s="27" t="s">
        <v>16194</v>
      </c>
      <c r="B112" s="28">
        <v>1.85388520758988</v>
      </c>
      <c r="C112" s="29" t="s">
        <v>35</v>
      </c>
      <c r="D112" s="29"/>
      <c r="E112" s="30" t="s">
        <v>286</v>
      </c>
      <c r="G112" s="27" t="s">
        <v>16373</v>
      </c>
      <c r="H112" s="28">
        <v>-1.83521881647208</v>
      </c>
      <c r="I112" s="29" t="s">
        <v>2540</v>
      </c>
      <c r="J112" s="29" t="s">
        <v>18298</v>
      </c>
      <c r="K112" s="30" t="s">
        <v>2539</v>
      </c>
    </row>
    <row r="113" spans="1:11" x14ac:dyDescent="0.25">
      <c r="A113" s="27" t="s">
        <v>5973</v>
      </c>
      <c r="B113" s="28">
        <v>1.85267077378263</v>
      </c>
      <c r="C113" s="29" t="s">
        <v>35</v>
      </c>
      <c r="D113" s="29"/>
      <c r="E113" s="30" t="s">
        <v>5975</v>
      </c>
      <c r="G113" s="27" t="s">
        <v>16254</v>
      </c>
      <c r="H113" s="28">
        <v>-1.8263833824743601</v>
      </c>
      <c r="I113" s="29" t="s">
        <v>196</v>
      </c>
      <c r="J113" s="29" t="s">
        <v>18292</v>
      </c>
      <c r="K113" s="30" t="s">
        <v>500</v>
      </c>
    </row>
    <row r="114" spans="1:11" x14ac:dyDescent="0.25">
      <c r="A114" s="27" t="s">
        <v>1432</v>
      </c>
      <c r="B114" s="28">
        <v>1.8523418001269201</v>
      </c>
      <c r="C114" s="29" t="s">
        <v>1435</v>
      </c>
      <c r="D114" s="29"/>
      <c r="E114" s="30" t="s">
        <v>1434</v>
      </c>
      <c r="G114" s="27" t="s">
        <v>17850</v>
      </c>
      <c r="H114" s="28">
        <v>-1.7893759290767901</v>
      </c>
      <c r="I114" s="29" t="s">
        <v>14573</v>
      </c>
      <c r="J114" s="29" t="s">
        <v>18291</v>
      </c>
      <c r="K114" s="30" t="s">
        <v>14572</v>
      </c>
    </row>
    <row r="115" spans="1:11" x14ac:dyDescent="0.25">
      <c r="A115" s="27" t="s">
        <v>16460</v>
      </c>
      <c r="B115" s="28">
        <v>1.84535995501717</v>
      </c>
      <c r="C115" s="29" t="s">
        <v>6785</v>
      </c>
      <c r="D115" s="29" t="s">
        <v>18293</v>
      </c>
      <c r="E115" s="30" t="s">
        <v>6784</v>
      </c>
      <c r="G115" s="27" t="s">
        <v>17304</v>
      </c>
      <c r="H115" s="28">
        <v>-1.7816169050683699</v>
      </c>
      <c r="I115" s="29" t="s">
        <v>12591</v>
      </c>
      <c r="J115" s="29"/>
      <c r="K115" s="30" t="s">
        <v>12590</v>
      </c>
    </row>
    <row r="116" spans="1:11" x14ac:dyDescent="0.25">
      <c r="A116" s="27" t="s">
        <v>17928</v>
      </c>
      <c r="B116" s="28">
        <v>1.8415086909693399</v>
      </c>
      <c r="C116" s="29" t="s">
        <v>14869</v>
      </c>
      <c r="D116" s="29" t="s">
        <v>18301</v>
      </c>
      <c r="E116" s="30" t="s">
        <v>24</v>
      </c>
      <c r="G116" s="27" t="s">
        <v>17838</v>
      </c>
      <c r="H116" s="28">
        <v>-1.7753911463010501</v>
      </c>
      <c r="I116" s="29" t="s">
        <v>14528</v>
      </c>
      <c r="J116" s="29" t="s">
        <v>18297</v>
      </c>
      <c r="K116" s="30" t="s">
        <v>14527</v>
      </c>
    </row>
    <row r="117" spans="1:11" x14ac:dyDescent="0.25">
      <c r="A117" s="27" t="s">
        <v>17889</v>
      </c>
      <c r="B117" s="28">
        <v>1.84135854810012</v>
      </c>
      <c r="C117" s="29" t="s">
        <v>306</v>
      </c>
      <c r="D117" s="29" t="s">
        <v>18295</v>
      </c>
      <c r="E117" s="30" t="s">
        <v>14725</v>
      </c>
      <c r="G117" s="27" t="s">
        <v>3342</v>
      </c>
      <c r="H117" s="28">
        <v>-1.7748081187265901</v>
      </c>
      <c r="I117" s="29" t="s">
        <v>2540</v>
      </c>
      <c r="J117" s="29" t="s">
        <v>18298</v>
      </c>
      <c r="K117" s="30" t="s">
        <v>3344</v>
      </c>
    </row>
    <row r="118" spans="1:11" x14ac:dyDescent="0.25">
      <c r="A118" s="27" t="s">
        <v>17677</v>
      </c>
      <c r="B118" s="28">
        <v>1.82947497025943</v>
      </c>
      <c r="C118" s="29" t="s">
        <v>13914</v>
      </c>
      <c r="D118" s="29" t="s">
        <v>18289</v>
      </c>
      <c r="E118" s="30" t="s">
        <v>13913</v>
      </c>
      <c r="G118" s="27" t="s">
        <v>17074</v>
      </c>
      <c r="H118" s="28">
        <v>-1.77108440890853</v>
      </c>
      <c r="I118" s="29" t="s">
        <v>11781</v>
      </c>
      <c r="J118" s="29" t="s">
        <v>18300</v>
      </c>
      <c r="K118" s="30" t="s">
        <v>11780</v>
      </c>
    </row>
    <row r="119" spans="1:11" x14ac:dyDescent="0.25">
      <c r="A119" s="27" t="s">
        <v>17368</v>
      </c>
      <c r="B119" s="28">
        <v>1.8290998715425999</v>
      </c>
      <c r="C119" s="29" t="s">
        <v>35</v>
      </c>
      <c r="D119" s="29" t="s">
        <v>18287</v>
      </c>
      <c r="E119" s="30" t="s">
        <v>12820</v>
      </c>
      <c r="G119" s="27" t="s">
        <v>3116</v>
      </c>
      <c r="H119" s="28">
        <v>-1.7469014196095201</v>
      </c>
      <c r="I119" s="29" t="s">
        <v>3119</v>
      </c>
      <c r="J119" s="29" t="s">
        <v>18293</v>
      </c>
      <c r="K119" s="30" t="s">
        <v>3118</v>
      </c>
    </row>
    <row r="120" spans="1:11" x14ac:dyDescent="0.25">
      <c r="A120" s="27" t="s">
        <v>9083</v>
      </c>
      <c r="B120" s="28">
        <v>1.8168600473015399</v>
      </c>
      <c r="C120" s="29" t="s">
        <v>9086</v>
      </c>
      <c r="D120" s="29"/>
      <c r="E120" s="30" t="s">
        <v>9085</v>
      </c>
      <c r="G120" s="27" t="s">
        <v>7883</v>
      </c>
      <c r="H120" s="28">
        <v>-1.7384413685455</v>
      </c>
      <c r="I120" s="29" t="s">
        <v>35</v>
      </c>
      <c r="J120" s="29"/>
      <c r="K120" s="30" t="s">
        <v>7885</v>
      </c>
    </row>
    <row r="121" spans="1:11" x14ac:dyDescent="0.25">
      <c r="A121" s="27" t="s">
        <v>8939</v>
      </c>
      <c r="B121" s="28">
        <v>1.81336114792843</v>
      </c>
      <c r="C121" s="29" t="s">
        <v>8942</v>
      </c>
      <c r="D121" s="29" t="s">
        <v>18292</v>
      </c>
      <c r="E121" s="30" t="s">
        <v>8941</v>
      </c>
      <c r="G121" s="27" t="s">
        <v>2119</v>
      </c>
      <c r="H121" s="28">
        <v>-1.73616298577863</v>
      </c>
      <c r="I121" s="29" t="s">
        <v>2122</v>
      </c>
      <c r="J121" s="29" t="s">
        <v>18287</v>
      </c>
      <c r="K121" s="30" t="s">
        <v>2121</v>
      </c>
    </row>
    <row r="122" spans="1:11" x14ac:dyDescent="0.25">
      <c r="A122" s="27" t="s">
        <v>16974</v>
      </c>
      <c r="B122" s="28">
        <v>1.8094894569132001</v>
      </c>
      <c r="C122" s="29" t="s">
        <v>11478</v>
      </c>
      <c r="D122" s="29" t="s">
        <v>18288</v>
      </c>
      <c r="E122" s="30" t="s">
        <v>24</v>
      </c>
      <c r="G122" s="27" t="s">
        <v>17230</v>
      </c>
      <c r="H122" s="28">
        <v>-1.73483268214382</v>
      </c>
      <c r="I122" s="29" t="s">
        <v>12325</v>
      </c>
      <c r="J122" s="29" t="s">
        <v>18292</v>
      </c>
      <c r="K122" s="30" t="s">
        <v>12324</v>
      </c>
    </row>
    <row r="123" spans="1:11" x14ac:dyDescent="0.25">
      <c r="A123" s="27" t="s">
        <v>16130</v>
      </c>
      <c r="B123" s="28">
        <v>1.80591697055138</v>
      </c>
      <c r="C123" s="29" t="s">
        <v>24</v>
      </c>
      <c r="D123" s="29"/>
      <c r="E123" s="30" t="s">
        <v>24</v>
      </c>
      <c r="G123" s="27" t="s">
        <v>17937</v>
      </c>
      <c r="H123" s="28">
        <v>-1.7277716958259399</v>
      </c>
      <c r="I123" s="29" t="s">
        <v>14899</v>
      </c>
      <c r="J123" s="29" t="s">
        <v>18297</v>
      </c>
      <c r="K123" s="30" t="s">
        <v>14898</v>
      </c>
    </row>
    <row r="124" spans="1:11" x14ac:dyDescent="0.25">
      <c r="A124" s="27" t="s">
        <v>5858</v>
      </c>
      <c r="B124" s="28">
        <v>1.7883811776571901</v>
      </c>
      <c r="C124" s="29" t="s">
        <v>5861</v>
      </c>
      <c r="D124" s="29" t="s">
        <v>18296</v>
      </c>
      <c r="E124" s="30" t="s">
        <v>5860</v>
      </c>
      <c r="G124" s="27" t="s">
        <v>16377</v>
      </c>
      <c r="H124" s="28">
        <v>-1.71952068408296</v>
      </c>
      <c r="I124" s="29" t="s">
        <v>2693</v>
      </c>
      <c r="J124" s="29" t="s">
        <v>18294</v>
      </c>
      <c r="K124" s="30" t="s">
        <v>2692</v>
      </c>
    </row>
    <row r="125" spans="1:11" x14ac:dyDescent="0.25">
      <c r="A125" s="27" t="s">
        <v>16977</v>
      </c>
      <c r="B125" s="28">
        <v>1.7784456389562799</v>
      </c>
      <c r="C125" s="29" t="s">
        <v>35</v>
      </c>
      <c r="D125" s="29" t="s">
        <v>18288</v>
      </c>
      <c r="E125" s="30" t="s">
        <v>24</v>
      </c>
      <c r="G125" s="27" t="s">
        <v>17601</v>
      </c>
      <c r="H125" s="28">
        <v>-1.7141918676141701</v>
      </c>
      <c r="I125" s="29" t="s">
        <v>10230</v>
      </c>
      <c r="J125" s="29" t="s">
        <v>18298</v>
      </c>
      <c r="K125" s="30" t="s">
        <v>13627</v>
      </c>
    </row>
    <row r="126" spans="1:11" x14ac:dyDescent="0.25">
      <c r="A126" s="27" t="s">
        <v>1423</v>
      </c>
      <c r="B126" s="28">
        <v>1.76577450584199</v>
      </c>
      <c r="C126" s="29" t="s">
        <v>1426</v>
      </c>
      <c r="D126" s="29"/>
      <c r="E126" s="30" t="s">
        <v>1425</v>
      </c>
      <c r="G126" s="27" t="s">
        <v>16564</v>
      </c>
      <c r="H126" s="28">
        <v>-1.7017394648506701</v>
      </c>
      <c r="I126" s="29" t="s">
        <v>10284</v>
      </c>
      <c r="J126" s="29" t="s">
        <v>18285</v>
      </c>
      <c r="K126" s="30" t="s">
        <v>10283</v>
      </c>
    </row>
    <row r="127" spans="1:11" x14ac:dyDescent="0.25">
      <c r="A127" s="27" t="s">
        <v>17963</v>
      </c>
      <c r="B127" s="28">
        <v>1.7629661879196401</v>
      </c>
      <c r="C127" s="29" t="s">
        <v>14991</v>
      </c>
      <c r="D127" s="29" t="s">
        <v>18296</v>
      </c>
      <c r="E127" s="30" t="s">
        <v>14990</v>
      </c>
      <c r="G127" s="27" t="s">
        <v>18067</v>
      </c>
      <c r="H127" s="28">
        <v>-1.70172839610897</v>
      </c>
      <c r="I127" s="29" t="s">
        <v>35</v>
      </c>
      <c r="J127" s="29" t="s">
        <v>18282</v>
      </c>
      <c r="K127" s="30" t="s">
        <v>15368</v>
      </c>
    </row>
    <row r="128" spans="1:11" x14ac:dyDescent="0.25">
      <c r="A128" s="27" t="s">
        <v>17370</v>
      </c>
      <c r="B128" s="28">
        <v>1.75764297367818</v>
      </c>
      <c r="C128" s="29" t="s">
        <v>12826</v>
      </c>
      <c r="D128" s="29" t="s">
        <v>18289</v>
      </c>
      <c r="E128" s="30" t="s">
        <v>12825</v>
      </c>
      <c r="G128" s="27" t="s">
        <v>4536</v>
      </c>
      <c r="H128" s="28">
        <v>-1.70004937403393</v>
      </c>
      <c r="I128" s="29" t="s">
        <v>4539</v>
      </c>
      <c r="J128" s="29" t="s">
        <v>18297</v>
      </c>
      <c r="K128" s="30" t="s">
        <v>4538</v>
      </c>
    </row>
    <row r="129" spans="1:11" x14ac:dyDescent="0.25">
      <c r="A129" s="27" t="s">
        <v>8362</v>
      </c>
      <c r="B129" s="28">
        <v>1.7484372646194</v>
      </c>
      <c r="C129" s="29" t="s">
        <v>8365</v>
      </c>
      <c r="D129" s="29"/>
      <c r="E129" s="30" t="s">
        <v>8364</v>
      </c>
      <c r="G129" s="27" t="s">
        <v>7066</v>
      </c>
      <c r="H129" s="28">
        <v>-1.68279281331596</v>
      </c>
      <c r="I129" s="29" t="s">
        <v>35</v>
      </c>
      <c r="J129" s="29"/>
      <c r="K129" s="30" t="s">
        <v>7068</v>
      </c>
    </row>
    <row r="130" spans="1:11" x14ac:dyDescent="0.25">
      <c r="A130" s="27" t="s">
        <v>18119</v>
      </c>
      <c r="B130" s="28">
        <v>1.7430193773078599</v>
      </c>
      <c r="C130" s="29" t="s">
        <v>35</v>
      </c>
      <c r="D130" s="29"/>
      <c r="E130" s="30" t="s">
        <v>24</v>
      </c>
      <c r="G130" s="27" t="s">
        <v>1705</v>
      </c>
      <c r="H130" s="28">
        <v>-1.68165712140969</v>
      </c>
      <c r="I130" s="29" t="s">
        <v>1708</v>
      </c>
      <c r="J130" s="29" t="s">
        <v>18289</v>
      </c>
      <c r="K130" s="30" t="s">
        <v>1707</v>
      </c>
    </row>
    <row r="131" spans="1:11" x14ac:dyDescent="0.25">
      <c r="A131" s="27" t="s">
        <v>1428</v>
      </c>
      <c r="B131" s="28">
        <v>1.739103667483</v>
      </c>
      <c r="C131" s="29" t="s">
        <v>35</v>
      </c>
      <c r="D131" s="29"/>
      <c r="E131" s="30" t="s">
        <v>1430</v>
      </c>
      <c r="G131" s="27" t="s">
        <v>7746</v>
      </c>
      <c r="H131" s="28">
        <v>-1.6630391477342199</v>
      </c>
      <c r="I131" s="29" t="s">
        <v>7749</v>
      </c>
      <c r="J131" s="29" t="s">
        <v>18288</v>
      </c>
      <c r="K131" s="30" t="s">
        <v>7748</v>
      </c>
    </row>
    <row r="132" spans="1:11" x14ac:dyDescent="0.25">
      <c r="A132" s="27" t="s">
        <v>17748</v>
      </c>
      <c r="B132" s="28">
        <v>1.7066875850534899</v>
      </c>
      <c r="C132" s="29" t="s">
        <v>14185</v>
      </c>
      <c r="D132" s="29" t="s">
        <v>18293</v>
      </c>
      <c r="E132" s="30" t="s">
        <v>14184</v>
      </c>
      <c r="G132" s="27" t="s">
        <v>17219</v>
      </c>
      <c r="H132" s="28">
        <v>-1.6624931324347001</v>
      </c>
      <c r="I132" s="29" t="s">
        <v>35</v>
      </c>
      <c r="J132" s="29"/>
      <c r="K132" s="30" t="s">
        <v>24</v>
      </c>
    </row>
    <row r="133" spans="1:11" x14ac:dyDescent="0.25">
      <c r="A133" s="27" t="s">
        <v>9019</v>
      </c>
      <c r="B133" s="28">
        <v>1.70436258640365</v>
      </c>
      <c r="C133" s="29" t="s">
        <v>9022</v>
      </c>
      <c r="D133" s="29" t="s">
        <v>18288</v>
      </c>
      <c r="E133" s="30" t="s">
        <v>9021</v>
      </c>
      <c r="G133" s="27" t="s">
        <v>2114</v>
      </c>
      <c r="H133" s="28">
        <v>-1.6612581388813601</v>
      </c>
      <c r="I133" s="29" t="s">
        <v>2117</v>
      </c>
      <c r="J133" s="29" t="s">
        <v>18287</v>
      </c>
      <c r="K133" s="30" t="s">
        <v>2116</v>
      </c>
    </row>
    <row r="134" spans="1:11" x14ac:dyDescent="0.25">
      <c r="A134" s="27" t="s">
        <v>18184</v>
      </c>
      <c r="B134" s="28">
        <v>1.7030281536626399</v>
      </c>
      <c r="C134" s="29" t="s">
        <v>35</v>
      </c>
      <c r="D134" s="29" t="s">
        <v>18295</v>
      </c>
      <c r="E134" s="30" t="s">
        <v>15772</v>
      </c>
      <c r="G134" s="27" t="s">
        <v>2129</v>
      </c>
      <c r="H134" s="28">
        <v>-1.65953136294661</v>
      </c>
      <c r="I134" s="29" t="s">
        <v>2132</v>
      </c>
      <c r="J134" s="29" t="s">
        <v>18287</v>
      </c>
      <c r="K134" s="30" t="s">
        <v>2131</v>
      </c>
    </row>
    <row r="135" spans="1:11" x14ac:dyDescent="0.25">
      <c r="A135" s="27" t="s">
        <v>16488</v>
      </c>
      <c r="B135" s="28">
        <v>1.6978789231370699</v>
      </c>
      <c r="C135" s="29" t="s">
        <v>7684</v>
      </c>
      <c r="D135" s="29"/>
      <c r="E135" s="30" t="s">
        <v>7683</v>
      </c>
      <c r="G135" s="27" t="s">
        <v>3719</v>
      </c>
      <c r="H135" s="28">
        <v>-1.65091175680252</v>
      </c>
      <c r="I135" s="29" t="s">
        <v>196</v>
      </c>
      <c r="J135" s="29" t="s">
        <v>18294</v>
      </c>
      <c r="K135" s="30" t="s">
        <v>3721</v>
      </c>
    </row>
    <row r="136" spans="1:11" x14ac:dyDescent="0.25">
      <c r="A136" s="27" t="s">
        <v>7262</v>
      </c>
      <c r="B136" s="28">
        <v>1.68693001466236</v>
      </c>
      <c r="C136" s="29" t="s">
        <v>7265</v>
      </c>
      <c r="D136" s="29"/>
      <c r="E136" s="30" t="s">
        <v>7264</v>
      </c>
      <c r="G136" s="27" t="s">
        <v>3111</v>
      </c>
      <c r="H136" s="28">
        <v>-1.6469518168186601</v>
      </c>
      <c r="I136" s="29" t="s">
        <v>3114</v>
      </c>
      <c r="J136" s="29" t="s">
        <v>18293</v>
      </c>
      <c r="K136" s="30" t="s">
        <v>3113</v>
      </c>
    </row>
    <row r="137" spans="1:11" x14ac:dyDescent="0.25">
      <c r="A137" s="27" t="s">
        <v>17222</v>
      </c>
      <c r="B137" s="28">
        <v>1.6815440169720799</v>
      </c>
      <c r="C137" s="29" t="s">
        <v>35</v>
      </c>
      <c r="D137" s="29"/>
      <c r="E137" s="30" t="s">
        <v>12294</v>
      </c>
      <c r="G137" s="27" t="s">
        <v>16232</v>
      </c>
      <c r="H137" s="28">
        <v>-1.6423191572400899</v>
      </c>
      <c r="I137" s="29" t="s">
        <v>419</v>
      </c>
      <c r="J137" s="29" t="s">
        <v>18295</v>
      </c>
      <c r="K137" s="30" t="s">
        <v>418</v>
      </c>
    </row>
    <row r="138" spans="1:11" x14ac:dyDescent="0.25">
      <c r="A138" s="27" t="s">
        <v>8367</v>
      </c>
      <c r="B138" s="28">
        <v>1.6788421214931999</v>
      </c>
      <c r="C138" s="29" t="s">
        <v>8370</v>
      </c>
      <c r="D138" s="29"/>
      <c r="E138" s="30" t="s">
        <v>8369</v>
      </c>
      <c r="G138" s="27" t="s">
        <v>5650</v>
      </c>
      <c r="H138" s="28">
        <v>-1.6414518100411599</v>
      </c>
      <c r="I138" s="29" t="s">
        <v>5653</v>
      </c>
      <c r="J138" s="29" t="s">
        <v>18291</v>
      </c>
      <c r="K138" s="30" t="s">
        <v>5652</v>
      </c>
    </row>
    <row r="139" spans="1:11" x14ac:dyDescent="0.25">
      <c r="A139" s="27" t="s">
        <v>9075</v>
      </c>
      <c r="B139" s="28">
        <v>1.67790412276115</v>
      </c>
      <c r="C139" s="29" t="s">
        <v>5385</v>
      </c>
      <c r="D139" s="29"/>
      <c r="E139" s="30" t="s">
        <v>9077</v>
      </c>
      <c r="G139" s="27" t="s">
        <v>17959</v>
      </c>
      <c r="H139" s="28">
        <v>-1.6396470963476399</v>
      </c>
      <c r="I139" s="29" t="s">
        <v>10269</v>
      </c>
      <c r="J139" s="29" t="s">
        <v>18282</v>
      </c>
      <c r="K139" s="30" t="s">
        <v>14976</v>
      </c>
    </row>
    <row r="140" spans="1:11" x14ac:dyDescent="0.25">
      <c r="A140" s="27" t="s">
        <v>17058</v>
      </c>
      <c r="B140" s="28">
        <v>1.6756915629281599</v>
      </c>
      <c r="C140" s="29" t="s">
        <v>11723</v>
      </c>
      <c r="D140" s="29" t="s">
        <v>18296</v>
      </c>
      <c r="E140" s="30" t="s">
        <v>11722</v>
      </c>
      <c r="G140" s="27" t="s">
        <v>9298</v>
      </c>
      <c r="H140" s="28">
        <v>-1.6358993994870401</v>
      </c>
      <c r="I140" s="29" t="s">
        <v>9301</v>
      </c>
      <c r="J140" s="29" t="s">
        <v>18290</v>
      </c>
      <c r="K140" s="30" t="s">
        <v>9300</v>
      </c>
    </row>
    <row r="141" spans="1:11" x14ac:dyDescent="0.25">
      <c r="A141" s="27" t="s">
        <v>8935</v>
      </c>
      <c r="B141" s="28">
        <v>1.6733250392411301</v>
      </c>
      <c r="C141" s="29" t="s">
        <v>35</v>
      </c>
      <c r="D141" s="29"/>
      <c r="E141" s="30" t="s">
        <v>8937</v>
      </c>
      <c r="G141" s="27" t="s">
        <v>16357</v>
      </c>
      <c r="H141" s="28">
        <v>-1.63273687120123</v>
      </c>
      <c r="I141" s="29" t="s">
        <v>1823</v>
      </c>
      <c r="J141" s="29" t="s">
        <v>18292</v>
      </c>
      <c r="K141" s="30" t="s">
        <v>1822</v>
      </c>
    </row>
    <row r="142" spans="1:11" x14ac:dyDescent="0.25">
      <c r="A142" s="27" t="s">
        <v>17940</v>
      </c>
      <c r="B142" s="28">
        <v>1.6724734206287399</v>
      </c>
      <c r="C142" s="29" t="s">
        <v>14910</v>
      </c>
      <c r="D142" s="29" t="s">
        <v>18298</v>
      </c>
      <c r="E142" s="30" t="s">
        <v>14909</v>
      </c>
      <c r="G142" s="27" t="s">
        <v>2124</v>
      </c>
      <c r="H142" s="28">
        <v>-1.6235003548134099</v>
      </c>
      <c r="I142" s="29" t="s">
        <v>2127</v>
      </c>
      <c r="J142" s="29" t="s">
        <v>18287</v>
      </c>
      <c r="K142" s="30" t="s">
        <v>2126</v>
      </c>
    </row>
    <row r="143" spans="1:11" x14ac:dyDescent="0.25">
      <c r="A143" s="27" t="s">
        <v>9115</v>
      </c>
      <c r="B143" s="28">
        <v>1.64250526789678</v>
      </c>
      <c r="C143" s="29" t="s">
        <v>35</v>
      </c>
      <c r="D143" s="29"/>
      <c r="E143" s="30" t="s">
        <v>24</v>
      </c>
      <c r="G143" s="27" t="s">
        <v>2105</v>
      </c>
      <c r="H143" s="28">
        <v>-1.62317429124774</v>
      </c>
      <c r="I143" s="29" t="s">
        <v>2108</v>
      </c>
      <c r="J143" s="29" t="s">
        <v>18287</v>
      </c>
      <c r="K143" s="30" t="s">
        <v>2107</v>
      </c>
    </row>
    <row r="144" spans="1:11" x14ac:dyDescent="0.25">
      <c r="A144" s="27" t="s">
        <v>16896</v>
      </c>
      <c r="B144" s="28">
        <v>1.6401718596772099</v>
      </c>
      <c r="C144" s="29" t="s">
        <v>11291</v>
      </c>
      <c r="D144" s="29" t="s">
        <v>18281</v>
      </c>
      <c r="E144" s="30" t="s">
        <v>11290</v>
      </c>
      <c r="G144" s="27" t="s">
        <v>16518</v>
      </c>
      <c r="H144" s="28">
        <v>-1.62312404907062</v>
      </c>
      <c r="I144" s="29" t="s">
        <v>9170</v>
      </c>
      <c r="J144" s="29" t="s">
        <v>18294</v>
      </c>
      <c r="K144" s="30" t="s">
        <v>9169</v>
      </c>
    </row>
    <row r="145" spans="1:11" x14ac:dyDescent="0.25">
      <c r="A145" s="27" t="s">
        <v>8774</v>
      </c>
      <c r="B145" s="28">
        <v>1.6215191080957501</v>
      </c>
      <c r="C145" s="29" t="s">
        <v>8776</v>
      </c>
      <c r="D145" s="29"/>
      <c r="E145" s="30" t="s">
        <v>24</v>
      </c>
      <c r="G145" s="27" t="s">
        <v>4054</v>
      </c>
      <c r="H145" s="28">
        <v>-1.62073092333444</v>
      </c>
      <c r="I145" s="29" t="s">
        <v>4057</v>
      </c>
      <c r="J145" s="29"/>
      <c r="K145" s="30" t="s">
        <v>4056</v>
      </c>
    </row>
    <row r="146" spans="1:11" x14ac:dyDescent="0.25">
      <c r="A146" s="27" t="s">
        <v>8188</v>
      </c>
      <c r="B146" s="28">
        <v>1.6173623541231901</v>
      </c>
      <c r="C146" s="29" t="s">
        <v>8191</v>
      </c>
      <c r="D146" s="29" t="s">
        <v>18296</v>
      </c>
      <c r="E146" s="30" t="s">
        <v>8190</v>
      </c>
      <c r="G146" s="27" t="s">
        <v>17801</v>
      </c>
      <c r="H146" s="28">
        <v>-1.61953206105206</v>
      </c>
      <c r="I146" s="29" t="s">
        <v>14392</v>
      </c>
      <c r="J146" s="29" t="s">
        <v>18298</v>
      </c>
      <c r="K146" s="30" t="s">
        <v>14391</v>
      </c>
    </row>
    <row r="147" spans="1:11" x14ac:dyDescent="0.25">
      <c r="A147" s="27" t="s">
        <v>17415</v>
      </c>
      <c r="B147" s="28">
        <v>1.60738034393727</v>
      </c>
      <c r="C147" s="29" t="s">
        <v>35</v>
      </c>
      <c r="D147" s="29"/>
      <c r="E147" s="30" t="s">
        <v>12991</v>
      </c>
      <c r="G147" s="27" t="s">
        <v>7057</v>
      </c>
      <c r="H147" s="28">
        <v>-1.61950269604176</v>
      </c>
      <c r="I147" s="29" t="s">
        <v>7060</v>
      </c>
      <c r="J147" s="29" t="s">
        <v>18282</v>
      </c>
      <c r="K147" s="30" t="s">
        <v>7059</v>
      </c>
    </row>
    <row r="148" spans="1:11" x14ac:dyDescent="0.25">
      <c r="A148" s="27" t="s">
        <v>17890</v>
      </c>
      <c r="B148" s="28">
        <v>1.6011403152124</v>
      </c>
      <c r="C148" s="29" t="s">
        <v>14729</v>
      </c>
      <c r="D148" s="29" t="s">
        <v>18283</v>
      </c>
      <c r="E148" s="30" t="s">
        <v>14728</v>
      </c>
      <c r="G148" s="27" t="s">
        <v>2876</v>
      </c>
      <c r="H148" s="28">
        <v>-1.61233125718514</v>
      </c>
      <c r="I148" s="29" t="s">
        <v>2879</v>
      </c>
      <c r="J148" s="29" t="s">
        <v>18298</v>
      </c>
      <c r="K148" s="30" t="s">
        <v>2878</v>
      </c>
    </row>
    <row r="149" spans="1:11" x14ac:dyDescent="0.25">
      <c r="A149" s="27" t="s">
        <v>17749</v>
      </c>
      <c r="B149" s="28">
        <v>1.6006700983736899</v>
      </c>
      <c r="C149" s="29" t="s">
        <v>14189</v>
      </c>
      <c r="D149" s="29" t="s">
        <v>18290</v>
      </c>
      <c r="E149" s="30" t="s">
        <v>14188</v>
      </c>
      <c r="G149" s="27" t="s">
        <v>8722</v>
      </c>
      <c r="H149" s="28">
        <v>-1.6029814126398501</v>
      </c>
      <c r="I149" s="29" t="s">
        <v>35</v>
      </c>
      <c r="J149" s="29"/>
      <c r="K149" s="30" t="s">
        <v>8724</v>
      </c>
    </row>
    <row r="150" spans="1:11" x14ac:dyDescent="0.25">
      <c r="A150" s="27" t="s">
        <v>17356</v>
      </c>
      <c r="B150" s="28">
        <v>1.5678456248769099</v>
      </c>
      <c r="C150" s="29" t="s">
        <v>12780</v>
      </c>
      <c r="D150" s="29"/>
      <c r="E150" s="30" t="s">
        <v>12779</v>
      </c>
      <c r="G150" s="27" t="s">
        <v>2134</v>
      </c>
      <c r="H150" s="28">
        <v>-1.6019359009971601</v>
      </c>
      <c r="I150" s="29" t="s">
        <v>2137</v>
      </c>
      <c r="J150" s="29" t="s">
        <v>18287</v>
      </c>
      <c r="K150" s="30" t="s">
        <v>2136</v>
      </c>
    </row>
    <row r="151" spans="1:11" x14ac:dyDescent="0.25">
      <c r="A151" s="27" t="s">
        <v>17357</v>
      </c>
      <c r="B151" s="28">
        <v>1.5591527795187501</v>
      </c>
      <c r="C151" s="29" t="s">
        <v>12784</v>
      </c>
      <c r="D151" s="29" t="s">
        <v>18295</v>
      </c>
      <c r="E151" s="30" t="s">
        <v>12783</v>
      </c>
      <c r="G151" s="27" t="s">
        <v>8877</v>
      </c>
      <c r="H151" s="28">
        <v>-1.59894524996458</v>
      </c>
      <c r="I151" s="29" t="s">
        <v>8880</v>
      </c>
      <c r="J151" s="29" t="s">
        <v>18294</v>
      </c>
      <c r="K151" s="30" t="s">
        <v>8879</v>
      </c>
    </row>
    <row r="152" spans="1:11" x14ac:dyDescent="0.25">
      <c r="A152" s="27" t="s">
        <v>6448</v>
      </c>
      <c r="B152" s="28">
        <v>1.5577995713336801</v>
      </c>
      <c r="C152" s="29" t="s">
        <v>6450</v>
      </c>
      <c r="D152" s="29" t="s">
        <v>18300</v>
      </c>
      <c r="E152" s="30" t="s">
        <v>24</v>
      </c>
      <c r="G152" s="27" t="s">
        <v>4485</v>
      </c>
      <c r="H152" s="28">
        <v>-1.5962991624330001</v>
      </c>
      <c r="I152" s="29" t="s">
        <v>4488</v>
      </c>
      <c r="J152" s="29" t="s">
        <v>18298</v>
      </c>
      <c r="K152" s="30" t="s">
        <v>4487</v>
      </c>
    </row>
    <row r="153" spans="1:11" x14ac:dyDescent="0.25">
      <c r="A153" s="27" t="s">
        <v>8550</v>
      </c>
      <c r="B153" s="28">
        <v>1.5479664328779399</v>
      </c>
      <c r="C153" s="29" t="s">
        <v>8553</v>
      </c>
      <c r="D153" s="29" t="s">
        <v>18301</v>
      </c>
      <c r="E153" s="30" t="s">
        <v>8552</v>
      </c>
      <c r="G153" s="27" t="s">
        <v>2095</v>
      </c>
      <c r="H153" s="28">
        <v>-1.5951692393411601</v>
      </c>
      <c r="I153" s="29" t="s">
        <v>2098</v>
      </c>
      <c r="J153" s="29" t="s">
        <v>18287</v>
      </c>
      <c r="K153" s="30" t="s">
        <v>2097</v>
      </c>
    </row>
    <row r="154" spans="1:11" x14ac:dyDescent="0.25">
      <c r="A154" s="27" t="s">
        <v>8579</v>
      </c>
      <c r="B154" s="28">
        <v>1.54727008712508</v>
      </c>
      <c r="C154" s="29" t="s">
        <v>8582</v>
      </c>
      <c r="D154" s="29" t="s">
        <v>18301</v>
      </c>
      <c r="E154" s="30" t="s">
        <v>8581</v>
      </c>
      <c r="G154" s="27" t="s">
        <v>17245</v>
      </c>
      <c r="H154" s="28">
        <v>-1.5852867514151201</v>
      </c>
      <c r="I154" s="29" t="s">
        <v>10377</v>
      </c>
      <c r="J154" s="29" t="s">
        <v>18282</v>
      </c>
      <c r="K154" s="30" t="s">
        <v>12382</v>
      </c>
    </row>
    <row r="155" spans="1:11" x14ac:dyDescent="0.25">
      <c r="A155" s="27" t="s">
        <v>8179</v>
      </c>
      <c r="B155" s="28">
        <v>1.5464537346553799</v>
      </c>
      <c r="C155" s="29" t="s">
        <v>8182</v>
      </c>
      <c r="D155" s="29" t="s">
        <v>18296</v>
      </c>
      <c r="E155" s="30" t="s">
        <v>8181</v>
      </c>
      <c r="G155" s="27" t="s">
        <v>17938</v>
      </c>
      <c r="H155" s="28">
        <v>-1.5825055838942199</v>
      </c>
      <c r="I155" s="29" t="s">
        <v>14903</v>
      </c>
      <c r="J155" s="29" t="s">
        <v>18297</v>
      </c>
      <c r="K155" s="30" t="s">
        <v>14902</v>
      </c>
    </row>
    <row r="156" spans="1:11" x14ac:dyDescent="0.25">
      <c r="A156" s="27" t="s">
        <v>7267</v>
      </c>
      <c r="B156" s="28">
        <v>1.5370330945883299</v>
      </c>
      <c r="C156" s="29" t="s">
        <v>306</v>
      </c>
      <c r="D156" s="29" t="s">
        <v>18291</v>
      </c>
      <c r="E156" s="30" t="s">
        <v>7269</v>
      </c>
      <c r="G156" s="27" t="s">
        <v>9806</v>
      </c>
      <c r="H156" s="28">
        <v>-1.5815085171874299</v>
      </c>
      <c r="I156" s="29" t="s">
        <v>35</v>
      </c>
      <c r="J156" s="29"/>
      <c r="K156" s="30" t="s">
        <v>24</v>
      </c>
    </row>
    <row r="157" spans="1:11" x14ac:dyDescent="0.25">
      <c r="A157" s="27" t="s">
        <v>4907</v>
      </c>
      <c r="B157" s="28">
        <v>1.5338024898378899</v>
      </c>
      <c r="C157" s="29" t="s">
        <v>4910</v>
      </c>
      <c r="D157" s="29" t="s">
        <v>18301</v>
      </c>
      <c r="E157" s="30" t="s">
        <v>4909</v>
      </c>
      <c r="G157" s="27" t="s">
        <v>3121</v>
      </c>
      <c r="H157" s="28">
        <v>-1.5802488829335699</v>
      </c>
      <c r="I157" s="29" t="s">
        <v>35</v>
      </c>
      <c r="J157" s="29" t="s">
        <v>18295</v>
      </c>
      <c r="K157" s="30" t="s">
        <v>3123</v>
      </c>
    </row>
    <row r="158" spans="1:11" x14ac:dyDescent="0.25">
      <c r="A158" s="27" t="s">
        <v>17564</v>
      </c>
      <c r="B158" s="28">
        <v>1.52332917801969</v>
      </c>
      <c r="C158" s="29" t="s">
        <v>113</v>
      </c>
      <c r="D158" s="29"/>
      <c r="E158" s="30" t="s">
        <v>13508</v>
      </c>
      <c r="G158" s="27" t="s">
        <v>5789</v>
      </c>
      <c r="H158" s="28">
        <v>-1.5757805576699899</v>
      </c>
      <c r="I158" s="29" t="s">
        <v>306</v>
      </c>
      <c r="J158" s="29" t="s">
        <v>18287</v>
      </c>
      <c r="K158" s="30" t="s">
        <v>5791</v>
      </c>
    </row>
    <row r="159" spans="1:11" x14ac:dyDescent="0.25">
      <c r="A159" s="27" t="s">
        <v>6662</v>
      </c>
      <c r="B159" s="28">
        <v>1.5182921022968701</v>
      </c>
      <c r="C159" s="29" t="s">
        <v>6665</v>
      </c>
      <c r="D159" s="29" t="s">
        <v>18294</v>
      </c>
      <c r="E159" s="30" t="s">
        <v>6664</v>
      </c>
      <c r="G159" s="27" t="s">
        <v>16509</v>
      </c>
      <c r="H159" s="28">
        <v>-1.5755130280695899</v>
      </c>
      <c r="I159" s="29" t="s">
        <v>8728</v>
      </c>
      <c r="J159" s="29" t="s">
        <v>18283</v>
      </c>
      <c r="K159" s="30" t="s">
        <v>8727</v>
      </c>
    </row>
    <row r="160" spans="1:11" x14ac:dyDescent="0.25">
      <c r="A160" s="27" t="s">
        <v>6067</v>
      </c>
      <c r="B160" s="28">
        <v>1.51537812611203</v>
      </c>
      <c r="C160" s="29" t="s">
        <v>6070</v>
      </c>
      <c r="D160" s="29" t="s">
        <v>18292</v>
      </c>
      <c r="E160" s="30" t="s">
        <v>6069</v>
      </c>
      <c r="G160" s="27" t="s">
        <v>7839</v>
      </c>
      <c r="H160" s="28">
        <v>-1.5754846714351201</v>
      </c>
      <c r="I160" s="29" t="s">
        <v>35</v>
      </c>
      <c r="J160" s="29" t="s">
        <v>18301</v>
      </c>
      <c r="K160" s="30" t="s">
        <v>7841</v>
      </c>
    </row>
    <row r="161" spans="1:11" x14ac:dyDescent="0.25">
      <c r="A161" s="27" t="s">
        <v>1419</v>
      </c>
      <c r="B161" s="28">
        <v>1.51430752239109</v>
      </c>
      <c r="C161" s="29" t="s">
        <v>35</v>
      </c>
      <c r="D161" s="29"/>
      <c r="E161" s="30" t="s">
        <v>1421</v>
      </c>
      <c r="G161" s="27" t="s">
        <v>9319</v>
      </c>
      <c r="H161" s="28">
        <v>-1.56882989583356</v>
      </c>
      <c r="I161" s="29" t="s">
        <v>9322</v>
      </c>
      <c r="J161" s="29" t="s">
        <v>18294</v>
      </c>
      <c r="K161" s="30" t="s">
        <v>9321</v>
      </c>
    </row>
    <row r="162" spans="1:11" x14ac:dyDescent="0.25">
      <c r="A162" s="27" t="s">
        <v>8983</v>
      </c>
      <c r="B162" s="28">
        <v>1.50530118375176</v>
      </c>
      <c r="C162" s="29" t="s">
        <v>5400</v>
      </c>
      <c r="D162" s="29"/>
      <c r="E162" s="30" t="s">
        <v>8985</v>
      </c>
      <c r="G162" s="27" t="s">
        <v>2139</v>
      </c>
      <c r="H162" s="28">
        <v>-1.5672320547396501</v>
      </c>
      <c r="I162" s="29" t="s">
        <v>2142</v>
      </c>
      <c r="J162" s="29" t="s">
        <v>18287</v>
      </c>
      <c r="K162" s="30" t="s">
        <v>2141</v>
      </c>
    </row>
    <row r="163" spans="1:11" x14ac:dyDescent="0.25">
      <c r="A163" s="27" t="s">
        <v>17161</v>
      </c>
      <c r="B163" s="28">
        <v>1.4966275559329101</v>
      </c>
      <c r="C163" s="29" t="s">
        <v>12075</v>
      </c>
      <c r="D163" s="29" t="s">
        <v>18288</v>
      </c>
      <c r="E163" s="30" t="s">
        <v>12074</v>
      </c>
      <c r="G163" s="27" t="s">
        <v>16616</v>
      </c>
      <c r="H163" s="28">
        <v>-1.5660125057178</v>
      </c>
      <c r="I163" s="29" t="s">
        <v>24</v>
      </c>
      <c r="J163" s="29"/>
      <c r="K163" s="30" t="s">
        <v>24</v>
      </c>
    </row>
    <row r="164" spans="1:11" x14ac:dyDescent="0.25">
      <c r="A164" s="27" t="s">
        <v>16880</v>
      </c>
      <c r="B164" s="28">
        <v>1.4888789895064301</v>
      </c>
      <c r="C164" s="29" t="s">
        <v>24</v>
      </c>
      <c r="D164" s="29"/>
      <c r="E164" s="30" t="s">
        <v>24</v>
      </c>
      <c r="G164" s="27" t="s">
        <v>3216</v>
      </c>
      <c r="H164" s="28">
        <v>-1.5645085541156201</v>
      </c>
      <c r="I164" s="29" t="s">
        <v>3219</v>
      </c>
      <c r="J164" s="29" t="s">
        <v>18297</v>
      </c>
      <c r="K164" s="30" t="s">
        <v>3218</v>
      </c>
    </row>
    <row r="165" spans="1:11" x14ac:dyDescent="0.25">
      <c r="A165" s="27" t="s">
        <v>18230</v>
      </c>
      <c r="B165" s="28">
        <v>1.4810953385813701</v>
      </c>
      <c r="C165" s="29" t="s">
        <v>35</v>
      </c>
      <c r="D165" s="29"/>
      <c r="E165" s="30" t="s">
        <v>15933</v>
      </c>
      <c r="G165" s="27" t="s">
        <v>4746</v>
      </c>
      <c r="H165" s="28">
        <v>-1.5626006684184499</v>
      </c>
      <c r="I165" s="29" t="s">
        <v>4749</v>
      </c>
      <c r="J165" s="29" t="s">
        <v>18282</v>
      </c>
      <c r="K165" s="30" t="s">
        <v>4748</v>
      </c>
    </row>
    <row r="166" spans="1:11" x14ac:dyDescent="0.25">
      <c r="A166" s="27" t="s">
        <v>16141</v>
      </c>
      <c r="B166" s="28">
        <v>1.4770793983610799</v>
      </c>
      <c r="C166" s="29" t="s">
        <v>113</v>
      </c>
      <c r="D166" s="29"/>
      <c r="E166" s="30" t="s">
        <v>112</v>
      </c>
      <c r="G166" s="27" t="s">
        <v>16212</v>
      </c>
      <c r="H166" s="28">
        <v>-1.5520037066315</v>
      </c>
      <c r="I166" s="29" t="s">
        <v>357</v>
      </c>
      <c r="J166" s="29" t="s">
        <v>18297</v>
      </c>
      <c r="K166" s="30" t="s">
        <v>356</v>
      </c>
    </row>
    <row r="167" spans="1:11" x14ac:dyDescent="0.25">
      <c r="A167" s="27" t="s">
        <v>8749</v>
      </c>
      <c r="B167" s="28">
        <v>1.47043594745333</v>
      </c>
      <c r="C167" s="29" t="s">
        <v>35</v>
      </c>
      <c r="D167" s="29"/>
      <c r="E167" s="30" t="s">
        <v>8751</v>
      </c>
      <c r="G167" s="27" t="s">
        <v>17671</v>
      </c>
      <c r="H167" s="28">
        <v>-1.5439260207480501</v>
      </c>
      <c r="I167" s="29" t="s">
        <v>13892</v>
      </c>
      <c r="J167" s="29" t="s">
        <v>18287</v>
      </c>
      <c r="K167" s="30" t="s">
        <v>13891</v>
      </c>
    </row>
    <row r="168" spans="1:11" x14ac:dyDescent="0.25">
      <c r="A168" s="27" t="s">
        <v>17369</v>
      </c>
      <c r="B168" s="28">
        <v>1.4667450023788899</v>
      </c>
      <c r="C168" s="29" t="s">
        <v>35</v>
      </c>
      <c r="D168" s="29" t="s">
        <v>18296</v>
      </c>
      <c r="E168" s="30" t="s">
        <v>24</v>
      </c>
      <c r="G168" s="27" t="s">
        <v>17229</v>
      </c>
      <c r="H168" s="28">
        <v>-1.5361347297632</v>
      </c>
      <c r="I168" s="29" t="s">
        <v>12321</v>
      </c>
      <c r="J168" s="29" t="s">
        <v>18294</v>
      </c>
      <c r="K168" s="30" t="s">
        <v>12320</v>
      </c>
    </row>
    <row r="169" spans="1:11" x14ac:dyDescent="0.25">
      <c r="A169" s="27" t="s">
        <v>3780</v>
      </c>
      <c r="B169" s="28">
        <v>1.44547863989321</v>
      </c>
      <c r="C169" s="29" t="s">
        <v>35</v>
      </c>
      <c r="D169" s="29"/>
      <c r="E169" s="30" t="s">
        <v>3782</v>
      </c>
      <c r="G169" s="27" t="s">
        <v>6415</v>
      </c>
      <c r="H169" s="28">
        <v>-1.53452673870988</v>
      </c>
      <c r="I169" s="29" t="s">
        <v>6418</v>
      </c>
      <c r="J169" s="29" t="s">
        <v>18296</v>
      </c>
      <c r="K169" s="30" t="s">
        <v>6417</v>
      </c>
    </row>
    <row r="170" spans="1:11" x14ac:dyDescent="0.25">
      <c r="A170" s="27" t="s">
        <v>16976</v>
      </c>
      <c r="B170" s="28">
        <v>1.4375842373865799</v>
      </c>
      <c r="C170" s="29" t="s">
        <v>11486</v>
      </c>
      <c r="D170" s="29" t="s">
        <v>18288</v>
      </c>
      <c r="E170" s="30" t="s">
        <v>24</v>
      </c>
      <c r="G170" s="27" t="s">
        <v>4168</v>
      </c>
      <c r="H170" s="28">
        <v>-1.5314784591786701</v>
      </c>
      <c r="I170" s="29" t="s">
        <v>3026</v>
      </c>
      <c r="J170" s="29" t="s">
        <v>18301</v>
      </c>
      <c r="K170" s="30" t="s">
        <v>4170</v>
      </c>
    </row>
    <row r="171" spans="1:11" x14ac:dyDescent="0.25">
      <c r="A171" s="27" t="s">
        <v>16975</v>
      </c>
      <c r="B171" s="28">
        <v>1.4335192547012301</v>
      </c>
      <c r="C171" s="29" t="s">
        <v>35</v>
      </c>
      <c r="D171" s="29"/>
      <c r="E171" s="30" t="s">
        <v>11483</v>
      </c>
      <c r="G171" s="27" t="s">
        <v>3930</v>
      </c>
      <c r="H171" s="28">
        <v>-1.5286850421370399</v>
      </c>
      <c r="I171" s="29" t="s">
        <v>3933</v>
      </c>
      <c r="J171" s="29" t="s">
        <v>18283</v>
      </c>
      <c r="K171" s="30" t="s">
        <v>3932</v>
      </c>
    </row>
    <row r="172" spans="1:11" x14ac:dyDescent="0.25">
      <c r="A172" s="27" t="s">
        <v>9667</v>
      </c>
      <c r="B172" s="28">
        <v>1.4308177402682101</v>
      </c>
      <c r="C172" s="29" t="s">
        <v>35</v>
      </c>
      <c r="D172" s="29"/>
      <c r="E172" s="30" t="s">
        <v>9669</v>
      </c>
      <c r="G172" s="27" t="s">
        <v>16692</v>
      </c>
      <c r="H172" s="28">
        <v>-1.5264938828154599</v>
      </c>
      <c r="I172" s="29" t="s">
        <v>10626</v>
      </c>
      <c r="J172" s="29" t="s">
        <v>18298</v>
      </c>
      <c r="K172" s="30" t="s">
        <v>10625</v>
      </c>
    </row>
    <row r="173" spans="1:11" x14ac:dyDescent="0.25">
      <c r="A173" s="27" t="s">
        <v>2808</v>
      </c>
      <c r="B173" s="28">
        <v>1.4216219560793399</v>
      </c>
      <c r="C173" s="29" t="s">
        <v>2811</v>
      </c>
      <c r="D173" s="29" t="s">
        <v>18296</v>
      </c>
      <c r="E173" s="30" t="s">
        <v>2810</v>
      </c>
      <c r="G173" s="27" t="s">
        <v>2871</v>
      </c>
      <c r="H173" s="28">
        <v>-1.5247127186328899</v>
      </c>
      <c r="I173" s="29" t="s">
        <v>2874</v>
      </c>
      <c r="J173" s="29" t="s">
        <v>18298</v>
      </c>
      <c r="K173" s="30" t="s">
        <v>2873</v>
      </c>
    </row>
    <row r="174" spans="1:11" x14ac:dyDescent="0.25">
      <c r="A174" s="27" t="s">
        <v>16177</v>
      </c>
      <c r="B174" s="28">
        <v>1.41445879795592</v>
      </c>
      <c r="C174" s="29" t="s">
        <v>24</v>
      </c>
      <c r="D174" s="29"/>
      <c r="E174" s="30" t="s">
        <v>24</v>
      </c>
      <c r="G174" s="27" t="s">
        <v>17347</v>
      </c>
      <c r="H174" s="28">
        <v>-1.5188844014990901</v>
      </c>
      <c r="I174" s="29" t="s">
        <v>9856</v>
      </c>
      <c r="J174" s="29" t="s">
        <v>18285</v>
      </c>
      <c r="K174" s="30" t="s">
        <v>12747</v>
      </c>
    </row>
    <row r="175" spans="1:11" x14ac:dyDescent="0.25">
      <c r="A175" s="27" t="s">
        <v>8217</v>
      </c>
      <c r="B175" s="28">
        <v>1.41123776627836</v>
      </c>
      <c r="C175" s="29" t="s">
        <v>8220</v>
      </c>
      <c r="D175" s="29" t="s">
        <v>18300</v>
      </c>
      <c r="E175" s="30" t="s">
        <v>8219</v>
      </c>
      <c r="G175" s="27" t="s">
        <v>2065</v>
      </c>
      <c r="H175" s="28">
        <v>-1.51799179693513</v>
      </c>
      <c r="I175" s="29" t="s">
        <v>2068</v>
      </c>
      <c r="J175" s="29" t="s">
        <v>18287</v>
      </c>
      <c r="K175" s="30" t="s">
        <v>2067</v>
      </c>
    </row>
    <row r="176" spans="1:11" x14ac:dyDescent="0.25">
      <c r="A176" s="27" t="s">
        <v>16979</v>
      </c>
      <c r="B176" s="28">
        <v>1.40943575782011</v>
      </c>
      <c r="C176" s="29" t="s">
        <v>35</v>
      </c>
      <c r="D176" s="29"/>
      <c r="E176" s="30" t="s">
        <v>24</v>
      </c>
      <c r="G176" s="27" t="s">
        <v>16797</v>
      </c>
      <c r="H176" s="28">
        <v>-1.51059563554073</v>
      </c>
      <c r="I176" s="29" t="s">
        <v>35</v>
      </c>
      <c r="J176" s="29"/>
      <c r="K176" s="30" t="s">
        <v>10979</v>
      </c>
    </row>
    <row r="177" spans="1:11" x14ac:dyDescent="0.25">
      <c r="A177" s="27" t="s">
        <v>16989</v>
      </c>
      <c r="B177" s="28">
        <v>1.40786257856729</v>
      </c>
      <c r="C177" s="29" t="s">
        <v>35</v>
      </c>
      <c r="D177" s="29"/>
      <c r="E177" s="30" t="s">
        <v>24</v>
      </c>
      <c r="G177" s="27" t="s">
        <v>17094</v>
      </c>
      <c r="H177" s="28">
        <v>-1.4994197725221901</v>
      </c>
      <c r="I177" s="29" t="s">
        <v>11851</v>
      </c>
      <c r="J177" s="29" t="s">
        <v>18295</v>
      </c>
      <c r="K177" s="30" t="s">
        <v>11850</v>
      </c>
    </row>
    <row r="178" spans="1:11" x14ac:dyDescent="0.25">
      <c r="A178" s="27" t="s">
        <v>16973</v>
      </c>
      <c r="B178" s="28">
        <v>1.40614887363232</v>
      </c>
      <c r="C178" s="29" t="s">
        <v>11478</v>
      </c>
      <c r="D178" s="29" t="s">
        <v>18288</v>
      </c>
      <c r="E178" s="30" t="s">
        <v>24</v>
      </c>
      <c r="G178" s="27" t="s">
        <v>17705</v>
      </c>
      <c r="H178" s="28">
        <v>-1.4925765686283301</v>
      </c>
      <c r="I178" s="29" t="s">
        <v>14024</v>
      </c>
      <c r="J178" s="29" t="s">
        <v>18298</v>
      </c>
      <c r="K178" s="30" t="s">
        <v>14023</v>
      </c>
    </row>
    <row r="179" spans="1:11" x14ac:dyDescent="0.25">
      <c r="A179" s="27" t="s">
        <v>5488</v>
      </c>
      <c r="B179" s="28">
        <v>1.4056341132172601</v>
      </c>
      <c r="C179" s="29" t="s">
        <v>5491</v>
      </c>
      <c r="D179" s="29" t="s">
        <v>18296</v>
      </c>
      <c r="E179" s="30" t="s">
        <v>5490</v>
      </c>
      <c r="G179" s="27" t="s">
        <v>8226</v>
      </c>
      <c r="H179" s="28">
        <v>-1.49243591525468</v>
      </c>
      <c r="I179" s="29" t="s">
        <v>35</v>
      </c>
      <c r="J179" s="29"/>
      <c r="K179" s="30" t="s">
        <v>24</v>
      </c>
    </row>
    <row r="180" spans="1:11" x14ac:dyDescent="0.25">
      <c r="A180" s="27" t="s">
        <v>16876</v>
      </c>
      <c r="B180" s="28">
        <v>1.39675141484993</v>
      </c>
      <c r="C180" s="29" t="s">
        <v>24</v>
      </c>
      <c r="D180" s="29"/>
      <c r="E180" s="30" t="s">
        <v>24</v>
      </c>
      <c r="G180" s="27" t="s">
        <v>17282</v>
      </c>
      <c r="H180" s="28">
        <v>-1.4923657730108799</v>
      </c>
      <c r="I180" s="29" t="s">
        <v>12513</v>
      </c>
      <c r="J180" s="29" t="s">
        <v>18298</v>
      </c>
      <c r="K180" s="30" t="s">
        <v>12512</v>
      </c>
    </row>
    <row r="181" spans="1:11" x14ac:dyDescent="0.25">
      <c r="A181" s="27" t="s">
        <v>16980</v>
      </c>
      <c r="B181" s="28">
        <v>1.39538857790686</v>
      </c>
      <c r="C181" s="29" t="s">
        <v>35</v>
      </c>
      <c r="D181" s="29"/>
      <c r="E181" s="30" t="s">
        <v>11492</v>
      </c>
      <c r="G181" s="27" t="s">
        <v>6410</v>
      </c>
      <c r="H181" s="28">
        <v>-1.4901362743308899</v>
      </c>
      <c r="I181" s="29" t="s">
        <v>6413</v>
      </c>
      <c r="J181" s="29" t="s">
        <v>18290</v>
      </c>
      <c r="K181" s="30" t="s">
        <v>6412</v>
      </c>
    </row>
    <row r="182" spans="1:11" x14ac:dyDescent="0.25">
      <c r="A182" s="27" t="s">
        <v>9000</v>
      </c>
      <c r="B182" s="28">
        <v>1.38779150137972</v>
      </c>
      <c r="C182" s="29" t="s">
        <v>9003</v>
      </c>
      <c r="D182" s="29"/>
      <c r="E182" s="30" t="s">
        <v>9002</v>
      </c>
      <c r="G182" s="27" t="s">
        <v>2042</v>
      </c>
      <c r="H182" s="28">
        <v>-1.48834201885474</v>
      </c>
      <c r="I182" s="29" t="s">
        <v>2045</v>
      </c>
      <c r="J182" s="29" t="s">
        <v>18287</v>
      </c>
      <c r="K182" s="30" t="s">
        <v>2044</v>
      </c>
    </row>
    <row r="183" spans="1:11" x14ac:dyDescent="0.25">
      <c r="A183" s="27" t="s">
        <v>4068</v>
      </c>
      <c r="B183" s="28">
        <v>1.3809401428844199</v>
      </c>
      <c r="C183" s="29" t="s">
        <v>4071</v>
      </c>
      <c r="D183" s="29" t="s">
        <v>18294</v>
      </c>
      <c r="E183" s="30" t="s">
        <v>4070</v>
      </c>
      <c r="G183" s="27" t="s">
        <v>9341</v>
      </c>
      <c r="H183" s="28">
        <v>-1.48615830055735</v>
      </c>
      <c r="I183" s="29" t="s">
        <v>35</v>
      </c>
      <c r="J183" s="29" t="s">
        <v>18291</v>
      </c>
      <c r="K183" s="30" t="s">
        <v>9343</v>
      </c>
    </row>
    <row r="184" spans="1:11" x14ac:dyDescent="0.25">
      <c r="A184" s="27" t="s">
        <v>16400</v>
      </c>
      <c r="B184" s="28">
        <v>1.3780167775718899</v>
      </c>
      <c r="C184" s="29" t="s">
        <v>3086</v>
      </c>
      <c r="D184" s="29" t="s">
        <v>18301</v>
      </c>
      <c r="E184" s="30" t="s">
        <v>3898</v>
      </c>
      <c r="G184" s="27" t="s">
        <v>2047</v>
      </c>
      <c r="H184" s="28">
        <v>-1.48251555899989</v>
      </c>
      <c r="I184" s="29" t="s">
        <v>2050</v>
      </c>
      <c r="J184" s="29" t="s">
        <v>18287</v>
      </c>
      <c r="K184" s="30" t="s">
        <v>2049</v>
      </c>
    </row>
    <row r="185" spans="1:11" x14ac:dyDescent="0.25">
      <c r="A185" s="27" t="s">
        <v>3164</v>
      </c>
      <c r="B185" s="28">
        <v>1.36472269535832</v>
      </c>
      <c r="C185" s="29" t="s">
        <v>3167</v>
      </c>
      <c r="D185" s="29" t="s">
        <v>18287</v>
      </c>
      <c r="E185" s="30" t="s">
        <v>3166</v>
      </c>
      <c r="G185" s="27" t="s">
        <v>17300</v>
      </c>
      <c r="H185" s="28">
        <v>-1.4813044817019501</v>
      </c>
      <c r="I185" s="29" t="s">
        <v>35</v>
      </c>
      <c r="J185" s="29"/>
      <c r="K185" s="30" t="s">
        <v>12575</v>
      </c>
    </row>
    <row r="186" spans="1:11" x14ac:dyDescent="0.25">
      <c r="A186" s="27" t="s">
        <v>17585</v>
      </c>
      <c r="B186" s="28">
        <v>1.3626805757101501</v>
      </c>
      <c r="C186" s="29" t="s">
        <v>13570</v>
      </c>
      <c r="D186" s="29" t="s">
        <v>18298</v>
      </c>
      <c r="E186" s="30" t="s">
        <v>13569</v>
      </c>
      <c r="G186" s="27" t="s">
        <v>2159</v>
      </c>
      <c r="H186" s="28">
        <v>-1.4808960992071301</v>
      </c>
      <c r="I186" s="29" t="s">
        <v>2162</v>
      </c>
      <c r="J186" s="29" t="s">
        <v>18291</v>
      </c>
      <c r="K186" s="30" t="s">
        <v>2161</v>
      </c>
    </row>
    <row r="187" spans="1:11" x14ac:dyDescent="0.25">
      <c r="A187" s="27" t="s">
        <v>6443</v>
      </c>
      <c r="B187" s="28">
        <v>1.3610529306113699</v>
      </c>
      <c r="C187" s="29" t="s">
        <v>6446</v>
      </c>
      <c r="D187" s="29" t="s">
        <v>18283</v>
      </c>
      <c r="E187" s="30" t="s">
        <v>6445</v>
      </c>
      <c r="G187" s="27" t="s">
        <v>2681</v>
      </c>
      <c r="H187" s="28">
        <v>-1.4636782956097401</v>
      </c>
      <c r="I187" s="29" t="s">
        <v>2684</v>
      </c>
      <c r="J187" s="29" t="s">
        <v>18294</v>
      </c>
      <c r="K187" s="30" t="s">
        <v>2683</v>
      </c>
    </row>
    <row r="188" spans="1:11" x14ac:dyDescent="0.25">
      <c r="A188" s="27" t="s">
        <v>16479</v>
      </c>
      <c r="B188" s="28">
        <v>1.35665213184169</v>
      </c>
      <c r="C188" s="29" t="s">
        <v>24</v>
      </c>
      <c r="D188" s="29"/>
      <c r="E188" s="30" t="s">
        <v>24</v>
      </c>
      <c r="G188" s="27" t="s">
        <v>4339</v>
      </c>
      <c r="H188" s="28">
        <v>-1.46173806584232</v>
      </c>
      <c r="I188" s="29" t="s">
        <v>4342</v>
      </c>
      <c r="J188" s="29" t="s">
        <v>18295</v>
      </c>
      <c r="K188" s="30" t="s">
        <v>4341</v>
      </c>
    </row>
    <row r="189" spans="1:11" x14ac:dyDescent="0.25">
      <c r="A189" s="27" t="s">
        <v>16317</v>
      </c>
      <c r="B189" s="28">
        <v>1.34130307565083</v>
      </c>
      <c r="C189" s="29" t="s">
        <v>735</v>
      </c>
      <c r="D189" s="29" t="s">
        <v>18288</v>
      </c>
      <c r="E189" s="30" t="s">
        <v>734</v>
      </c>
      <c r="G189" s="27" t="s">
        <v>16458</v>
      </c>
      <c r="H189" s="28">
        <v>-1.45956911181038</v>
      </c>
      <c r="I189" s="29" t="s">
        <v>6683</v>
      </c>
      <c r="J189" s="29" t="s">
        <v>18293</v>
      </c>
      <c r="K189" s="30" t="s">
        <v>6682</v>
      </c>
    </row>
    <row r="190" spans="1:11" x14ac:dyDescent="0.25">
      <c r="A190" s="27" t="s">
        <v>16349</v>
      </c>
      <c r="B190" s="28">
        <v>1.34084568025719</v>
      </c>
      <c r="C190" s="29" t="s">
        <v>1499</v>
      </c>
      <c r="D190" s="29" t="s">
        <v>18299</v>
      </c>
      <c r="E190" s="30" t="s">
        <v>1498</v>
      </c>
      <c r="G190" s="27" t="s">
        <v>17984</v>
      </c>
      <c r="H190" s="28">
        <v>-1.4493027084272201</v>
      </c>
      <c r="I190" s="29" t="s">
        <v>35</v>
      </c>
      <c r="J190" s="29"/>
      <c r="K190" s="30" t="s">
        <v>15065</v>
      </c>
    </row>
    <row r="191" spans="1:11" x14ac:dyDescent="0.25">
      <c r="A191" s="27" t="s">
        <v>10005</v>
      </c>
      <c r="B191" s="28">
        <v>1.33838929245309</v>
      </c>
      <c r="C191" s="29" t="s">
        <v>10007</v>
      </c>
      <c r="D191" s="29"/>
      <c r="E191" s="30" t="s">
        <v>24</v>
      </c>
      <c r="G191" s="27" t="s">
        <v>2881</v>
      </c>
      <c r="H191" s="28">
        <v>-1.4468668576449999</v>
      </c>
      <c r="I191" s="29" t="s">
        <v>2884</v>
      </c>
      <c r="J191" s="29" t="s">
        <v>18298</v>
      </c>
      <c r="K191" s="30" t="s">
        <v>2883</v>
      </c>
    </row>
    <row r="192" spans="1:11" x14ac:dyDescent="0.25">
      <c r="A192" s="27" t="s">
        <v>17133</v>
      </c>
      <c r="B192" s="28">
        <v>1.33569846107861</v>
      </c>
      <c r="C192" s="29" t="s">
        <v>35</v>
      </c>
      <c r="D192" s="29"/>
      <c r="E192" s="30" t="s">
        <v>11976</v>
      </c>
      <c r="G192" s="27" t="s">
        <v>17256</v>
      </c>
      <c r="H192" s="28">
        <v>-1.4406619916488299</v>
      </c>
      <c r="I192" s="29" t="s">
        <v>383</v>
      </c>
      <c r="J192" s="29" t="s">
        <v>18298</v>
      </c>
      <c r="K192" s="30" t="s">
        <v>12421</v>
      </c>
    </row>
    <row r="193" spans="1:11" x14ac:dyDescent="0.25">
      <c r="A193" s="27" t="s">
        <v>2353</v>
      </c>
      <c r="B193" s="28">
        <v>1.3327825872755601</v>
      </c>
      <c r="C193" s="29" t="s">
        <v>2356</v>
      </c>
      <c r="D193" s="29" t="s">
        <v>18290</v>
      </c>
      <c r="E193" s="30" t="s">
        <v>2355</v>
      </c>
      <c r="G193" s="27" t="s">
        <v>2731</v>
      </c>
      <c r="H193" s="28">
        <v>-1.4390151453990201</v>
      </c>
      <c r="I193" s="29" t="s">
        <v>2734</v>
      </c>
      <c r="J193" s="29" t="s">
        <v>18298</v>
      </c>
      <c r="K193" s="30" t="s">
        <v>2733</v>
      </c>
    </row>
    <row r="194" spans="1:11" x14ac:dyDescent="0.25">
      <c r="A194" s="27" t="s">
        <v>4073</v>
      </c>
      <c r="B194" s="28">
        <v>1.3322038898503801</v>
      </c>
      <c r="C194" s="29" t="s">
        <v>4076</v>
      </c>
      <c r="D194" s="29" t="s">
        <v>18286</v>
      </c>
      <c r="E194" s="30" t="s">
        <v>4075</v>
      </c>
      <c r="G194" s="27" t="s">
        <v>6405</v>
      </c>
      <c r="H194" s="28">
        <v>-1.4366911038400301</v>
      </c>
      <c r="I194" s="29" t="s">
        <v>6408</v>
      </c>
      <c r="J194" s="29"/>
      <c r="K194" s="30" t="s">
        <v>6407</v>
      </c>
    </row>
    <row r="195" spans="1:11" x14ac:dyDescent="0.25">
      <c r="A195" s="27" t="s">
        <v>16798</v>
      </c>
      <c r="B195" s="28">
        <v>1.3290234818119999</v>
      </c>
      <c r="C195" s="29" t="s">
        <v>10983</v>
      </c>
      <c r="D195" s="29" t="s">
        <v>18285</v>
      </c>
      <c r="E195" s="30" t="s">
        <v>10982</v>
      </c>
      <c r="G195" s="27" t="s">
        <v>17829</v>
      </c>
      <c r="H195" s="28">
        <v>-1.4360832343746099</v>
      </c>
      <c r="I195" s="29" t="s">
        <v>14495</v>
      </c>
      <c r="J195" s="29" t="s">
        <v>18298</v>
      </c>
      <c r="K195" s="30" t="s">
        <v>14494</v>
      </c>
    </row>
    <row r="196" spans="1:11" x14ac:dyDescent="0.25">
      <c r="A196" s="27" t="s">
        <v>9838</v>
      </c>
      <c r="B196" s="28">
        <v>1.3195588596663601</v>
      </c>
      <c r="C196" s="29" t="s">
        <v>9841</v>
      </c>
      <c r="D196" s="29" t="s">
        <v>18293</v>
      </c>
      <c r="E196" s="30" t="s">
        <v>9840</v>
      </c>
      <c r="G196" s="27" t="s">
        <v>2866</v>
      </c>
      <c r="H196" s="28">
        <v>-1.43559419759573</v>
      </c>
      <c r="I196" s="29" t="s">
        <v>2869</v>
      </c>
      <c r="J196" s="29" t="s">
        <v>18298</v>
      </c>
      <c r="K196" s="30" t="s">
        <v>2868</v>
      </c>
    </row>
    <row r="197" spans="1:11" x14ac:dyDescent="0.25">
      <c r="A197" s="27" t="s">
        <v>17515</v>
      </c>
      <c r="B197" s="28">
        <v>1.31541412065815</v>
      </c>
      <c r="C197" s="29" t="s">
        <v>13351</v>
      </c>
      <c r="D197" s="29" t="s">
        <v>18285</v>
      </c>
      <c r="E197" s="30" t="s">
        <v>13350</v>
      </c>
      <c r="G197" s="27" t="s">
        <v>16208</v>
      </c>
      <c r="H197" s="28">
        <v>-1.4342430691379899</v>
      </c>
      <c r="I197" s="29" t="s">
        <v>341</v>
      </c>
      <c r="J197" s="29" t="s">
        <v>18292</v>
      </c>
      <c r="K197" s="30" t="s">
        <v>340</v>
      </c>
    </row>
    <row r="198" spans="1:11" x14ac:dyDescent="0.25">
      <c r="A198" s="27" t="s">
        <v>9010</v>
      </c>
      <c r="B198" s="28">
        <v>1.31450518013236</v>
      </c>
      <c r="C198" s="29" t="s">
        <v>9013</v>
      </c>
      <c r="D198" s="29" t="s">
        <v>18301</v>
      </c>
      <c r="E198" s="30" t="s">
        <v>9012</v>
      </c>
      <c r="G198" s="27" t="s">
        <v>2780</v>
      </c>
      <c r="H198" s="28">
        <v>-1.4279327659202301</v>
      </c>
      <c r="I198" s="29" t="s">
        <v>35</v>
      </c>
      <c r="J198" s="29" t="s">
        <v>18285</v>
      </c>
      <c r="K198" s="30" t="s">
        <v>2782</v>
      </c>
    </row>
    <row r="199" spans="1:11" x14ac:dyDescent="0.25">
      <c r="A199" s="27" t="s">
        <v>17254</v>
      </c>
      <c r="B199" s="28">
        <v>1.31200681578891</v>
      </c>
      <c r="C199" s="29" t="s">
        <v>12416</v>
      </c>
      <c r="D199" s="29" t="s">
        <v>18298</v>
      </c>
      <c r="E199" s="30" t="s">
        <v>12415</v>
      </c>
      <c r="G199" s="27" t="s">
        <v>2070</v>
      </c>
      <c r="H199" s="28">
        <v>-1.4229788550242399</v>
      </c>
      <c r="I199" s="29" t="s">
        <v>2073</v>
      </c>
      <c r="J199" s="29" t="s">
        <v>18287</v>
      </c>
      <c r="K199" s="30" t="s">
        <v>2072</v>
      </c>
    </row>
    <row r="200" spans="1:11" x14ac:dyDescent="0.25">
      <c r="A200" s="27" t="s">
        <v>17050</v>
      </c>
      <c r="B200" s="28">
        <v>1.3097110255245801</v>
      </c>
      <c r="C200" s="29" t="s">
        <v>11696</v>
      </c>
      <c r="D200" s="29" t="s">
        <v>18292</v>
      </c>
      <c r="E200" s="30" t="s">
        <v>11695</v>
      </c>
      <c r="G200" s="27" t="s">
        <v>4296</v>
      </c>
      <c r="H200" s="28">
        <v>-1.4187277188357901</v>
      </c>
      <c r="I200" s="29" t="s">
        <v>4299</v>
      </c>
      <c r="J200" s="29" t="s">
        <v>18291</v>
      </c>
      <c r="K200" s="30" t="s">
        <v>4298</v>
      </c>
    </row>
    <row r="201" spans="1:11" x14ac:dyDescent="0.25">
      <c r="A201" s="27" t="s">
        <v>16142</v>
      </c>
      <c r="B201" s="28">
        <v>1.3009148347194801</v>
      </c>
      <c r="C201" s="29" t="s">
        <v>35</v>
      </c>
      <c r="D201" s="29"/>
      <c r="E201" s="30" t="s">
        <v>116</v>
      </c>
      <c r="G201" s="27" t="s">
        <v>3687</v>
      </c>
      <c r="H201" s="28">
        <v>-1.41345647478397</v>
      </c>
      <c r="I201" s="29" t="s">
        <v>3690</v>
      </c>
      <c r="J201" s="29" t="s">
        <v>18287</v>
      </c>
      <c r="K201" s="30" t="s">
        <v>3689</v>
      </c>
    </row>
    <row r="202" spans="1:11" x14ac:dyDescent="0.25">
      <c r="A202" s="27" t="s">
        <v>2979</v>
      </c>
      <c r="B202" s="28">
        <v>1.29984104769466</v>
      </c>
      <c r="C202" s="29" t="s">
        <v>2982</v>
      </c>
      <c r="D202" s="29"/>
      <c r="E202" s="30" t="s">
        <v>2981</v>
      </c>
      <c r="G202" s="27" t="s">
        <v>10100</v>
      </c>
      <c r="H202" s="28">
        <v>-1.4084711954512099</v>
      </c>
      <c r="I202" s="29" t="s">
        <v>35</v>
      </c>
      <c r="J202" s="29"/>
      <c r="K202" s="30" t="s">
        <v>24</v>
      </c>
    </row>
    <row r="203" spans="1:11" x14ac:dyDescent="0.25">
      <c r="A203" s="27" t="s">
        <v>8264</v>
      </c>
      <c r="B203" s="28">
        <v>1.29745722793702</v>
      </c>
      <c r="C203" s="29" t="s">
        <v>8267</v>
      </c>
      <c r="D203" s="29" t="s">
        <v>18291</v>
      </c>
      <c r="E203" s="30" t="s">
        <v>8266</v>
      </c>
      <c r="G203" s="27" t="s">
        <v>18019</v>
      </c>
      <c r="H203" s="28">
        <v>-1.40723743129168</v>
      </c>
      <c r="I203" s="29" t="s">
        <v>35</v>
      </c>
      <c r="J203" s="29"/>
      <c r="K203" s="30" t="s">
        <v>15192</v>
      </c>
    </row>
    <row r="204" spans="1:11" x14ac:dyDescent="0.25">
      <c r="A204" s="27" t="s">
        <v>4263</v>
      </c>
      <c r="B204" s="28">
        <v>1.29695810106529</v>
      </c>
      <c r="C204" s="29" t="s">
        <v>4266</v>
      </c>
      <c r="D204" s="29" t="s">
        <v>18282</v>
      </c>
      <c r="E204" s="30" t="s">
        <v>4265</v>
      </c>
      <c r="G204" s="27" t="s">
        <v>17423</v>
      </c>
      <c r="H204" s="28">
        <v>-1.4066142594026301</v>
      </c>
      <c r="I204" s="29" t="s">
        <v>13021</v>
      </c>
      <c r="J204" s="29" t="s">
        <v>18295</v>
      </c>
      <c r="K204" s="30" t="s">
        <v>13020</v>
      </c>
    </row>
    <row r="205" spans="1:11" x14ac:dyDescent="0.25">
      <c r="A205" s="27" t="s">
        <v>8193</v>
      </c>
      <c r="B205" s="28">
        <v>1.2949157920129799</v>
      </c>
      <c r="C205" s="29" t="s">
        <v>8196</v>
      </c>
      <c r="D205" s="29" t="s">
        <v>18293</v>
      </c>
      <c r="E205" s="30" t="s">
        <v>8195</v>
      </c>
      <c r="G205" s="27" t="s">
        <v>3493</v>
      </c>
      <c r="H205" s="28">
        <v>-1.4055714496265099</v>
      </c>
      <c r="I205" s="29" t="s">
        <v>3496</v>
      </c>
      <c r="J205" s="29" t="s">
        <v>18293</v>
      </c>
      <c r="K205" s="30" t="s">
        <v>3495</v>
      </c>
    </row>
    <row r="206" spans="1:11" x14ac:dyDescent="0.25">
      <c r="A206" s="27" t="s">
        <v>16587</v>
      </c>
      <c r="B206" s="28">
        <v>1.2916508127672699</v>
      </c>
      <c r="C206" s="29" t="s">
        <v>2679</v>
      </c>
      <c r="D206" s="29" t="s">
        <v>18282</v>
      </c>
      <c r="E206" s="30" t="s">
        <v>10349</v>
      </c>
      <c r="G206" s="27" t="s">
        <v>2144</v>
      </c>
      <c r="H206" s="28">
        <v>-1.4029690966149999</v>
      </c>
      <c r="I206" s="29" t="s">
        <v>2147</v>
      </c>
      <c r="J206" s="29" t="s">
        <v>18287</v>
      </c>
      <c r="K206" s="30" t="s">
        <v>2146</v>
      </c>
    </row>
    <row r="207" spans="1:11" x14ac:dyDescent="0.25">
      <c r="A207" s="27" t="s">
        <v>17563</v>
      </c>
      <c r="B207" s="28">
        <v>1.2912393485628999</v>
      </c>
      <c r="C207" s="29" t="s">
        <v>35</v>
      </c>
      <c r="D207" s="29" t="s">
        <v>18283</v>
      </c>
      <c r="E207" s="30" t="s">
        <v>24</v>
      </c>
      <c r="G207" s="27" t="s">
        <v>2075</v>
      </c>
      <c r="H207" s="28">
        <v>-1.4003368260790501</v>
      </c>
      <c r="I207" s="29" t="s">
        <v>2078</v>
      </c>
      <c r="J207" s="29" t="s">
        <v>18287</v>
      </c>
      <c r="K207" s="30" t="s">
        <v>2077</v>
      </c>
    </row>
    <row r="208" spans="1:11" x14ac:dyDescent="0.25">
      <c r="A208" s="27" t="s">
        <v>17755</v>
      </c>
      <c r="B208" s="28">
        <v>1.2901475413774699</v>
      </c>
      <c r="C208" s="29" t="s">
        <v>14213</v>
      </c>
      <c r="D208" s="29" t="s">
        <v>18298</v>
      </c>
      <c r="E208" s="30" t="s">
        <v>14212</v>
      </c>
      <c r="G208" s="27" t="s">
        <v>8871</v>
      </c>
      <c r="H208" s="28">
        <v>-1.39598674450422</v>
      </c>
      <c r="I208" s="29" t="s">
        <v>35</v>
      </c>
      <c r="J208" s="29"/>
      <c r="K208" s="30" t="s">
        <v>24</v>
      </c>
    </row>
    <row r="209" spans="1:11" x14ac:dyDescent="0.25">
      <c r="A209" s="27" t="s">
        <v>17265</v>
      </c>
      <c r="B209" s="28">
        <v>1.2870456781769199</v>
      </c>
      <c r="C209" s="29" t="s">
        <v>35</v>
      </c>
      <c r="D209" s="29"/>
      <c r="E209" s="30" t="s">
        <v>12452</v>
      </c>
      <c r="G209" s="27" t="s">
        <v>2080</v>
      </c>
      <c r="H209" s="28">
        <v>-1.3947358312891101</v>
      </c>
      <c r="I209" s="29" t="s">
        <v>2083</v>
      </c>
      <c r="J209" s="29" t="s">
        <v>18287</v>
      </c>
      <c r="K209" s="30" t="s">
        <v>2082</v>
      </c>
    </row>
    <row r="210" spans="1:11" x14ac:dyDescent="0.25">
      <c r="A210" s="27" t="s">
        <v>4362</v>
      </c>
      <c r="B210" s="28">
        <v>1.27626699675108</v>
      </c>
      <c r="C210" s="29" t="s">
        <v>4365</v>
      </c>
      <c r="D210" s="29" t="s">
        <v>18286</v>
      </c>
      <c r="E210" s="30" t="s">
        <v>4364</v>
      </c>
      <c r="G210" s="27" t="s">
        <v>5321</v>
      </c>
      <c r="H210" s="28">
        <v>-1.3921297852302601</v>
      </c>
      <c r="I210" s="29" t="s">
        <v>2806</v>
      </c>
      <c r="J210" s="29" t="s">
        <v>18299</v>
      </c>
      <c r="K210" s="30" t="s">
        <v>5323</v>
      </c>
    </row>
    <row r="211" spans="1:11" x14ac:dyDescent="0.25">
      <c r="A211" s="27" t="s">
        <v>17447</v>
      </c>
      <c r="B211" s="28">
        <v>1.2734493032129599</v>
      </c>
      <c r="C211" s="29" t="s">
        <v>35</v>
      </c>
      <c r="D211" s="29"/>
      <c r="E211" s="30" t="s">
        <v>13106</v>
      </c>
      <c r="G211" s="27" t="s">
        <v>17308</v>
      </c>
      <c r="H211" s="28">
        <v>-1.38959410597455</v>
      </c>
      <c r="I211" s="29" t="s">
        <v>12604</v>
      </c>
      <c r="J211" s="29" t="s">
        <v>18292</v>
      </c>
      <c r="K211" s="30" t="s">
        <v>12603</v>
      </c>
    </row>
    <row r="212" spans="1:11" x14ac:dyDescent="0.25">
      <c r="A212" s="27" t="s">
        <v>8438</v>
      </c>
      <c r="B212" s="28">
        <v>1.2653350472673399</v>
      </c>
      <c r="C212" s="29" t="s">
        <v>8441</v>
      </c>
      <c r="D212" s="29" t="s">
        <v>18301</v>
      </c>
      <c r="E212" s="30" t="s">
        <v>8440</v>
      </c>
      <c r="G212" s="27" t="s">
        <v>7196</v>
      </c>
      <c r="H212" s="28">
        <v>-1.38951767149443</v>
      </c>
      <c r="I212" s="29" t="s">
        <v>7199</v>
      </c>
      <c r="J212" s="29" t="s">
        <v>18290</v>
      </c>
      <c r="K212" s="30" t="s">
        <v>7198</v>
      </c>
    </row>
    <row r="213" spans="1:11" x14ac:dyDescent="0.25">
      <c r="A213" s="27" t="s">
        <v>16165</v>
      </c>
      <c r="B213" s="28">
        <v>1.2599459776291699</v>
      </c>
      <c r="C213" s="29" t="s">
        <v>35</v>
      </c>
      <c r="D213" s="29"/>
      <c r="E213" s="30" t="s">
        <v>182</v>
      </c>
      <c r="G213" s="27" t="s">
        <v>16652</v>
      </c>
      <c r="H213" s="28">
        <v>-1.3848670953494999</v>
      </c>
      <c r="I213" s="29" t="s">
        <v>24</v>
      </c>
      <c r="J213" s="29"/>
      <c r="K213" s="30" t="s">
        <v>24</v>
      </c>
    </row>
    <row r="214" spans="1:11" x14ac:dyDescent="0.25">
      <c r="A214" s="27" t="s">
        <v>17364</v>
      </c>
      <c r="B214" s="28">
        <v>1.25661759932658</v>
      </c>
      <c r="C214" s="29" t="s">
        <v>35</v>
      </c>
      <c r="D214" s="29" t="s">
        <v>18295</v>
      </c>
      <c r="E214" s="30" t="s">
        <v>12809</v>
      </c>
      <c r="G214" s="27" t="s">
        <v>7834</v>
      </c>
      <c r="H214" s="28">
        <v>-1.3847806043450901</v>
      </c>
      <c r="I214" s="29" t="s">
        <v>7837</v>
      </c>
      <c r="J214" s="29" t="s">
        <v>18302</v>
      </c>
      <c r="K214" s="30" t="s">
        <v>7836</v>
      </c>
    </row>
    <row r="215" spans="1:11" x14ac:dyDescent="0.25">
      <c r="A215" s="27" t="s">
        <v>16878</v>
      </c>
      <c r="B215" s="28">
        <v>1.25500557369233</v>
      </c>
      <c r="C215" s="29" t="s">
        <v>24</v>
      </c>
      <c r="D215" s="29"/>
      <c r="E215" s="30" t="s">
        <v>24</v>
      </c>
      <c r="G215" s="27" t="s">
        <v>5411</v>
      </c>
      <c r="H215" s="28">
        <v>-1.3826136754760701</v>
      </c>
      <c r="I215" s="29" t="s">
        <v>5414</v>
      </c>
      <c r="J215" s="29"/>
      <c r="K215" s="30" t="s">
        <v>5413</v>
      </c>
    </row>
    <row r="216" spans="1:11" x14ac:dyDescent="0.25">
      <c r="A216" s="27" t="s">
        <v>9406</v>
      </c>
      <c r="B216" s="28">
        <v>1.25483756369667</v>
      </c>
      <c r="C216" s="29" t="s">
        <v>35</v>
      </c>
      <c r="D216" s="29"/>
      <c r="E216" s="30" t="s">
        <v>9408</v>
      </c>
      <c r="G216" s="27" t="s">
        <v>17226</v>
      </c>
      <c r="H216" s="28">
        <v>-1.37328419982863</v>
      </c>
      <c r="I216" s="29" t="s">
        <v>12309</v>
      </c>
      <c r="J216" s="29" t="s">
        <v>18282</v>
      </c>
      <c r="K216" s="30" t="s">
        <v>12308</v>
      </c>
    </row>
    <row r="217" spans="1:11" x14ac:dyDescent="0.25">
      <c r="A217" s="27" t="s">
        <v>9236</v>
      </c>
      <c r="B217" s="28">
        <v>1.25360364369523</v>
      </c>
      <c r="C217" s="29" t="s">
        <v>9239</v>
      </c>
      <c r="D217" s="29" t="s">
        <v>18282</v>
      </c>
      <c r="E217" s="30" t="s">
        <v>9238</v>
      </c>
      <c r="G217" s="27" t="s">
        <v>2052</v>
      </c>
      <c r="H217" s="28">
        <v>-1.37280587564842</v>
      </c>
      <c r="I217" s="29" t="s">
        <v>2055</v>
      </c>
      <c r="J217" s="29" t="s">
        <v>18287</v>
      </c>
      <c r="K217" s="30" t="s">
        <v>2054</v>
      </c>
    </row>
    <row r="218" spans="1:11" x14ac:dyDescent="0.25">
      <c r="A218" s="27" t="s">
        <v>16807</v>
      </c>
      <c r="B218" s="28">
        <v>1.2473509163511101</v>
      </c>
      <c r="C218" s="29" t="s">
        <v>35</v>
      </c>
      <c r="D218" s="29" t="s">
        <v>18294</v>
      </c>
      <c r="E218" s="30" t="s">
        <v>11012</v>
      </c>
      <c r="G218" s="27" t="s">
        <v>1196</v>
      </c>
      <c r="H218" s="28">
        <v>-1.3713155165731299</v>
      </c>
      <c r="I218" s="29" t="s">
        <v>35</v>
      </c>
      <c r="J218" s="29" t="s">
        <v>18288</v>
      </c>
      <c r="K218" s="30" t="s">
        <v>1198</v>
      </c>
    </row>
    <row r="219" spans="1:11" x14ac:dyDescent="0.25">
      <c r="A219" s="27" t="s">
        <v>8203</v>
      </c>
      <c r="B219" s="28">
        <v>1.24106292535288</v>
      </c>
      <c r="C219" s="29" t="s">
        <v>8206</v>
      </c>
      <c r="D219" s="29" t="s">
        <v>18289</v>
      </c>
      <c r="E219" s="30" t="s">
        <v>8205</v>
      </c>
      <c r="G219" s="27" t="s">
        <v>3161</v>
      </c>
      <c r="H219" s="28">
        <v>-1.3700079962296301</v>
      </c>
      <c r="I219" s="29" t="s">
        <v>35</v>
      </c>
      <c r="J219" s="29"/>
      <c r="K219" s="30" t="s">
        <v>24</v>
      </c>
    </row>
    <row r="220" spans="1:11" x14ac:dyDescent="0.25">
      <c r="A220" s="27" t="s">
        <v>17204</v>
      </c>
      <c r="B220" s="28">
        <v>1.2400344990796</v>
      </c>
      <c r="C220" s="29" t="s">
        <v>35</v>
      </c>
      <c r="D220" s="29" t="s">
        <v>18295</v>
      </c>
      <c r="E220" s="30" t="s">
        <v>12233</v>
      </c>
      <c r="G220" s="27" t="s">
        <v>2037</v>
      </c>
      <c r="H220" s="28">
        <v>-1.3676616681885101</v>
      </c>
      <c r="I220" s="29" t="s">
        <v>2040</v>
      </c>
      <c r="J220" s="29" t="s">
        <v>18288</v>
      </c>
      <c r="K220" s="30" t="s">
        <v>2039</v>
      </c>
    </row>
    <row r="221" spans="1:11" x14ac:dyDescent="0.25">
      <c r="A221" s="27" t="s">
        <v>16588</v>
      </c>
      <c r="B221" s="28">
        <v>1.2377821855161899</v>
      </c>
      <c r="C221" s="29" t="s">
        <v>10353</v>
      </c>
      <c r="D221" s="29" t="s">
        <v>18293</v>
      </c>
      <c r="E221" s="30" t="s">
        <v>10352</v>
      </c>
      <c r="G221" s="27" t="s">
        <v>1710</v>
      </c>
      <c r="H221" s="28">
        <v>-1.36671421189474</v>
      </c>
      <c r="I221" s="29" t="s">
        <v>1713</v>
      </c>
      <c r="J221" s="29" t="s">
        <v>18287</v>
      </c>
      <c r="K221" s="30" t="s">
        <v>1712</v>
      </c>
    </row>
    <row r="222" spans="1:11" x14ac:dyDescent="0.25">
      <c r="A222" s="27" t="s">
        <v>3283</v>
      </c>
      <c r="B222" s="28">
        <v>1.2373772637459799</v>
      </c>
      <c r="C222" s="29" t="s">
        <v>3286</v>
      </c>
      <c r="D222" s="29" t="s">
        <v>18285</v>
      </c>
      <c r="E222" s="30" t="s">
        <v>3285</v>
      </c>
      <c r="G222" s="27" t="s">
        <v>16459</v>
      </c>
      <c r="H222" s="28">
        <v>-1.3628554383468401</v>
      </c>
      <c r="I222" s="29" t="s">
        <v>6735</v>
      </c>
      <c r="J222" s="29"/>
      <c r="K222" s="30" t="s">
        <v>6734</v>
      </c>
    </row>
    <row r="223" spans="1:11" x14ac:dyDescent="0.25">
      <c r="A223" s="27" t="s">
        <v>2909</v>
      </c>
      <c r="B223" s="28">
        <v>1.22708594997992</v>
      </c>
      <c r="C223" s="29" t="s">
        <v>2912</v>
      </c>
      <c r="D223" s="29" t="s">
        <v>18285</v>
      </c>
      <c r="E223" s="30" t="s">
        <v>2911</v>
      </c>
      <c r="G223" s="27" t="s">
        <v>17633</v>
      </c>
      <c r="H223" s="28">
        <v>-1.3600286018407199</v>
      </c>
      <c r="I223" s="29" t="s">
        <v>13746</v>
      </c>
      <c r="J223" s="29" t="s">
        <v>18298</v>
      </c>
      <c r="K223" s="30" t="s">
        <v>13745</v>
      </c>
    </row>
    <row r="224" spans="1:11" x14ac:dyDescent="0.25">
      <c r="A224" s="27" t="s">
        <v>7906</v>
      </c>
      <c r="B224" s="28">
        <v>1.2267654455414401</v>
      </c>
      <c r="C224" s="29" t="s">
        <v>7909</v>
      </c>
      <c r="D224" s="29" t="s">
        <v>18292</v>
      </c>
      <c r="E224" s="30" t="s">
        <v>7908</v>
      </c>
      <c r="G224" s="27" t="s">
        <v>7191</v>
      </c>
      <c r="H224" s="28">
        <v>-1.35789839993785</v>
      </c>
      <c r="I224" s="29" t="s">
        <v>7194</v>
      </c>
      <c r="J224" s="29" t="s">
        <v>18290</v>
      </c>
      <c r="K224" s="30" t="s">
        <v>7193</v>
      </c>
    </row>
    <row r="225" spans="1:11" x14ac:dyDescent="0.25">
      <c r="A225" s="27" t="s">
        <v>4902</v>
      </c>
      <c r="B225" s="28">
        <v>1.2240975068148101</v>
      </c>
      <c r="C225" s="29" t="s">
        <v>4905</v>
      </c>
      <c r="D225" s="29" t="s">
        <v>18301</v>
      </c>
      <c r="E225" s="30" t="s">
        <v>4904</v>
      </c>
      <c r="G225" s="27" t="s">
        <v>3682</v>
      </c>
      <c r="H225" s="28">
        <v>-1.3535967940868801</v>
      </c>
      <c r="I225" s="29" t="s">
        <v>3685</v>
      </c>
      <c r="J225" s="29" t="s">
        <v>18287</v>
      </c>
      <c r="K225" s="30" t="s">
        <v>3684</v>
      </c>
    </row>
    <row r="226" spans="1:11" x14ac:dyDescent="0.25">
      <c r="A226" s="27" t="s">
        <v>16164</v>
      </c>
      <c r="B226" s="28">
        <v>1.2133183671391199</v>
      </c>
      <c r="C226" s="29" t="s">
        <v>35</v>
      </c>
      <c r="D226" s="29"/>
      <c r="E226" s="30" t="s">
        <v>179</v>
      </c>
      <c r="G226" s="27" t="s">
        <v>17362</v>
      </c>
      <c r="H226" s="28">
        <v>-1.3499499024111701</v>
      </c>
      <c r="I226" s="29" t="s">
        <v>35</v>
      </c>
      <c r="J226" s="29"/>
      <c r="K226" s="30" t="s">
        <v>12802</v>
      </c>
    </row>
    <row r="227" spans="1:11" x14ac:dyDescent="0.25">
      <c r="A227" s="27" t="s">
        <v>17179</v>
      </c>
      <c r="B227" s="28">
        <v>1.2133121612473301</v>
      </c>
      <c r="C227" s="29" t="s">
        <v>12143</v>
      </c>
      <c r="D227" s="29" t="s">
        <v>18298</v>
      </c>
      <c r="E227" s="30" t="s">
        <v>12142</v>
      </c>
      <c r="G227" s="27" t="s">
        <v>9561</v>
      </c>
      <c r="H227" s="28">
        <v>-1.3449590166941401</v>
      </c>
      <c r="I227" s="29" t="s">
        <v>9564</v>
      </c>
      <c r="J227" s="29" t="s">
        <v>18295</v>
      </c>
      <c r="K227" s="30" t="s">
        <v>9563</v>
      </c>
    </row>
    <row r="228" spans="1:11" x14ac:dyDescent="0.25">
      <c r="A228" s="27" t="s">
        <v>17914</v>
      </c>
      <c r="B228" s="28">
        <v>1.21268956116988</v>
      </c>
      <c r="C228" s="29" t="s">
        <v>14819</v>
      </c>
      <c r="D228" s="29" t="s">
        <v>18292</v>
      </c>
      <c r="E228" s="30" t="s">
        <v>14818</v>
      </c>
      <c r="G228" s="27" t="s">
        <v>17093</v>
      </c>
      <c r="H228" s="28">
        <v>-1.3447141483560201</v>
      </c>
      <c r="I228" s="29" t="s">
        <v>11847</v>
      </c>
      <c r="J228" s="29" t="s">
        <v>18294</v>
      </c>
      <c r="K228" s="30" t="s">
        <v>11846</v>
      </c>
    </row>
    <row r="229" spans="1:11" x14ac:dyDescent="0.25">
      <c r="A229" s="27" t="s">
        <v>17477</v>
      </c>
      <c r="B229" s="28">
        <v>1.20884029952306</v>
      </c>
      <c r="C229" s="29" t="s">
        <v>2289</v>
      </c>
      <c r="D229" s="29" t="s">
        <v>18285</v>
      </c>
      <c r="E229" s="30" t="s">
        <v>13214</v>
      </c>
      <c r="G229" s="27" t="s">
        <v>16470</v>
      </c>
      <c r="H229" s="28">
        <v>-1.3417829596842901</v>
      </c>
      <c r="I229" s="29" t="s">
        <v>24</v>
      </c>
      <c r="J229" s="29"/>
      <c r="K229" s="30" t="s">
        <v>24</v>
      </c>
    </row>
    <row r="230" spans="1:11" x14ac:dyDescent="0.25">
      <c r="A230" s="27" t="s">
        <v>9172</v>
      </c>
      <c r="B230" s="28">
        <v>1.1982058769606201</v>
      </c>
      <c r="C230" s="29" t="s">
        <v>9175</v>
      </c>
      <c r="D230" s="29" t="s">
        <v>18290</v>
      </c>
      <c r="E230" s="30" t="s">
        <v>9174</v>
      </c>
      <c r="G230" s="27" t="s">
        <v>8038</v>
      </c>
      <c r="H230" s="28">
        <v>-1.3412410288394001</v>
      </c>
      <c r="I230" s="29" t="s">
        <v>8041</v>
      </c>
      <c r="J230" s="29" t="s">
        <v>18291</v>
      </c>
      <c r="K230" s="30" t="s">
        <v>8040</v>
      </c>
    </row>
    <row r="231" spans="1:11" x14ac:dyDescent="0.25">
      <c r="A231" s="27" t="s">
        <v>2997</v>
      </c>
      <c r="B231" s="28">
        <v>1.1950486766624899</v>
      </c>
      <c r="C231" s="29" t="s">
        <v>3000</v>
      </c>
      <c r="D231" s="29"/>
      <c r="E231" s="30" t="s">
        <v>2999</v>
      </c>
      <c r="G231" s="27" t="s">
        <v>17466</v>
      </c>
      <c r="H231" s="28">
        <v>-1.33971145548725</v>
      </c>
      <c r="I231" s="29" t="s">
        <v>1123</v>
      </c>
      <c r="J231" s="29" t="s">
        <v>18282</v>
      </c>
      <c r="K231" s="30" t="s">
        <v>13174</v>
      </c>
    </row>
    <row r="232" spans="1:11" x14ac:dyDescent="0.25">
      <c r="A232" s="27" t="s">
        <v>9385</v>
      </c>
      <c r="B232" s="28">
        <v>1.19006485509293</v>
      </c>
      <c r="C232" s="29" t="s">
        <v>4962</v>
      </c>
      <c r="D232" s="29" t="s">
        <v>18282</v>
      </c>
      <c r="E232" s="30" t="s">
        <v>9387</v>
      </c>
      <c r="G232" s="27" t="s">
        <v>4349</v>
      </c>
      <c r="H232" s="28">
        <v>-1.33733108818722</v>
      </c>
      <c r="I232" s="29" t="s">
        <v>4351</v>
      </c>
      <c r="J232" s="29" t="s">
        <v>18295</v>
      </c>
      <c r="K232" s="30" t="s">
        <v>24</v>
      </c>
    </row>
    <row r="233" spans="1:11" x14ac:dyDescent="0.25">
      <c r="A233" s="27" t="s">
        <v>17915</v>
      </c>
      <c r="B233" s="28">
        <v>1.1888213434054899</v>
      </c>
      <c r="C233" s="29" t="s">
        <v>35</v>
      </c>
      <c r="D233" s="29" t="s">
        <v>18295</v>
      </c>
      <c r="E233" s="30" t="s">
        <v>14822</v>
      </c>
      <c r="G233" s="27" t="s">
        <v>16643</v>
      </c>
      <c r="H233" s="28">
        <v>-1.3345895568344299</v>
      </c>
      <c r="I233" s="29" t="s">
        <v>446</v>
      </c>
      <c r="J233" s="29" t="s">
        <v>18291</v>
      </c>
      <c r="K233" s="30" t="s">
        <v>10491</v>
      </c>
    </row>
    <row r="234" spans="1:11" x14ac:dyDescent="0.25">
      <c r="A234" s="27" t="s">
        <v>9965</v>
      </c>
      <c r="B234" s="28">
        <v>1.18782594881593</v>
      </c>
      <c r="C234" s="29" t="s">
        <v>35</v>
      </c>
      <c r="D234" s="29"/>
      <c r="E234" s="30" t="s">
        <v>9967</v>
      </c>
      <c r="G234" s="27" t="s">
        <v>17104</v>
      </c>
      <c r="H234" s="28">
        <v>-1.32308125804605</v>
      </c>
      <c r="I234" s="29" t="s">
        <v>11880</v>
      </c>
      <c r="J234" s="29" t="s">
        <v>18291</v>
      </c>
      <c r="K234" s="30" t="s">
        <v>11879</v>
      </c>
    </row>
    <row r="235" spans="1:11" x14ac:dyDescent="0.25">
      <c r="A235" s="27" t="s">
        <v>1892</v>
      </c>
      <c r="B235" s="28">
        <v>1.18629922326613</v>
      </c>
      <c r="C235" s="29" t="s">
        <v>1895</v>
      </c>
      <c r="D235" s="29" t="s">
        <v>18288</v>
      </c>
      <c r="E235" s="30" t="s">
        <v>1894</v>
      </c>
      <c r="G235" s="27" t="s">
        <v>9977</v>
      </c>
      <c r="H235" s="28">
        <v>-1.3196077063862599</v>
      </c>
      <c r="I235" s="29" t="s">
        <v>35</v>
      </c>
      <c r="J235" s="29"/>
      <c r="K235" s="30" t="s">
        <v>24</v>
      </c>
    </row>
    <row r="236" spans="1:11" x14ac:dyDescent="0.25">
      <c r="A236" s="27" t="s">
        <v>17516</v>
      </c>
      <c r="B236" s="28">
        <v>1.1850302195456801</v>
      </c>
      <c r="C236" s="29" t="s">
        <v>13355</v>
      </c>
      <c r="D236" s="29" t="s">
        <v>18285</v>
      </c>
      <c r="E236" s="30" t="s">
        <v>13354</v>
      </c>
      <c r="G236" s="27" t="s">
        <v>3678</v>
      </c>
      <c r="H236" s="28">
        <v>-1.31919805452545</v>
      </c>
      <c r="I236" s="29" t="s">
        <v>3681</v>
      </c>
      <c r="J236" s="29" t="s">
        <v>18283</v>
      </c>
      <c r="K236" s="30" t="s">
        <v>3680</v>
      </c>
    </row>
    <row r="237" spans="1:11" x14ac:dyDescent="0.25">
      <c r="A237" s="27" t="s">
        <v>16481</v>
      </c>
      <c r="B237" s="28">
        <v>1.1821632579050201</v>
      </c>
      <c r="C237" s="29" t="s">
        <v>24</v>
      </c>
      <c r="D237" s="29"/>
      <c r="E237" s="30" t="s">
        <v>24</v>
      </c>
      <c r="G237" s="27" t="s">
        <v>4471</v>
      </c>
      <c r="H237" s="28">
        <v>-1.3180214386957601</v>
      </c>
      <c r="I237" s="29" t="s">
        <v>196</v>
      </c>
      <c r="J237" s="29" t="s">
        <v>18282</v>
      </c>
      <c r="K237" s="30" t="s">
        <v>4473</v>
      </c>
    </row>
    <row r="238" spans="1:11" x14ac:dyDescent="0.25">
      <c r="A238" s="27" t="s">
        <v>16412</v>
      </c>
      <c r="B238" s="28">
        <v>1.1701951381553399</v>
      </c>
      <c r="C238" s="29" t="s">
        <v>24</v>
      </c>
      <c r="D238" s="29"/>
      <c r="E238" s="30" t="s">
        <v>24</v>
      </c>
      <c r="G238" s="27" t="s">
        <v>3673</v>
      </c>
      <c r="H238" s="28">
        <v>-1.3168853828977101</v>
      </c>
      <c r="I238" s="29" t="s">
        <v>3676</v>
      </c>
      <c r="J238" s="29" t="s">
        <v>18287</v>
      </c>
      <c r="K238" s="30" t="s">
        <v>3675</v>
      </c>
    </row>
    <row r="239" spans="1:11" x14ac:dyDescent="0.25">
      <c r="A239" s="27" t="s">
        <v>16215</v>
      </c>
      <c r="B239" s="28">
        <v>1.1694781616392</v>
      </c>
      <c r="C239" s="29" t="s">
        <v>368</v>
      </c>
      <c r="D239" s="29" t="s">
        <v>18283</v>
      </c>
      <c r="E239" s="30" t="s">
        <v>367</v>
      </c>
      <c r="G239" s="27" t="s">
        <v>17421</v>
      </c>
      <c r="H239" s="28">
        <v>-1.31173250562439</v>
      </c>
      <c r="I239" s="29" t="s">
        <v>13013</v>
      </c>
      <c r="J239" s="29" t="s">
        <v>18297</v>
      </c>
      <c r="K239" s="30" t="s">
        <v>13012</v>
      </c>
    </row>
    <row r="240" spans="1:11" x14ac:dyDescent="0.25">
      <c r="A240" s="27" t="s">
        <v>6203</v>
      </c>
      <c r="B240" s="28">
        <v>1.16634073281689</v>
      </c>
      <c r="C240" s="29" t="s">
        <v>35</v>
      </c>
      <c r="D240" s="29"/>
      <c r="E240" s="30" t="s">
        <v>6205</v>
      </c>
      <c r="G240" s="27" t="s">
        <v>4063</v>
      </c>
      <c r="H240" s="28">
        <v>-1.31141021242134</v>
      </c>
      <c r="I240" s="29" t="s">
        <v>4066</v>
      </c>
      <c r="J240" s="29" t="s">
        <v>18288</v>
      </c>
      <c r="K240" s="30" t="s">
        <v>4065</v>
      </c>
    </row>
    <row r="241" spans="1:11" x14ac:dyDescent="0.25">
      <c r="A241" s="27" t="s">
        <v>3960</v>
      </c>
      <c r="B241" s="28">
        <v>1.1658175751787201</v>
      </c>
      <c r="C241" s="29" t="s">
        <v>3963</v>
      </c>
      <c r="D241" s="29" t="s">
        <v>18297</v>
      </c>
      <c r="E241" s="30" t="s">
        <v>3962</v>
      </c>
      <c r="G241" s="27" t="s">
        <v>2060</v>
      </c>
      <c r="H241" s="28">
        <v>-1.3110682497107999</v>
      </c>
      <c r="I241" s="29" t="s">
        <v>2063</v>
      </c>
      <c r="J241" s="29" t="s">
        <v>18287</v>
      </c>
      <c r="K241" s="30" t="s">
        <v>2062</v>
      </c>
    </row>
    <row r="242" spans="1:11" x14ac:dyDescent="0.25">
      <c r="A242" s="27" t="s">
        <v>8987</v>
      </c>
      <c r="B242" s="28">
        <v>1.1648476964833701</v>
      </c>
      <c r="C242" s="29" t="s">
        <v>5409</v>
      </c>
      <c r="D242" s="29" t="s">
        <v>18288</v>
      </c>
      <c r="E242" s="30" t="s">
        <v>8989</v>
      </c>
      <c r="G242" s="27" t="s">
        <v>9389</v>
      </c>
      <c r="H242" s="28">
        <v>-1.3109682572788099</v>
      </c>
      <c r="I242" s="29" t="s">
        <v>35</v>
      </c>
      <c r="J242" s="29"/>
      <c r="K242" s="30" t="s">
        <v>9391</v>
      </c>
    </row>
    <row r="243" spans="1:11" x14ac:dyDescent="0.25">
      <c r="A243" s="27" t="s">
        <v>2576</v>
      </c>
      <c r="B243" s="28">
        <v>1.1605054426633601</v>
      </c>
      <c r="C243" s="29" t="s">
        <v>2579</v>
      </c>
      <c r="D243" s="29" t="s">
        <v>18294</v>
      </c>
      <c r="E243" s="30" t="s">
        <v>2578</v>
      </c>
      <c r="G243" s="27" t="s">
        <v>9566</v>
      </c>
      <c r="H243" s="28">
        <v>-1.30928838674305</v>
      </c>
      <c r="I243" s="29" t="s">
        <v>35</v>
      </c>
      <c r="J243" s="29"/>
      <c r="K243" s="30" t="s">
        <v>9568</v>
      </c>
    </row>
    <row r="244" spans="1:11" x14ac:dyDescent="0.25">
      <c r="A244" s="27" t="s">
        <v>16333</v>
      </c>
      <c r="B244" s="28">
        <v>1.16018501164486</v>
      </c>
      <c r="C244" s="29" t="s">
        <v>785</v>
      </c>
      <c r="D244" s="29" t="s">
        <v>18288</v>
      </c>
      <c r="E244" s="30" t="s">
        <v>837</v>
      </c>
      <c r="G244" s="27" t="s">
        <v>17301</v>
      </c>
      <c r="H244" s="28">
        <v>-1.3056293841372499</v>
      </c>
      <c r="I244" s="29" t="s">
        <v>12579</v>
      </c>
      <c r="J244" s="29"/>
      <c r="K244" s="30" t="s">
        <v>12578</v>
      </c>
    </row>
    <row r="245" spans="1:11" x14ac:dyDescent="0.25">
      <c r="A245" s="27" t="s">
        <v>6977</v>
      </c>
      <c r="B245" s="28">
        <v>1.15323899230523</v>
      </c>
      <c r="C245" s="29" t="s">
        <v>3838</v>
      </c>
      <c r="D245" s="29" t="s">
        <v>18292</v>
      </c>
      <c r="E245" s="30" t="s">
        <v>6979</v>
      </c>
      <c r="G245" s="27" t="s">
        <v>17075</v>
      </c>
      <c r="H245" s="28">
        <v>-1.2939169059795099</v>
      </c>
      <c r="I245" s="29" t="s">
        <v>11785</v>
      </c>
      <c r="J245" s="29" t="s">
        <v>18300</v>
      </c>
      <c r="K245" s="30" t="s">
        <v>11784</v>
      </c>
    </row>
    <row r="246" spans="1:11" x14ac:dyDescent="0.25">
      <c r="A246" s="27" t="s">
        <v>6958</v>
      </c>
      <c r="B246" s="28">
        <v>1.1531166083283599</v>
      </c>
      <c r="C246" s="29" t="s">
        <v>6961</v>
      </c>
      <c r="D246" s="29"/>
      <c r="E246" s="30" t="s">
        <v>6960</v>
      </c>
      <c r="G246" s="27" t="s">
        <v>2149</v>
      </c>
      <c r="H246" s="28">
        <v>-1.2914054054174999</v>
      </c>
      <c r="I246" s="29" t="s">
        <v>2152</v>
      </c>
      <c r="J246" s="29" t="s">
        <v>18287</v>
      </c>
      <c r="K246" s="30" t="s">
        <v>2151</v>
      </c>
    </row>
    <row r="247" spans="1:11" x14ac:dyDescent="0.25">
      <c r="A247" s="27" t="s">
        <v>18046</v>
      </c>
      <c r="B247" s="28">
        <v>1.14818534228427</v>
      </c>
      <c r="C247" s="29" t="s">
        <v>15293</v>
      </c>
      <c r="D247" s="29" t="s">
        <v>18282</v>
      </c>
      <c r="E247" s="30" t="s">
        <v>15292</v>
      </c>
      <c r="G247" s="27" t="s">
        <v>2712</v>
      </c>
      <c r="H247" s="28">
        <v>-1.2850032152348501</v>
      </c>
      <c r="I247" s="29" t="s">
        <v>2715</v>
      </c>
      <c r="J247" s="29"/>
      <c r="K247" s="30" t="s">
        <v>2714</v>
      </c>
    </row>
    <row r="248" spans="1:11" x14ac:dyDescent="0.25">
      <c r="A248" s="27" t="s">
        <v>17916</v>
      </c>
      <c r="B248" s="28">
        <v>1.14341011064095</v>
      </c>
      <c r="C248" s="29" t="s">
        <v>14826</v>
      </c>
      <c r="D248" s="29" t="s">
        <v>18289</v>
      </c>
      <c r="E248" s="30" t="s">
        <v>14825</v>
      </c>
      <c r="G248" s="27" t="s">
        <v>8043</v>
      </c>
      <c r="H248" s="28">
        <v>-1.28413101172747</v>
      </c>
      <c r="I248" s="29" t="s">
        <v>8046</v>
      </c>
      <c r="J248" s="29" t="s">
        <v>18291</v>
      </c>
      <c r="K248" s="30" t="s">
        <v>8045</v>
      </c>
    </row>
    <row r="249" spans="1:11" x14ac:dyDescent="0.25">
      <c r="A249" s="27" t="s">
        <v>17358</v>
      </c>
      <c r="B249" s="28">
        <v>1.1408254249852501</v>
      </c>
      <c r="C249" s="29" t="s">
        <v>12788</v>
      </c>
      <c r="D249" s="29" t="s">
        <v>18295</v>
      </c>
      <c r="E249" s="30" t="s">
        <v>12787</v>
      </c>
      <c r="G249" s="27" t="s">
        <v>17672</v>
      </c>
      <c r="H249" s="28">
        <v>-1.28148172416839</v>
      </c>
      <c r="I249" s="29" t="s">
        <v>13896</v>
      </c>
      <c r="J249" s="29" t="s">
        <v>18287</v>
      </c>
      <c r="K249" s="30" t="s">
        <v>13895</v>
      </c>
    </row>
    <row r="250" spans="1:11" x14ac:dyDescent="0.25">
      <c r="A250" s="27" t="s">
        <v>16559</v>
      </c>
      <c r="B250" s="28">
        <v>1.1400531606353399</v>
      </c>
      <c r="C250" s="29" t="s">
        <v>24</v>
      </c>
      <c r="D250" s="29"/>
      <c r="E250" s="30" t="s">
        <v>24</v>
      </c>
      <c r="G250" s="27" t="s">
        <v>2919</v>
      </c>
      <c r="H250" s="28">
        <v>-1.2801475890154199</v>
      </c>
      <c r="I250" s="29" t="s">
        <v>2922</v>
      </c>
      <c r="J250" s="29" t="s">
        <v>18282</v>
      </c>
      <c r="K250" s="30" t="s">
        <v>2921</v>
      </c>
    </row>
    <row r="251" spans="1:11" x14ac:dyDescent="0.25">
      <c r="A251" s="27" t="s">
        <v>17510</v>
      </c>
      <c r="B251" s="28">
        <v>1.13689062937506</v>
      </c>
      <c r="C251" s="29" t="s">
        <v>13332</v>
      </c>
      <c r="D251" s="29" t="s">
        <v>18284</v>
      </c>
      <c r="E251" s="30" t="s">
        <v>13331</v>
      </c>
      <c r="G251" s="27" t="s">
        <v>18237</v>
      </c>
      <c r="H251" s="28">
        <v>-1.2611350510346899</v>
      </c>
      <c r="I251" s="29" t="s">
        <v>15958</v>
      </c>
      <c r="J251" s="29" t="s">
        <v>18288</v>
      </c>
      <c r="K251" s="30" t="s">
        <v>15957</v>
      </c>
    </row>
    <row r="252" spans="1:11" x14ac:dyDescent="0.25">
      <c r="A252" s="27" t="s">
        <v>16440</v>
      </c>
      <c r="B252" s="28">
        <v>1.13568318437183</v>
      </c>
      <c r="C252" s="29" t="s">
        <v>5597</v>
      </c>
      <c r="D252" s="29" t="s">
        <v>18286</v>
      </c>
      <c r="E252" s="30" t="s">
        <v>5596</v>
      </c>
      <c r="G252" s="27" t="s">
        <v>17716</v>
      </c>
      <c r="H252" s="28">
        <v>-1.2607424753390799</v>
      </c>
      <c r="I252" s="29" t="s">
        <v>14065</v>
      </c>
      <c r="J252" s="29"/>
      <c r="K252" s="30" t="s">
        <v>14064</v>
      </c>
    </row>
    <row r="253" spans="1:11" x14ac:dyDescent="0.25">
      <c r="A253" s="27" t="s">
        <v>17185</v>
      </c>
      <c r="B253" s="28">
        <v>1.1348746573521</v>
      </c>
      <c r="C253" s="29" t="s">
        <v>12167</v>
      </c>
      <c r="D253" s="29" t="s">
        <v>18293</v>
      </c>
      <c r="E253" s="30" t="s">
        <v>12166</v>
      </c>
      <c r="G253" s="27" t="s">
        <v>17519</v>
      </c>
      <c r="H253" s="28">
        <v>-1.25896586841563</v>
      </c>
      <c r="I253" s="29" t="s">
        <v>35</v>
      </c>
      <c r="J253" s="29"/>
      <c r="K253" s="30" t="s">
        <v>13363</v>
      </c>
    </row>
    <row r="254" spans="1:11" x14ac:dyDescent="0.25">
      <c r="A254" s="27" t="s">
        <v>17883</v>
      </c>
      <c r="B254" s="28">
        <v>1.1344754890050199</v>
      </c>
      <c r="C254" s="29" t="s">
        <v>14703</v>
      </c>
      <c r="D254" s="29" t="s">
        <v>18284</v>
      </c>
      <c r="E254" s="30" t="s">
        <v>14702</v>
      </c>
      <c r="G254" s="27" t="s">
        <v>17107</v>
      </c>
      <c r="H254" s="28">
        <v>-1.2490776277823601</v>
      </c>
      <c r="I254" s="29" t="s">
        <v>11890</v>
      </c>
      <c r="J254" s="29" t="s">
        <v>18296</v>
      </c>
      <c r="K254" s="30" t="s">
        <v>11889</v>
      </c>
    </row>
    <row r="255" spans="1:11" x14ac:dyDescent="0.25">
      <c r="A255" s="27" t="s">
        <v>16893</v>
      </c>
      <c r="B255" s="28">
        <v>1.13416405654719</v>
      </c>
      <c r="C255" s="29" t="s">
        <v>11287</v>
      </c>
      <c r="D255" s="29" t="s">
        <v>18295</v>
      </c>
      <c r="E255" s="30" t="s">
        <v>11286</v>
      </c>
      <c r="G255" s="27" t="s">
        <v>17108</v>
      </c>
      <c r="H255" s="28">
        <v>-1.2402867307449901</v>
      </c>
      <c r="I255" s="29" t="s">
        <v>11894</v>
      </c>
      <c r="J255" s="29" t="s">
        <v>18296</v>
      </c>
      <c r="K255" s="30" t="s">
        <v>11893</v>
      </c>
    </row>
    <row r="256" spans="1:11" x14ac:dyDescent="0.25">
      <c r="A256" s="27" t="s">
        <v>18206</v>
      </c>
      <c r="B256" s="28">
        <v>1.1331413664672201</v>
      </c>
      <c r="C256" s="29" t="s">
        <v>15847</v>
      </c>
      <c r="D256" s="29" t="s">
        <v>18291</v>
      </c>
      <c r="E256" s="30" t="s">
        <v>15846</v>
      </c>
      <c r="G256" s="27" t="s">
        <v>16785</v>
      </c>
      <c r="H256" s="28">
        <v>-1.2364937066788699</v>
      </c>
      <c r="I256" s="29" t="s">
        <v>10936</v>
      </c>
      <c r="J256" s="29" t="s">
        <v>18297</v>
      </c>
      <c r="K256" s="30" t="s">
        <v>10935</v>
      </c>
    </row>
    <row r="257" spans="1:11" x14ac:dyDescent="0.25">
      <c r="A257" s="27" t="s">
        <v>16500</v>
      </c>
      <c r="B257" s="28">
        <v>1.12888448435928</v>
      </c>
      <c r="C257" s="29" t="s">
        <v>8239</v>
      </c>
      <c r="D257" s="29" t="s">
        <v>18289</v>
      </c>
      <c r="E257" s="30" t="s">
        <v>8238</v>
      </c>
      <c r="G257" s="27" t="s">
        <v>17837</v>
      </c>
      <c r="H257" s="28">
        <v>-1.23481588594474</v>
      </c>
      <c r="I257" s="29" t="s">
        <v>14525</v>
      </c>
      <c r="J257" s="29" t="s">
        <v>18297</v>
      </c>
      <c r="K257" s="30" t="s">
        <v>14524</v>
      </c>
    </row>
    <row r="258" spans="1:11" x14ac:dyDescent="0.25">
      <c r="A258" s="27" t="s">
        <v>5148</v>
      </c>
      <c r="B258" s="28">
        <v>1.12553980545229</v>
      </c>
      <c r="C258" s="29" t="s">
        <v>5151</v>
      </c>
      <c r="D258" s="29" t="s">
        <v>18291</v>
      </c>
      <c r="E258" s="30" t="s">
        <v>5150</v>
      </c>
      <c r="G258" s="27" t="s">
        <v>7995</v>
      </c>
      <c r="H258" s="28">
        <v>-1.23142727131145</v>
      </c>
      <c r="I258" s="29" t="s">
        <v>7998</v>
      </c>
      <c r="J258" s="29" t="s">
        <v>18293</v>
      </c>
      <c r="K258" s="30" t="s">
        <v>7997</v>
      </c>
    </row>
    <row r="259" spans="1:11" x14ac:dyDescent="0.25">
      <c r="A259" s="27" t="s">
        <v>17340</v>
      </c>
      <c r="B259" s="28">
        <v>1.12430938340666</v>
      </c>
      <c r="C259" s="29" t="s">
        <v>7630</v>
      </c>
      <c r="D259" s="29" t="s">
        <v>18289</v>
      </c>
      <c r="E259" s="30" t="s">
        <v>12723</v>
      </c>
      <c r="G259" s="27" t="s">
        <v>7247</v>
      </c>
      <c r="H259" s="28">
        <v>-1.2295546457634901</v>
      </c>
      <c r="I259" s="29" t="s">
        <v>7250</v>
      </c>
      <c r="J259" s="29" t="s">
        <v>18290</v>
      </c>
      <c r="K259" s="30" t="s">
        <v>7249</v>
      </c>
    </row>
    <row r="260" spans="1:11" x14ac:dyDescent="0.25">
      <c r="A260" s="27" t="s">
        <v>17134</v>
      </c>
      <c r="B260" s="28">
        <v>1.12258131165847</v>
      </c>
      <c r="C260" s="29" t="s">
        <v>11980</v>
      </c>
      <c r="D260" s="29" t="s">
        <v>18287</v>
      </c>
      <c r="E260" s="30" t="s">
        <v>11979</v>
      </c>
      <c r="G260" s="27" t="s">
        <v>1103</v>
      </c>
      <c r="H260" s="28">
        <v>-1.2244049269396899</v>
      </c>
      <c r="I260" s="29" t="s">
        <v>306</v>
      </c>
      <c r="J260" s="29" t="s">
        <v>18295</v>
      </c>
      <c r="K260" s="30" t="s">
        <v>1105</v>
      </c>
    </row>
    <row r="261" spans="1:11" x14ac:dyDescent="0.25">
      <c r="A261" s="27" t="s">
        <v>3955</v>
      </c>
      <c r="B261" s="28">
        <v>1.12200722159313</v>
      </c>
      <c r="C261" s="29" t="s">
        <v>3958</v>
      </c>
      <c r="D261" s="29" t="s">
        <v>18297</v>
      </c>
      <c r="E261" s="30" t="s">
        <v>3957</v>
      </c>
      <c r="G261" s="27" t="s">
        <v>6827</v>
      </c>
      <c r="H261" s="28">
        <v>-1.22288326322823</v>
      </c>
      <c r="I261" s="29" t="s">
        <v>6830</v>
      </c>
      <c r="J261" s="29" t="s">
        <v>18298</v>
      </c>
      <c r="K261" s="30" t="s">
        <v>6829</v>
      </c>
    </row>
    <row r="262" spans="1:11" x14ac:dyDescent="0.25">
      <c r="A262" s="27" t="s">
        <v>5608</v>
      </c>
      <c r="B262" s="28">
        <v>1.1216466420041</v>
      </c>
      <c r="C262" s="29" t="s">
        <v>35</v>
      </c>
      <c r="D262" s="29"/>
      <c r="E262" s="30" t="s">
        <v>5610</v>
      </c>
      <c r="G262" s="27" t="s">
        <v>10042</v>
      </c>
      <c r="H262" s="28">
        <v>-1.21889192291435</v>
      </c>
      <c r="I262" s="29" t="s">
        <v>10045</v>
      </c>
      <c r="J262" s="29"/>
      <c r="K262" s="30" t="s">
        <v>10044</v>
      </c>
    </row>
    <row r="263" spans="1:11" x14ac:dyDescent="0.25">
      <c r="A263" s="27" t="s">
        <v>18166</v>
      </c>
      <c r="B263" s="28">
        <v>1.12069590032487</v>
      </c>
      <c r="C263" s="29" t="s">
        <v>15708</v>
      </c>
      <c r="D263" s="29" t="s">
        <v>18282</v>
      </c>
      <c r="E263" s="30" t="s">
        <v>15707</v>
      </c>
      <c r="G263" s="27" t="s">
        <v>1958</v>
      </c>
      <c r="H263" s="28">
        <v>-1.2172122944805599</v>
      </c>
      <c r="I263" s="29" t="s">
        <v>35</v>
      </c>
      <c r="J263" s="29" t="s">
        <v>18295</v>
      </c>
      <c r="K263" s="30" t="s">
        <v>1960</v>
      </c>
    </row>
    <row r="264" spans="1:11" x14ac:dyDescent="0.25">
      <c r="A264" s="27" t="s">
        <v>1024</v>
      </c>
      <c r="B264" s="28">
        <v>1.1135078146050199</v>
      </c>
      <c r="C264" s="29" t="s">
        <v>1027</v>
      </c>
      <c r="D264" s="29" t="s">
        <v>18294</v>
      </c>
      <c r="E264" s="30" t="s">
        <v>1026</v>
      </c>
      <c r="G264" s="27" t="s">
        <v>17056</v>
      </c>
      <c r="H264" s="28">
        <v>-1.21673175668633</v>
      </c>
      <c r="I264" s="29" t="s">
        <v>11715</v>
      </c>
      <c r="J264" s="29" t="s">
        <v>18298</v>
      </c>
      <c r="K264" s="30" t="s">
        <v>11714</v>
      </c>
    </row>
    <row r="265" spans="1:11" x14ac:dyDescent="0.25">
      <c r="A265" s="27" t="s">
        <v>17729</v>
      </c>
      <c r="B265" s="28">
        <v>1.1085653844087</v>
      </c>
      <c r="C265" s="29" t="s">
        <v>14115</v>
      </c>
      <c r="D265" s="29" t="s">
        <v>18293</v>
      </c>
      <c r="E265" s="30" t="s">
        <v>14114</v>
      </c>
      <c r="G265" s="27" t="s">
        <v>17939</v>
      </c>
      <c r="H265" s="28">
        <v>-1.21635618165773</v>
      </c>
      <c r="I265" s="29" t="s">
        <v>14907</v>
      </c>
      <c r="J265" s="29" t="s">
        <v>18294</v>
      </c>
      <c r="K265" s="30" t="s">
        <v>14906</v>
      </c>
    </row>
    <row r="266" spans="1:11" x14ac:dyDescent="0.25">
      <c r="A266" s="27" t="s">
        <v>9754</v>
      </c>
      <c r="B266" s="28">
        <v>1.10792057965555</v>
      </c>
      <c r="C266" s="29" t="s">
        <v>9757</v>
      </c>
      <c r="D266" s="29" t="s">
        <v>18294</v>
      </c>
      <c r="E266" s="30" t="s">
        <v>9756</v>
      </c>
      <c r="G266" s="27" t="s">
        <v>8249</v>
      </c>
      <c r="H266" s="28">
        <v>-1.21391888902596</v>
      </c>
      <c r="I266" s="29" t="s">
        <v>8247</v>
      </c>
      <c r="J266" s="29" t="s">
        <v>18281</v>
      </c>
      <c r="K266" s="30" t="s">
        <v>24</v>
      </c>
    </row>
    <row r="267" spans="1:11" x14ac:dyDescent="0.25">
      <c r="A267" s="27" t="s">
        <v>16343</v>
      </c>
      <c r="B267" s="28">
        <v>1.10765633364288</v>
      </c>
      <c r="C267" s="29" t="s">
        <v>306</v>
      </c>
      <c r="D267" s="29" t="s">
        <v>18285</v>
      </c>
      <c r="E267" s="30" t="s">
        <v>1287</v>
      </c>
      <c r="G267" s="27" t="s">
        <v>17076</v>
      </c>
      <c r="H267" s="28">
        <v>-1.2111779425348299</v>
      </c>
      <c r="I267" s="29" t="s">
        <v>11789</v>
      </c>
      <c r="J267" s="29" t="s">
        <v>18300</v>
      </c>
      <c r="K267" s="30" t="s">
        <v>11788</v>
      </c>
    </row>
    <row r="268" spans="1:11" x14ac:dyDescent="0.25">
      <c r="A268" s="27" t="s">
        <v>17268</v>
      </c>
      <c r="B268" s="28">
        <v>1.1051550955409699</v>
      </c>
      <c r="C268" s="29" t="s">
        <v>35</v>
      </c>
      <c r="D268" s="29" t="s">
        <v>18294</v>
      </c>
      <c r="E268" s="30" t="s">
        <v>12461</v>
      </c>
      <c r="G268" s="27" t="s">
        <v>17604</v>
      </c>
      <c r="H268" s="28">
        <v>-1.20297087306191</v>
      </c>
      <c r="I268" s="29" t="s">
        <v>13637</v>
      </c>
      <c r="J268" s="29" t="s">
        <v>18282</v>
      </c>
      <c r="K268" s="30" t="s">
        <v>13636</v>
      </c>
    </row>
    <row r="269" spans="1:11" x14ac:dyDescent="0.25">
      <c r="A269" s="27" t="s">
        <v>7581</v>
      </c>
      <c r="B269" s="28">
        <v>1.10505112968508</v>
      </c>
      <c r="C269" s="29" t="s">
        <v>7584</v>
      </c>
      <c r="D269" s="29" t="s">
        <v>18290</v>
      </c>
      <c r="E269" s="30" t="s">
        <v>7583</v>
      </c>
      <c r="G269" s="27" t="s">
        <v>7122</v>
      </c>
      <c r="H269" s="28">
        <v>-1.2018433812968501</v>
      </c>
      <c r="I269" s="29" t="s">
        <v>7125</v>
      </c>
      <c r="J269" s="29" t="s">
        <v>18291</v>
      </c>
      <c r="K269" s="30" t="s">
        <v>7124</v>
      </c>
    </row>
    <row r="270" spans="1:11" x14ac:dyDescent="0.25">
      <c r="A270" s="27" t="s">
        <v>10145</v>
      </c>
      <c r="B270" s="28">
        <v>1.1027766830753001</v>
      </c>
      <c r="C270" s="29" t="s">
        <v>35</v>
      </c>
      <c r="D270" s="29"/>
      <c r="E270" s="30" t="s">
        <v>10147</v>
      </c>
      <c r="G270" s="27" t="s">
        <v>17503</v>
      </c>
      <c r="H270" s="28">
        <v>-1.1943518605049801</v>
      </c>
      <c r="I270" s="29" t="s">
        <v>13306</v>
      </c>
      <c r="J270" s="29" t="s">
        <v>18291</v>
      </c>
      <c r="K270" s="30" t="s">
        <v>13305</v>
      </c>
    </row>
    <row r="271" spans="1:11" x14ac:dyDescent="0.25">
      <c r="A271" s="27" t="s">
        <v>16281</v>
      </c>
      <c r="B271" s="28">
        <v>1.0997579636841599</v>
      </c>
      <c r="C271" s="29" t="s">
        <v>608</v>
      </c>
      <c r="D271" s="29" t="s">
        <v>18291</v>
      </c>
      <c r="E271" s="30" t="s">
        <v>607</v>
      </c>
      <c r="G271" s="27" t="s">
        <v>1925</v>
      </c>
      <c r="H271" s="28">
        <v>-1.1939503973827199</v>
      </c>
      <c r="I271" s="29" t="s">
        <v>1928</v>
      </c>
      <c r="J271" s="29" t="s">
        <v>18298</v>
      </c>
      <c r="K271" s="30" t="s">
        <v>1927</v>
      </c>
    </row>
    <row r="272" spans="1:11" x14ac:dyDescent="0.25">
      <c r="A272" s="27" t="s">
        <v>8252</v>
      </c>
      <c r="B272" s="28">
        <v>1.09948452584738</v>
      </c>
      <c r="C272" s="29" t="s">
        <v>8255</v>
      </c>
      <c r="D272" s="29" t="s">
        <v>18292</v>
      </c>
      <c r="E272" s="30" t="s">
        <v>8254</v>
      </c>
      <c r="G272" s="27" t="s">
        <v>17707</v>
      </c>
      <c r="H272" s="28">
        <v>-1.19066978335021</v>
      </c>
      <c r="I272" s="29" t="s">
        <v>14031</v>
      </c>
      <c r="J272" s="29" t="s">
        <v>18282</v>
      </c>
      <c r="K272" s="30" t="s">
        <v>14030</v>
      </c>
    </row>
    <row r="273" spans="1:11" x14ac:dyDescent="0.25">
      <c r="A273" s="27" t="s">
        <v>2784</v>
      </c>
      <c r="B273" s="28">
        <v>1.0990971174301101</v>
      </c>
      <c r="C273" s="29" t="s">
        <v>2787</v>
      </c>
      <c r="D273" s="29" t="s">
        <v>18292</v>
      </c>
      <c r="E273" s="30" t="s">
        <v>2786</v>
      </c>
      <c r="G273" s="27" t="s">
        <v>16555</v>
      </c>
      <c r="H273" s="28">
        <v>-1.1891719033521899</v>
      </c>
      <c r="I273" s="29" t="s">
        <v>10257</v>
      </c>
      <c r="J273" s="29" t="s">
        <v>18291</v>
      </c>
      <c r="K273" s="30" t="s">
        <v>10256</v>
      </c>
    </row>
    <row r="274" spans="1:11" x14ac:dyDescent="0.25">
      <c r="A274" s="27" t="s">
        <v>16413</v>
      </c>
      <c r="B274" s="28">
        <v>1.09679752289194</v>
      </c>
      <c r="C274" s="29" t="s">
        <v>24</v>
      </c>
      <c r="D274" s="29"/>
      <c r="E274" s="30" t="s">
        <v>24</v>
      </c>
      <c r="G274" s="27" t="s">
        <v>8329</v>
      </c>
      <c r="H274" s="28">
        <v>-1.18864970352315</v>
      </c>
      <c r="I274" s="29" t="s">
        <v>8332</v>
      </c>
      <c r="J274" s="29"/>
      <c r="K274" s="30" t="s">
        <v>8331</v>
      </c>
    </row>
    <row r="275" spans="1:11" x14ac:dyDescent="0.25">
      <c r="A275" s="27" t="s">
        <v>18054</v>
      </c>
      <c r="B275" s="28">
        <v>1.0962169972019999</v>
      </c>
      <c r="C275" s="29" t="s">
        <v>35</v>
      </c>
      <c r="D275" s="29"/>
      <c r="E275" s="30" t="s">
        <v>15319</v>
      </c>
      <c r="G275" s="27" t="s">
        <v>7696</v>
      </c>
      <c r="H275" s="28">
        <v>-1.1857745880989199</v>
      </c>
      <c r="I275" s="29" t="s">
        <v>35</v>
      </c>
      <c r="J275" s="29"/>
      <c r="K275" s="30" t="s">
        <v>7698</v>
      </c>
    </row>
    <row r="276" spans="1:11" x14ac:dyDescent="0.25">
      <c r="A276" s="27" t="s">
        <v>16308</v>
      </c>
      <c r="B276" s="28">
        <v>1.0937547584495799</v>
      </c>
      <c r="C276" s="29" t="s">
        <v>711</v>
      </c>
      <c r="D276" s="29" t="s">
        <v>18288</v>
      </c>
      <c r="E276" s="30" t="s">
        <v>710</v>
      </c>
      <c r="G276" s="27" t="s">
        <v>1545</v>
      </c>
      <c r="H276" s="28">
        <v>-1.1833918481884</v>
      </c>
      <c r="I276" s="29" t="s">
        <v>1548</v>
      </c>
      <c r="J276" s="29" t="s">
        <v>18296</v>
      </c>
      <c r="K276" s="30" t="s">
        <v>1547</v>
      </c>
    </row>
    <row r="277" spans="1:11" x14ac:dyDescent="0.25">
      <c r="A277" s="27" t="s">
        <v>5820</v>
      </c>
      <c r="B277" s="28">
        <v>1.0936742341205801</v>
      </c>
      <c r="C277" s="29" t="s">
        <v>35</v>
      </c>
      <c r="D277" s="29"/>
      <c r="E277" s="30" t="s">
        <v>5822</v>
      </c>
      <c r="G277" s="27" t="s">
        <v>16732</v>
      </c>
      <c r="H277" s="28">
        <v>-1.18041623779972</v>
      </c>
      <c r="I277" s="29" t="s">
        <v>10772</v>
      </c>
      <c r="J277" s="29" t="s">
        <v>18282</v>
      </c>
      <c r="K277" s="30" t="s">
        <v>10771</v>
      </c>
    </row>
    <row r="278" spans="1:11" x14ac:dyDescent="0.25">
      <c r="A278" s="27" t="s">
        <v>17842</v>
      </c>
      <c r="B278" s="28">
        <v>1.0929494054770801</v>
      </c>
      <c r="C278" s="29" t="s">
        <v>10163</v>
      </c>
      <c r="D278" s="29" t="s">
        <v>18293</v>
      </c>
      <c r="E278" s="30" t="s">
        <v>14543</v>
      </c>
      <c r="G278" s="27" t="s">
        <v>8713</v>
      </c>
      <c r="H278" s="28">
        <v>-1.1745222687874599</v>
      </c>
      <c r="I278" s="29" t="s">
        <v>8716</v>
      </c>
      <c r="J278" s="29" t="s">
        <v>18296</v>
      </c>
      <c r="K278" s="30" t="s">
        <v>8715</v>
      </c>
    </row>
    <row r="279" spans="1:11" x14ac:dyDescent="0.25">
      <c r="A279" s="27" t="s">
        <v>4115</v>
      </c>
      <c r="B279" s="28">
        <v>1.0924431643218899</v>
      </c>
      <c r="C279" s="29" t="s">
        <v>4118</v>
      </c>
      <c r="D279" s="29" t="s">
        <v>18293</v>
      </c>
      <c r="E279" s="30" t="s">
        <v>4117</v>
      </c>
      <c r="G279" s="27" t="s">
        <v>7756</v>
      </c>
      <c r="H279" s="28">
        <v>-1.17197603115614</v>
      </c>
      <c r="I279" s="29" t="s">
        <v>7759</v>
      </c>
      <c r="J279" s="29" t="s">
        <v>18284</v>
      </c>
      <c r="K279" s="30" t="s">
        <v>7758</v>
      </c>
    </row>
    <row r="280" spans="1:11" x14ac:dyDescent="0.25">
      <c r="A280" s="27" t="s">
        <v>8372</v>
      </c>
      <c r="B280" s="28">
        <v>1.0899523251952701</v>
      </c>
      <c r="C280" s="29" t="s">
        <v>8375</v>
      </c>
      <c r="D280" s="29" t="s">
        <v>18301</v>
      </c>
      <c r="E280" s="30" t="s">
        <v>8374</v>
      </c>
      <c r="G280" s="27" t="s">
        <v>17361</v>
      </c>
      <c r="H280" s="28">
        <v>-1.1719647884479301</v>
      </c>
      <c r="I280" s="29" t="s">
        <v>12799</v>
      </c>
      <c r="J280" s="29" t="s">
        <v>18298</v>
      </c>
      <c r="K280" s="30" t="s">
        <v>12798</v>
      </c>
    </row>
    <row r="281" spans="1:11" x14ac:dyDescent="0.25">
      <c r="A281" s="27" t="s">
        <v>3011</v>
      </c>
      <c r="B281" s="28">
        <v>1.089946517832</v>
      </c>
      <c r="C281" s="29" t="s">
        <v>3014</v>
      </c>
      <c r="D281" s="29" t="s">
        <v>18282</v>
      </c>
      <c r="E281" s="30" t="s">
        <v>3013</v>
      </c>
      <c r="G281" s="27" t="s">
        <v>16561</v>
      </c>
      <c r="H281" s="28">
        <v>-1.16681325648253</v>
      </c>
      <c r="I281" s="29" t="s">
        <v>10273</v>
      </c>
      <c r="J281" s="29" t="s">
        <v>18294</v>
      </c>
      <c r="K281" s="30" t="s">
        <v>10272</v>
      </c>
    </row>
    <row r="282" spans="1:11" x14ac:dyDescent="0.25">
      <c r="A282" s="27" t="s">
        <v>17600</v>
      </c>
      <c r="B282" s="28">
        <v>1.0874154561331399</v>
      </c>
      <c r="C282" s="29" t="s">
        <v>35</v>
      </c>
      <c r="D282" s="29"/>
      <c r="E282" s="30" t="s">
        <v>24</v>
      </c>
      <c r="G282" s="27" t="s">
        <v>2505</v>
      </c>
      <c r="H282" s="28">
        <v>-1.1664532212983301</v>
      </c>
      <c r="I282" s="29" t="s">
        <v>2508</v>
      </c>
      <c r="J282" s="29" t="s">
        <v>18297</v>
      </c>
      <c r="K282" s="30" t="s">
        <v>2507</v>
      </c>
    </row>
    <row r="283" spans="1:11" x14ac:dyDescent="0.25">
      <c r="A283" s="27" t="s">
        <v>1361</v>
      </c>
      <c r="B283" s="28">
        <v>1.08587171468737</v>
      </c>
      <c r="C283" s="29" t="s">
        <v>1364</v>
      </c>
      <c r="D283" s="29" t="s">
        <v>18284</v>
      </c>
      <c r="E283" s="30" t="s">
        <v>1363</v>
      </c>
      <c r="G283" s="27" t="s">
        <v>8259</v>
      </c>
      <c r="H283" s="28">
        <v>-1.16616707576389</v>
      </c>
      <c r="I283" s="29" t="s">
        <v>8262</v>
      </c>
      <c r="J283" s="29" t="s">
        <v>18292</v>
      </c>
      <c r="K283" s="30" t="s">
        <v>8261</v>
      </c>
    </row>
    <row r="284" spans="1:11" x14ac:dyDescent="0.25">
      <c r="A284" s="27" t="s">
        <v>8703</v>
      </c>
      <c r="B284" s="28">
        <v>1.08376171311466</v>
      </c>
      <c r="C284" s="29" t="s">
        <v>8706</v>
      </c>
      <c r="D284" s="29" t="s">
        <v>18298</v>
      </c>
      <c r="E284" s="30" t="s">
        <v>8705</v>
      </c>
      <c r="G284" s="27" t="s">
        <v>17307</v>
      </c>
      <c r="H284" s="28">
        <v>-1.16589776194269</v>
      </c>
      <c r="I284" s="29" t="s">
        <v>35</v>
      </c>
      <c r="J284" s="29" t="s">
        <v>18295</v>
      </c>
      <c r="K284" s="30" t="s">
        <v>12601</v>
      </c>
    </row>
    <row r="285" spans="1:11" x14ac:dyDescent="0.25">
      <c r="A285" s="27" t="s">
        <v>16502</v>
      </c>
      <c r="B285" s="28">
        <v>1.0825769226766599</v>
      </c>
      <c r="C285" s="29" t="s">
        <v>8340</v>
      </c>
      <c r="D285" s="29" t="s">
        <v>18289</v>
      </c>
      <c r="E285" s="30" t="s">
        <v>8339</v>
      </c>
      <c r="G285" s="27" t="s">
        <v>18197</v>
      </c>
      <c r="H285" s="28">
        <v>-1.16438364860155</v>
      </c>
      <c r="I285" s="29" t="s">
        <v>105</v>
      </c>
      <c r="J285" s="29"/>
      <c r="K285" s="30" t="s">
        <v>24</v>
      </c>
    </row>
    <row r="286" spans="1:11" x14ac:dyDescent="0.25">
      <c r="A286" s="27" t="s">
        <v>8198</v>
      </c>
      <c r="B286" s="28">
        <v>1.0817867013303799</v>
      </c>
      <c r="C286" s="29" t="s">
        <v>8201</v>
      </c>
      <c r="D286" s="29" t="s">
        <v>18296</v>
      </c>
      <c r="E286" s="30" t="s">
        <v>8200</v>
      </c>
      <c r="G286" s="27" t="s">
        <v>1639</v>
      </c>
      <c r="H286" s="28">
        <v>-1.1629800673203801</v>
      </c>
      <c r="I286" s="29" t="s">
        <v>1638</v>
      </c>
      <c r="J286" s="29" t="s">
        <v>18286</v>
      </c>
      <c r="K286" s="30" t="s">
        <v>1641</v>
      </c>
    </row>
    <row r="287" spans="1:11" x14ac:dyDescent="0.25">
      <c r="A287" s="27" t="s">
        <v>16512</v>
      </c>
      <c r="B287" s="28">
        <v>1.08177684038597</v>
      </c>
      <c r="C287" s="29" t="s">
        <v>35</v>
      </c>
      <c r="D287" s="29" t="s">
        <v>18285</v>
      </c>
      <c r="E287" s="30" t="s">
        <v>8875</v>
      </c>
      <c r="G287" s="27" t="s">
        <v>7816</v>
      </c>
      <c r="H287" s="28">
        <v>-1.1546727322513699</v>
      </c>
      <c r="I287" s="29" t="s">
        <v>7819</v>
      </c>
      <c r="J287" s="29" t="s">
        <v>18295</v>
      </c>
      <c r="K287" s="30" t="s">
        <v>7818</v>
      </c>
    </row>
    <row r="288" spans="1:11" x14ac:dyDescent="0.25">
      <c r="A288" s="27" t="s">
        <v>16331</v>
      </c>
      <c r="B288" s="28">
        <v>1.07801695589022</v>
      </c>
      <c r="C288" s="29" t="s">
        <v>785</v>
      </c>
      <c r="D288" s="29" t="s">
        <v>18288</v>
      </c>
      <c r="E288" s="30" t="s">
        <v>24</v>
      </c>
      <c r="G288" s="27" t="s">
        <v>17327</v>
      </c>
      <c r="H288" s="28">
        <v>-1.1543276832937901</v>
      </c>
      <c r="I288" s="29" t="s">
        <v>12677</v>
      </c>
      <c r="J288" s="29" t="s">
        <v>18286</v>
      </c>
      <c r="K288" s="30" t="s">
        <v>12676</v>
      </c>
    </row>
    <row r="289" spans="1:11" x14ac:dyDescent="0.25">
      <c r="A289" s="27" t="s">
        <v>17059</v>
      </c>
      <c r="B289" s="28">
        <v>1.0724101494354199</v>
      </c>
      <c r="C289" s="29" t="s">
        <v>11727</v>
      </c>
      <c r="D289" s="29" t="s">
        <v>18282</v>
      </c>
      <c r="E289" s="30" t="s">
        <v>11726</v>
      </c>
      <c r="G289" s="27" t="s">
        <v>17106</v>
      </c>
      <c r="H289" s="28">
        <v>-1.1508352017252601</v>
      </c>
      <c r="I289" s="29" t="s">
        <v>35</v>
      </c>
      <c r="J289" s="29"/>
      <c r="K289" s="30" t="s">
        <v>24</v>
      </c>
    </row>
    <row r="290" spans="1:11" x14ac:dyDescent="0.25">
      <c r="A290" s="27" t="s">
        <v>3434</v>
      </c>
      <c r="B290" s="28">
        <v>1.06976454132178</v>
      </c>
      <c r="C290" s="29" t="s">
        <v>3437</v>
      </c>
      <c r="D290" s="29" t="s">
        <v>18296</v>
      </c>
      <c r="E290" s="30" t="s">
        <v>3436</v>
      </c>
      <c r="G290" s="27" t="s">
        <v>16644</v>
      </c>
      <c r="H290" s="28">
        <v>-1.1480701824142701</v>
      </c>
      <c r="I290" s="29" t="s">
        <v>10495</v>
      </c>
      <c r="J290" s="29" t="s">
        <v>18298</v>
      </c>
      <c r="K290" s="30" t="s">
        <v>10494</v>
      </c>
    </row>
    <row r="291" spans="1:11" x14ac:dyDescent="0.25">
      <c r="A291" s="27" t="s">
        <v>17162</v>
      </c>
      <c r="B291" s="28">
        <v>1.06674857971277</v>
      </c>
      <c r="C291" s="29" t="s">
        <v>12079</v>
      </c>
      <c r="D291" s="29" t="s">
        <v>18288</v>
      </c>
      <c r="E291" s="30" t="s">
        <v>12078</v>
      </c>
      <c r="G291" s="27" t="s">
        <v>7990</v>
      </c>
      <c r="H291" s="28">
        <v>-1.14685215049894</v>
      </c>
      <c r="I291" s="29" t="s">
        <v>7993</v>
      </c>
      <c r="J291" s="29" t="s">
        <v>18293</v>
      </c>
      <c r="K291" s="30" t="s">
        <v>7992</v>
      </c>
    </row>
    <row r="292" spans="1:11" x14ac:dyDescent="0.25">
      <c r="A292" s="27" t="s">
        <v>7591</v>
      </c>
      <c r="B292" s="28">
        <v>1.0627622901179801</v>
      </c>
      <c r="C292" s="29" t="s">
        <v>7594</v>
      </c>
      <c r="D292" s="29" t="s">
        <v>18296</v>
      </c>
      <c r="E292" s="30" t="s">
        <v>7593</v>
      </c>
      <c r="G292" s="27" t="s">
        <v>17085</v>
      </c>
      <c r="H292" s="28">
        <v>-1.14516627622512</v>
      </c>
      <c r="I292" s="29" t="s">
        <v>11821</v>
      </c>
      <c r="J292" s="29" t="s">
        <v>18296</v>
      </c>
      <c r="K292" s="30" t="s">
        <v>11820</v>
      </c>
    </row>
    <row r="293" spans="1:11" x14ac:dyDescent="0.25">
      <c r="A293" s="27" t="s">
        <v>8979</v>
      </c>
      <c r="B293" s="28">
        <v>1.06207816633757</v>
      </c>
      <c r="C293" s="29" t="s">
        <v>5395</v>
      </c>
      <c r="D293" s="29" t="s">
        <v>18288</v>
      </c>
      <c r="E293" s="30" t="s">
        <v>8981</v>
      </c>
      <c r="G293" s="27" t="s">
        <v>17798</v>
      </c>
      <c r="H293" s="28">
        <v>-1.13714403109758</v>
      </c>
      <c r="I293" s="29" t="s">
        <v>14380</v>
      </c>
      <c r="J293" s="29" t="s">
        <v>18298</v>
      </c>
      <c r="K293" s="30" t="s">
        <v>14379</v>
      </c>
    </row>
    <row r="294" spans="1:11" x14ac:dyDescent="0.25">
      <c r="A294" s="27" t="s">
        <v>1972</v>
      </c>
      <c r="B294" s="28">
        <v>1.06057319428263</v>
      </c>
      <c r="C294" s="29" t="s">
        <v>1975</v>
      </c>
      <c r="D294" s="29" t="s">
        <v>18287</v>
      </c>
      <c r="E294" s="30" t="s">
        <v>1974</v>
      </c>
      <c r="G294" s="27" t="s">
        <v>8257</v>
      </c>
      <c r="H294" s="28">
        <v>-1.13684660214712</v>
      </c>
      <c r="I294" s="29" t="s">
        <v>4962</v>
      </c>
      <c r="J294" s="29" t="s">
        <v>18282</v>
      </c>
      <c r="K294" s="30" t="s">
        <v>24</v>
      </c>
    </row>
    <row r="295" spans="1:11" x14ac:dyDescent="0.25">
      <c r="A295" s="27" t="s">
        <v>7030</v>
      </c>
      <c r="B295" s="28">
        <v>1.0603696622048</v>
      </c>
      <c r="C295" s="29" t="s">
        <v>7033</v>
      </c>
      <c r="D295" s="29" t="s">
        <v>18293</v>
      </c>
      <c r="E295" s="30" t="s">
        <v>7032</v>
      </c>
      <c r="G295" s="27" t="s">
        <v>16431</v>
      </c>
      <c r="H295" s="28">
        <v>-1.13563273786635</v>
      </c>
      <c r="I295" s="29" t="s">
        <v>5142</v>
      </c>
      <c r="J295" s="29" t="s">
        <v>18296</v>
      </c>
      <c r="K295" s="30" t="s">
        <v>5141</v>
      </c>
    </row>
    <row r="296" spans="1:11" x14ac:dyDescent="0.25">
      <c r="A296" s="27" t="s">
        <v>8974</v>
      </c>
      <c r="B296" s="28">
        <v>1.05697583582571</v>
      </c>
      <c r="C296" s="29" t="s">
        <v>8977</v>
      </c>
      <c r="D296" s="29" t="s">
        <v>18282</v>
      </c>
      <c r="E296" s="30" t="s">
        <v>8976</v>
      </c>
      <c r="G296" s="27" t="s">
        <v>16731</v>
      </c>
      <c r="H296" s="28">
        <v>-1.1343234838328899</v>
      </c>
      <c r="I296" s="29" t="s">
        <v>10768</v>
      </c>
      <c r="J296" s="29" t="s">
        <v>18282</v>
      </c>
      <c r="K296" s="30" t="s">
        <v>10767</v>
      </c>
    </row>
    <row r="297" spans="1:11" x14ac:dyDescent="0.25">
      <c r="A297" s="27" t="s">
        <v>17935</v>
      </c>
      <c r="B297" s="28">
        <v>1.0548572796925599</v>
      </c>
      <c r="C297" s="29" t="s">
        <v>14892</v>
      </c>
      <c r="D297" s="29" t="s">
        <v>18298</v>
      </c>
      <c r="E297" s="30" t="s">
        <v>14891</v>
      </c>
      <c r="G297" s="27" t="s">
        <v>2085</v>
      </c>
      <c r="H297" s="28">
        <v>-1.13212763308449</v>
      </c>
      <c r="I297" s="29" t="s">
        <v>2088</v>
      </c>
      <c r="J297" s="29" t="s">
        <v>18287</v>
      </c>
      <c r="K297" s="30" t="s">
        <v>2087</v>
      </c>
    </row>
    <row r="298" spans="1:11" x14ac:dyDescent="0.25">
      <c r="A298" s="27" t="s">
        <v>16236</v>
      </c>
      <c r="B298" s="28">
        <v>1.0473830073196899</v>
      </c>
      <c r="C298" s="29" t="s">
        <v>35</v>
      </c>
      <c r="D298" s="29"/>
      <c r="E298" s="30" t="s">
        <v>434</v>
      </c>
      <c r="G298" s="27" t="s">
        <v>2618</v>
      </c>
      <c r="H298" s="28">
        <v>-1.1309331580078601</v>
      </c>
      <c r="I298" s="29" t="s">
        <v>2621</v>
      </c>
      <c r="J298" s="29" t="s">
        <v>18296</v>
      </c>
      <c r="K298" s="30" t="s">
        <v>2620</v>
      </c>
    </row>
    <row r="299" spans="1:11" x14ac:dyDescent="0.25">
      <c r="A299" s="27" t="s">
        <v>18087</v>
      </c>
      <c r="B299" s="28">
        <v>1.0455187253738101</v>
      </c>
      <c r="C299" s="29" t="s">
        <v>15438</v>
      </c>
      <c r="D299" s="29" t="s">
        <v>18298</v>
      </c>
      <c r="E299" s="30" t="s">
        <v>15437</v>
      </c>
      <c r="G299" s="27" t="s">
        <v>16484</v>
      </c>
      <c r="H299" s="28">
        <v>-1.1245921490256401</v>
      </c>
      <c r="I299" s="29" t="s">
        <v>7477</v>
      </c>
      <c r="J299" s="29" t="s">
        <v>18289</v>
      </c>
      <c r="K299" s="30" t="s">
        <v>7476</v>
      </c>
    </row>
    <row r="300" spans="1:11" x14ac:dyDescent="0.25">
      <c r="A300" s="27" t="s">
        <v>18239</v>
      </c>
      <c r="B300" s="28">
        <v>1.0442709531432399</v>
      </c>
      <c r="C300" s="29" t="s">
        <v>306</v>
      </c>
      <c r="D300" s="29" t="s">
        <v>18295</v>
      </c>
      <c r="E300" s="30" t="s">
        <v>15964</v>
      </c>
      <c r="G300" s="27" t="s">
        <v>16794</v>
      </c>
      <c r="H300" s="28">
        <v>-1.1186419544870101</v>
      </c>
      <c r="I300" s="29" t="s">
        <v>10969</v>
      </c>
      <c r="J300" s="29" t="s">
        <v>18282</v>
      </c>
      <c r="K300" s="30" t="s">
        <v>10968</v>
      </c>
    </row>
    <row r="301" spans="1:11" x14ac:dyDescent="0.25">
      <c r="A301" s="27" t="s">
        <v>9410</v>
      </c>
      <c r="B301" s="28">
        <v>1.0437030779545999</v>
      </c>
      <c r="C301" s="29" t="s">
        <v>35</v>
      </c>
      <c r="D301" s="29"/>
      <c r="E301" s="30" t="s">
        <v>9412</v>
      </c>
      <c r="G301" s="27" t="s">
        <v>8790</v>
      </c>
      <c r="H301" s="28">
        <v>-1.11766991891407</v>
      </c>
      <c r="I301" s="29" t="s">
        <v>8793</v>
      </c>
      <c r="J301" s="29" t="s">
        <v>18293</v>
      </c>
      <c r="K301" s="30" t="s">
        <v>8792</v>
      </c>
    </row>
    <row r="302" spans="1:11" x14ac:dyDescent="0.25">
      <c r="A302" s="27" t="s">
        <v>17511</v>
      </c>
      <c r="B302" s="28">
        <v>1.0428046731331699</v>
      </c>
      <c r="C302" s="29" t="s">
        <v>13332</v>
      </c>
      <c r="D302" s="29" t="s">
        <v>18284</v>
      </c>
      <c r="E302" s="30" t="s">
        <v>13335</v>
      </c>
      <c r="G302" s="27" t="s">
        <v>8048</v>
      </c>
      <c r="H302" s="28">
        <v>-1.11269833104587</v>
      </c>
      <c r="I302" s="29" t="s">
        <v>8051</v>
      </c>
      <c r="J302" s="29" t="s">
        <v>18291</v>
      </c>
      <c r="K302" s="30" t="s">
        <v>8050</v>
      </c>
    </row>
    <row r="303" spans="1:11" x14ac:dyDescent="0.25">
      <c r="A303" s="27" t="s">
        <v>16625</v>
      </c>
      <c r="B303" s="28">
        <v>1.04102963476129</v>
      </c>
      <c r="C303" s="29" t="s">
        <v>10443</v>
      </c>
      <c r="D303" s="29" t="s">
        <v>18298</v>
      </c>
      <c r="E303" s="30" t="s">
        <v>10442</v>
      </c>
      <c r="G303" s="27" t="s">
        <v>2009</v>
      </c>
      <c r="H303" s="28">
        <v>-1.1017873795334601</v>
      </c>
      <c r="I303" s="29" t="s">
        <v>2012</v>
      </c>
      <c r="J303" s="29" t="s">
        <v>18287</v>
      </c>
      <c r="K303" s="30" t="s">
        <v>2011</v>
      </c>
    </row>
    <row r="304" spans="1:11" x14ac:dyDescent="0.25">
      <c r="A304" s="27" t="s">
        <v>5837</v>
      </c>
      <c r="B304" s="28">
        <v>1.03725207085052</v>
      </c>
      <c r="C304" s="29" t="s">
        <v>35</v>
      </c>
      <c r="D304" s="29"/>
      <c r="E304" s="30" t="s">
        <v>5839</v>
      </c>
      <c r="G304" s="27" t="s">
        <v>1685</v>
      </c>
      <c r="H304" s="28">
        <v>-1.0960788925043099</v>
      </c>
      <c r="I304" s="29" t="s">
        <v>1688</v>
      </c>
      <c r="J304" s="29" t="s">
        <v>18284</v>
      </c>
      <c r="K304" s="30" t="s">
        <v>1687</v>
      </c>
    </row>
    <row r="305" spans="1:11" x14ac:dyDescent="0.25">
      <c r="A305" s="27" t="s">
        <v>1063</v>
      </c>
      <c r="B305" s="28">
        <v>1.0363762518830699</v>
      </c>
      <c r="C305" s="29" t="s">
        <v>1066</v>
      </c>
      <c r="D305" s="29" t="s">
        <v>18293</v>
      </c>
      <c r="E305" s="30" t="s">
        <v>1065</v>
      </c>
      <c r="G305" s="27" t="s">
        <v>17064</v>
      </c>
      <c r="H305" s="28">
        <v>-1.0950347646833101</v>
      </c>
      <c r="I305" s="29" t="s">
        <v>11744</v>
      </c>
      <c r="J305" s="29" t="s">
        <v>18298</v>
      </c>
      <c r="K305" s="30" t="s">
        <v>11743</v>
      </c>
    </row>
    <row r="306" spans="1:11" x14ac:dyDescent="0.25">
      <c r="A306" s="27" t="s">
        <v>16444</v>
      </c>
      <c r="B306" s="28">
        <v>1.0329690667531799</v>
      </c>
      <c r="C306" s="29" t="s">
        <v>5782</v>
      </c>
      <c r="D306" s="29" t="s">
        <v>18295</v>
      </c>
      <c r="E306" s="30" t="s">
        <v>5781</v>
      </c>
      <c r="G306" s="27" t="s">
        <v>17087</v>
      </c>
      <c r="H306" s="28">
        <v>-1.0936146787944301</v>
      </c>
      <c r="I306" s="29" t="s">
        <v>11829</v>
      </c>
      <c r="J306" s="29" t="s">
        <v>18293</v>
      </c>
      <c r="K306" s="30" t="s">
        <v>11828</v>
      </c>
    </row>
    <row r="307" spans="1:11" x14ac:dyDescent="0.25">
      <c r="A307" s="27" t="s">
        <v>16608</v>
      </c>
      <c r="B307" s="28">
        <v>1.03114705806322</v>
      </c>
      <c r="C307" s="29" t="s">
        <v>24</v>
      </c>
      <c r="D307" s="29"/>
      <c r="E307" s="30" t="s">
        <v>24</v>
      </c>
      <c r="G307" s="27" t="s">
        <v>7751</v>
      </c>
      <c r="H307" s="28">
        <v>-1.0905509447205901</v>
      </c>
      <c r="I307" s="29" t="s">
        <v>7754</v>
      </c>
      <c r="J307" s="29" t="s">
        <v>18285</v>
      </c>
      <c r="K307" s="30" t="s">
        <v>7753</v>
      </c>
    </row>
    <row r="308" spans="1:11" x14ac:dyDescent="0.25">
      <c r="A308" s="27" t="s">
        <v>7573</v>
      </c>
      <c r="B308" s="28">
        <v>1.0295635213690999</v>
      </c>
      <c r="C308" s="29" t="s">
        <v>2669</v>
      </c>
      <c r="D308" s="29" t="s">
        <v>18293</v>
      </c>
      <c r="E308" s="30" t="s">
        <v>7575</v>
      </c>
      <c r="G308" s="27" t="s">
        <v>9788</v>
      </c>
      <c r="H308" s="28">
        <v>-1.0903851865854299</v>
      </c>
      <c r="I308" s="29" t="s">
        <v>35</v>
      </c>
      <c r="J308" s="29"/>
      <c r="K308" s="30" t="s">
        <v>24</v>
      </c>
    </row>
    <row r="309" spans="1:11" x14ac:dyDescent="0.25">
      <c r="A309" s="27" t="s">
        <v>17728</v>
      </c>
      <c r="B309" s="28">
        <v>1.0281571655638899</v>
      </c>
      <c r="C309" s="29" t="s">
        <v>14111</v>
      </c>
      <c r="D309" s="29" t="s">
        <v>18293</v>
      </c>
      <c r="E309" s="30" t="s">
        <v>14110</v>
      </c>
      <c r="G309" s="27" t="s">
        <v>3372</v>
      </c>
      <c r="H309" s="28">
        <v>-1.0880541665038299</v>
      </c>
      <c r="I309" s="29" t="s">
        <v>3375</v>
      </c>
      <c r="J309" s="29" t="s">
        <v>18291</v>
      </c>
      <c r="K309" s="30" t="s">
        <v>3374</v>
      </c>
    </row>
    <row r="310" spans="1:11" x14ac:dyDescent="0.25">
      <c r="A310" s="27" t="s">
        <v>9005</v>
      </c>
      <c r="B310" s="28">
        <v>1.0194336812370399</v>
      </c>
      <c r="C310" s="29" t="s">
        <v>9008</v>
      </c>
      <c r="D310" s="29"/>
      <c r="E310" s="30" t="s">
        <v>9007</v>
      </c>
      <c r="G310" s="27" t="s">
        <v>17504</v>
      </c>
      <c r="H310" s="28">
        <v>-1.0877092111450799</v>
      </c>
      <c r="I310" s="29" t="s">
        <v>13310</v>
      </c>
      <c r="J310" s="29" t="s">
        <v>18291</v>
      </c>
      <c r="K310" s="30" t="s">
        <v>13309</v>
      </c>
    </row>
    <row r="311" spans="1:11" x14ac:dyDescent="0.25">
      <c r="A311" s="27" t="s">
        <v>17794</v>
      </c>
      <c r="B311" s="28">
        <v>1.01826881537549</v>
      </c>
      <c r="C311" s="29" t="s">
        <v>4655</v>
      </c>
      <c r="D311" s="29" t="s">
        <v>18297</v>
      </c>
      <c r="E311" s="30" t="s">
        <v>14364</v>
      </c>
      <c r="G311" s="27" t="s">
        <v>2168</v>
      </c>
      <c r="H311" s="28">
        <v>-1.08701772905334</v>
      </c>
      <c r="I311" s="29" t="s">
        <v>2171</v>
      </c>
      <c r="J311" s="29" t="s">
        <v>18287</v>
      </c>
      <c r="K311" s="30" t="s">
        <v>2170</v>
      </c>
    </row>
    <row r="312" spans="1:11" x14ac:dyDescent="0.25">
      <c r="A312" s="27" t="s">
        <v>9079</v>
      </c>
      <c r="B312" s="28">
        <v>1.01547667719604</v>
      </c>
      <c r="C312" s="29" t="s">
        <v>5380</v>
      </c>
      <c r="D312" s="29"/>
      <c r="E312" s="30" t="s">
        <v>9081</v>
      </c>
      <c r="G312" s="27" t="s">
        <v>17401</v>
      </c>
      <c r="H312" s="28">
        <v>-1.08452368944706</v>
      </c>
      <c r="I312" s="29" t="s">
        <v>35</v>
      </c>
      <c r="J312" s="29"/>
      <c r="K312" s="30" t="s">
        <v>12941</v>
      </c>
    </row>
    <row r="313" spans="1:11" x14ac:dyDescent="0.25">
      <c r="A313" s="27" t="s">
        <v>9203</v>
      </c>
      <c r="B313" s="28">
        <v>1.0150791679281199</v>
      </c>
      <c r="C313" s="29" t="s">
        <v>9206</v>
      </c>
      <c r="D313" s="29" t="s">
        <v>18290</v>
      </c>
      <c r="E313" s="30" t="s">
        <v>9205</v>
      </c>
      <c r="G313" s="27" t="s">
        <v>17467</v>
      </c>
      <c r="H313" s="28">
        <v>-1.08410695089453</v>
      </c>
      <c r="I313" s="29" t="s">
        <v>13178</v>
      </c>
      <c r="J313" s="29" t="s">
        <v>18294</v>
      </c>
      <c r="K313" s="30" t="s">
        <v>13177</v>
      </c>
    </row>
    <row r="314" spans="1:11" x14ac:dyDescent="0.25">
      <c r="A314" s="27" t="s">
        <v>4873</v>
      </c>
      <c r="B314" s="28">
        <v>1.01385052629515</v>
      </c>
      <c r="C314" s="29" t="s">
        <v>4876</v>
      </c>
      <c r="D314" s="29" t="s">
        <v>18284</v>
      </c>
      <c r="E314" s="30" t="s">
        <v>4875</v>
      </c>
      <c r="G314" s="27" t="s">
        <v>4495</v>
      </c>
      <c r="H314" s="28">
        <v>-1.0827410440657901</v>
      </c>
      <c r="I314" s="29" t="s">
        <v>4498</v>
      </c>
      <c r="J314" s="29" t="s">
        <v>18298</v>
      </c>
      <c r="K314" s="30" t="s">
        <v>4497</v>
      </c>
    </row>
    <row r="315" spans="1:11" x14ac:dyDescent="0.25">
      <c r="A315" s="27" t="s">
        <v>8652</v>
      </c>
      <c r="B315" s="28">
        <v>1.0118492200082101</v>
      </c>
      <c r="C315" s="29" t="s">
        <v>8655</v>
      </c>
      <c r="D315" s="29" t="s">
        <v>18294</v>
      </c>
      <c r="E315" s="30" t="s">
        <v>8654</v>
      </c>
      <c r="G315" s="27" t="s">
        <v>1098</v>
      </c>
      <c r="H315" s="28">
        <v>-1.0819622409791401</v>
      </c>
      <c r="I315" s="29" t="s">
        <v>1101</v>
      </c>
      <c r="J315" s="29" t="s">
        <v>18287</v>
      </c>
      <c r="K315" s="30" t="s">
        <v>1100</v>
      </c>
    </row>
    <row r="316" spans="1:11" x14ac:dyDescent="0.25">
      <c r="A316" s="27" t="s">
        <v>17512</v>
      </c>
      <c r="B316" s="28">
        <v>1.0094433022642599</v>
      </c>
      <c r="C316" s="29" t="s">
        <v>13339</v>
      </c>
      <c r="D316" s="29" t="s">
        <v>18285</v>
      </c>
      <c r="E316" s="30" t="s">
        <v>13338</v>
      </c>
      <c r="G316" s="27" t="s">
        <v>8860</v>
      </c>
      <c r="H316" s="28">
        <v>-1.0807760519973899</v>
      </c>
      <c r="I316" s="29" t="s">
        <v>35</v>
      </c>
      <c r="J316" s="29"/>
      <c r="K316" s="30" t="s">
        <v>8862</v>
      </c>
    </row>
    <row r="317" spans="1:11" x14ac:dyDescent="0.25">
      <c r="A317" s="27" t="s">
        <v>16828</v>
      </c>
      <c r="B317" s="28">
        <v>1.0078498405543499</v>
      </c>
      <c r="C317" s="29" t="s">
        <v>35</v>
      </c>
      <c r="D317" s="29"/>
      <c r="E317" s="30" t="s">
        <v>24</v>
      </c>
      <c r="G317" s="27" t="s">
        <v>8000</v>
      </c>
      <c r="H317" s="28">
        <v>-1.07767934192041</v>
      </c>
      <c r="I317" s="29" t="s">
        <v>8003</v>
      </c>
      <c r="J317" s="29" t="s">
        <v>18293</v>
      </c>
      <c r="K317" s="30" t="s">
        <v>8002</v>
      </c>
    </row>
    <row r="318" spans="1:11" x14ac:dyDescent="0.25">
      <c r="A318" s="27" t="s">
        <v>9960</v>
      </c>
      <c r="B318" s="28">
        <v>1.0063414567465701</v>
      </c>
      <c r="C318" s="29" t="s">
        <v>9963</v>
      </c>
      <c r="D318" s="29" t="s">
        <v>18298</v>
      </c>
      <c r="E318" s="30" t="s">
        <v>9962</v>
      </c>
      <c r="G318" s="27" t="s">
        <v>5068</v>
      </c>
      <c r="H318" s="28">
        <v>-1.0749556110488101</v>
      </c>
      <c r="I318" s="29" t="s">
        <v>5071</v>
      </c>
      <c r="J318" s="29" t="s">
        <v>18287</v>
      </c>
      <c r="K318" s="30" t="s">
        <v>5070</v>
      </c>
    </row>
    <row r="319" spans="1:11" x14ac:dyDescent="0.25">
      <c r="A319" s="27" t="s">
        <v>2467</v>
      </c>
      <c r="B319" s="28">
        <v>1.0043279344801901</v>
      </c>
      <c r="C319" s="29" t="s">
        <v>2470</v>
      </c>
      <c r="D319" s="29" t="s">
        <v>18301</v>
      </c>
      <c r="E319" s="30" t="s">
        <v>2469</v>
      </c>
      <c r="G319" s="27" t="s">
        <v>16469</v>
      </c>
      <c r="H319" s="28">
        <v>-1.0728132127788299</v>
      </c>
      <c r="I319" s="29" t="s">
        <v>24</v>
      </c>
      <c r="J319" s="29"/>
      <c r="K319" s="30" t="s">
        <v>24</v>
      </c>
    </row>
    <row r="320" spans="1:11" x14ac:dyDescent="0.25">
      <c r="A320" s="27" t="s">
        <v>9750</v>
      </c>
      <c r="B320" s="28">
        <v>1.00108084182629</v>
      </c>
      <c r="C320" s="29" t="s">
        <v>35</v>
      </c>
      <c r="D320" s="29"/>
      <c r="E320" s="30" t="s">
        <v>9752</v>
      </c>
      <c r="G320" s="27" t="s">
        <v>16759</v>
      </c>
      <c r="H320" s="28">
        <v>-1.07115654021782</v>
      </c>
      <c r="I320" s="29" t="s">
        <v>24</v>
      </c>
      <c r="J320" s="29"/>
      <c r="K320" s="30" t="s">
        <v>24</v>
      </c>
    </row>
    <row r="321" spans="1:11" x14ac:dyDescent="0.25">
      <c r="A321" s="27" t="s">
        <v>16482</v>
      </c>
      <c r="B321" s="28">
        <v>0.99812960353936198</v>
      </c>
      <c r="C321" s="29" t="s">
        <v>24</v>
      </c>
      <c r="D321" s="29"/>
      <c r="E321" s="30" t="s">
        <v>24</v>
      </c>
      <c r="G321" s="27" t="s">
        <v>16659</v>
      </c>
      <c r="H321" s="28">
        <v>-1.0677434955409599</v>
      </c>
      <c r="I321" s="29" t="s">
        <v>24</v>
      </c>
      <c r="J321" s="29"/>
      <c r="K321" s="30" t="s">
        <v>24</v>
      </c>
    </row>
    <row r="322" spans="1:11" x14ac:dyDescent="0.25">
      <c r="A322" s="27" t="s">
        <v>16323</v>
      </c>
      <c r="B322" s="28">
        <v>0.99640098144598499</v>
      </c>
      <c r="C322" s="29" t="s">
        <v>755</v>
      </c>
      <c r="D322" s="29"/>
      <c r="E322" s="30" t="s">
        <v>754</v>
      </c>
      <c r="G322" s="27" t="s">
        <v>2090</v>
      </c>
      <c r="H322" s="28">
        <v>-1.06389082156588</v>
      </c>
      <c r="I322" s="29" t="s">
        <v>2093</v>
      </c>
      <c r="J322" s="29" t="s">
        <v>18287</v>
      </c>
      <c r="K322" s="30" t="s">
        <v>2092</v>
      </c>
    </row>
    <row r="323" spans="1:11" x14ac:dyDescent="0.25">
      <c r="A323" s="31" t="s">
        <v>16609</v>
      </c>
      <c r="B323" s="32">
        <v>0.99617268229625</v>
      </c>
      <c r="C323" s="33" t="s">
        <v>24</v>
      </c>
      <c r="D323" s="33"/>
      <c r="E323" s="34" t="s">
        <v>24</v>
      </c>
      <c r="G323" s="27" t="s">
        <v>10096</v>
      </c>
      <c r="H323" s="28">
        <v>-1.0594037707144099</v>
      </c>
      <c r="I323" s="29" t="s">
        <v>35</v>
      </c>
      <c r="J323" s="29"/>
      <c r="K323" s="30" t="s">
        <v>10098</v>
      </c>
    </row>
    <row r="324" spans="1:11" x14ac:dyDescent="0.25">
      <c r="G324" s="27" t="s">
        <v>16858</v>
      </c>
      <c r="H324" s="28">
        <v>-1.05532468681376</v>
      </c>
      <c r="I324" s="29" t="s">
        <v>35</v>
      </c>
      <c r="J324" s="29" t="s">
        <v>18295</v>
      </c>
      <c r="K324" s="30" t="s">
        <v>11184</v>
      </c>
    </row>
    <row r="325" spans="1:11" x14ac:dyDescent="0.25">
      <c r="G325" s="27" t="s">
        <v>16895</v>
      </c>
      <c r="H325" s="28">
        <v>-1.0528986907862301</v>
      </c>
      <c r="I325" s="29" t="s">
        <v>24</v>
      </c>
      <c r="J325" s="29"/>
      <c r="K325" s="30" t="s">
        <v>24</v>
      </c>
    </row>
    <row r="326" spans="1:11" x14ac:dyDescent="0.25">
      <c r="G326" s="27" t="s">
        <v>18082</v>
      </c>
      <c r="H326" s="28">
        <v>-1.0508601228098899</v>
      </c>
      <c r="I326" s="29" t="s">
        <v>15420</v>
      </c>
      <c r="J326" s="29" t="s">
        <v>18288</v>
      </c>
      <c r="K326" s="30" t="s">
        <v>15419</v>
      </c>
    </row>
    <row r="327" spans="1:11" x14ac:dyDescent="0.25">
      <c r="G327" s="27" t="s">
        <v>16693</v>
      </c>
      <c r="H327" s="28">
        <v>-1.04759735208716</v>
      </c>
      <c r="I327" s="29" t="s">
        <v>10630</v>
      </c>
      <c r="J327" s="29" t="s">
        <v>18296</v>
      </c>
      <c r="K327" s="30" t="s">
        <v>10629</v>
      </c>
    </row>
    <row r="328" spans="1:11" x14ac:dyDescent="0.25">
      <c r="G328" s="27" t="s">
        <v>4490</v>
      </c>
      <c r="H328" s="28">
        <v>-1.0363283492622899</v>
      </c>
      <c r="I328" s="29" t="s">
        <v>4493</v>
      </c>
      <c r="J328" s="29" t="s">
        <v>18298</v>
      </c>
      <c r="K328" s="30" t="s">
        <v>4492</v>
      </c>
    </row>
    <row r="329" spans="1:11" x14ac:dyDescent="0.25">
      <c r="G329" s="27" t="s">
        <v>8856</v>
      </c>
      <c r="H329" s="28">
        <v>-1.0360982156762</v>
      </c>
      <c r="I329" s="29" t="s">
        <v>35</v>
      </c>
      <c r="J329" s="29"/>
      <c r="K329" s="30" t="s">
        <v>8858</v>
      </c>
    </row>
    <row r="330" spans="1:11" x14ac:dyDescent="0.25">
      <c r="G330" s="27" t="s">
        <v>16760</v>
      </c>
      <c r="H330" s="28">
        <v>-1.03301579786981</v>
      </c>
      <c r="I330" s="29" t="s">
        <v>24</v>
      </c>
      <c r="J330" s="29"/>
      <c r="K330" s="30" t="s">
        <v>24</v>
      </c>
    </row>
    <row r="331" spans="1:11" x14ac:dyDescent="0.25">
      <c r="G331" s="27" t="s">
        <v>2014</v>
      </c>
      <c r="H331" s="28">
        <v>-1.0266472898919099</v>
      </c>
      <c r="I331" s="29" t="s">
        <v>2017</v>
      </c>
      <c r="J331" s="29" t="s">
        <v>18282</v>
      </c>
      <c r="K331" s="30" t="s">
        <v>2016</v>
      </c>
    </row>
    <row r="332" spans="1:11" x14ac:dyDescent="0.25">
      <c r="G332" s="27" t="s">
        <v>16540</v>
      </c>
      <c r="H332" s="28">
        <v>-1.0242494086339</v>
      </c>
      <c r="I332" s="29" t="s">
        <v>10163</v>
      </c>
      <c r="J332" s="29" t="s">
        <v>18293</v>
      </c>
      <c r="K332" s="30" t="s">
        <v>10162</v>
      </c>
    </row>
    <row r="333" spans="1:11" x14ac:dyDescent="0.25">
      <c r="G333" s="27" t="s">
        <v>16474</v>
      </c>
      <c r="H333" s="28">
        <v>-1.0198918347338399</v>
      </c>
      <c r="I333" s="29" t="s">
        <v>7171</v>
      </c>
      <c r="J333" s="29" t="s">
        <v>18291</v>
      </c>
      <c r="K333" s="30" t="s">
        <v>7170</v>
      </c>
    </row>
    <row r="334" spans="1:11" x14ac:dyDescent="0.25">
      <c r="G334" s="27" t="s">
        <v>17726</v>
      </c>
      <c r="H334" s="28">
        <v>-1.01924425075605</v>
      </c>
      <c r="I334" s="29" t="s">
        <v>14104</v>
      </c>
      <c r="J334" s="29" t="s">
        <v>18298</v>
      </c>
      <c r="K334" s="30" t="s">
        <v>14103</v>
      </c>
    </row>
    <row r="335" spans="1:11" x14ac:dyDescent="0.25">
      <c r="G335" s="27" t="s">
        <v>17041</v>
      </c>
      <c r="H335" s="28">
        <v>-1.0168751522666899</v>
      </c>
      <c r="I335" s="29" t="s">
        <v>11661</v>
      </c>
      <c r="J335" s="29" t="s">
        <v>18287</v>
      </c>
      <c r="K335" s="30" t="s">
        <v>11660</v>
      </c>
    </row>
    <row r="336" spans="1:11" x14ac:dyDescent="0.25">
      <c r="G336" s="27" t="s">
        <v>16414</v>
      </c>
      <c r="H336" s="28">
        <v>-1.01513027954742</v>
      </c>
      <c r="I336" s="29" t="s">
        <v>4355</v>
      </c>
      <c r="J336" s="29" t="s">
        <v>18291</v>
      </c>
      <c r="K336" s="30" t="s">
        <v>4354</v>
      </c>
    </row>
    <row r="337" spans="7:11" x14ac:dyDescent="0.25">
      <c r="G337" s="27" t="s">
        <v>4541</v>
      </c>
      <c r="H337" s="28">
        <v>-1.01477611245371</v>
      </c>
      <c r="I337" s="29" t="s">
        <v>4544</v>
      </c>
      <c r="J337" s="29" t="s">
        <v>18296</v>
      </c>
      <c r="K337" s="30" t="s">
        <v>4543</v>
      </c>
    </row>
    <row r="338" spans="7:11" x14ac:dyDescent="0.25">
      <c r="G338" s="27" t="s">
        <v>8274</v>
      </c>
      <c r="H338" s="28">
        <v>-1.0080860033807399</v>
      </c>
      <c r="I338" s="29" t="s">
        <v>8277</v>
      </c>
      <c r="J338" s="29"/>
      <c r="K338" s="30" t="s">
        <v>8276</v>
      </c>
    </row>
    <row r="339" spans="7:11" x14ac:dyDescent="0.25">
      <c r="G339" s="27" t="s">
        <v>8681</v>
      </c>
      <c r="H339" s="28">
        <v>-1.0078747182149299</v>
      </c>
      <c r="I339" s="29" t="s">
        <v>8684</v>
      </c>
      <c r="J339" s="29" t="s">
        <v>18298</v>
      </c>
      <c r="K339" s="30" t="s">
        <v>8683</v>
      </c>
    </row>
    <row r="340" spans="7:11" x14ac:dyDescent="0.25">
      <c r="G340" s="27" t="s">
        <v>18065</v>
      </c>
      <c r="H340" s="28">
        <v>-1.0076891820176701</v>
      </c>
      <c r="I340" s="29" t="s">
        <v>15361</v>
      </c>
      <c r="J340" s="29" t="s">
        <v>18288</v>
      </c>
      <c r="K340" s="30" t="s">
        <v>15360</v>
      </c>
    </row>
    <row r="341" spans="7:11" x14ac:dyDescent="0.25">
      <c r="G341" s="27" t="s">
        <v>2239</v>
      </c>
      <c r="H341" s="28">
        <v>-1.0067372349611601</v>
      </c>
      <c r="I341" s="29" t="s">
        <v>2242</v>
      </c>
      <c r="J341" s="29" t="s">
        <v>18294</v>
      </c>
      <c r="K341" s="30" t="s">
        <v>2241</v>
      </c>
    </row>
    <row r="342" spans="7:11" x14ac:dyDescent="0.25">
      <c r="G342" s="27" t="s">
        <v>2177</v>
      </c>
      <c r="H342" s="28">
        <v>-0.99637282995588095</v>
      </c>
      <c r="I342" s="29" t="s">
        <v>2180</v>
      </c>
      <c r="J342" s="29" t="s">
        <v>18287</v>
      </c>
      <c r="K342" s="30" t="s">
        <v>2179</v>
      </c>
    </row>
    <row r="343" spans="7:11" x14ac:dyDescent="0.25">
      <c r="G343" s="31" t="s">
        <v>3654</v>
      </c>
      <c r="H343" s="32">
        <v>-0.99620877824175702</v>
      </c>
      <c r="I343" s="33" t="s">
        <v>3657</v>
      </c>
      <c r="J343" s="33" t="s">
        <v>18290</v>
      </c>
      <c r="K343" s="34" t="s">
        <v>3656</v>
      </c>
    </row>
  </sheetData>
  <mergeCells count="2">
    <mergeCell ref="A1:E1"/>
    <mergeCell ref="G1:K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2bbd033-7c10-4bc6-94c7-41b14f0b8859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70EDC452FD764D82D13D3DC28E4D8C" ma:contentTypeVersion="12" ma:contentTypeDescription="Create a new document." ma:contentTypeScope="" ma:versionID="00068344ea425f829093c89373d33259">
  <xsd:schema xmlns:xsd="http://www.w3.org/2001/XMLSchema" xmlns:xs="http://www.w3.org/2001/XMLSchema" xmlns:p="http://schemas.microsoft.com/office/2006/metadata/properties" xmlns:ns3="7eac3473-afb6-4782-ba55-074fa82562bd" xmlns:ns4="9111e3d7-f3c2-4290-ae89-8c54594808af" targetNamespace="http://schemas.microsoft.com/office/2006/metadata/properties" ma:root="true" ma:fieldsID="d972a7f289648e313293eb6fea116a2c" ns3:_="" ns4:_="">
    <xsd:import namespace="7eac3473-afb6-4782-ba55-074fa82562bd"/>
    <xsd:import namespace="9111e3d7-f3c2-4290-ae89-8c54594808af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ac3473-afb6-4782-ba55-074fa82562bd" elementFormDefault="qualified">
    <xsd:import namespace="http://schemas.microsoft.com/office/2006/documentManagement/types"/>
    <xsd:import namespace="http://schemas.microsoft.com/office/infopath/2007/PartnerControls"/>
    <xsd:element name="TaxCatchAll" ma:index="4" nillable="true" ma:displayName="Taxonomy Catch All Column" ma:hidden="true" ma:list="{f048c770-c444-442a-a55d-f1131ee6aa7e}" ma:internalName="TaxCatchAll" ma:showField="CatchAllData" ma:web="5d33e49f-3d86-4787-b57d-c0c63bd002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5" nillable="true" ma:displayName="Taxonomy Catch All Column1" ma:hidden="true" ma:list="{f048c770-c444-442a-a55d-f1131ee6aa7e}" ma:internalName="TaxCatchAllLabel" ma:readOnly="true" ma:showField="CatchAllDataLabel" ma:web="5d33e49f-3d86-4787-b57d-c0c63bd002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11e3d7-f3c2-4290-ae89-8c54594808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ac3473-afb6-4782-ba55-074fa82562bd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BBD26A-BF44-4D1E-BE2B-FB7313D08A6B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93700EE-BE5B-4F30-9605-4F40A057F6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ac3473-afb6-4782-ba55-074fa82562bd"/>
    <ds:schemaRef ds:uri="9111e3d7-f3c2-4290-ae89-8c54594808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520A0E-B081-4BE7-85B9-2DDD3D66508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111e3d7-f3c2-4290-ae89-8c54594808af"/>
    <ds:schemaRef ds:uri="7eac3473-afb6-4782-ba55-074fa82562bd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1CB7498-8C87-4A69-9491-8A0EED2452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Transcript_QS</vt:lpstr>
      <vt:lpstr>Differentially expressed</vt:lpstr>
      <vt:lpstr>Differntially Significant expr.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Schoof, Marion</dc:creator>
  <cp:lastModifiedBy>Schoof, Marion</cp:lastModifiedBy>
  <dcterms:created xsi:type="dcterms:W3CDTF">2020-03-10T22:23:56Z</dcterms:created>
  <dcterms:modified xsi:type="dcterms:W3CDTF">2020-05-31T04:43:54Z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0x0101007670EDC452FD764D82D13D3DC28E4D8C</vt:lpwstr>
  </property>
</Properties>
</file>